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626"/>
  <workbookPr updateLinks="never" codeName="ThisWorkbook" defaultThemeVersion="124226"/>
  <mc:AlternateContent xmlns:mc="http://schemas.openxmlformats.org/markup-compatibility/2006">
    <mc:Choice Requires="x15">
      <x15ac:absPath xmlns:x15ac="http://schemas.microsoft.com/office/spreadsheetml/2010/11/ac" url="C:\Users\rayli\Desktop\RDSS\TL01\to be uploaded\"/>
    </mc:Choice>
  </mc:AlternateContent>
  <xr:revisionPtr revIDLastSave="0" documentId="13_ncr:1_{43BC5768-8E6A-4D8B-8B5F-1341D4637273}" xr6:coauthVersionLast="47" xr6:coauthVersionMax="47" xr10:uidLastSave="{00000000-0000-0000-0000-000000000000}"/>
  <workbookProtection workbookAlgorithmName="SHA-512" workbookHashValue="yfvikrQjKPkbWYx7xGyxnZGzpvC7b0q7/0ztvRRHahbbkKFjGY4GR2eKhCXlV2X5XjPM1z6p4fiZL5Ok5MUadA==" workbookSaltValue="rmMKHpR23dC3vGpVHdxLpQ==" workbookSpinCount="100000" lockStructure="1"/>
  <bookViews>
    <workbookView xWindow="-120" yWindow="-120" windowWidth="29040" windowHeight="15720" tabRatio="670" firstSheet="1" activeTab="5" xr2:uid="{00000000-000D-0000-FFFF-FFFF00000000}"/>
  </bookViews>
  <sheets>
    <sheet name="Basic" sheetId="1" state="hidden" r:id="rId1"/>
    <sheet name="Cover" sheetId="2" r:id="rId2"/>
    <sheet name="Instructions" sheetId="3" state="hidden" r:id="rId3"/>
    <sheet name="Names of Bidder" sheetId="4" r:id="rId4"/>
    <sheet name="Sch-1" sheetId="5" r:id="rId5"/>
    <sheet name="Sch-2" sheetId="6" r:id="rId6"/>
    <sheet name="Sch-5" sheetId="7" state="hidden" r:id="rId7"/>
    <sheet name="Sch-5 after discount" sheetId="8" state="hidden" r:id="rId8"/>
    <sheet name="Sch-3" sheetId="9" r:id="rId9"/>
    <sheet name="Sch-6 After Discount" sheetId="10" state="hidden" r:id="rId10"/>
    <sheet name="Sch-6 (After Discount)" sheetId="11" state="hidden" r:id="rId11"/>
    <sheet name="Discount" sheetId="12" state="hidden" r:id="rId12"/>
    <sheet name="Octroi" sheetId="13" state="hidden" r:id="rId13"/>
    <sheet name="Entry Tax" sheetId="14" state="hidden" r:id="rId14"/>
    <sheet name="Other Taxes &amp; Duties" sheetId="15" state="hidden" r:id="rId15"/>
    <sheet name="QC" sheetId="16" state="hidden" r:id="rId16"/>
    <sheet name="Contracts-Template" sheetId="17" state="hidden" r:id="rId17"/>
    <sheet name="Sheet1" sheetId="18" state="hidden" r:id="rId18"/>
    <sheet name="N-W (Cr.)" sheetId="19" state="hidden"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A" localSheetId="18">#REF!</definedName>
    <definedName name="\A" localSheetId="15">#REF!</definedName>
    <definedName name="\A" localSheetId="7">#REF!</definedName>
    <definedName name="\A" localSheetId="10">#REF!</definedName>
    <definedName name="\A">#REF!</definedName>
    <definedName name="\aa" localSheetId="18">#REF!</definedName>
    <definedName name="\aa">#REF!</definedName>
    <definedName name="\B" localSheetId="18">#REF!</definedName>
    <definedName name="\B" localSheetId="15">#REF!</definedName>
    <definedName name="\B" localSheetId="7">#REF!</definedName>
    <definedName name="\B" localSheetId="10">#REF!</definedName>
    <definedName name="\B">#REF!</definedName>
    <definedName name="\C" localSheetId="18">#REF!</definedName>
    <definedName name="\C" localSheetId="15">#REF!</definedName>
    <definedName name="\C" localSheetId="7">#REF!</definedName>
    <definedName name="\C" localSheetId="10">#REF!</definedName>
    <definedName name="\C">#REF!</definedName>
    <definedName name="\M" localSheetId="18">#REF!</definedName>
    <definedName name="\M" localSheetId="15">#REF!</definedName>
    <definedName name="\M" localSheetId="7">#REF!</definedName>
    <definedName name="\M" localSheetId="10">#REF!</definedName>
    <definedName name="\M">#REF!</definedName>
    <definedName name="\N" localSheetId="18">#REF!</definedName>
    <definedName name="\N" localSheetId="15">#REF!</definedName>
    <definedName name="\N" localSheetId="7">#REF!</definedName>
    <definedName name="\N" localSheetId="10">#REF!</definedName>
    <definedName name="\N">#REF!</definedName>
    <definedName name="\P" localSheetId="18">#REF!</definedName>
    <definedName name="\P" localSheetId="15">#REF!</definedName>
    <definedName name="\P" localSheetId="7">#REF!</definedName>
    <definedName name="\P" localSheetId="10">#REF!</definedName>
    <definedName name="\P">#REF!</definedName>
    <definedName name="\R" localSheetId="18">#REF!</definedName>
    <definedName name="\R" localSheetId="15">#REF!</definedName>
    <definedName name="\R" localSheetId="7">#REF!</definedName>
    <definedName name="\R" localSheetId="10">#REF!</definedName>
    <definedName name="\R">#REF!</definedName>
    <definedName name="\U" localSheetId="18">#REF!</definedName>
    <definedName name="\U" localSheetId="15">#REF!</definedName>
    <definedName name="\U" localSheetId="7">#REF!</definedName>
    <definedName name="\U" localSheetId="10">#REF!</definedName>
    <definedName name="\U">#REF!</definedName>
    <definedName name="\V" localSheetId="18">#REF!</definedName>
    <definedName name="\V" localSheetId="15">#REF!</definedName>
    <definedName name="\V" localSheetId="7">#REF!</definedName>
    <definedName name="\V" localSheetId="10">#REF!</definedName>
    <definedName name="\V">#REF!</definedName>
    <definedName name="\x" localSheetId="18">#REF!</definedName>
    <definedName name="\x">#REF!</definedName>
    <definedName name="_xlnm._FilterDatabase" localSheetId="4" hidden="1">'Sch-1'!$16:$306</definedName>
    <definedName name="ab" localSheetId="18">#REF!</definedName>
    <definedName name="ab" localSheetId="15">#REF!</definedName>
    <definedName name="ab" localSheetId="7">#REF!</definedName>
    <definedName name="ab" localSheetId="10">#REF!</definedName>
    <definedName name="ab">#REF!</definedName>
    <definedName name="biddername" localSheetId="18">#REF!</definedName>
    <definedName name="biddername">#REF!</definedName>
    <definedName name="BL2A" localSheetId="15">'[1]Attach-3 (QR)'!#REF!</definedName>
    <definedName name="BL2A">'[2]Attach-3 (QR)'!#REF!</definedName>
    <definedName name="BL2A2" localSheetId="18">'[3]Attach-3 (QR)'!#REF!</definedName>
    <definedName name="BL2A2" localSheetId="15">'[4]Attach-3 (QR)'!#REF!</definedName>
    <definedName name="BL2A2">'[5]Attach-3 (QR)'!#REF!</definedName>
    <definedName name="BL2AA" localSheetId="15">'[1]Attach-3 (QR)'!#REF!</definedName>
    <definedName name="BL2AA">'[2]Attach-3 (QR)'!#REF!</definedName>
    <definedName name="BL2AAA" localSheetId="18">'[3]Attach-3 (QR)'!#REF!</definedName>
    <definedName name="BL2AAA" localSheetId="15">'[4]Attach-3 (QR)'!#REF!</definedName>
    <definedName name="BL2AAA">'[5]Attach-3 (QR)'!#REF!</definedName>
    <definedName name="BL2B" localSheetId="15">'[1]Attach-3 (QR)'!#REF!</definedName>
    <definedName name="BL2B">'[2]Attach-3 (QR)'!#REF!</definedName>
    <definedName name="BL2BB" localSheetId="18">'[3]Attach-3 (QR)'!#REF!</definedName>
    <definedName name="BL2BB" localSheetId="15">'[4]Attach-3 (QR)'!#REF!</definedName>
    <definedName name="BL2BB">'[5]Attach-3 (QR)'!#REF!</definedName>
    <definedName name="BL2BBB" localSheetId="18">'[3]Attach-3 (QR)'!#REF!</definedName>
    <definedName name="BL2BBB" localSheetId="15">'[4]Attach-3 (QR)'!#REF!</definedName>
    <definedName name="BL2BBB">'[5]Attach-3 (QR)'!#REF!</definedName>
    <definedName name="BL2C" localSheetId="15">'[1]Attach-3 (QR)'!#REF!</definedName>
    <definedName name="BL2C">'[2]Attach-3 (QR)'!#REF!</definedName>
    <definedName name="BL2CC" localSheetId="18">'[3]Attach-3 (QR)'!#REF!</definedName>
    <definedName name="BL2CC" localSheetId="15">'[4]Attach-3 (QR)'!#REF!</definedName>
    <definedName name="BL2CC">'[5]Attach-3 (QR)'!#REF!</definedName>
    <definedName name="BL2CCC" localSheetId="18">'[3]Attach-3 (QR)'!#REF!</definedName>
    <definedName name="BL2CCC" localSheetId="15">'[4]Attach-3 (QR)'!#REF!</definedName>
    <definedName name="BL2CCC">'[5]Attach-3 (QR)'!#REF!</definedName>
    <definedName name="BL3A" localSheetId="15">'[1]Attach-3 (QR)'!#REF!</definedName>
    <definedName name="BL3A">'[2]Attach-3 (QR)'!#REF!</definedName>
    <definedName name="BL3AA" localSheetId="18">'[3]Attach-3 (QR)'!#REF!</definedName>
    <definedName name="BL3AA" localSheetId="15">'[4]Attach-3 (QR)'!#REF!</definedName>
    <definedName name="BL3AA">'[5]Attach-3 (QR)'!#REF!</definedName>
    <definedName name="BL3AAA" localSheetId="18">'[3]Attach-3 (QR)'!#REF!</definedName>
    <definedName name="BL3AAA" localSheetId="15">'[4]Attach-3 (QR)'!#REF!</definedName>
    <definedName name="BL3AAA">'[5]Attach-3 (QR)'!#REF!</definedName>
    <definedName name="BL3B" localSheetId="15">'[1]Attach-3 (QR)'!#REF!</definedName>
    <definedName name="BL3B">'[2]Attach-3 (QR)'!#REF!</definedName>
    <definedName name="BL3BB" localSheetId="18">'[3]Attach-3 (QR)'!#REF!</definedName>
    <definedName name="BL3BB" localSheetId="15">'[4]Attach-3 (QR)'!#REF!</definedName>
    <definedName name="BL3BB">'[5]Attach-3 (QR)'!#REF!</definedName>
    <definedName name="BL3BBB" localSheetId="18">'[3]Attach-3 (QR)'!#REF!</definedName>
    <definedName name="BL3BBB" localSheetId="15">'[4]Attach-3 (QR)'!#REF!</definedName>
    <definedName name="BL3BBB">'[5]Attach-3 (QR)'!#REF!</definedName>
    <definedName name="BL3C" localSheetId="15">'[1]Attach-3 (QR)'!#REF!</definedName>
    <definedName name="BL3C">'[2]Attach-3 (QR)'!#REF!</definedName>
    <definedName name="BL3CC" localSheetId="18">'[3]Attach-3 (QR)'!#REF!</definedName>
    <definedName name="BL3CC" localSheetId="15">'[4]Attach-3 (QR)'!#REF!</definedName>
    <definedName name="BL3CC">'[5]Attach-3 (QR)'!#REF!</definedName>
    <definedName name="BL3CCC" localSheetId="18">'[3]Attach-3 (QR)'!#REF!</definedName>
    <definedName name="BL3CCC" localSheetId="15">'[4]Attach-3 (QR)'!#REF!</definedName>
    <definedName name="BL3CCC">'[5]Attach-3 (QR)'!#REF!</definedName>
    <definedName name="BL4A" localSheetId="15">'[1]Attach-3 (QR)'!#REF!</definedName>
    <definedName name="BL4A">'[2]Attach-3 (QR)'!#REF!</definedName>
    <definedName name="BL4AA" localSheetId="18">'[3]Attach-3 (QR)'!#REF!</definedName>
    <definedName name="BL4AA" localSheetId="15">'[4]Attach-3 (QR)'!#REF!</definedName>
    <definedName name="BL4AA">'[5]Attach-3 (QR)'!#REF!</definedName>
    <definedName name="BL4AAA" localSheetId="18">'[3]Attach-3 (QR)'!#REF!</definedName>
    <definedName name="BL4AAA" localSheetId="15">'[4]Attach-3 (QR)'!#REF!</definedName>
    <definedName name="BL4AAA">'[5]Attach-3 (QR)'!#REF!</definedName>
    <definedName name="BL4B" localSheetId="15">'[1]Attach-3 (QR)'!#REF!</definedName>
    <definedName name="BL4B">'[2]Attach-3 (QR)'!#REF!</definedName>
    <definedName name="BL4BB" localSheetId="18">'[3]Attach-3 (QR)'!#REF!</definedName>
    <definedName name="BL4BB" localSheetId="15">'[4]Attach-3 (QR)'!#REF!</definedName>
    <definedName name="BL4BB">'[5]Attach-3 (QR)'!#REF!</definedName>
    <definedName name="BL4BBB" localSheetId="18">'[3]Attach-3 (QR)'!#REF!</definedName>
    <definedName name="BL4BBB" localSheetId="15">'[4]Attach-3 (QR)'!#REF!</definedName>
    <definedName name="BL4BBB">'[5]Attach-3 (QR)'!#REF!</definedName>
    <definedName name="BL4C" localSheetId="15">'[1]Attach-3 (QR)'!#REF!</definedName>
    <definedName name="BL4C">'[2]Attach-3 (QR)'!#REF!</definedName>
    <definedName name="BL4CC" localSheetId="18">'[3]Attach-3 (QR)'!#REF!</definedName>
    <definedName name="BL4CC" localSheetId="15">'[4]Attach-3 (QR)'!#REF!</definedName>
    <definedName name="BL4CC">'[5]Attach-3 (QR)'!#REF!</definedName>
    <definedName name="BL4CCC" localSheetId="18">'[3]Attach-3 (QR)'!#REF!</definedName>
    <definedName name="BL4CCC" localSheetId="15">'[4]Attach-3 (QR)'!#REF!</definedName>
    <definedName name="BL4CCC">'[5]Attach-3 (QR)'!#REF!</definedName>
    <definedName name="BL5A" localSheetId="15">'[1]Attach-3 (QR)'!#REF!</definedName>
    <definedName name="BL5A">'[2]Attach-3 (QR)'!#REF!</definedName>
    <definedName name="BL5AA" localSheetId="18">'[3]Attach-3 (QR)'!#REF!</definedName>
    <definedName name="BL5AA" localSheetId="15">'[4]Attach-3 (QR)'!#REF!</definedName>
    <definedName name="BL5AA">'[5]Attach-3 (QR)'!#REF!</definedName>
    <definedName name="BL5AAA" localSheetId="18">'[3]Attach-3 (QR)'!#REF!</definedName>
    <definedName name="BL5AAA" localSheetId="15">'[4]Attach-3 (QR)'!#REF!</definedName>
    <definedName name="BL5AAA">'[5]Attach-3 (QR)'!#REF!</definedName>
    <definedName name="BL5B" localSheetId="15">'[1]Attach-3 (QR)'!#REF!</definedName>
    <definedName name="BL5B">'[2]Attach-3 (QR)'!#REF!</definedName>
    <definedName name="BL5BB" localSheetId="18">'[3]Attach-3 (QR)'!#REF!</definedName>
    <definedName name="BL5BB" localSheetId="15">'[4]Attach-3 (QR)'!#REF!</definedName>
    <definedName name="BL5BB">'[5]Attach-3 (QR)'!#REF!</definedName>
    <definedName name="BL5BBB" localSheetId="18">'[3]Attach-3 (QR)'!#REF!</definedName>
    <definedName name="BL5BBB" localSheetId="15">'[4]Attach-3 (QR)'!#REF!</definedName>
    <definedName name="BL5BBB">'[5]Attach-3 (QR)'!#REF!</definedName>
    <definedName name="BL5C" localSheetId="15">'[1]Attach-3 (QR)'!#REF!</definedName>
    <definedName name="BL5C">'[2]Attach-3 (QR)'!#REF!</definedName>
    <definedName name="BL5CC" localSheetId="18">'[3]Attach-3 (QR)'!#REF!</definedName>
    <definedName name="BL5CC" localSheetId="15">'[4]Attach-3 (QR)'!#REF!</definedName>
    <definedName name="BL5CC">'[5]Attach-3 (QR)'!#REF!</definedName>
    <definedName name="BL5CCC" localSheetId="18">'[3]Attach-3 (QR)'!#REF!</definedName>
    <definedName name="BL5CCC" localSheetId="15">'[4]Attach-3 (QR)'!#REF!</definedName>
    <definedName name="BL5CCC">'[5]Attach-3 (QR)'!#REF!</definedName>
    <definedName name="CAPA1" localSheetId="18">'[3]Attach-3 (QR)'!#REF!</definedName>
    <definedName name="CAPA1" localSheetId="15">'[4]Attach-3 (QR)'!#REF!</definedName>
    <definedName name="CAPA1">'[5]Attach-3 (QR)'!#REF!</definedName>
    <definedName name="CAPA11" localSheetId="18">'[3]Attach-3 (QR)'!#REF!</definedName>
    <definedName name="CAPA11" localSheetId="15">'[4]Attach-3 (QR)'!#REF!</definedName>
    <definedName name="CAPA11">'[5]Attach-3 (QR)'!#REF!</definedName>
    <definedName name="CAPA111" localSheetId="18">'[3]Attach-3 (QR)'!#REF!</definedName>
    <definedName name="CAPA111" localSheetId="15">'[4]Attach-3 (QR)'!#REF!</definedName>
    <definedName name="CAPA111">'[5]Attach-3 (QR)'!#REF!</definedName>
    <definedName name="CAPA2" localSheetId="18">'[3]Attach-3 (QR)'!#REF!</definedName>
    <definedName name="CAPA2" localSheetId="15">'[4]Attach-3 (QR)'!#REF!</definedName>
    <definedName name="CAPA2">'[5]Attach-3 (QR)'!#REF!</definedName>
    <definedName name="CAPA22" localSheetId="18">'[3]Attach-3 (QR)'!#REF!</definedName>
    <definedName name="CAPA22" localSheetId="15">'[4]Attach-3 (QR)'!#REF!</definedName>
    <definedName name="CAPA22">'[5]Attach-3 (QR)'!#REF!</definedName>
    <definedName name="CAPA222" localSheetId="18">'[3]Attach-3 (QR)'!#REF!</definedName>
    <definedName name="CAPA222" localSheetId="15">'[4]Attach-3 (QR)'!#REF!</definedName>
    <definedName name="CAPA222">'[5]Attach-3 (QR)'!#REF!</definedName>
    <definedName name="CAPA3" localSheetId="18">'[3]Attach-3 (QR)'!#REF!</definedName>
    <definedName name="CAPA3" localSheetId="15">'[4]Attach-3 (QR)'!#REF!</definedName>
    <definedName name="CAPA3">'[5]Attach-3 (QR)'!#REF!</definedName>
    <definedName name="CAPA33" localSheetId="18">'[3]Attach-3 (QR)'!#REF!</definedName>
    <definedName name="CAPA33" localSheetId="15">'[4]Attach-3 (QR)'!#REF!</definedName>
    <definedName name="CAPA33">'[5]Attach-3 (QR)'!#REF!</definedName>
    <definedName name="CAPA333" localSheetId="18">'[3]Attach-3 (QR)'!#REF!</definedName>
    <definedName name="CAPA333" localSheetId="15">'[4]Attach-3 (QR)'!#REF!</definedName>
    <definedName name="CAPA333">'[5]Attach-3 (QR)'!#REF!</definedName>
    <definedName name="CAPA4" localSheetId="18">'[3]Attach-3 (QR)'!#REF!</definedName>
    <definedName name="CAPA4" localSheetId="15">'[4]Attach-3 (QR)'!#REF!</definedName>
    <definedName name="CAPA4">'[5]Attach-3 (QR)'!#REF!</definedName>
    <definedName name="CAPA44" localSheetId="18">'[3]Attach-3 (QR)'!#REF!</definedName>
    <definedName name="CAPA44" localSheetId="15">'[4]Attach-3 (QR)'!#REF!</definedName>
    <definedName name="CAPA44">'[5]Attach-3 (QR)'!#REF!</definedName>
    <definedName name="CAPA444" localSheetId="18">'[3]Attach-3 (QR)'!#REF!</definedName>
    <definedName name="CAPA444" localSheetId="15">'[4]Attach-3 (QR)'!#REF!</definedName>
    <definedName name="CAPA444">'[5]Attach-3 (QR)'!#REF!</definedName>
    <definedName name="CAPA7" localSheetId="18">'[3]Attach-3 (QR)'!#REF!</definedName>
    <definedName name="CAPA7" localSheetId="15">'[4]Attach-3 (QR)'!#REF!</definedName>
    <definedName name="CAPA7">'[5]Attach-3 (QR)'!#REF!</definedName>
    <definedName name="CAPA77" localSheetId="18">'[3]Attach-3 (QR)'!#REF!</definedName>
    <definedName name="CAPA77" localSheetId="15">'[4]Attach-3 (QR)'!#REF!</definedName>
    <definedName name="CAPA77">'[5]Attach-3 (QR)'!#REF!</definedName>
    <definedName name="CAPA777" localSheetId="18">'[3]Attach-3 (QR)'!#REF!</definedName>
    <definedName name="CAPA777" localSheetId="15">'[4]Attach-3 (QR)'!#REF!</definedName>
    <definedName name="CAPA777">'[5]Attach-3 (QR)'!#REF!</definedName>
    <definedName name="COO" localSheetId="18">'[6]Sch-1a'!#REF!</definedName>
    <definedName name="COO" localSheetId="15">'[7]Sch-1a'!#REF!</definedName>
    <definedName name="COO">'[8]Sch-1a'!#REF!</definedName>
    <definedName name="date" localSheetId="18">#REF!</definedName>
    <definedName name="date" localSheetId="15">#REF!</definedName>
    <definedName name="date">#REF!</definedName>
    <definedName name="iii" localSheetId="18">#REF!</definedName>
    <definedName name="iii">#REF!</definedName>
    <definedName name="logo1">"Picture 7"</definedName>
    <definedName name="MANU1" localSheetId="18">'[3]Attach-3 (QR)'!#REF!</definedName>
    <definedName name="MANU1" localSheetId="15">'[4]Attach-3 (QR)'!#REF!</definedName>
    <definedName name="MANU1">'[5]Attach-3 (QR)'!#REF!</definedName>
    <definedName name="MANU11" localSheetId="18">'[3]Attach-3 (QR)'!#REF!</definedName>
    <definedName name="MANU11" localSheetId="15">'[4]Attach-3 (QR)'!#REF!</definedName>
    <definedName name="MANU11">'[5]Attach-3 (QR)'!#REF!</definedName>
    <definedName name="MANU111" localSheetId="18">'[3]Attach-3 (QR)'!#REF!</definedName>
    <definedName name="MANU111" localSheetId="15">'[4]Attach-3 (QR)'!#REF!</definedName>
    <definedName name="MANU111">'[5]Attach-3 (QR)'!#REF!</definedName>
    <definedName name="MANU2" localSheetId="18">'[3]Attach-3 (QR)'!#REF!</definedName>
    <definedName name="MANU2" localSheetId="15">'[4]Attach-3 (QR)'!#REF!</definedName>
    <definedName name="MANU2">'[5]Attach-3 (QR)'!#REF!</definedName>
    <definedName name="MANU22" localSheetId="18">'[3]Attach-3 (QR)'!#REF!</definedName>
    <definedName name="MANU22" localSheetId="15">'[4]Attach-3 (QR)'!#REF!</definedName>
    <definedName name="MANU22">'[5]Attach-3 (QR)'!#REF!</definedName>
    <definedName name="MANU222" localSheetId="18">'[3]Attach-3 (QR)'!#REF!</definedName>
    <definedName name="MANU222" localSheetId="15">'[4]Attach-3 (QR)'!#REF!</definedName>
    <definedName name="MANU222">'[5]Attach-3 (QR)'!#REF!</definedName>
    <definedName name="MANU3" localSheetId="18">'[3]Attach-3 (QR)'!#REF!</definedName>
    <definedName name="MANU3" localSheetId="15">'[4]Attach-3 (QR)'!#REF!</definedName>
    <definedName name="MANU3">'[5]Attach-3 (QR)'!#REF!</definedName>
    <definedName name="MANU33" localSheetId="18">'[3]Attach-3 (QR)'!#REF!</definedName>
    <definedName name="MANU33" localSheetId="15">'[4]Attach-3 (QR)'!#REF!</definedName>
    <definedName name="MANU33">'[5]Attach-3 (QR)'!#REF!</definedName>
    <definedName name="MANU333" localSheetId="18">'[3]Attach-3 (QR)'!#REF!</definedName>
    <definedName name="MANU333" localSheetId="15">'[4]Attach-3 (QR)'!#REF!</definedName>
    <definedName name="MANU333">'[5]Attach-3 (QR)'!#REF!</definedName>
    <definedName name="MANU4" localSheetId="18">'[3]Attach-3 (QR)'!#REF!</definedName>
    <definedName name="MANU4" localSheetId="15">'[4]Attach-3 (QR)'!#REF!</definedName>
    <definedName name="MANU4">'[5]Attach-3 (QR)'!#REF!</definedName>
    <definedName name="MANU44" localSheetId="18">'[3]Attach-3 (QR)'!#REF!</definedName>
    <definedName name="MANU44" localSheetId="15">'[4]Attach-3 (QR)'!#REF!</definedName>
    <definedName name="MANU44">'[5]Attach-3 (QR)'!#REF!</definedName>
    <definedName name="MANU444" localSheetId="18">'[3]Attach-3 (QR)'!#REF!</definedName>
    <definedName name="MANU444" localSheetId="15">'[4]Attach-3 (QR)'!#REF!</definedName>
    <definedName name="MANU444">'[5]Attach-3 (QR)'!#REF!</definedName>
    <definedName name="MANU5" localSheetId="18">'[3]Attach-3 (QR)'!#REF!</definedName>
    <definedName name="MANU5" localSheetId="15">'[4]Attach-3 (QR)'!#REF!</definedName>
    <definedName name="MANU5">'[5]Attach-3 (QR)'!#REF!</definedName>
    <definedName name="MANU55" localSheetId="18">'[3]Attach-3 (QR)'!#REF!</definedName>
    <definedName name="MANU55" localSheetId="15">'[4]Attach-3 (QR)'!#REF!</definedName>
    <definedName name="MANU55">'[5]Attach-3 (QR)'!#REF!</definedName>
    <definedName name="MANU555" localSheetId="18">'[3]Attach-3 (QR)'!#REF!</definedName>
    <definedName name="MANU555" localSheetId="15">'[4]Attach-3 (QR)'!#REF!</definedName>
    <definedName name="MANU555">'[5]Attach-3 (QR)'!#REF!</definedName>
    <definedName name="PATH1" localSheetId="18">'[3]Attach-3 (QR)'!#REF!</definedName>
    <definedName name="PATH1" localSheetId="15">'[4]Attach-3 (QR)'!#REF!</definedName>
    <definedName name="PATH1">'[5]Attach-3 (QR)'!#REF!</definedName>
    <definedName name="PATH11" localSheetId="18">'[3]Attach-3 (QR)'!#REF!</definedName>
    <definedName name="PATH11" localSheetId="15">'[4]Attach-3 (QR)'!#REF!</definedName>
    <definedName name="PATH11">'[5]Attach-3 (QR)'!#REF!</definedName>
    <definedName name="PATH111" localSheetId="18">'[3]Attach-3 (QR)'!#REF!</definedName>
    <definedName name="PATH111" localSheetId="15">'[4]Attach-3 (QR)'!#REF!</definedName>
    <definedName name="PATH111">'[5]Attach-3 (QR)'!#REF!</definedName>
    <definedName name="PATH2" localSheetId="18">'[3]Attach-3 (QR)'!#REF!</definedName>
    <definedName name="PATH2" localSheetId="15">'[4]Attach-3 (QR)'!#REF!</definedName>
    <definedName name="PATH2">'[5]Attach-3 (QR)'!#REF!</definedName>
    <definedName name="PATH22" localSheetId="18">'[3]Attach-3 (QR)'!#REF!</definedName>
    <definedName name="PATH22" localSheetId="15">'[4]Attach-3 (QR)'!#REF!</definedName>
    <definedName name="PATH22">'[5]Attach-3 (QR)'!#REF!</definedName>
    <definedName name="PATH222" localSheetId="18">'[3]Attach-3 (QR)'!#REF!</definedName>
    <definedName name="PATH222" localSheetId="15">'[4]Attach-3 (QR)'!#REF!</definedName>
    <definedName name="PATH222">'[5]Attach-3 (QR)'!#REF!</definedName>
    <definedName name="PATH3" localSheetId="18">'[3]Attach-3 (QR)'!#REF!</definedName>
    <definedName name="PATH3" localSheetId="15">'[4]Attach-3 (QR)'!#REF!</definedName>
    <definedName name="PATH3">'[5]Attach-3 (QR)'!#REF!</definedName>
    <definedName name="PATH33" localSheetId="18">'[3]Attach-3 (QR)'!#REF!</definedName>
    <definedName name="PATH33" localSheetId="15">'[4]Attach-3 (QR)'!#REF!</definedName>
    <definedName name="PATH33">'[5]Attach-3 (QR)'!#REF!</definedName>
    <definedName name="PATH333" localSheetId="18">'[3]Attach-3 (QR)'!#REF!</definedName>
    <definedName name="PATH333" localSheetId="15">'[4]Attach-3 (QR)'!#REF!</definedName>
    <definedName name="PATH333">'[5]Attach-3 (QR)'!#REF!</definedName>
    <definedName name="PATH4" localSheetId="18">'[3]Attach-3 (QR)'!#REF!</definedName>
    <definedName name="PATH4" localSheetId="15">'[4]Attach-3 (QR)'!#REF!</definedName>
    <definedName name="PATH4">'[5]Attach-3 (QR)'!#REF!</definedName>
    <definedName name="PATH44" localSheetId="18">'[3]Attach-3 (QR)'!#REF!</definedName>
    <definedName name="PATH44" localSheetId="15">'[4]Attach-3 (QR)'!#REF!</definedName>
    <definedName name="PATH44">'[5]Attach-3 (QR)'!#REF!</definedName>
    <definedName name="PATH444" localSheetId="18">'[3]Attach-3 (QR)'!#REF!</definedName>
    <definedName name="PATH444" localSheetId="15">'[4]Attach-3 (QR)'!#REF!</definedName>
    <definedName name="PATH444">'[5]Attach-3 (QR)'!#REF!</definedName>
    <definedName name="PATH5" localSheetId="18">'[3]Attach-3 (QR)'!#REF!</definedName>
    <definedName name="PATH5" localSheetId="15">'[4]Attach-3 (QR)'!#REF!</definedName>
    <definedName name="PATH5">'[5]Attach-3 (QR)'!#REF!</definedName>
    <definedName name="PATH55" localSheetId="18">'[3]Attach-3 (QR)'!#REF!</definedName>
    <definedName name="PATH55" localSheetId="15">'[4]Attach-3 (QR)'!#REF!</definedName>
    <definedName name="PATH55">'[5]Attach-3 (QR)'!#REF!</definedName>
    <definedName name="PATH555" localSheetId="18">'[3]Attach-3 (QR)'!#REF!</definedName>
    <definedName name="PATH555" localSheetId="15">'[4]Attach-3 (QR)'!#REF!</definedName>
    <definedName name="PATH555">'[5]Attach-3 (QR)'!#REF!</definedName>
    <definedName name="PATHAR1" localSheetId="15">'[1]Attach-3 (QR)'!#REF!</definedName>
    <definedName name="PATHAR1">'[2]Attach-3 (QR)'!#REF!</definedName>
    <definedName name="PATHAR2" localSheetId="15">'[1]Attach-3 (QR)'!#REF!</definedName>
    <definedName name="PATHAR2">'[2]Attach-3 (QR)'!#REF!</definedName>
    <definedName name="PATHAR3" localSheetId="15">'[1]Attach-3 (QR)'!#REF!</definedName>
    <definedName name="PATHAR3">'[2]Attach-3 (QR)'!#REF!</definedName>
    <definedName name="PATHJV1" localSheetId="18">'[3]Attach-3 (QR)'!#REF!</definedName>
    <definedName name="PATHJV1" localSheetId="15">'[4]Attach-3 (QR)'!#REF!</definedName>
    <definedName name="PATHJV1">'[5]Attach-3 (QR)'!#REF!</definedName>
    <definedName name="PATHJV11" localSheetId="18">'[3]Attach-3 (QR)'!#REF!</definedName>
    <definedName name="PATHJV11" localSheetId="15">'[4]Attach-3 (QR)'!#REF!</definedName>
    <definedName name="PATHJV11">'[5]Attach-3 (QR)'!#REF!</definedName>
    <definedName name="PATHJV111" localSheetId="18">'[3]Attach-3 (QR)'!#REF!</definedName>
    <definedName name="PATHJV111" localSheetId="15">'[4]Attach-3 (QR)'!#REF!</definedName>
    <definedName name="PATHJV111">'[5]Attach-3 (QR)'!#REF!</definedName>
    <definedName name="PATHJV2" localSheetId="18">'[3]Attach-3 (QR)'!#REF!</definedName>
    <definedName name="PATHJV2" localSheetId="15">'[4]Attach-3 (QR)'!#REF!</definedName>
    <definedName name="PATHJV2">'[5]Attach-3 (QR)'!#REF!</definedName>
    <definedName name="PATHJV22" localSheetId="18">'[3]Attach-3 (QR)'!#REF!</definedName>
    <definedName name="PATHJV22" localSheetId="15">'[4]Attach-3 (QR)'!#REF!</definedName>
    <definedName name="PATHJV22">'[5]Attach-3 (QR)'!#REF!</definedName>
    <definedName name="PATHJV222" localSheetId="18">'[3]Attach-3 (QR)'!#REF!</definedName>
    <definedName name="PATHJV222" localSheetId="15">'[4]Attach-3 (QR)'!#REF!</definedName>
    <definedName name="PATHJV222">'[5]Attach-3 (QR)'!#REF!</definedName>
    <definedName name="PATHJV3" localSheetId="18">'[3]Attach-3 (QR)'!#REF!</definedName>
    <definedName name="PATHJV3" localSheetId="15">'[4]Attach-3 (QR)'!#REF!</definedName>
    <definedName name="PATHJV3">'[5]Attach-3 (QR)'!#REF!</definedName>
    <definedName name="PATHJV33" localSheetId="18">'[3]Attach-3 (QR)'!#REF!</definedName>
    <definedName name="PATHJV33" localSheetId="15">'[4]Attach-3 (QR)'!#REF!</definedName>
    <definedName name="PATHJV33">'[5]Attach-3 (QR)'!#REF!</definedName>
    <definedName name="PATHJV333" localSheetId="18">'[3]Attach-3 (QR)'!#REF!</definedName>
    <definedName name="PATHJV333" localSheetId="15">'[4]Attach-3 (QR)'!#REF!</definedName>
    <definedName name="PATHJV333">'[5]Attach-3 (QR)'!#REF!</definedName>
    <definedName name="PATHJVPR1" localSheetId="15">'[1]Attach-3 (QR)'!#REF!</definedName>
    <definedName name="PATHJVPR1">'[2]Attach-3 (QR)'!#REF!</definedName>
    <definedName name="PATHJVPR11" localSheetId="18">'[3]Attach-3 (QR)'!#REF!</definedName>
    <definedName name="PATHJVPR11" localSheetId="15">'[4]Attach-3 (QR)'!#REF!</definedName>
    <definedName name="PATHJVPR11">'[5]Attach-3 (QR)'!#REF!</definedName>
    <definedName name="PATHJVPR111" localSheetId="18">'[3]Attach-3 (QR)'!#REF!</definedName>
    <definedName name="PATHJVPR111" localSheetId="15">'[4]Attach-3 (QR)'!#REF!</definedName>
    <definedName name="PATHJVPR111">'[5]Attach-3 (QR)'!#REF!</definedName>
    <definedName name="PATHJVPR2" localSheetId="15">'[1]Attach-3 (QR)'!#REF!</definedName>
    <definedName name="PATHJVPR2">'[2]Attach-3 (QR)'!#REF!</definedName>
    <definedName name="PATHJVPR22" localSheetId="18">'[3]Attach-3 (QR)'!#REF!</definedName>
    <definedName name="PATHJVPR22" localSheetId="15">'[4]Attach-3 (QR)'!#REF!</definedName>
    <definedName name="PATHJVPR22">'[5]Attach-3 (QR)'!#REF!</definedName>
    <definedName name="PATHJVPR222" localSheetId="18">'[3]Attach-3 (QR)'!#REF!</definedName>
    <definedName name="PATHJVPR222" localSheetId="15">'[4]Attach-3 (QR)'!#REF!</definedName>
    <definedName name="PATHJVPR222">'[5]Attach-3 (QR)'!#REF!</definedName>
    <definedName name="PATHLA1" localSheetId="18">'[3]Attach-3 (QR)'!#REF!</definedName>
    <definedName name="PATHLA1" localSheetId="15">'[4]Attach-3 (QR)'!#REF!</definedName>
    <definedName name="PATHLA1">'[5]Attach-3 (QR)'!#REF!</definedName>
    <definedName name="PATHLA2" localSheetId="18">'[3]Attach-3 (QR)'!#REF!</definedName>
    <definedName name="PATHLA2" localSheetId="15">'[4]Attach-3 (QR)'!#REF!</definedName>
    <definedName name="PATHLA2">'[5]Attach-3 (QR)'!#REF!</definedName>
    <definedName name="PATHLA3" localSheetId="18">'[3]Attach-3 (QR)'!#REF!</definedName>
    <definedName name="PATHLA3" localSheetId="15">'[4]Attach-3 (QR)'!#REF!</definedName>
    <definedName name="PATHLA3">'[5]Attach-3 (QR)'!#REF!</definedName>
    <definedName name="PATHLP1" localSheetId="15">'[1]Attach-3 (QR)'!#REF!</definedName>
    <definedName name="PATHLP1">'[2]Attach-3 (QR)'!#REF!</definedName>
    <definedName name="PATHLP2" localSheetId="18">'[3]Attach-3 (QR)'!#REF!</definedName>
    <definedName name="PATHLP2" localSheetId="15">'[4]Attach-3 (QR)'!#REF!</definedName>
    <definedName name="PATHLP2">'[5]Attach-3 (QR)'!#REF!</definedName>
    <definedName name="PATHLP3" localSheetId="18">'[3]Attach-3 (QR)'!#REF!</definedName>
    <definedName name="PATHLP3" localSheetId="15">'[4]Attach-3 (QR)'!#REF!</definedName>
    <definedName name="PATHLP3">'[5]Attach-3 (QR)'!#REF!</definedName>
    <definedName name="PATHPR1" localSheetId="15">'[1]Attach-3 (QR)'!#REF!</definedName>
    <definedName name="PATHPR1">'[2]Attach-3 (QR)'!#REF!</definedName>
    <definedName name="PATHPR2" localSheetId="18">'[3]Attach-3 (QR)'!#REF!</definedName>
    <definedName name="PATHPR2" localSheetId="15">'[4]Attach-3 (QR)'!#REF!</definedName>
    <definedName name="PATHPR2">'[5]Attach-3 (QR)'!#REF!</definedName>
    <definedName name="_xlnm.Print_Area" localSheetId="11">Discount!$A$2:$G$40</definedName>
    <definedName name="_xlnm.Print_Area" localSheetId="13">'Entry Tax'!$A$1:$E$16</definedName>
    <definedName name="_xlnm.Print_Area" localSheetId="2">Instructions!$A$1:$C$65</definedName>
    <definedName name="_xlnm.Print_Area" localSheetId="3">'Names of Bidder'!$B$1:$G$28</definedName>
    <definedName name="_xlnm.Print_Area" localSheetId="12">Octroi!$A$1:$E$16</definedName>
    <definedName name="_xlnm.Print_Area" localSheetId="14">'Other Taxes &amp; Duties'!$A$1:$F$16</definedName>
    <definedName name="_xlnm.Print_Area" localSheetId="15">QC!$A$1:$F$28</definedName>
    <definedName name="_xlnm.Print_Area" localSheetId="4">'Sch-1'!$A$1:$O$310</definedName>
    <definedName name="_xlnm.Print_Area" localSheetId="5">'Sch-2'!$A$1:$S$479</definedName>
    <definedName name="_xlnm.Print_Area" localSheetId="8">'Sch-3'!$A$1:$D$24</definedName>
    <definedName name="_xlnm.Print_Area" localSheetId="6">'Sch-5'!$A$1:$E$23</definedName>
    <definedName name="_xlnm.Print_Area" localSheetId="7">'Sch-5 after discount'!$A$1:$E$23</definedName>
    <definedName name="_xlnm.Print_Area" localSheetId="10">'Sch-6 (After Discount)'!$A$1:$D$32</definedName>
    <definedName name="_xlnm.Print_Area" localSheetId="9">'Sch-6 After Discount'!$A$1:$D$31</definedName>
    <definedName name="_xlnm.Print_Titles" localSheetId="4">'Sch-1'!$15:$16</definedName>
    <definedName name="_xlnm.Print_Titles" localSheetId="5">'Sch-2'!$15:$16</definedName>
    <definedName name="_xlnm.Print_Titles" localSheetId="8">'Sch-3'!$3:$14</definedName>
    <definedName name="_xlnm.Print_Titles" localSheetId="6">'Sch-5'!$3:$14</definedName>
    <definedName name="_xlnm.Print_Titles" localSheetId="7">'Sch-5 after discount'!$3:$14</definedName>
    <definedName name="_xlnm.Print_Titles" localSheetId="10">'Sch-6 (After Discount)'!$3:$14</definedName>
    <definedName name="_xlnm.Print_Titles" localSheetId="9">'Sch-6 After Discount'!$3:$13</definedName>
    <definedName name="printedname" localSheetId="18">#REF!</definedName>
    <definedName name="printedname" localSheetId="15">#REF!</definedName>
    <definedName name="printedname">#REF!</definedName>
    <definedName name="_xlnm.Recorder" localSheetId="1">#REF!</definedName>
    <definedName name="_xlnm.Recorder" localSheetId="11">#REF!</definedName>
    <definedName name="_xlnm.Recorder" localSheetId="13">#REF!</definedName>
    <definedName name="_xlnm.Recorder" localSheetId="2">#REF!</definedName>
    <definedName name="_xlnm.Recorder" localSheetId="3">#REF!</definedName>
    <definedName name="_xlnm.Recorder" localSheetId="18">#REF!</definedName>
    <definedName name="_xlnm.Recorder" localSheetId="12">#REF!</definedName>
    <definedName name="_xlnm.Recorder" localSheetId="14">#REF!</definedName>
    <definedName name="_xlnm.Recorder" localSheetId="15">#REF!</definedName>
    <definedName name="_xlnm.Recorder" localSheetId="8">#REF!</definedName>
    <definedName name="_xlnm.Recorder" localSheetId="6">#REF!</definedName>
    <definedName name="_xlnm.Recorder" localSheetId="7">#REF!</definedName>
    <definedName name="_xlnm.Recorder" localSheetId="10">#REF!</definedName>
    <definedName name="_xlnm.Recorder" localSheetId="9">#REF!</definedName>
    <definedName name="_xlnm.Recorder">#REF!</definedName>
    <definedName name="TEST" localSheetId="1">#REF!</definedName>
    <definedName name="TEST" localSheetId="11">#REF!</definedName>
    <definedName name="TEST" localSheetId="13">#REF!</definedName>
    <definedName name="TEST" localSheetId="2">#REF!</definedName>
    <definedName name="TEST" localSheetId="3">#REF!</definedName>
    <definedName name="TEST" localSheetId="18">#REF!</definedName>
    <definedName name="TEST" localSheetId="12">#REF!</definedName>
    <definedName name="TEST" localSheetId="14">#REF!</definedName>
    <definedName name="TEST" localSheetId="15">#REF!</definedName>
    <definedName name="TEST" localSheetId="8">#REF!</definedName>
    <definedName name="TEST" localSheetId="6">#REF!</definedName>
    <definedName name="TEST" localSheetId="7">#REF!</definedName>
    <definedName name="TEST" localSheetId="10">#REF!</definedName>
    <definedName name="TEST" localSheetId="9">#REF!</definedName>
    <definedName name="TEST">#REF!</definedName>
    <definedName name="ttt" localSheetId="18">#REF!</definedName>
    <definedName name="ttt">#REF!</definedName>
    <definedName name="typeofbidder" localSheetId="18">#REF!</definedName>
    <definedName name="typeofbidder">#REF!</definedName>
    <definedName name="uuu" localSheetId="18">#REF!</definedName>
    <definedName name="uuu">#REF!</definedName>
    <definedName name="yyy" localSheetId="18">#REF!</definedName>
    <definedName name="yyy">#REF!</definedName>
    <definedName name="Z_01ACF2E1_8E61_4459_ABC1_B6C183DEED61_.wvu.PrintArea" localSheetId="13" hidden="1">'Entry Tax'!$A$1:$E$16</definedName>
    <definedName name="Z_01ACF2E1_8E61_4459_ABC1_B6C183DEED61_.wvu.PrintArea" localSheetId="3" hidden="1">'Names of Bidder'!$B$1:$E$26</definedName>
    <definedName name="Z_01ACF2E1_8E61_4459_ABC1_B6C183DEED61_.wvu.PrintArea" localSheetId="12" hidden="1">Octroi!$A$1:$E$16</definedName>
    <definedName name="Z_01ACF2E1_8E61_4459_ABC1_B6C183DEED61_.wvu.PrintArea" localSheetId="14" hidden="1">'Other Taxes &amp; Duties'!$A$1:$F$16</definedName>
    <definedName name="Z_01ACF2E1_8E61_4459_ABC1_B6C183DEED61_.wvu.PrintArea" localSheetId="8" hidden="1">'Sch-3'!$A$1:$D$26</definedName>
    <definedName name="Z_01ACF2E1_8E61_4459_ABC1_B6C183DEED61_.wvu.PrintArea" localSheetId="6" hidden="1">'Sch-5'!$A$1:$E$24</definedName>
    <definedName name="Z_01ACF2E1_8E61_4459_ABC1_B6C183DEED61_.wvu.PrintArea" localSheetId="7" hidden="1">'Sch-5 after discount'!$A$1:$E$24</definedName>
    <definedName name="Z_01ACF2E1_8E61_4459_ABC1_B6C183DEED61_.wvu.PrintArea" localSheetId="10" hidden="1">'Sch-6 (After Discount)'!$A$1:$D$34</definedName>
    <definedName name="Z_01ACF2E1_8E61_4459_ABC1_B6C183DEED61_.wvu.PrintArea" localSheetId="9" hidden="1">'Sch-6 After Discount'!$A$1:$D$33</definedName>
    <definedName name="Z_01ACF2E1_8E61_4459_ABC1_B6C183DEED61_.wvu.PrintTitles" localSheetId="8" hidden="1">'Sch-3'!$3:$14</definedName>
    <definedName name="Z_01ACF2E1_8E61_4459_ABC1_B6C183DEED61_.wvu.PrintTitles" localSheetId="6" hidden="1">'Sch-5'!$3:$14</definedName>
    <definedName name="Z_01ACF2E1_8E61_4459_ABC1_B6C183DEED61_.wvu.PrintTitles" localSheetId="7" hidden="1">'Sch-5 after discount'!$3:$14</definedName>
    <definedName name="Z_01ACF2E1_8E61_4459_ABC1_B6C183DEED61_.wvu.PrintTitles" localSheetId="10" hidden="1">'Sch-6 (After Discount)'!$3:$14</definedName>
    <definedName name="Z_01ACF2E1_8E61_4459_ABC1_B6C183DEED61_.wvu.PrintTitles" localSheetId="9" hidden="1">'Sch-6 After Discount'!$3:$13</definedName>
    <definedName name="Z_14D7F02E_BCCA_4517_ABC7_537FF4AEB67A_.wvu.Cols" localSheetId="6" hidden="1">'Sch-5'!$I:$P</definedName>
    <definedName name="Z_14D7F02E_BCCA_4517_ABC7_537FF4AEB67A_.wvu.Cols" localSheetId="7" hidden="1">'Sch-5 after discount'!$I:$P</definedName>
    <definedName name="Z_14D7F02E_BCCA_4517_ABC7_537FF4AEB67A_.wvu.PrintArea" localSheetId="2" hidden="1">Instructions!$A$1:$C$65</definedName>
    <definedName name="Z_14D7F02E_BCCA_4517_ABC7_537FF4AEB67A_.wvu.PrintArea" localSheetId="3" hidden="1">'Names of Bidder'!$B$1:$E$26</definedName>
    <definedName name="Z_14D7F02E_BCCA_4517_ABC7_537FF4AEB67A_.wvu.PrintArea" localSheetId="8" hidden="1">'Sch-3'!$A$1:$D$25</definedName>
    <definedName name="Z_14D7F02E_BCCA_4517_ABC7_537FF4AEB67A_.wvu.PrintArea" localSheetId="6" hidden="1">'Sch-5'!$A$1:$E$23</definedName>
    <definedName name="Z_14D7F02E_BCCA_4517_ABC7_537FF4AEB67A_.wvu.PrintArea" localSheetId="7" hidden="1">'Sch-5 after discount'!$A$1:$E$23</definedName>
    <definedName name="Z_14D7F02E_BCCA_4517_ABC7_537FF4AEB67A_.wvu.PrintArea" localSheetId="10" hidden="1">'Sch-6 (After Discount)'!$A$1:$D$33</definedName>
    <definedName name="Z_14D7F02E_BCCA_4517_ABC7_537FF4AEB67A_.wvu.PrintArea" localSheetId="9" hidden="1">'Sch-6 After Discount'!$A$1:$D$32</definedName>
    <definedName name="Z_14D7F02E_BCCA_4517_ABC7_537FF4AEB67A_.wvu.PrintTitles" localSheetId="8" hidden="1">'Sch-3'!$3:$14</definedName>
    <definedName name="Z_14D7F02E_BCCA_4517_ABC7_537FF4AEB67A_.wvu.PrintTitles" localSheetId="6" hidden="1">'Sch-5'!$3:$14</definedName>
    <definedName name="Z_14D7F02E_BCCA_4517_ABC7_537FF4AEB67A_.wvu.PrintTitles" localSheetId="7" hidden="1">'Sch-5 after discount'!$3:$14</definedName>
    <definedName name="Z_14D7F02E_BCCA_4517_ABC7_537FF4AEB67A_.wvu.PrintTitles" localSheetId="10" hidden="1">'Sch-6 (After Discount)'!$3:$14</definedName>
    <definedName name="Z_14D7F02E_BCCA_4517_ABC7_537FF4AEB67A_.wvu.PrintTitles" localSheetId="9" hidden="1">'Sch-6 After Discount'!$3:$13</definedName>
    <definedName name="Z_267FF044_3C5D_4FEC_AC00_A7E30583F8BB_.wvu.Cols" localSheetId="0" hidden="1">Basic!$I:$I</definedName>
    <definedName name="Z_267FF044_3C5D_4FEC_AC00_A7E30583F8BB_.wvu.Cols" localSheetId="11" hidden="1">Discount!$H:$L</definedName>
    <definedName name="Z_267FF044_3C5D_4FEC_AC00_A7E30583F8BB_.wvu.Cols" localSheetId="3" hidden="1">'Names of Bidder'!$H:$H,'Names of Bidder'!$K:$K</definedName>
    <definedName name="Z_267FF044_3C5D_4FEC_AC00_A7E30583F8BB_.wvu.Cols" localSheetId="18" hidden="1">'N-W (Cr.)'!$A:$O,'N-W (Cr.)'!$T:$DL</definedName>
    <definedName name="Z_267FF044_3C5D_4FEC_AC00_A7E30583F8BB_.wvu.Cols" localSheetId="4" hidden="1">'Sch-1'!$T:$AJ</definedName>
    <definedName name="Z_267FF044_3C5D_4FEC_AC00_A7E30583F8BB_.wvu.Cols" localSheetId="5" hidden="1">'Sch-2'!$T:$AE</definedName>
    <definedName name="Z_267FF044_3C5D_4FEC_AC00_A7E30583F8BB_.wvu.Cols" localSheetId="6" hidden="1">'Sch-5'!$F:$T</definedName>
    <definedName name="Z_267FF044_3C5D_4FEC_AC00_A7E30583F8BB_.wvu.Cols" localSheetId="10" hidden="1">'Sch-6 (After Discount)'!$E:$F</definedName>
    <definedName name="Z_267FF044_3C5D_4FEC_AC00_A7E30583F8BB_.wvu.FilterData" localSheetId="4" hidden="1">'Sch-1'!$16:$306</definedName>
    <definedName name="Z_267FF044_3C5D_4FEC_AC00_A7E30583F8BB_.wvu.PrintArea" localSheetId="11" hidden="1">Discount!$A$2:$G$40</definedName>
    <definedName name="Z_267FF044_3C5D_4FEC_AC00_A7E30583F8BB_.wvu.PrintArea" localSheetId="13" hidden="1">'Entry Tax'!$A$1:$E$16</definedName>
    <definedName name="Z_267FF044_3C5D_4FEC_AC00_A7E30583F8BB_.wvu.PrintArea" localSheetId="2" hidden="1">Instructions!$A$1:$C$65</definedName>
    <definedName name="Z_267FF044_3C5D_4FEC_AC00_A7E30583F8BB_.wvu.PrintArea" localSheetId="3" hidden="1">'Names of Bidder'!$B$1:$G$28</definedName>
    <definedName name="Z_267FF044_3C5D_4FEC_AC00_A7E30583F8BB_.wvu.PrintArea" localSheetId="12" hidden="1">Octroi!$A$1:$E$16</definedName>
    <definedName name="Z_267FF044_3C5D_4FEC_AC00_A7E30583F8BB_.wvu.PrintArea" localSheetId="14" hidden="1">'Other Taxes &amp; Duties'!$A$1:$F$16</definedName>
    <definedName name="Z_267FF044_3C5D_4FEC_AC00_A7E30583F8BB_.wvu.PrintArea" localSheetId="15" hidden="1">QC!$A$1:$F$28</definedName>
    <definedName name="Z_267FF044_3C5D_4FEC_AC00_A7E30583F8BB_.wvu.PrintArea" localSheetId="4" hidden="1">'Sch-1'!$A$1:$O$310</definedName>
    <definedName name="Z_267FF044_3C5D_4FEC_AC00_A7E30583F8BB_.wvu.PrintArea" localSheetId="5" hidden="1">'Sch-2'!$A$1:$S$479</definedName>
    <definedName name="Z_267FF044_3C5D_4FEC_AC00_A7E30583F8BB_.wvu.PrintArea" localSheetId="8" hidden="1">'Sch-3'!$A$1:$D$24</definedName>
    <definedName name="Z_267FF044_3C5D_4FEC_AC00_A7E30583F8BB_.wvu.PrintArea" localSheetId="6" hidden="1">'Sch-5'!$A$1:$E$23</definedName>
    <definedName name="Z_267FF044_3C5D_4FEC_AC00_A7E30583F8BB_.wvu.PrintArea" localSheetId="7" hidden="1">'Sch-5 after discount'!$A$1:$E$23</definedName>
    <definedName name="Z_267FF044_3C5D_4FEC_AC00_A7E30583F8BB_.wvu.PrintArea" localSheetId="10" hidden="1">'Sch-6 (After Discount)'!$A$1:$D$32</definedName>
    <definedName name="Z_267FF044_3C5D_4FEC_AC00_A7E30583F8BB_.wvu.PrintArea" localSheetId="9" hidden="1">'Sch-6 After Discount'!$A$1:$D$31</definedName>
    <definedName name="Z_267FF044_3C5D_4FEC_AC00_A7E30583F8BB_.wvu.PrintTitles" localSheetId="4" hidden="1">'Sch-1'!$15:$16</definedName>
    <definedName name="Z_267FF044_3C5D_4FEC_AC00_A7E30583F8BB_.wvu.PrintTitles" localSheetId="5" hidden="1">'Sch-2'!$15:$16</definedName>
    <definedName name="Z_267FF044_3C5D_4FEC_AC00_A7E30583F8BB_.wvu.PrintTitles" localSheetId="8" hidden="1">'Sch-3'!$3:$14</definedName>
    <definedName name="Z_267FF044_3C5D_4FEC_AC00_A7E30583F8BB_.wvu.PrintTitles" localSheetId="6" hidden="1">'Sch-5'!$3:$14</definedName>
    <definedName name="Z_267FF044_3C5D_4FEC_AC00_A7E30583F8BB_.wvu.PrintTitles" localSheetId="7" hidden="1">'Sch-5 after discount'!$3:$14</definedName>
    <definedName name="Z_267FF044_3C5D_4FEC_AC00_A7E30583F8BB_.wvu.PrintTitles" localSheetId="10" hidden="1">'Sch-6 (After Discount)'!$3:$14</definedName>
    <definedName name="Z_267FF044_3C5D_4FEC_AC00_A7E30583F8BB_.wvu.PrintTitles" localSheetId="9" hidden="1">'Sch-6 After Discount'!$3:$13</definedName>
    <definedName name="Z_267FF044_3C5D_4FEC_AC00_A7E30583F8BB_.wvu.Rows" localSheetId="1" hidden="1">Cover!$7:$7</definedName>
    <definedName name="Z_267FF044_3C5D_4FEC_AC00_A7E30583F8BB_.wvu.Rows" localSheetId="11" hidden="1">Discount!$29:$32</definedName>
    <definedName name="Z_267FF044_3C5D_4FEC_AC00_A7E30583F8BB_.wvu.Rows" localSheetId="3" hidden="1">'Names of Bidder'!$19:$22</definedName>
    <definedName name="Z_267FF044_3C5D_4FEC_AC00_A7E30583F8BB_.wvu.Rows" localSheetId="15" hidden="1">QC!$14:$15</definedName>
    <definedName name="Z_267FF044_3C5D_4FEC_AC00_A7E30583F8BB_.wvu.Rows" localSheetId="5" hidden="1">'Sch-2'!$483:$483</definedName>
    <definedName name="Z_269CA46D_C3D7_4A75_A247_A8CF56639398_.wvu.Cols" localSheetId="11" hidden="1">Discount!$I:$P</definedName>
    <definedName name="Z_269CA46D_C3D7_4A75_A247_A8CF56639398_.wvu.Cols" localSheetId="6" hidden="1">'Sch-5'!$I:$P</definedName>
    <definedName name="Z_269CA46D_C3D7_4A75_A247_A8CF56639398_.wvu.Cols" localSheetId="7" hidden="1">'Sch-5 after discount'!$I:$P</definedName>
    <definedName name="Z_269CA46D_C3D7_4A75_A247_A8CF56639398_.wvu.PrintArea" localSheetId="11" hidden="1">Discount!$A$2:$G$40</definedName>
    <definedName name="Z_269CA46D_C3D7_4A75_A247_A8CF56639398_.wvu.PrintArea" localSheetId="13" hidden="1">'Entry Tax'!$A$1:$E$16</definedName>
    <definedName name="Z_269CA46D_C3D7_4A75_A247_A8CF56639398_.wvu.PrintArea" localSheetId="2" hidden="1">Instructions!$A$1:$C$65</definedName>
    <definedName name="Z_269CA46D_C3D7_4A75_A247_A8CF56639398_.wvu.PrintArea" localSheetId="3" hidden="1">'Names of Bidder'!$B$1:$G$28</definedName>
    <definedName name="Z_269CA46D_C3D7_4A75_A247_A8CF56639398_.wvu.PrintArea" localSheetId="12" hidden="1">Octroi!$A$1:$E$16</definedName>
    <definedName name="Z_269CA46D_C3D7_4A75_A247_A8CF56639398_.wvu.PrintArea" localSheetId="14" hidden="1">'Other Taxes &amp; Duties'!$A$1:$F$16</definedName>
    <definedName name="Z_269CA46D_C3D7_4A75_A247_A8CF56639398_.wvu.PrintArea" localSheetId="8" hidden="1">'Sch-3'!$A$1:$D$24</definedName>
    <definedName name="Z_269CA46D_C3D7_4A75_A247_A8CF56639398_.wvu.PrintArea" localSheetId="6" hidden="1">'Sch-5'!$A$1:$E$23</definedName>
    <definedName name="Z_269CA46D_C3D7_4A75_A247_A8CF56639398_.wvu.PrintArea" localSheetId="7" hidden="1">'Sch-5 after discount'!$A$1:$E$23</definedName>
    <definedName name="Z_269CA46D_C3D7_4A75_A247_A8CF56639398_.wvu.PrintArea" localSheetId="10" hidden="1">'Sch-6 (After Discount)'!$A$1:$D$32</definedName>
    <definedName name="Z_269CA46D_C3D7_4A75_A247_A8CF56639398_.wvu.PrintArea" localSheetId="9" hidden="1">'Sch-6 After Discount'!$A$1:$D$31</definedName>
    <definedName name="Z_269CA46D_C3D7_4A75_A247_A8CF56639398_.wvu.PrintTitles" localSheetId="8" hidden="1">'Sch-3'!$3:$14</definedName>
    <definedName name="Z_269CA46D_C3D7_4A75_A247_A8CF56639398_.wvu.PrintTitles" localSheetId="6" hidden="1">'Sch-5'!$3:$14</definedName>
    <definedName name="Z_269CA46D_C3D7_4A75_A247_A8CF56639398_.wvu.PrintTitles" localSheetId="7" hidden="1">'Sch-5 after discount'!$3:$14</definedName>
    <definedName name="Z_269CA46D_C3D7_4A75_A247_A8CF56639398_.wvu.PrintTitles" localSheetId="10" hidden="1">'Sch-6 (After Discount)'!$3:$14</definedName>
    <definedName name="Z_269CA46D_C3D7_4A75_A247_A8CF56639398_.wvu.PrintTitles" localSheetId="9" hidden="1">'Sch-6 After Discount'!$3:$13</definedName>
    <definedName name="Z_269CA46D_C3D7_4A75_A247_A8CF56639398_.wvu.Rows" localSheetId="1" hidden="1">Cover!$7:$7</definedName>
    <definedName name="Z_269CA46D_C3D7_4A75_A247_A8CF56639398_.wvu.Rows" localSheetId="11" hidden="1">Discount!$30:$32</definedName>
    <definedName name="Z_269CA46D_C3D7_4A75_A247_A8CF56639398_.wvu.Rows" localSheetId="3" hidden="1">'Names of Bidder'!$19:$22</definedName>
    <definedName name="Z_27A45B7A_04F2_4516_B80B_5ED0825D4ED3_.wvu.Cols" localSheetId="11" hidden="1">Discount!$I:$N</definedName>
    <definedName name="Z_27A45B7A_04F2_4516_B80B_5ED0825D4ED3_.wvu.Cols" localSheetId="6" hidden="1">'Sch-5'!$I:$P</definedName>
    <definedName name="Z_27A45B7A_04F2_4516_B80B_5ED0825D4ED3_.wvu.Cols" localSheetId="7" hidden="1">'Sch-5 after discount'!$I:$P</definedName>
    <definedName name="Z_27A45B7A_04F2_4516_B80B_5ED0825D4ED3_.wvu.PrintArea" localSheetId="11" hidden="1">Discount!$A$2:$G$40</definedName>
    <definedName name="Z_27A45B7A_04F2_4516_B80B_5ED0825D4ED3_.wvu.PrintArea" localSheetId="13" hidden="1">'Entry Tax'!$A$1:$E$16</definedName>
    <definedName name="Z_27A45B7A_04F2_4516_B80B_5ED0825D4ED3_.wvu.PrintArea" localSheetId="2" hidden="1">Instructions!$A$1:$C$65</definedName>
    <definedName name="Z_27A45B7A_04F2_4516_B80B_5ED0825D4ED3_.wvu.PrintArea" localSheetId="3" hidden="1">'Names of Bidder'!$B$1:$E$26</definedName>
    <definedName name="Z_27A45B7A_04F2_4516_B80B_5ED0825D4ED3_.wvu.PrintArea" localSheetId="12" hidden="1">Octroi!$A$1:$E$16</definedName>
    <definedName name="Z_27A45B7A_04F2_4516_B80B_5ED0825D4ED3_.wvu.PrintArea" localSheetId="14" hidden="1">'Other Taxes &amp; Duties'!$A$1:$F$16</definedName>
    <definedName name="Z_27A45B7A_04F2_4516_B80B_5ED0825D4ED3_.wvu.PrintArea" localSheetId="8" hidden="1">'Sch-3'!$A$1:$D$25</definedName>
    <definedName name="Z_27A45B7A_04F2_4516_B80B_5ED0825D4ED3_.wvu.PrintArea" localSheetId="6" hidden="1">'Sch-5'!$A$1:$E$23</definedName>
    <definedName name="Z_27A45B7A_04F2_4516_B80B_5ED0825D4ED3_.wvu.PrintArea" localSheetId="7" hidden="1">'Sch-5 after discount'!$A$1:$E$23</definedName>
    <definedName name="Z_27A45B7A_04F2_4516_B80B_5ED0825D4ED3_.wvu.PrintArea" localSheetId="10" hidden="1">'Sch-6 (After Discount)'!$A$1:$D$33</definedName>
    <definedName name="Z_27A45B7A_04F2_4516_B80B_5ED0825D4ED3_.wvu.PrintArea" localSheetId="9" hidden="1">'Sch-6 After Discount'!$A$1:$D$32</definedName>
    <definedName name="Z_27A45B7A_04F2_4516_B80B_5ED0825D4ED3_.wvu.PrintTitles" localSheetId="8" hidden="1">'Sch-3'!$3:$14</definedName>
    <definedName name="Z_27A45B7A_04F2_4516_B80B_5ED0825D4ED3_.wvu.PrintTitles" localSheetId="6" hidden="1">'Sch-5'!$3:$14</definedName>
    <definedName name="Z_27A45B7A_04F2_4516_B80B_5ED0825D4ED3_.wvu.PrintTitles" localSheetId="7" hidden="1">'Sch-5 after discount'!$3:$14</definedName>
    <definedName name="Z_27A45B7A_04F2_4516_B80B_5ED0825D4ED3_.wvu.PrintTitles" localSheetId="10" hidden="1">'Sch-6 (After Discount)'!$3:$14</definedName>
    <definedName name="Z_27A45B7A_04F2_4516_B80B_5ED0825D4ED3_.wvu.PrintTitles" localSheetId="9" hidden="1">'Sch-6 After Discount'!$3:$13</definedName>
    <definedName name="Z_27A45B7A_04F2_4516_B80B_5ED0825D4ED3_.wvu.Rows" localSheetId="1" hidden="1">Cover!$7:$7</definedName>
    <definedName name="Z_27A45B7A_04F2_4516_B80B_5ED0825D4ED3_.wvu.Rows" localSheetId="11" hidden="1">Discount!#REF!</definedName>
    <definedName name="Z_2D544FD3_9AE6_4B80_AA82_448E4DBFAD61_.wvu.Cols" localSheetId="0" hidden="1">Basic!$I:$I</definedName>
    <definedName name="Z_2D544FD3_9AE6_4B80_AA82_448E4DBFAD61_.wvu.Cols" localSheetId="11" hidden="1">Discount!$H:$L</definedName>
    <definedName name="Z_2D544FD3_9AE6_4B80_AA82_448E4DBFAD61_.wvu.Cols" localSheetId="3" hidden="1">'Names of Bidder'!$H:$H,'Names of Bidder'!$K:$K</definedName>
    <definedName name="Z_2D544FD3_9AE6_4B80_AA82_448E4DBFAD61_.wvu.Cols" localSheetId="18" hidden="1">'N-W (Cr.)'!$A:$O,'N-W (Cr.)'!$T:$DL</definedName>
    <definedName name="Z_2D544FD3_9AE6_4B80_AA82_448E4DBFAD61_.wvu.Cols" localSheetId="5" hidden="1">'Sch-2'!$B:$K,'Sch-2'!$T:$AE</definedName>
    <definedName name="Z_2D544FD3_9AE6_4B80_AA82_448E4DBFAD61_.wvu.Cols" localSheetId="6" hidden="1">'Sch-5'!$F:$T</definedName>
    <definedName name="Z_2D544FD3_9AE6_4B80_AA82_448E4DBFAD61_.wvu.Cols" localSheetId="10" hidden="1">'Sch-6 (After Discount)'!$E:$F</definedName>
    <definedName name="Z_2D544FD3_9AE6_4B80_AA82_448E4DBFAD61_.wvu.FilterData" localSheetId="4" hidden="1">'Sch-1'!$16:$306</definedName>
    <definedName name="Z_2D544FD3_9AE6_4B80_AA82_448E4DBFAD61_.wvu.PrintArea" localSheetId="11" hidden="1">Discount!$A$2:$G$40</definedName>
    <definedName name="Z_2D544FD3_9AE6_4B80_AA82_448E4DBFAD61_.wvu.PrintArea" localSheetId="13" hidden="1">'Entry Tax'!$A$1:$E$16</definedName>
    <definedName name="Z_2D544FD3_9AE6_4B80_AA82_448E4DBFAD61_.wvu.PrintArea" localSheetId="2" hidden="1">Instructions!$A$1:$C$65</definedName>
    <definedName name="Z_2D544FD3_9AE6_4B80_AA82_448E4DBFAD61_.wvu.PrintArea" localSheetId="3" hidden="1">'Names of Bidder'!$B$1:$G$28</definedName>
    <definedName name="Z_2D544FD3_9AE6_4B80_AA82_448E4DBFAD61_.wvu.PrintArea" localSheetId="12" hidden="1">Octroi!$A$1:$E$16</definedName>
    <definedName name="Z_2D544FD3_9AE6_4B80_AA82_448E4DBFAD61_.wvu.PrintArea" localSheetId="14" hidden="1">'Other Taxes &amp; Duties'!$A$1:$F$16</definedName>
    <definedName name="Z_2D544FD3_9AE6_4B80_AA82_448E4DBFAD61_.wvu.PrintArea" localSheetId="15" hidden="1">QC!$A$1:$F$28</definedName>
    <definedName name="Z_2D544FD3_9AE6_4B80_AA82_448E4DBFAD61_.wvu.PrintArea" localSheetId="4" hidden="1">'Sch-1'!$A$1:$O$310</definedName>
    <definedName name="Z_2D544FD3_9AE6_4B80_AA82_448E4DBFAD61_.wvu.PrintArea" localSheetId="5" hidden="1">'Sch-2'!$A$1:$S$479</definedName>
    <definedName name="Z_2D544FD3_9AE6_4B80_AA82_448E4DBFAD61_.wvu.PrintArea" localSheetId="8" hidden="1">'Sch-3'!$A$1:$D$24</definedName>
    <definedName name="Z_2D544FD3_9AE6_4B80_AA82_448E4DBFAD61_.wvu.PrintArea" localSheetId="6" hidden="1">'Sch-5'!$A$1:$E$23</definedName>
    <definedName name="Z_2D544FD3_9AE6_4B80_AA82_448E4DBFAD61_.wvu.PrintArea" localSheetId="7" hidden="1">'Sch-5 after discount'!$A$1:$E$23</definedName>
    <definedName name="Z_2D544FD3_9AE6_4B80_AA82_448E4DBFAD61_.wvu.PrintArea" localSheetId="10" hidden="1">'Sch-6 (After Discount)'!$A$1:$D$32</definedName>
    <definedName name="Z_2D544FD3_9AE6_4B80_AA82_448E4DBFAD61_.wvu.PrintArea" localSheetId="9" hidden="1">'Sch-6 After Discount'!$A$1:$D$31</definedName>
    <definedName name="Z_2D544FD3_9AE6_4B80_AA82_448E4DBFAD61_.wvu.PrintTitles" localSheetId="4" hidden="1">'Sch-1'!$15:$16</definedName>
    <definedName name="Z_2D544FD3_9AE6_4B80_AA82_448E4DBFAD61_.wvu.PrintTitles" localSheetId="5" hidden="1">'Sch-2'!$15:$16</definedName>
    <definedName name="Z_2D544FD3_9AE6_4B80_AA82_448E4DBFAD61_.wvu.PrintTitles" localSheetId="8" hidden="1">'Sch-3'!$3:$14</definedName>
    <definedName name="Z_2D544FD3_9AE6_4B80_AA82_448E4DBFAD61_.wvu.PrintTitles" localSheetId="6" hidden="1">'Sch-5'!$3:$14</definedName>
    <definedName name="Z_2D544FD3_9AE6_4B80_AA82_448E4DBFAD61_.wvu.PrintTitles" localSheetId="7" hidden="1">'Sch-5 after discount'!$3:$14</definedName>
    <definedName name="Z_2D544FD3_9AE6_4B80_AA82_448E4DBFAD61_.wvu.PrintTitles" localSheetId="10" hidden="1">'Sch-6 (After Discount)'!$3:$14</definedName>
    <definedName name="Z_2D544FD3_9AE6_4B80_AA82_448E4DBFAD61_.wvu.PrintTitles" localSheetId="9" hidden="1">'Sch-6 After Discount'!$3:$13</definedName>
    <definedName name="Z_2D544FD3_9AE6_4B80_AA82_448E4DBFAD61_.wvu.Rows" localSheetId="11" hidden="1">Discount!$29:$32</definedName>
    <definedName name="Z_2D544FD3_9AE6_4B80_AA82_448E4DBFAD61_.wvu.Rows" localSheetId="3" hidden="1">'Names of Bidder'!$19:$22</definedName>
    <definedName name="Z_2D544FD3_9AE6_4B80_AA82_448E4DBFAD61_.wvu.Rows" localSheetId="15" hidden="1">QC!$14:$15</definedName>
    <definedName name="Z_2D544FD3_9AE6_4B80_AA82_448E4DBFAD61_.wvu.Rows" localSheetId="5" hidden="1">'Sch-2'!$483:$483</definedName>
    <definedName name="Z_334BFE7B_729F_4B5F_BBFA_FE5871D8551A_.wvu.Cols" localSheetId="18" hidden="1">'N-W (Cr.)'!$C:$C,'N-W (Cr.)'!$H:$H,'N-W (Cr.)'!$M:$M,'N-W (Cr.)'!$R:$R</definedName>
    <definedName name="Z_357C9841_BEC3_434B_AC63_C04FB4321BA3_.wvu.Cols" localSheetId="0" hidden="1">Basic!$I:$I</definedName>
    <definedName name="Z_357C9841_BEC3_434B_AC63_C04FB4321BA3_.wvu.Cols" localSheetId="11" hidden="1">Discount!$H:$L</definedName>
    <definedName name="Z_357C9841_BEC3_434B_AC63_C04FB4321BA3_.wvu.Cols" localSheetId="4" hidden="1">'Sch-1'!#REF!</definedName>
    <definedName name="Z_357C9841_BEC3_434B_AC63_C04FB4321BA3_.wvu.Cols" localSheetId="5" hidden="1">'Sch-2'!#REF!</definedName>
    <definedName name="Z_357C9841_BEC3_434B_AC63_C04FB4321BA3_.wvu.FilterData" localSheetId="4" hidden="1">'Sch-1'!$C$1:$C$306</definedName>
    <definedName name="Z_357C9841_BEC3_434B_AC63_C04FB4321BA3_.wvu.FilterData" localSheetId="5" hidden="1">'Sch-2'!$C$1:$C$481</definedName>
    <definedName name="Z_357C9841_BEC3_434B_AC63_C04FB4321BA3_.wvu.PrintArea" localSheetId="11" hidden="1">Discount!$A$2:$G$40</definedName>
    <definedName name="Z_357C9841_BEC3_434B_AC63_C04FB4321BA3_.wvu.PrintArea" localSheetId="13" hidden="1">'Entry Tax'!$A$1:$E$16</definedName>
    <definedName name="Z_357C9841_BEC3_434B_AC63_C04FB4321BA3_.wvu.PrintArea" localSheetId="2" hidden="1">Instructions!$A$1:$C$65</definedName>
    <definedName name="Z_357C9841_BEC3_434B_AC63_C04FB4321BA3_.wvu.PrintArea" localSheetId="3" hidden="1">'Names of Bidder'!$B$1:$G$28</definedName>
    <definedName name="Z_357C9841_BEC3_434B_AC63_C04FB4321BA3_.wvu.PrintArea" localSheetId="12" hidden="1">Octroi!$A$1:$E$16</definedName>
    <definedName name="Z_357C9841_BEC3_434B_AC63_C04FB4321BA3_.wvu.PrintArea" localSheetId="14" hidden="1">'Other Taxes &amp; Duties'!$A$1:$F$16</definedName>
    <definedName name="Z_357C9841_BEC3_434B_AC63_C04FB4321BA3_.wvu.PrintArea" localSheetId="4" hidden="1">'Sch-1'!$A$1:$O$310</definedName>
    <definedName name="Z_357C9841_BEC3_434B_AC63_C04FB4321BA3_.wvu.PrintArea" localSheetId="5" hidden="1">'Sch-2'!$A$1:$S$481</definedName>
    <definedName name="Z_357C9841_BEC3_434B_AC63_C04FB4321BA3_.wvu.PrintArea" localSheetId="8" hidden="1">'Sch-3'!$A$1:$D$24</definedName>
    <definedName name="Z_357C9841_BEC3_434B_AC63_C04FB4321BA3_.wvu.PrintArea" localSheetId="6" hidden="1">'Sch-5'!$A$1:$E$23</definedName>
    <definedName name="Z_357C9841_BEC3_434B_AC63_C04FB4321BA3_.wvu.PrintArea" localSheetId="7" hidden="1">'Sch-5 after discount'!$A$1:$E$23</definedName>
    <definedName name="Z_357C9841_BEC3_434B_AC63_C04FB4321BA3_.wvu.PrintArea" localSheetId="10" hidden="1">'Sch-6 (After Discount)'!$A$1:$D$32</definedName>
    <definedName name="Z_357C9841_BEC3_434B_AC63_C04FB4321BA3_.wvu.PrintArea" localSheetId="9" hidden="1">'Sch-6 After Discount'!$A$1:$D$31</definedName>
    <definedName name="Z_357C9841_BEC3_434B_AC63_C04FB4321BA3_.wvu.PrintTitles" localSheetId="8" hidden="1">'Sch-3'!$3:$14</definedName>
    <definedName name="Z_357C9841_BEC3_434B_AC63_C04FB4321BA3_.wvu.PrintTitles" localSheetId="6" hidden="1">'Sch-5'!$3:$14</definedName>
    <definedName name="Z_357C9841_BEC3_434B_AC63_C04FB4321BA3_.wvu.PrintTitles" localSheetId="7" hidden="1">'Sch-5 after discount'!$3:$14</definedName>
    <definedName name="Z_357C9841_BEC3_434B_AC63_C04FB4321BA3_.wvu.PrintTitles" localSheetId="10" hidden="1">'Sch-6 (After Discount)'!$3:$14</definedName>
    <definedName name="Z_357C9841_BEC3_434B_AC63_C04FB4321BA3_.wvu.PrintTitles" localSheetId="9" hidden="1">'Sch-6 After Discount'!$3:$13</definedName>
    <definedName name="Z_357C9841_BEC3_434B_AC63_C04FB4321BA3_.wvu.Rows" localSheetId="1" hidden="1">Cover!$7:$7</definedName>
    <definedName name="Z_357C9841_BEC3_434B_AC63_C04FB4321BA3_.wvu.Rows" localSheetId="11" hidden="1">Discount!$29:$32</definedName>
    <definedName name="Z_357C9841_BEC3_434B_AC63_C04FB4321BA3_.wvu.Rows" localSheetId="3" hidden="1">'Names of Bidder'!$19:$22</definedName>
    <definedName name="Z_3C00DDA0_7DDE_4169_A739_550DAF5DCF8D_.wvu.Cols" localSheetId="0" hidden="1">Basic!$I:$I</definedName>
    <definedName name="Z_3C00DDA0_7DDE_4169_A739_550DAF5DCF8D_.wvu.Cols" localSheetId="11" hidden="1">Discount!$H:$M</definedName>
    <definedName name="Z_3C00DDA0_7DDE_4169_A739_550DAF5DCF8D_.wvu.Cols" localSheetId="4" hidden="1">'Sch-1'!$T:$AC</definedName>
    <definedName name="Z_3C00DDA0_7DDE_4169_A739_550DAF5DCF8D_.wvu.Cols" localSheetId="5" hidden="1">'Sch-2'!$T:$AA</definedName>
    <definedName name="Z_3C00DDA0_7DDE_4169_A739_550DAF5DCF8D_.wvu.FilterData" localSheetId="4" hidden="1">'Sch-1'!$C$1:$C$306</definedName>
    <definedName name="Z_3C00DDA0_7DDE_4169_A739_550DAF5DCF8D_.wvu.FilterData" localSheetId="5" hidden="1">'Sch-2'!$C$1:$C$481</definedName>
    <definedName name="Z_3C00DDA0_7DDE_4169_A739_550DAF5DCF8D_.wvu.PrintArea" localSheetId="11" hidden="1">Discount!$A$2:$G$40</definedName>
    <definedName name="Z_3C00DDA0_7DDE_4169_A739_550DAF5DCF8D_.wvu.PrintArea" localSheetId="13" hidden="1">'Entry Tax'!$A$1:$E$16</definedName>
    <definedName name="Z_3C00DDA0_7DDE_4169_A739_550DAF5DCF8D_.wvu.PrintArea" localSheetId="2" hidden="1">Instructions!$A$1:$C$65</definedName>
    <definedName name="Z_3C00DDA0_7DDE_4169_A739_550DAF5DCF8D_.wvu.PrintArea" localSheetId="3" hidden="1">'Names of Bidder'!$B$1:$G$28</definedName>
    <definedName name="Z_3C00DDA0_7DDE_4169_A739_550DAF5DCF8D_.wvu.PrintArea" localSheetId="12" hidden="1">Octroi!$A$1:$E$16</definedName>
    <definedName name="Z_3C00DDA0_7DDE_4169_A739_550DAF5DCF8D_.wvu.PrintArea" localSheetId="14" hidden="1">'Other Taxes &amp; Duties'!$A$1:$F$16</definedName>
    <definedName name="Z_3C00DDA0_7DDE_4169_A739_550DAF5DCF8D_.wvu.PrintArea" localSheetId="4" hidden="1">'Sch-1'!$A$1:$O$310</definedName>
    <definedName name="Z_3C00DDA0_7DDE_4169_A739_550DAF5DCF8D_.wvu.PrintArea" localSheetId="5" hidden="1">'Sch-2'!$A$1:$S$481</definedName>
    <definedName name="Z_3C00DDA0_7DDE_4169_A739_550DAF5DCF8D_.wvu.PrintArea" localSheetId="8" hidden="1">'Sch-3'!$A$1:$D$24</definedName>
    <definedName name="Z_3C00DDA0_7DDE_4169_A739_550DAF5DCF8D_.wvu.PrintArea" localSheetId="6" hidden="1">'Sch-5'!$A$1:$E$23</definedName>
    <definedName name="Z_3C00DDA0_7DDE_4169_A739_550DAF5DCF8D_.wvu.PrintArea" localSheetId="7" hidden="1">'Sch-5 after discount'!$A$1:$E$23</definedName>
    <definedName name="Z_3C00DDA0_7DDE_4169_A739_550DAF5DCF8D_.wvu.PrintArea" localSheetId="10" hidden="1">'Sch-6 (After Discount)'!$A$1:$D$32</definedName>
    <definedName name="Z_3C00DDA0_7DDE_4169_A739_550DAF5DCF8D_.wvu.PrintArea" localSheetId="9" hidden="1">'Sch-6 After Discount'!$A$1:$D$31</definedName>
    <definedName name="Z_3C00DDA0_7DDE_4169_A739_550DAF5DCF8D_.wvu.PrintTitles" localSheetId="4" hidden="1">'Sch-1'!$15:$16</definedName>
    <definedName name="Z_3C00DDA0_7DDE_4169_A739_550DAF5DCF8D_.wvu.PrintTitles" localSheetId="5" hidden="1">'Sch-2'!$15:$16</definedName>
    <definedName name="Z_3C00DDA0_7DDE_4169_A739_550DAF5DCF8D_.wvu.PrintTitles" localSheetId="8" hidden="1">'Sch-3'!$3:$14</definedName>
    <definedName name="Z_3C00DDA0_7DDE_4169_A739_550DAF5DCF8D_.wvu.PrintTitles" localSheetId="6" hidden="1">'Sch-5'!$3:$14</definedName>
    <definedName name="Z_3C00DDA0_7DDE_4169_A739_550DAF5DCF8D_.wvu.PrintTitles" localSheetId="7" hidden="1">'Sch-5 after discount'!$3:$14</definedName>
    <definedName name="Z_3C00DDA0_7DDE_4169_A739_550DAF5DCF8D_.wvu.PrintTitles" localSheetId="10" hidden="1">'Sch-6 (After Discount)'!$3:$14</definedName>
    <definedName name="Z_3C00DDA0_7DDE_4169_A739_550DAF5DCF8D_.wvu.PrintTitles" localSheetId="9" hidden="1">'Sch-6 After Discount'!$3:$13</definedName>
    <definedName name="Z_3C00DDA0_7DDE_4169_A739_550DAF5DCF8D_.wvu.Rows" localSheetId="1" hidden="1">Cover!$7:$7</definedName>
    <definedName name="Z_3C00DDA0_7DDE_4169_A739_550DAF5DCF8D_.wvu.Rows" localSheetId="11" hidden="1">Discount!$29:$32</definedName>
    <definedName name="Z_3C00DDA0_7DDE_4169_A739_550DAF5DCF8D_.wvu.Rows" localSheetId="3" hidden="1">'Names of Bidder'!$19:$22</definedName>
    <definedName name="Z_3E286A90_B39B_4EF7_ADAF_AD9055F4EE3F_.wvu.Cols" localSheetId="18" hidden="1">'N-W (Cr.)'!$C:$C,'N-W (Cr.)'!$H:$H,'N-W (Cr.)'!$M:$M,'N-W (Cr.)'!$R:$R</definedName>
    <definedName name="Z_3FCD02EB_1C44_4646_B069_2B9945E67B1F_.wvu.Cols" localSheetId="0" hidden="1">Basic!$I:$I</definedName>
    <definedName name="Z_3FCD02EB_1C44_4646_B069_2B9945E67B1F_.wvu.Cols" localSheetId="11" hidden="1">Discount!$H:$L</definedName>
    <definedName name="Z_3FCD02EB_1C44_4646_B069_2B9945E67B1F_.wvu.Cols" localSheetId="3" hidden="1">'Names of Bidder'!$H:$H,'Names of Bidder'!$K:$K</definedName>
    <definedName name="Z_3FCD02EB_1C44_4646_B069_2B9945E67B1F_.wvu.Cols" localSheetId="18" hidden="1">'N-W (Cr.)'!$A:$O,'N-W (Cr.)'!$T:$DL</definedName>
    <definedName name="Z_3FCD02EB_1C44_4646_B069_2B9945E67B1F_.wvu.Cols" localSheetId="4" hidden="1">'Sch-1'!$T:$Z</definedName>
    <definedName name="Z_3FCD02EB_1C44_4646_B069_2B9945E67B1F_.wvu.Cols" localSheetId="5" hidden="1">'Sch-2'!$T:$Y</definedName>
    <definedName name="Z_3FCD02EB_1C44_4646_B069_2B9945E67B1F_.wvu.Cols" localSheetId="6" hidden="1">'Sch-5'!$F:$T</definedName>
    <definedName name="Z_3FCD02EB_1C44_4646_B069_2B9945E67B1F_.wvu.Cols" localSheetId="10" hidden="1">'Sch-6 (After Discount)'!$E:$F</definedName>
    <definedName name="Z_3FCD02EB_1C44_4646_B069_2B9945E67B1F_.wvu.FilterData" localSheetId="4" hidden="1">'Sch-1'!$16:$306</definedName>
    <definedName name="Z_3FCD02EB_1C44_4646_B069_2B9945E67B1F_.wvu.PrintArea" localSheetId="11" hidden="1">Discount!$A$2:$G$40</definedName>
    <definedName name="Z_3FCD02EB_1C44_4646_B069_2B9945E67B1F_.wvu.PrintArea" localSheetId="13" hidden="1">'Entry Tax'!$A$1:$E$16</definedName>
    <definedName name="Z_3FCD02EB_1C44_4646_B069_2B9945E67B1F_.wvu.PrintArea" localSheetId="2" hidden="1">Instructions!$A$1:$C$65</definedName>
    <definedName name="Z_3FCD02EB_1C44_4646_B069_2B9945E67B1F_.wvu.PrintArea" localSheetId="3" hidden="1">'Names of Bidder'!$B$1:$G$28</definedName>
    <definedName name="Z_3FCD02EB_1C44_4646_B069_2B9945E67B1F_.wvu.PrintArea" localSheetId="12" hidden="1">Octroi!$A$1:$E$16</definedName>
    <definedName name="Z_3FCD02EB_1C44_4646_B069_2B9945E67B1F_.wvu.PrintArea" localSheetId="14" hidden="1">'Other Taxes &amp; Duties'!$A$1:$F$16</definedName>
    <definedName name="Z_3FCD02EB_1C44_4646_B069_2B9945E67B1F_.wvu.PrintArea" localSheetId="4" hidden="1">'Sch-1'!$A$1:$O$310</definedName>
    <definedName name="Z_3FCD02EB_1C44_4646_B069_2B9945E67B1F_.wvu.PrintArea" localSheetId="5" hidden="1">'Sch-2'!$A$1:$S$479</definedName>
    <definedName name="Z_3FCD02EB_1C44_4646_B069_2B9945E67B1F_.wvu.PrintArea" localSheetId="8" hidden="1">'Sch-3'!$A$1:$D$24</definedName>
    <definedName name="Z_3FCD02EB_1C44_4646_B069_2B9945E67B1F_.wvu.PrintArea" localSheetId="6" hidden="1">'Sch-5'!$A$1:$E$23</definedName>
    <definedName name="Z_3FCD02EB_1C44_4646_B069_2B9945E67B1F_.wvu.PrintArea" localSheetId="7" hidden="1">'Sch-5 after discount'!$A$1:$E$23</definedName>
    <definedName name="Z_3FCD02EB_1C44_4646_B069_2B9945E67B1F_.wvu.PrintArea" localSheetId="10" hidden="1">'Sch-6 (After Discount)'!$A$1:$D$32</definedName>
    <definedName name="Z_3FCD02EB_1C44_4646_B069_2B9945E67B1F_.wvu.PrintArea" localSheetId="9" hidden="1">'Sch-6 After Discount'!$A$1:$D$31</definedName>
    <definedName name="Z_3FCD02EB_1C44_4646_B069_2B9945E67B1F_.wvu.PrintTitles" localSheetId="4" hidden="1">'Sch-1'!$15:$16</definedName>
    <definedName name="Z_3FCD02EB_1C44_4646_B069_2B9945E67B1F_.wvu.PrintTitles" localSheetId="5" hidden="1">'Sch-2'!$15:$16</definedName>
    <definedName name="Z_3FCD02EB_1C44_4646_B069_2B9945E67B1F_.wvu.PrintTitles" localSheetId="8" hidden="1">'Sch-3'!$3:$14</definedName>
    <definedName name="Z_3FCD02EB_1C44_4646_B069_2B9945E67B1F_.wvu.PrintTitles" localSheetId="6" hidden="1">'Sch-5'!$3:$14</definedName>
    <definedName name="Z_3FCD02EB_1C44_4646_B069_2B9945E67B1F_.wvu.PrintTitles" localSheetId="7" hidden="1">'Sch-5 after discount'!$3:$14</definedName>
    <definedName name="Z_3FCD02EB_1C44_4646_B069_2B9945E67B1F_.wvu.PrintTitles" localSheetId="10" hidden="1">'Sch-6 (After Discount)'!$3:$14</definedName>
    <definedName name="Z_3FCD02EB_1C44_4646_B069_2B9945E67B1F_.wvu.PrintTitles" localSheetId="9" hidden="1">'Sch-6 After Discount'!$3:$13</definedName>
    <definedName name="Z_3FCD02EB_1C44_4646_B069_2B9945E67B1F_.wvu.Rows" localSheetId="1" hidden="1">Cover!$7:$7</definedName>
    <definedName name="Z_3FCD02EB_1C44_4646_B069_2B9945E67B1F_.wvu.Rows" localSheetId="11" hidden="1">Discount!$29:$32</definedName>
    <definedName name="Z_3FCD02EB_1C44_4646_B069_2B9945E67B1F_.wvu.Rows" localSheetId="3" hidden="1">'Names of Bidder'!$19:$22</definedName>
    <definedName name="Z_3FCD02EB_1C44_4646_B069_2B9945E67B1F_.wvu.Rows" localSheetId="5" hidden="1">'Sch-2'!$483:$483</definedName>
    <definedName name="Z_4AA1107B_A795_4744_B566_827168772C7A_.wvu.Cols" localSheetId="11" hidden="1">Discount!$H:$S</definedName>
    <definedName name="Z_4AA1107B_A795_4744_B566_827168772C7A_.wvu.Cols" localSheetId="6" hidden="1">'Sch-5'!$I:$P</definedName>
    <definedName name="Z_4AA1107B_A795_4744_B566_827168772C7A_.wvu.Cols" localSheetId="7" hidden="1">'Sch-5 after discount'!$I:$P</definedName>
    <definedName name="Z_4AA1107B_A795_4744_B566_827168772C7A_.wvu.PrintArea" localSheetId="11" hidden="1">Discount!$A$2:$G$40</definedName>
    <definedName name="Z_4AA1107B_A795_4744_B566_827168772C7A_.wvu.PrintArea" localSheetId="13" hidden="1">'Entry Tax'!$A$1:$E$16</definedName>
    <definedName name="Z_4AA1107B_A795_4744_B566_827168772C7A_.wvu.PrintArea" localSheetId="2" hidden="1">Instructions!$A$1:$C$65</definedName>
    <definedName name="Z_4AA1107B_A795_4744_B566_827168772C7A_.wvu.PrintArea" localSheetId="3" hidden="1">'Names of Bidder'!$B$1:$G$28</definedName>
    <definedName name="Z_4AA1107B_A795_4744_B566_827168772C7A_.wvu.PrintArea" localSheetId="12" hidden="1">Octroi!$A$1:$E$16</definedName>
    <definedName name="Z_4AA1107B_A795_4744_B566_827168772C7A_.wvu.PrintArea" localSheetId="14" hidden="1">'Other Taxes &amp; Duties'!$A$1:$F$16</definedName>
    <definedName name="Z_4AA1107B_A795_4744_B566_827168772C7A_.wvu.PrintArea" localSheetId="8" hidden="1">'Sch-3'!$A$1:$D$24</definedName>
    <definedName name="Z_4AA1107B_A795_4744_B566_827168772C7A_.wvu.PrintArea" localSheetId="6" hidden="1">'Sch-5'!$A$1:$E$23</definedName>
    <definedName name="Z_4AA1107B_A795_4744_B566_827168772C7A_.wvu.PrintArea" localSheetId="7" hidden="1">'Sch-5 after discount'!$A$1:$E$23</definedName>
    <definedName name="Z_4AA1107B_A795_4744_B566_827168772C7A_.wvu.PrintArea" localSheetId="10" hidden="1">'Sch-6 (After Discount)'!$A$1:$D$32</definedName>
    <definedName name="Z_4AA1107B_A795_4744_B566_827168772C7A_.wvu.PrintArea" localSheetId="9" hidden="1">'Sch-6 After Discount'!$A$1:$D$31</definedName>
    <definedName name="Z_4AA1107B_A795_4744_B566_827168772C7A_.wvu.PrintTitles" localSheetId="8" hidden="1">'Sch-3'!$3:$14</definedName>
    <definedName name="Z_4AA1107B_A795_4744_B566_827168772C7A_.wvu.PrintTitles" localSheetId="6" hidden="1">'Sch-5'!$3:$14</definedName>
    <definedName name="Z_4AA1107B_A795_4744_B566_827168772C7A_.wvu.PrintTitles" localSheetId="7" hidden="1">'Sch-5 after discount'!$3:$14</definedName>
    <definedName name="Z_4AA1107B_A795_4744_B566_827168772C7A_.wvu.PrintTitles" localSheetId="10" hidden="1">'Sch-6 (After Discount)'!$3:$14</definedName>
    <definedName name="Z_4AA1107B_A795_4744_B566_827168772C7A_.wvu.PrintTitles" localSheetId="9" hidden="1">'Sch-6 After Discount'!$3:$13</definedName>
    <definedName name="Z_4AA1107B_A795_4744_B566_827168772C7A_.wvu.Rows" localSheetId="1" hidden="1">Cover!$7:$7</definedName>
    <definedName name="Z_4AA1107B_A795_4744_B566_827168772C7A_.wvu.Rows" localSheetId="11" hidden="1">Discount!$30:$32</definedName>
    <definedName name="Z_4F65FF32_EC61_4022_A399_2986D7B6B8B3_.wvu.Cols" localSheetId="6" hidden="1">'Sch-5'!$I:$P</definedName>
    <definedName name="Z_4F65FF32_EC61_4022_A399_2986D7B6B8B3_.wvu.Cols" localSheetId="7" hidden="1">'Sch-5 after discount'!$I:$P</definedName>
    <definedName name="Z_4F65FF32_EC61_4022_A399_2986D7B6B8B3_.wvu.PrintArea" localSheetId="11" hidden="1">Discount!$A$2:$G$39</definedName>
    <definedName name="Z_4F65FF32_EC61_4022_A399_2986D7B6B8B3_.wvu.PrintArea" localSheetId="13" hidden="1">'Entry Tax'!$A$1:$E$16</definedName>
    <definedName name="Z_4F65FF32_EC61_4022_A399_2986D7B6B8B3_.wvu.PrintArea" localSheetId="2" hidden="1">Instructions!$A$1:$C$65</definedName>
    <definedName name="Z_4F65FF32_EC61_4022_A399_2986D7B6B8B3_.wvu.PrintArea" localSheetId="3" hidden="1">'Names of Bidder'!$B$1:$E$26</definedName>
    <definedName name="Z_4F65FF32_EC61_4022_A399_2986D7B6B8B3_.wvu.PrintArea" localSheetId="12" hidden="1">Octroi!$A$1:$E$16</definedName>
    <definedName name="Z_4F65FF32_EC61_4022_A399_2986D7B6B8B3_.wvu.PrintArea" localSheetId="14" hidden="1">'Other Taxes &amp; Duties'!$A$1:$F$16</definedName>
    <definedName name="Z_4F65FF32_EC61_4022_A399_2986D7B6B8B3_.wvu.PrintArea" localSheetId="8" hidden="1">'Sch-3'!$A$1:$D$25</definedName>
    <definedName name="Z_4F65FF32_EC61_4022_A399_2986D7B6B8B3_.wvu.PrintArea" localSheetId="6" hidden="1">'Sch-5'!$A$1:$E$23</definedName>
    <definedName name="Z_4F65FF32_EC61_4022_A399_2986D7B6B8B3_.wvu.PrintArea" localSheetId="7" hidden="1">'Sch-5 after discount'!$A$1:$E$23</definedName>
    <definedName name="Z_4F65FF32_EC61_4022_A399_2986D7B6B8B3_.wvu.PrintArea" localSheetId="10" hidden="1">'Sch-6 (After Discount)'!$A$1:$D$33</definedName>
    <definedName name="Z_4F65FF32_EC61_4022_A399_2986D7B6B8B3_.wvu.PrintArea" localSheetId="9" hidden="1">'Sch-6 After Discount'!$A$1:$D$32</definedName>
    <definedName name="Z_4F65FF32_EC61_4022_A399_2986D7B6B8B3_.wvu.PrintTitles" localSheetId="8" hidden="1">'Sch-3'!$3:$14</definedName>
    <definedName name="Z_4F65FF32_EC61_4022_A399_2986D7B6B8B3_.wvu.PrintTitles" localSheetId="6" hidden="1">'Sch-5'!$3:$14</definedName>
    <definedName name="Z_4F65FF32_EC61_4022_A399_2986D7B6B8B3_.wvu.PrintTitles" localSheetId="7" hidden="1">'Sch-5 after discount'!$3:$14</definedName>
    <definedName name="Z_4F65FF32_EC61_4022_A399_2986D7B6B8B3_.wvu.PrintTitles" localSheetId="10" hidden="1">'Sch-6 (After Discount)'!$3:$14</definedName>
    <definedName name="Z_4F65FF32_EC61_4022_A399_2986D7B6B8B3_.wvu.PrintTitles" localSheetId="9" hidden="1">'Sch-6 After Discount'!$3:$13</definedName>
    <definedName name="Z_58D82F59_8CF6_455F_B9F4_081499FDF243_.wvu.Cols" localSheetId="11" hidden="1">Discount!$I:$P</definedName>
    <definedName name="Z_58D82F59_8CF6_455F_B9F4_081499FDF243_.wvu.PrintArea" localSheetId="11" hidden="1">Discount!$A$2:$G$40</definedName>
    <definedName name="Z_58D82F59_8CF6_455F_B9F4_081499FDF243_.wvu.PrintArea" localSheetId="13" hidden="1">'Entry Tax'!$A$1:$E$16</definedName>
    <definedName name="Z_58D82F59_8CF6_455F_B9F4_081499FDF243_.wvu.PrintArea" localSheetId="12" hidden="1">Octroi!$A$1:$E$16</definedName>
    <definedName name="Z_58D82F59_8CF6_455F_B9F4_081499FDF243_.wvu.PrintArea" localSheetId="14" hidden="1">'Other Taxes &amp; Duties'!$A$1:$F$16</definedName>
    <definedName name="Z_58D82F59_8CF6_455F_B9F4_081499FDF243_.wvu.Rows" localSheetId="11" hidden="1">Discount!$21:$21,Discount!$27:$27</definedName>
    <definedName name="Z_63D51328_7CBC_4A1E_B96D_BAE91416501B_.wvu.Cols" localSheetId="0" hidden="1">Basic!$I:$I</definedName>
    <definedName name="Z_63D51328_7CBC_4A1E_B96D_BAE91416501B_.wvu.Cols" localSheetId="11" hidden="1">Discount!$H:$L</definedName>
    <definedName name="Z_63D51328_7CBC_4A1E_B96D_BAE91416501B_.wvu.Cols" localSheetId="3" hidden="1">'Names of Bidder'!$H:$H,'Names of Bidder'!$K:$K</definedName>
    <definedName name="Z_63D51328_7CBC_4A1E_B96D_BAE91416501B_.wvu.Cols" localSheetId="18" hidden="1">'N-W (Cr.)'!$A:$O,'N-W (Cr.)'!$T:$DL</definedName>
    <definedName name="Z_63D51328_7CBC_4A1E_B96D_BAE91416501B_.wvu.Cols" localSheetId="4" hidden="1">'Sch-1'!$T:$Y,'Sch-1'!$AC:$AP</definedName>
    <definedName name="Z_63D51328_7CBC_4A1E_B96D_BAE91416501B_.wvu.Cols" localSheetId="5" hidden="1">'Sch-2'!$T:$AC</definedName>
    <definedName name="Z_63D51328_7CBC_4A1E_B96D_BAE91416501B_.wvu.Cols" localSheetId="6" hidden="1">'Sch-5'!$F:$T</definedName>
    <definedName name="Z_63D51328_7CBC_4A1E_B96D_BAE91416501B_.wvu.Cols" localSheetId="10" hidden="1">'Sch-6 (After Discount)'!$E:$F</definedName>
    <definedName name="Z_63D51328_7CBC_4A1E_B96D_BAE91416501B_.wvu.FilterData" localSheetId="4" hidden="1">'Sch-1'!$16:$306</definedName>
    <definedName name="Z_63D51328_7CBC_4A1E_B96D_BAE91416501B_.wvu.PrintArea" localSheetId="11" hidden="1">Discount!$A$2:$G$40</definedName>
    <definedName name="Z_63D51328_7CBC_4A1E_B96D_BAE91416501B_.wvu.PrintArea" localSheetId="13" hidden="1">'Entry Tax'!$A$1:$E$16</definedName>
    <definedName name="Z_63D51328_7CBC_4A1E_B96D_BAE91416501B_.wvu.PrintArea" localSheetId="2" hidden="1">Instructions!$A$1:$C$65</definedName>
    <definedName name="Z_63D51328_7CBC_4A1E_B96D_BAE91416501B_.wvu.PrintArea" localSheetId="3" hidden="1">'Names of Bidder'!$B$1:$G$28</definedName>
    <definedName name="Z_63D51328_7CBC_4A1E_B96D_BAE91416501B_.wvu.PrintArea" localSheetId="12" hidden="1">Octroi!$A$1:$E$16</definedName>
    <definedName name="Z_63D51328_7CBC_4A1E_B96D_BAE91416501B_.wvu.PrintArea" localSheetId="14" hidden="1">'Other Taxes &amp; Duties'!$A$1:$F$16</definedName>
    <definedName name="Z_63D51328_7CBC_4A1E_B96D_BAE91416501B_.wvu.PrintArea" localSheetId="4" hidden="1">'Sch-1'!$A$1:$O$310</definedName>
    <definedName name="Z_63D51328_7CBC_4A1E_B96D_BAE91416501B_.wvu.PrintArea" localSheetId="5" hidden="1">'Sch-2'!$A$1:$S$479</definedName>
    <definedName name="Z_63D51328_7CBC_4A1E_B96D_BAE91416501B_.wvu.PrintArea" localSheetId="8" hidden="1">'Sch-3'!$A$1:$D$24</definedName>
    <definedName name="Z_63D51328_7CBC_4A1E_B96D_BAE91416501B_.wvu.PrintArea" localSheetId="6" hidden="1">'Sch-5'!$A$1:$E$23</definedName>
    <definedName name="Z_63D51328_7CBC_4A1E_B96D_BAE91416501B_.wvu.PrintArea" localSheetId="7" hidden="1">'Sch-5 after discount'!$A$1:$E$23</definedName>
    <definedName name="Z_63D51328_7CBC_4A1E_B96D_BAE91416501B_.wvu.PrintArea" localSheetId="10" hidden="1">'Sch-6 (After Discount)'!$A$1:$D$32</definedName>
    <definedName name="Z_63D51328_7CBC_4A1E_B96D_BAE91416501B_.wvu.PrintArea" localSheetId="9" hidden="1">'Sch-6 After Discount'!$A$1:$D$31</definedName>
    <definedName name="Z_63D51328_7CBC_4A1E_B96D_BAE91416501B_.wvu.PrintTitles" localSheetId="4" hidden="1">'Sch-1'!$15:$16</definedName>
    <definedName name="Z_63D51328_7CBC_4A1E_B96D_BAE91416501B_.wvu.PrintTitles" localSheetId="5" hidden="1">'Sch-2'!$15:$16</definedName>
    <definedName name="Z_63D51328_7CBC_4A1E_B96D_BAE91416501B_.wvu.PrintTitles" localSheetId="8" hidden="1">'Sch-3'!$3:$14</definedName>
    <definedName name="Z_63D51328_7CBC_4A1E_B96D_BAE91416501B_.wvu.PrintTitles" localSheetId="6" hidden="1">'Sch-5'!$3:$14</definedName>
    <definedName name="Z_63D51328_7CBC_4A1E_B96D_BAE91416501B_.wvu.PrintTitles" localSheetId="7" hidden="1">'Sch-5 after discount'!$3:$14</definedName>
    <definedName name="Z_63D51328_7CBC_4A1E_B96D_BAE91416501B_.wvu.PrintTitles" localSheetId="10" hidden="1">'Sch-6 (After Discount)'!$3:$14</definedName>
    <definedName name="Z_63D51328_7CBC_4A1E_B96D_BAE91416501B_.wvu.PrintTitles" localSheetId="9" hidden="1">'Sch-6 After Discount'!$3:$13</definedName>
    <definedName name="Z_63D51328_7CBC_4A1E_B96D_BAE91416501B_.wvu.Rows" localSheetId="1" hidden="1">Cover!$7:$7</definedName>
    <definedName name="Z_63D51328_7CBC_4A1E_B96D_BAE91416501B_.wvu.Rows" localSheetId="11" hidden="1">Discount!$29:$32</definedName>
    <definedName name="Z_63D51328_7CBC_4A1E_B96D_BAE91416501B_.wvu.Rows" localSheetId="3" hidden="1">'Names of Bidder'!$19:$22</definedName>
    <definedName name="Z_67D3F443_CBF6_4C3B_9EBA_4FC7CEE92243_.wvu.Cols" localSheetId="18" hidden="1">'N-W (Cr.)'!$C:$C,'N-W (Cr.)'!$H:$H,'N-W (Cr.)'!$M:$M,'N-W (Cr.)'!$R:$R</definedName>
    <definedName name="Z_696D9240_6693_44E8_B9A4_2BFADD101EE2_.wvu.Cols" localSheetId="11" hidden="1">Discount!$I:$P</definedName>
    <definedName name="Z_696D9240_6693_44E8_B9A4_2BFADD101EE2_.wvu.PrintArea" localSheetId="11" hidden="1">Discount!$A$2:$G$40</definedName>
    <definedName name="Z_696D9240_6693_44E8_B9A4_2BFADD101EE2_.wvu.PrintArea" localSheetId="13" hidden="1">'Entry Tax'!$A$1:$E$16</definedName>
    <definedName name="Z_696D9240_6693_44E8_B9A4_2BFADD101EE2_.wvu.PrintArea" localSheetId="12" hidden="1">Octroi!$A$1:$E$16</definedName>
    <definedName name="Z_696D9240_6693_44E8_B9A4_2BFADD101EE2_.wvu.PrintArea" localSheetId="14" hidden="1">'Other Taxes &amp; Duties'!$A$1:$F$16</definedName>
    <definedName name="Z_696D9240_6693_44E8_B9A4_2BFADD101EE2_.wvu.Rows" localSheetId="11" hidden="1">Discount!$21:$21,Discount!$27:$27</definedName>
    <definedName name="Z_755190E0_7BE9_48F9_BB5F_DF8E25D6736A_.wvu.Cols" localSheetId="0" hidden="1">Basic!$I:$I</definedName>
    <definedName name="Z_755190E0_7BE9_48F9_BB5F_DF8E25D6736A_.wvu.Cols" localSheetId="11" hidden="1">Discount!$H:$L</definedName>
    <definedName name="Z_755190E0_7BE9_48F9_BB5F_DF8E25D6736A_.wvu.Cols" localSheetId="3" hidden="1">'Names of Bidder'!$H:$H,'Names of Bidder'!$K:$K</definedName>
    <definedName name="Z_755190E0_7BE9_48F9_BB5F_DF8E25D6736A_.wvu.Cols" localSheetId="18" hidden="1">'N-W (Cr.)'!$A:$O,'N-W (Cr.)'!$T:$DL</definedName>
    <definedName name="Z_755190E0_7BE9_48F9_BB5F_DF8E25D6736A_.wvu.Cols" localSheetId="4" hidden="1">'Sch-1'!$T:$Y,'Sch-1'!$AC:$AP</definedName>
    <definedName name="Z_755190E0_7BE9_48F9_BB5F_DF8E25D6736A_.wvu.Cols" localSheetId="5" hidden="1">'Sch-2'!$T:$AC</definedName>
    <definedName name="Z_755190E0_7BE9_48F9_BB5F_DF8E25D6736A_.wvu.Cols" localSheetId="6" hidden="1">'Sch-5'!$F:$T</definedName>
    <definedName name="Z_755190E0_7BE9_48F9_BB5F_DF8E25D6736A_.wvu.Cols" localSheetId="10" hidden="1">'Sch-6 (After Discount)'!$E:$F</definedName>
    <definedName name="Z_755190E0_7BE9_48F9_BB5F_DF8E25D6736A_.wvu.FilterData" localSheetId="4" hidden="1">'Sch-1'!$16:$306</definedName>
    <definedName name="Z_755190E0_7BE9_48F9_BB5F_DF8E25D6736A_.wvu.PrintArea" localSheetId="11" hidden="1">Discount!$A$2:$G$40</definedName>
    <definedName name="Z_755190E0_7BE9_48F9_BB5F_DF8E25D6736A_.wvu.PrintArea" localSheetId="13" hidden="1">'Entry Tax'!$A$1:$E$16</definedName>
    <definedName name="Z_755190E0_7BE9_48F9_BB5F_DF8E25D6736A_.wvu.PrintArea" localSheetId="2" hidden="1">Instructions!$A$1:$C$65</definedName>
    <definedName name="Z_755190E0_7BE9_48F9_BB5F_DF8E25D6736A_.wvu.PrintArea" localSheetId="3" hidden="1">'Names of Bidder'!$B$1:$G$28</definedName>
    <definedName name="Z_755190E0_7BE9_48F9_BB5F_DF8E25D6736A_.wvu.PrintArea" localSheetId="12" hidden="1">Octroi!$A$1:$E$16</definedName>
    <definedName name="Z_755190E0_7BE9_48F9_BB5F_DF8E25D6736A_.wvu.PrintArea" localSheetId="14" hidden="1">'Other Taxes &amp; Duties'!$A$1:$F$16</definedName>
    <definedName name="Z_755190E0_7BE9_48F9_BB5F_DF8E25D6736A_.wvu.PrintArea" localSheetId="4" hidden="1">'Sch-1'!$A$1:$O$310</definedName>
    <definedName name="Z_755190E0_7BE9_48F9_BB5F_DF8E25D6736A_.wvu.PrintArea" localSheetId="5" hidden="1">'Sch-2'!$A$1:$S$479</definedName>
    <definedName name="Z_755190E0_7BE9_48F9_BB5F_DF8E25D6736A_.wvu.PrintArea" localSheetId="8" hidden="1">'Sch-3'!$A$1:$D$24</definedName>
    <definedName name="Z_755190E0_7BE9_48F9_BB5F_DF8E25D6736A_.wvu.PrintArea" localSheetId="6" hidden="1">'Sch-5'!$A$1:$E$23</definedName>
    <definedName name="Z_755190E0_7BE9_48F9_BB5F_DF8E25D6736A_.wvu.PrintArea" localSheetId="7" hidden="1">'Sch-5 after discount'!$A$1:$E$23</definedName>
    <definedName name="Z_755190E0_7BE9_48F9_BB5F_DF8E25D6736A_.wvu.PrintArea" localSheetId="10" hidden="1">'Sch-6 (After Discount)'!$A$1:$D$32</definedName>
    <definedName name="Z_755190E0_7BE9_48F9_BB5F_DF8E25D6736A_.wvu.PrintArea" localSheetId="9" hidden="1">'Sch-6 After Discount'!$A$1:$D$31</definedName>
    <definedName name="Z_755190E0_7BE9_48F9_BB5F_DF8E25D6736A_.wvu.PrintTitles" localSheetId="4" hidden="1">'Sch-1'!$15:$16</definedName>
    <definedName name="Z_755190E0_7BE9_48F9_BB5F_DF8E25D6736A_.wvu.PrintTitles" localSheetId="5" hidden="1">'Sch-2'!$15:$16</definedName>
    <definedName name="Z_755190E0_7BE9_48F9_BB5F_DF8E25D6736A_.wvu.PrintTitles" localSheetId="8" hidden="1">'Sch-3'!$3:$14</definedName>
    <definedName name="Z_755190E0_7BE9_48F9_BB5F_DF8E25D6736A_.wvu.PrintTitles" localSheetId="6" hidden="1">'Sch-5'!$3:$14</definedName>
    <definedName name="Z_755190E0_7BE9_48F9_BB5F_DF8E25D6736A_.wvu.PrintTitles" localSheetId="7" hidden="1">'Sch-5 after discount'!$3:$14</definedName>
    <definedName name="Z_755190E0_7BE9_48F9_BB5F_DF8E25D6736A_.wvu.PrintTitles" localSheetId="10" hidden="1">'Sch-6 (After Discount)'!$3:$14</definedName>
    <definedName name="Z_755190E0_7BE9_48F9_BB5F_DF8E25D6736A_.wvu.PrintTitles" localSheetId="9" hidden="1">'Sch-6 After Discount'!$3:$13</definedName>
    <definedName name="Z_755190E0_7BE9_48F9_BB5F_DF8E25D6736A_.wvu.Rows" localSheetId="1" hidden="1">Cover!$7:$7</definedName>
    <definedName name="Z_755190E0_7BE9_48F9_BB5F_DF8E25D6736A_.wvu.Rows" localSheetId="11" hidden="1">Discount!$29:$32</definedName>
    <definedName name="Z_755190E0_7BE9_48F9_BB5F_DF8E25D6736A_.wvu.Rows" localSheetId="3" hidden="1">'Names of Bidder'!$19:$22</definedName>
    <definedName name="Z_8F1013AB_1F07_44D0_B6C1_B974EB95C6C3_.wvu.PrintArea" localSheetId="15" hidden="1">QC!$A$1:$F$28</definedName>
    <definedName name="Z_8F55ECC0_ABB9_42C7_9433_7DF40598917D_.wvu.Cols" localSheetId="11" hidden="1">Discount!$H:$S</definedName>
    <definedName name="Z_8F55ECC0_ABB9_42C7_9433_7DF40598917D_.wvu.Cols" localSheetId="6" hidden="1">'Sch-5'!$I:$P</definedName>
    <definedName name="Z_8F55ECC0_ABB9_42C7_9433_7DF40598917D_.wvu.Cols" localSheetId="7" hidden="1">'Sch-5 after discount'!$I:$P</definedName>
    <definedName name="Z_8F55ECC0_ABB9_42C7_9433_7DF40598917D_.wvu.PrintArea" localSheetId="11" hidden="1">Discount!$A$2:$G$40</definedName>
    <definedName name="Z_8F55ECC0_ABB9_42C7_9433_7DF40598917D_.wvu.PrintArea" localSheetId="13" hidden="1">'Entry Tax'!$A$1:$E$16</definedName>
    <definedName name="Z_8F55ECC0_ABB9_42C7_9433_7DF40598917D_.wvu.PrintArea" localSheetId="2" hidden="1">Instructions!$A$1:$C$65</definedName>
    <definedName name="Z_8F55ECC0_ABB9_42C7_9433_7DF40598917D_.wvu.PrintArea" localSheetId="3" hidden="1">'Names of Bidder'!$B$1:$G$28</definedName>
    <definedName name="Z_8F55ECC0_ABB9_42C7_9433_7DF40598917D_.wvu.PrintArea" localSheetId="12" hidden="1">Octroi!$A$1:$E$16</definedName>
    <definedName name="Z_8F55ECC0_ABB9_42C7_9433_7DF40598917D_.wvu.PrintArea" localSheetId="14" hidden="1">'Other Taxes &amp; Duties'!$A$1:$F$16</definedName>
    <definedName name="Z_8F55ECC0_ABB9_42C7_9433_7DF40598917D_.wvu.PrintArea" localSheetId="8" hidden="1">'Sch-3'!$A$1:$D$24</definedName>
    <definedName name="Z_8F55ECC0_ABB9_42C7_9433_7DF40598917D_.wvu.PrintArea" localSheetId="6" hidden="1">'Sch-5'!$A$1:$E$23</definedName>
    <definedName name="Z_8F55ECC0_ABB9_42C7_9433_7DF40598917D_.wvu.PrintArea" localSheetId="7" hidden="1">'Sch-5 after discount'!$A$1:$E$23</definedName>
    <definedName name="Z_8F55ECC0_ABB9_42C7_9433_7DF40598917D_.wvu.PrintArea" localSheetId="10" hidden="1">'Sch-6 (After Discount)'!$A$1:$D$32</definedName>
    <definedName name="Z_8F55ECC0_ABB9_42C7_9433_7DF40598917D_.wvu.PrintArea" localSheetId="9" hidden="1">'Sch-6 After Discount'!$A$1:$D$31</definedName>
    <definedName name="Z_8F55ECC0_ABB9_42C7_9433_7DF40598917D_.wvu.PrintTitles" localSheetId="8" hidden="1">'Sch-3'!$3:$14</definedName>
    <definedName name="Z_8F55ECC0_ABB9_42C7_9433_7DF40598917D_.wvu.PrintTitles" localSheetId="6" hidden="1">'Sch-5'!$3:$14</definedName>
    <definedName name="Z_8F55ECC0_ABB9_42C7_9433_7DF40598917D_.wvu.PrintTitles" localSheetId="7" hidden="1">'Sch-5 after discount'!$3:$14</definedName>
    <definedName name="Z_8F55ECC0_ABB9_42C7_9433_7DF40598917D_.wvu.PrintTitles" localSheetId="10" hidden="1">'Sch-6 (After Discount)'!$3:$14</definedName>
    <definedName name="Z_8F55ECC0_ABB9_42C7_9433_7DF40598917D_.wvu.PrintTitles" localSheetId="9" hidden="1">'Sch-6 After Discount'!$3:$13</definedName>
    <definedName name="Z_8F55ECC0_ABB9_42C7_9433_7DF40598917D_.wvu.Rows" localSheetId="1" hidden="1">Cover!$7:$7</definedName>
    <definedName name="Z_8F55ECC0_ABB9_42C7_9433_7DF40598917D_.wvu.Rows" localSheetId="11" hidden="1">Discount!$30:$32</definedName>
    <definedName name="Z_8FC47E04_BCF9_4504_9FDA_F8529AE0A203_.wvu.Cols" localSheetId="18" hidden="1">'N-W (Cr.)'!$C:$C,'N-W (Cr.)'!$H:$H,'N-W (Cr.)'!$M:$M,'N-W (Cr.)'!$R:$R</definedName>
    <definedName name="Z_99CA2F10_F926_46DC_8609_4EAE5B9F3585_.wvu.Cols" localSheetId="0" hidden="1">Basic!$I:$I</definedName>
    <definedName name="Z_99CA2F10_F926_46DC_8609_4EAE5B9F3585_.wvu.Cols" localSheetId="11" hidden="1">Discount!$H:$K</definedName>
    <definedName name="Z_99CA2F10_F926_46DC_8609_4EAE5B9F3585_.wvu.Cols" localSheetId="3" hidden="1">'Names of Bidder'!$H:$H,'Names of Bidder'!$K:$K</definedName>
    <definedName name="Z_99CA2F10_F926_46DC_8609_4EAE5B9F3585_.wvu.Cols" localSheetId="18" hidden="1">'N-W (Cr.)'!$A:$O,'N-W (Cr.)'!$T:$DL</definedName>
    <definedName name="Z_99CA2F10_F926_46DC_8609_4EAE5B9F3585_.wvu.Cols" localSheetId="4" hidden="1">'Sch-1'!$T:$X,'Sch-1'!$AC:$AP</definedName>
    <definedName name="Z_99CA2F10_F926_46DC_8609_4EAE5B9F3585_.wvu.Cols" localSheetId="5" hidden="1">'Sch-2'!$T:$AD</definedName>
    <definedName name="Z_99CA2F10_F926_46DC_8609_4EAE5B9F3585_.wvu.Cols" localSheetId="6" hidden="1">'Sch-5'!$F:$T</definedName>
    <definedName name="Z_99CA2F10_F926_46DC_8609_4EAE5B9F3585_.wvu.Cols" localSheetId="10" hidden="1">'Sch-6 (After Discount)'!$E:$F</definedName>
    <definedName name="Z_99CA2F10_F926_46DC_8609_4EAE5B9F3585_.wvu.FilterData" localSheetId="4" hidden="1">'Sch-1'!$16:$306</definedName>
    <definedName name="Z_99CA2F10_F926_46DC_8609_4EAE5B9F3585_.wvu.FilterData" localSheetId="5" hidden="1">'Sch-2'!$A$16:$AH$473</definedName>
    <definedName name="Z_99CA2F10_F926_46DC_8609_4EAE5B9F3585_.wvu.PrintArea" localSheetId="11" hidden="1">Discount!$A$2:$G$40</definedName>
    <definedName name="Z_99CA2F10_F926_46DC_8609_4EAE5B9F3585_.wvu.PrintArea" localSheetId="13" hidden="1">'Entry Tax'!$A$1:$E$16</definedName>
    <definedName name="Z_99CA2F10_F926_46DC_8609_4EAE5B9F3585_.wvu.PrintArea" localSheetId="2" hidden="1">Instructions!$A$1:$C$65</definedName>
    <definedName name="Z_99CA2F10_F926_46DC_8609_4EAE5B9F3585_.wvu.PrintArea" localSheetId="3" hidden="1">'Names of Bidder'!$B$1:$G$28</definedName>
    <definedName name="Z_99CA2F10_F926_46DC_8609_4EAE5B9F3585_.wvu.PrintArea" localSheetId="12" hidden="1">Octroi!$A$1:$E$16</definedName>
    <definedName name="Z_99CA2F10_F926_46DC_8609_4EAE5B9F3585_.wvu.PrintArea" localSheetId="14" hidden="1">'Other Taxes &amp; Duties'!$A$1:$F$16</definedName>
    <definedName name="Z_99CA2F10_F926_46DC_8609_4EAE5B9F3585_.wvu.PrintArea" localSheetId="4" hidden="1">'Sch-1'!$A$1:$O$310</definedName>
    <definedName name="Z_99CA2F10_F926_46DC_8609_4EAE5B9F3585_.wvu.PrintArea" localSheetId="5" hidden="1">'Sch-2'!$A$1:$S$479</definedName>
    <definedName name="Z_99CA2F10_F926_46DC_8609_4EAE5B9F3585_.wvu.PrintArea" localSheetId="8" hidden="1">'Sch-3'!$A$1:$D$24</definedName>
    <definedName name="Z_99CA2F10_F926_46DC_8609_4EAE5B9F3585_.wvu.PrintArea" localSheetId="6" hidden="1">'Sch-5'!$A$1:$E$23</definedName>
    <definedName name="Z_99CA2F10_F926_46DC_8609_4EAE5B9F3585_.wvu.PrintArea" localSheetId="7" hidden="1">'Sch-5 after discount'!$A$1:$E$23</definedName>
    <definedName name="Z_99CA2F10_F926_46DC_8609_4EAE5B9F3585_.wvu.PrintArea" localSheetId="10" hidden="1">'Sch-6 (After Discount)'!$A$1:$D$32</definedName>
    <definedName name="Z_99CA2F10_F926_46DC_8609_4EAE5B9F3585_.wvu.PrintArea" localSheetId="9" hidden="1">'Sch-6 After Discount'!$A$1:$D$31</definedName>
    <definedName name="Z_99CA2F10_F926_46DC_8609_4EAE5B9F3585_.wvu.PrintTitles" localSheetId="4" hidden="1">'Sch-1'!$15:$16</definedName>
    <definedName name="Z_99CA2F10_F926_46DC_8609_4EAE5B9F3585_.wvu.PrintTitles" localSheetId="5" hidden="1">'Sch-2'!$15:$16</definedName>
    <definedName name="Z_99CA2F10_F926_46DC_8609_4EAE5B9F3585_.wvu.PrintTitles" localSheetId="8" hidden="1">'Sch-3'!$3:$14</definedName>
    <definedName name="Z_99CA2F10_F926_46DC_8609_4EAE5B9F3585_.wvu.PrintTitles" localSheetId="6" hidden="1">'Sch-5'!$3:$14</definedName>
    <definedName name="Z_99CA2F10_F926_46DC_8609_4EAE5B9F3585_.wvu.PrintTitles" localSheetId="7" hidden="1">'Sch-5 after discount'!$3:$14</definedName>
    <definedName name="Z_99CA2F10_F926_46DC_8609_4EAE5B9F3585_.wvu.PrintTitles" localSheetId="10" hidden="1">'Sch-6 (After Discount)'!$3:$14</definedName>
    <definedName name="Z_99CA2F10_F926_46DC_8609_4EAE5B9F3585_.wvu.PrintTitles" localSheetId="9" hidden="1">'Sch-6 After Discount'!$3:$13</definedName>
    <definedName name="Z_99CA2F10_F926_46DC_8609_4EAE5B9F3585_.wvu.Rows" localSheetId="1" hidden="1">Cover!$7:$7</definedName>
    <definedName name="Z_99CA2F10_F926_46DC_8609_4EAE5B9F3585_.wvu.Rows" localSheetId="11" hidden="1">Discount!$29:$32</definedName>
    <definedName name="Z_99CA2F10_F926_46DC_8609_4EAE5B9F3585_.wvu.Rows" localSheetId="3" hidden="1">'Names of Bidder'!$19:$22</definedName>
    <definedName name="Z_A0F82AFD_A75A_45C4_A55A_D8EC84E8392D_.wvu.Cols" localSheetId="18" hidden="1">'N-W (Cr.)'!$C:$C,'N-W (Cr.)'!$H:$H,'N-W (Cr.)'!$M:$M,'N-W (Cr.)'!$R:$R</definedName>
    <definedName name="Z_A4F9CA79_D3DE_43F5_9CDC_F14C42FDD954_.wvu.Cols" localSheetId="0" hidden="1">Basic!$I:$I</definedName>
    <definedName name="Z_A4F9CA79_D3DE_43F5_9CDC_F14C42FDD954_.wvu.Cols" localSheetId="11" hidden="1">Discount!$H:$L</definedName>
    <definedName name="Z_A4F9CA79_D3DE_43F5_9CDC_F14C42FDD954_.wvu.Cols" localSheetId="3" hidden="1">'Names of Bidder'!$H:$H,'Names of Bidder'!$K:$K</definedName>
    <definedName name="Z_A4F9CA79_D3DE_43F5_9CDC_F14C42FDD954_.wvu.Cols" localSheetId="18" hidden="1">'N-W (Cr.)'!$A:$O,'N-W (Cr.)'!$T:$DL</definedName>
    <definedName name="Z_A4F9CA79_D3DE_43F5_9CDC_F14C42FDD954_.wvu.Cols" localSheetId="4" hidden="1">'Sch-1'!$T:$AJ</definedName>
    <definedName name="Z_A4F9CA79_D3DE_43F5_9CDC_F14C42FDD954_.wvu.Cols" localSheetId="5" hidden="1">'Sch-2'!$T:$AE</definedName>
    <definedName name="Z_A4F9CA79_D3DE_43F5_9CDC_F14C42FDD954_.wvu.Cols" localSheetId="6" hidden="1">'Sch-5'!$F:$T</definedName>
    <definedName name="Z_A4F9CA79_D3DE_43F5_9CDC_F14C42FDD954_.wvu.Cols" localSheetId="10" hidden="1">'Sch-6 (After Discount)'!$E:$F</definedName>
    <definedName name="Z_A4F9CA79_D3DE_43F5_9CDC_F14C42FDD954_.wvu.FilterData" localSheetId="4" hidden="1">'Sch-1'!$16:$306</definedName>
    <definedName name="Z_A4F9CA79_D3DE_43F5_9CDC_F14C42FDD954_.wvu.PrintArea" localSheetId="11" hidden="1">Discount!$A$2:$G$40</definedName>
    <definedName name="Z_A4F9CA79_D3DE_43F5_9CDC_F14C42FDD954_.wvu.PrintArea" localSheetId="13" hidden="1">'Entry Tax'!$A$1:$E$16</definedName>
    <definedName name="Z_A4F9CA79_D3DE_43F5_9CDC_F14C42FDD954_.wvu.PrintArea" localSheetId="2" hidden="1">Instructions!$A$1:$C$65</definedName>
    <definedName name="Z_A4F9CA79_D3DE_43F5_9CDC_F14C42FDD954_.wvu.PrintArea" localSheetId="3" hidden="1">'Names of Bidder'!$B$1:$G$28</definedName>
    <definedName name="Z_A4F9CA79_D3DE_43F5_9CDC_F14C42FDD954_.wvu.PrintArea" localSheetId="12" hidden="1">Octroi!$A$1:$E$16</definedName>
    <definedName name="Z_A4F9CA79_D3DE_43F5_9CDC_F14C42FDD954_.wvu.PrintArea" localSheetId="14" hidden="1">'Other Taxes &amp; Duties'!$A$1:$F$16</definedName>
    <definedName name="Z_A4F9CA79_D3DE_43F5_9CDC_F14C42FDD954_.wvu.PrintArea" localSheetId="15" hidden="1">QC!$A$1:$F$28</definedName>
    <definedName name="Z_A4F9CA79_D3DE_43F5_9CDC_F14C42FDD954_.wvu.PrintArea" localSheetId="4" hidden="1">'Sch-1'!$A$1:$O$310</definedName>
    <definedName name="Z_A4F9CA79_D3DE_43F5_9CDC_F14C42FDD954_.wvu.PrintArea" localSheetId="5" hidden="1">'Sch-2'!$A$1:$S$479</definedName>
    <definedName name="Z_A4F9CA79_D3DE_43F5_9CDC_F14C42FDD954_.wvu.PrintArea" localSheetId="8" hidden="1">'Sch-3'!$A$1:$D$24</definedName>
    <definedName name="Z_A4F9CA79_D3DE_43F5_9CDC_F14C42FDD954_.wvu.PrintArea" localSheetId="6" hidden="1">'Sch-5'!$A$1:$E$23</definedName>
    <definedName name="Z_A4F9CA79_D3DE_43F5_9CDC_F14C42FDD954_.wvu.PrintArea" localSheetId="7" hidden="1">'Sch-5 after discount'!$A$1:$E$23</definedName>
    <definedName name="Z_A4F9CA79_D3DE_43F5_9CDC_F14C42FDD954_.wvu.PrintArea" localSheetId="10" hidden="1">'Sch-6 (After Discount)'!$A$1:$D$32</definedName>
    <definedName name="Z_A4F9CA79_D3DE_43F5_9CDC_F14C42FDD954_.wvu.PrintArea" localSheetId="9" hidden="1">'Sch-6 After Discount'!$A$1:$D$31</definedName>
    <definedName name="Z_A4F9CA79_D3DE_43F5_9CDC_F14C42FDD954_.wvu.PrintTitles" localSheetId="4" hidden="1">'Sch-1'!$15:$16</definedName>
    <definedName name="Z_A4F9CA79_D3DE_43F5_9CDC_F14C42FDD954_.wvu.PrintTitles" localSheetId="5" hidden="1">'Sch-2'!$15:$16</definedName>
    <definedName name="Z_A4F9CA79_D3DE_43F5_9CDC_F14C42FDD954_.wvu.PrintTitles" localSheetId="8" hidden="1">'Sch-3'!$3:$14</definedName>
    <definedName name="Z_A4F9CA79_D3DE_43F5_9CDC_F14C42FDD954_.wvu.PrintTitles" localSheetId="6" hidden="1">'Sch-5'!$3:$14</definedName>
    <definedName name="Z_A4F9CA79_D3DE_43F5_9CDC_F14C42FDD954_.wvu.PrintTitles" localSheetId="7" hidden="1">'Sch-5 after discount'!$3:$14</definedName>
    <definedName name="Z_A4F9CA79_D3DE_43F5_9CDC_F14C42FDD954_.wvu.PrintTitles" localSheetId="10" hidden="1">'Sch-6 (After Discount)'!$3:$14</definedName>
    <definedName name="Z_A4F9CA79_D3DE_43F5_9CDC_F14C42FDD954_.wvu.PrintTitles" localSheetId="9" hidden="1">'Sch-6 After Discount'!$3:$13</definedName>
    <definedName name="Z_A4F9CA79_D3DE_43F5_9CDC_F14C42FDD954_.wvu.Rows" localSheetId="1" hidden="1">Cover!$7:$7</definedName>
    <definedName name="Z_A4F9CA79_D3DE_43F5_9CDC_F14C42FDD954_.wvu.Rows" localSheetId="11" hidden="1">Discount!$29:$32</definedName>
    <definedName name="Z_A4F9CA79_D3DE_43F5_9CDC_F14C42FDD954_.wvu.Rows" localSheetId="3" hidden="1">'Names of Bidder'!$19:$22</definedName>
    <definedName name="Z_A4F9CA79_D3DE_43F5_9CDC_F14C42FDD954_.wvu.Rows" localSheetId="15" hidden="1">QC!$14:$15</definedName>
    <definedName name="Z_A4F9CA79_D3DE_43F5_9CDC_F14C42FDD954_.wvu.Rows" localSheetId="5" hidden="1">'Sch-2'!$483:$483</definedName>
    <definedName name="Z_A7DBDDEF_9245_44C6_9EBF_032DB6E1C0A2_.wvu.Cols" localSheetId="11" hidden="1">Discount!$H:$S</definedName>
    <definedName name="Z_A7DBDDEF_9245_44C6_9EBF_032DB6E1C0A2_.wvu.Cols" localSheetId="6" hidden="1">'Sch-5'!$I:$P</definedName>
    <definedName name="Z_A7DBDDEF_9245_44C6_9EBF_032DB6E1C0A2_.wvu.Cols" localSheetId="7" hidden="1">'Sch-5 after discount'!$I:$P</definedName>
    <definedName name="Z_A7DBDDEF_9245_44C6_9EBF_032DB6E1C0A2_.wvu.PrintArea" localSheetId="11" hidden="1">Discount!$A$2:$G$40</definedName>
    <definedName name="Z_A7DBDDEF_9245_44C6_9EBF_032DB6E1C0A2_.wvu.PrintArea" localSheetId="13" hidden="1">'Entry Tax'!$A$1:$E$16</definedName>
    <definedName name="Z_A7DBDDEF_9245_44C6_9EBF_032DB6E1C0A2_.wvu.PrintArea" localSheetId="2" hidden="1">Instructions!$A$1:$C$65</definedName>
    <definedName name="Z_A7DBDDEF_9245_44C6_9EBF_032DB6E1C0A2_.wvu.PrintArea" localSheetId="3" hidden="1">'Names of Bidder'!$B$1:$G$28</definedName>
    <definedName name="Z_A7DBDDEF_9245_44C6_9EBF_032DB6E1C0A2_.wvu.PrintArea" localSheetId="12" hidden="1">Octroi!$A$1:$E$16</definedName>
    <definedName name="Z_A7DBDDEF_9245_44C6_9EBF_032DB6E1C0A2_.wvu.PrintArea" localSheetId="14" hidden="1">'Other Taxes &amp; Duties'!$A$1:$F$16</definedName>
    <definedName name="Z_A7DBDDEF_9245_44C6_9EBF_032DB6E1C0A2_.wvu.PrintArea" localSheetId="8" hidden="1">'Sch-3'!$A$1:$D$24</definedName>
    <definedName name="Z_A7DBDDEF_9245_44C6_9EBF_032DB6E1C0A2_.wvu.PrintArea" localSheetId="6" hidden="1">'Sch-5'!$A$1:$E$23</definedName>
    <definedName name="Z_A7DBDDEF_9245_44C6_9EBF_032DB6E1C0A2_.wvu.PrintArea" localSheetId="7" hidden="1">'Sch-5 after discount'!$A$1:$E$23</definedName>
    <definedName name="Z_A7DBDDEF_9245_44C6_9EBF_032DB6E1C0A2_.wvu.PrintArea" localSheetId="10" hidden="1">'Sch-6 (After Discount)'!$A$1:$D$32</definedName>
    <definedName name="Z_A7DBDDEF_9245_44C6_9EBF_032DB6E1C0A2_.wvu.PrintArea" localSheetId="9" hidden="1">'Sch-6 After Discount'!$A$1:$D$31</definedName>
    <definedName name="Z_A7DBDDEF_9245_44C6_9EBF_032DB6E1C0A2_.wvu.PrintTitles" localSheetId="8" hidden="1">'Sch-3'!$3:$14</definedName>
    <definedName name="Z_A7DBDDEF_9245_44C6_9EBF_032DB6E1C0A2_.wvu.PrintTitles" localSheetId="6" hidden="1">'Sch-5'!$3:$14</definedName>
    <definedName name="Z_A7DBDDEF_9245_44C6_9EBF_032DB6E1C0A2_.wvu.PrintTitles" localSheetId="7" hidden="1">'Sch-5 after discount'!$3:$14</definedName>
    <definedName name="Z_A7DBDDEF_9245_44C6_9EBF_032DB6E1C0A2_.wvu.PrintTitles" localSheetId="10" hidden="1">'Sch-6 (After Discount)'!$3:$14</definedName>
    <definedName name="Z_A7DBDDEF_9245_44C6_9EBF_032DB6E1C0A2_.wvu.PrintTitles" localSheetId="9" hidden="1">'Sch-6 After Discount'!$3:$13</definedName>
    <definedName name="Z_A7DBDDEF_9245_44C6_9EBF_032DB6E1C0A2_.wvu.Rows" localSheetId="1" hidden="1">Cover!$7:$7</definedName>
    <definedName name="Z_A7DBDDEF_9245_44C6_9EBF_032DB6E1C0A2_.wvu.Rows" localSheetId="11" hidden="1">Discount!$30:$32</definedName>
    <definedName name="Z_AB88AE96_2A5B_4A72_8703_28C9E47DF5A8_.wvu.Cols" localSheetId="18" hidden="1">'N-W (Cr.)'!$C:$C,'N-W (Cr.)'!$H:$H,'N-W (Cr.)'!$M:$M,'N-W (Cr.)'!$R:$R</definedName>
    <definedName name="Z_B056965A_4BE5_44B3_AB31_550AD9F023BC_.wvu.Cols" localSheetId="0" hidden="1">Basic!$I:$I</definedName>
    <definedName name="Z_B056965A_4BE5_44B3_AB31_550AD9F023BC_.wvu.Cols" localSheetId="11" hidden="1">Discount!$H:$L</definedName>
    <definedName name="Z_B056965A_4BE5_44B3_AB31_550AD9F023BC_.wvu.Cols" localSheetId="3" hidden="1">'Names of Bidder'!$H:$H,'Names of Bidder'!$K:$K</definedName>
    <definedName name="Z_B056965A_4BE5_44B3_AB31_550AD9F023BC_.wvu.Cols" localSheetId="18" hidden="1">'N-W (Cr.)'!$A:$O,'N-W (Cr.)'!$T:$DL</definedName>
    <definedName name="Z_B056965A_4BE5_44B3_AB31_550AD9F023BC_.wvu.Cols" localSheetId="4" hidden="1">'Sch-1'!$T:$Y,'Sch-1'!$AC:$AP</definedName>
    <definedName name="Z_B056965A_4BE5_44B3_AB31_550AD9F023BC_.wvu.Cols" localSheetId="5" hidden="1">'Sch-2'!$T:$Y</definedName>
    <definedName name="Z_B056965A_4BE5_44B3_AB31_550AD9F023BC_.wvu.Cols" localSheetId="6" hidden="1">'Sch-5'!$F:$T</definedName>
    <definedName name="Z_B056965A_4BE5_44B3_AB31_550AD9F023BC_.wvu.Cols" localSheetId="10" hidden="1">'Sch-6 (After Discount)'!$E:$F</definedName>
    <definedName name="Z_B056965A_4BE5_44B3_AB31_550AD9F023BC_.wvu.FilterData" localSheetId="4" hidden="1">'Sch-1'!$16:$306</definedName>
    <definedName name="Z_B056965A_4BE5_44B3_AB31_550AD9F023BC_.wvu.PrintArea" localSheetId="11" hidden="1">Discount!$A$2:$G$40</definedName>
    <definedName name="Z_B056965A_4BE5_44B3_AB31_550AD9F023BC_.wvu.PrintArea" localSheetId="13" hidden="1">'Entry Tax'!$A$1:$E$16</definedName>
    <definedName name="Z_B056965A_4BE5_44B3_AB31_550AD9F023BC_.wvu.PrintArea" localSheetId="2" hidden="1">Instructions!$A$1:$C$65</definedName>
    <definedName name="Z_B056965A_4BE5_44B3_AB31_550AD9F023BC_.wvu.PrintArea" localSheetId="3" hidden="1">'Names of Bidder'!$B$1:$G$28</definedName>
    <definedName name="Z_B056965A_4BE5_44B3_AB31_550AD9F023BC_.wvu.PrintArea" localSheetId="12" hidden="1">Octroi!$A$1:$E$16</definedName>
    <definedName name="Z_B056965A_4BE5_44B3_AB31_550AD9F023BC_.wvu.PrintArea" localSheetId="14" hidden="1">'Other Taxes &amp; Duties'!$A$1:$F$16</definedName>
    <definedName name="Z_B056965A_4BE5_44B3_AB31_550AD9F023BC_.wvu.PrintArea" localSheetId="4" hidden="1">'Sch-1'!$A$1:$O$310</definedName>
    <definedName name="Z_B056965A_4BE5_44B3_AB31_550AD9F023BC_.wvu.PrintArea" localSheetId="5" hidden="1">'Sch-2'!$A$1:$S$479</definedName>
    <definedName name="Z_B056965A_4BE5_44B3_AB31_550AD9F023BC_.wvu.PrintArea" localSheetId="8" hidden="1">'Sch-3'!$A$1:$D$24</definedName>
    <definedName name="Z_B056965A_4BE5_44B3_AB31_550AD9F023BC_.wvu.PrintArea" localSheetId="6" hidden="1">'Sch-5'!$A$1:$E$23</definedName>
    <definedName name="Z_B056965A_4BE5_44B3_AB31_550AD9F023BC_.wvu.PrintArea" localSheetId="7" hidden="1">'Sch-5 after discount'!$A$1:$E$23</definedName>
    <definedName name="Z_B056965A_4BE5_44B3_AB31_550AD9F023BC_.wvu.PrintArea" localSheetId="10" hidden="1">'Sch-6 (After Discount)'!$A$1:$D$32</definedName>
    <definedName name="Z_B056965A_4BE5_44B3_AB31_550AD9F023BC_.wvu.PrintArea" localSheetId="9" hidden="1">'Sch-6 After Discount'!$A$1:$D$31</definedName>
    <definedName name="Z_B056965A_4BE5_44B3_AB31_550AD9F023BC_.wvu.PrintTitles" localSheetId="4" hidden="1">'Sch-1'!$15:$16</definedName>
    <definedName name="Z_B056965A_4BE5_44B3_AB31_550AD9F023BC_.wvu.PrintTitles" localSheetId="5" hidden="1">'Sch-2'!$15:$16</definedName>
    <definedName name="Z_B056965A_4BE5_44B3_AB31_550AD9F023BC_.wvu.PrintTitles" localSheetId="8" hidden="1">'Sch-3'!$3:$14</definedName>
    <definedName name="Z_B056965A_4BE5_44B3_AB31_550AD9F023BC_.wvu.PrintTitles" localSheetId="6" hidden="1">'Sch-5'!$3:$14</definedName>
    <definedName name="Z_B056965A_4BE5_44B3_AB31_550AD9F023BC_.wvu.PrintTitles" localSheetId="7" hidden="1">'Sch-5 after discount'!$3:$14</definedName>
    <definedName name="Z_B056965A_4BE5_44B3_AB31_550AD9F023BC_.wvu.PrintTitles" localSheetId="10" hidden="1">'Sch-6 (After Discount)'!$3:$14</definedName>
    <definedName name="Z_B056965A_4BE5_44B3_AB31_550AD9F023BC_.wvu.PrintTitles" localSheetId="9" hidden="1">'Sch-6 After Discount'!$3:$13</definedName>
    <definedName name="Z_B056965A_4BE5_44B3_AB31_550AD9F023BC_.wvu.Rows" localSheetId="1" hidden="1">Cover!$7:$7</definedName>
    <definedName name="Z_B056965A_4BE5_44B3_AB31_550AD9F023BC_.wvu.Rows" localSheetId="11" hidden="1">Discount!$29:$32</definedName>
    <definedName name="Z_B056965A_4BE5_44B3_AB31_550AD9F023BC_.wvu.Rows" localSheetId="3" hidden="1">'Names of Bidder'!$19:$22</definedName>
    <definedName name="Z_B1DC5269_D889_4438_853D_005C3B580A35_.wvu.Cols" localSheetId="18" hidden="1">'N-W (Cr.)'!$C:$C,'N-W (Cr.)'!$H:$H,'N-W (Cr.)'!$M:$M,'N-W (Cr.)'!$R:$R</definedName>
    <definedName name="Z_B23AD343_29DA_4CE0_BD10_47BF44F3782F_.wvu.Cols" localSheetId="11" hidden="1">Discount!$I:$P</definedName>
    <definedName name="Z_B23AD343_29DA_4CE0_BD10_47BF44F3782F_.wvu.Cols" localSheetId="6" hidden="1">'Sch-5'!$I:$P</definedName>
    <definedName name="Z_B23AD343_29DA_4CE0_BD10_47BF44F3782F_.wvu.Cols" localSheetId="7" hidden="1">'Sch-5 after discount'!$I:$P</definedName>
    <definedName name="Z_B23AD343_29DA_4CE0_BD10_47BF44F3782F_.wvu.PrintArea" localSheetId="11" hidden="1">Discount!$A$2:$G$40</definedName>
    <definedName name="Z_B23AD343_29DA_4CE0_BD10_47BF44F3782F_.wvu.PrintArea" localSheetId="13" hidden="1">'Entry Tax'!$A$1:$E$16</definedName>
    <definedName name="Z_B23AD343_29DA_4CE0_BD10_47BF44F3782F_.wvu.PrintArea" localSheetId="2" hidden="1">Instructions!$A$1:$C$65</definedName>
    <definedName name="Z_B23AD343_29DA_4CE0_BD10_47BF44F3782F_.wvu.PrintArea" localSheetId="3" hidden="1">'Names of Bidder'!$B$1:$G$28</definedName>
    <definedName name="Z_B23AD343_29DA_4CE0_BD10_47BF44F3782F_.wvu.PrintArea" localSheetId="12" hidden="1">Octroi!$A$1:$E$16</definedName>
    <definedName name="Z_B23AD343_29DA_4CE0_BD10_47BF44F3782F_.wvu.PrintArea" localSheetId="14" hidden="1">'Other Taxes &amp; Duties'!$A$1:$F$16</definedName>
    <definedName name="Z_B23AD343_29DA_4CE0_BD10_47BF44F3782F_.wvu.PrintArea" localSheetId="8" hidden="1">'Sch-3'!$A$1:$D$24</definedName>
    <definedName name="Z_B23AD343_29DA_4CE0_BD10_47BF44F3782F_.wvu.PrintArea" localSheetId="6" hidden="1">'Sch-5'!$A$1:$E$23</definedName>
    <definedName name="Z_B23AD343_29DA_4CE0_BD10_47BF44F3782F_.wvu.PrintArea" localSheetId="7" hidden="1">'Sch-5 after discount'!$A$1:$E$23</definedName>
    <definedName name="Z_B23AD343_29DA_4CE0_BD10_47BF44F3782F_.wvu.PrintArea" localSheetId="10" hidden="1">'Sch-6 (After Discount)'!$A$1:$D$32</definedName>
    <definedName name="Z_B23AD343_29DA_4CE0_BD10_47BF44F3782F_.wvu.PrintArea" localSheetId="9" hidden="1">'Sch-6 After Discount'!$A$1:$D$31</definedName>
    <definedName name="Z_B23AD343_29DA_4CE0_BD10_47BF44F3782F_.wvu.PrintTitles" localSheetId="8" hidden="1">'Sch-3'!$3:$14</definedName>
    <definedName name="Z_B23AD343_29DA_4CE0_BD10_47BF44F3782F_.wvu.PrintTitles" localSheetId="6" hidden="1">'Sch-5'!$3:$14</definedName>
    <definedName name="Z_B23AD343_29DA_4CE0_BD10_47BF44F3782F_.wvu.PrintTitles" localSheetId="7" hidden="1">'Sch-5 after discount'!$3:$14</definedName>
    <definedName name="Z_B23AD343_29DA_4CE0_BD10_47BF44F3782F_.wvu.PrintTitles" localSheetId="10" hidden="1">'Sch-6 (After Discount)'!$3:$14</definedName>
    <definedName name="Z_B23AD343_29DA_4CE0_BD10_47BF44F3782F_.wvu.PrintTitles" localSheetId="9" hidden="1">'Sch-6 After Discount'!$3:$13</definedName>
    <definedName name="Z_B23AD343_29DA_4CE0_BD10_47BF44F3782F_.wvu.Rows" localSheetId="1" hidden="1">Cover!$7:$7</definedName>
    <definedName name="Z_B23AD343_29DA_4CE0_BD10_47BF44F3782F_.wvu.Rows" localSheetId="11" hidden="1">Discount!$30:$32</definedName>
    <definedName name="Z_B23AD343_29DA_4CE0_BD10_47BF44F3782F_.wvu.Rows" localSheetId="3" hidden="1">'Names of Bidder'!$19:$22</definedName>
    <definedName name="Z_B96E710B_6DD7_4DE1_95AB_C9EE060CD030_.wvu.Cols" localSheetId="0" hidden="1">Basic!$I:$I</definedName>
    <definedName name="Z_B96E710B_6DD7_4DE1_95AB_C9EE060CD030_.wvu.Cols" localSheetId="11" hidden="1">Discount!$H:$L</definedName>
    <definedName name="Z_B96E710B_6DD7_4DE1_95AB_C9EE060CD030_.wvu.Cols" localSheetId="4" hidden="1">'Sch-1'!$T:$AC</definedName>
    <definedName name="Z_B96E710B_6DD7_4DE1_95AB_C9EE060CD030_.wvu.Cols" localSheetId="5" hidden="1">'Sch-2'!$T:$Y</definedName>
    <definedName name="Z_B96E710B_6DD7_4DE1_95AB_C9EE060CD030_.wvu.Cols" localSheetId="6" hidden="1">'Sch-5'!$F:$T</definedName>
    <definedName name="Z_B96E710B_6DD7_4DE1_95AB_C9EE060CD030_.wvu.Cols" localSheetId="7" hidden="1">'Sch-5 after discount'!$F:$R</definedName>
    <definedName name="Z_B96E710B_6DD7_4DE1_95AB_C9EE060CD030_.wvu.FilterData" localSheetId="4" hidden="1">'Sch-1'!$C$1:$C$306</definedName>
    <definedName name="Z_B96E710B_6DD7_4DE1_95AB_C9EE060CD030_.wvu.FilterData" localSheetId="5" hidden="1">'Sch-2'!$C$1:$C$481</definedName>
    <definedName name="Z_B96E710B_6DD7_4DE1_95AB_C9EE060CD030_.wvu.PrintArea" localSheetId="11" hidden="1">Discount!$A$2:$G$40</definedName>
    <definedName name="Z_B96E710B_6DD7_4DE1_95AB_C9EE060CD030_.wvu.PrintArea" localSheetId="13" hidden="1">'Entry Tax'!$A$1:$E$16</definedName>
    <definedName name="Z_B96E710B_6DD7_4DE1_95AB_C9EE060CD030_.wvu.PrintArea" localSheetId="2" hidden="1">Instructions!$A$1:$C$65</definedName>
    <definedName name="Z_B96E710B_6DD7_4DE1_95AB_C9EE060CD030_.wvu.PrintArea" localSheetId="3" hidden="1">'Names of Bidder'!$B$1:$G$28</definedName>
    <definedName name="Z_B96E710B_6DD7_4DE1_95AB_C9EE060CD030_.wvu.PrintArea" localSheetId="12" hidden="1">Octroi!$A$1:$E$16</definedName>
    <definedName name="Z_B96E710B_6DD7_4DE1_95AB_C9EE060CD030_.wvu.PrintArea" localSheetId="14" hidden="1">'Other Taxes &amp; Duties'!$A$1:$F$16</definedName>
    <definedName name="Z_B96E710B_6DD7_4DE1_95AB_C9EE060CD030_.wvu.PrintArea" localSheetId="4" hidden="1">'Sch-1'!$A$1:$O$310</definedName>
    <definedName name="Z_B96E710B_6DD7_4DE1_95AB_C9EE060CD030_.wvu.PrintArea" localSheetId="5" hidden="1">'Sch-2'!$A$1:$S$481</definedName>
    <definedName name="Z_B96E710B_6DD7_4DE1_95AB_C9EE060CD030_.wvu.PrintArea" localSheetId="8" hidden="1">'Sch-3'!$A$1:$D$24</definedName>
    <definedName name="Z_B96E710B_6DD7_4DE1_95AB_C9EE060CD030_.wvu.PrintArea" localSheetId="6" hidden="1">'Sch-5'!$A$1:$E$23</definedName>
    <definedName name="Z_B96E710B_6DD7_4DE1_95AB_C9EE060CD030_.wvu.PrintArea" localSheetId="7" hidden="1">'Sch-5 after discount'!$A$1:$E$23</definedName>
    <definedName name="Z_B96E710B_6DD7_4DE1_95AB_C9EE060CD030_.wvu.PrintArea" localSheetId="10" hidden="1">'Sch-6 (After Discount)'!$A$1:$D$32</definedName>
    <definedName name="Z_B96E710B_6DD7_4DE1_95AB_C9EE060CD030_.wvu.PrintArea" localSheetId="9" hidden="1">'Sch-6 After Discount'!$A$1:$D$31</definedName>
    <definedName name="Z_B96E710B_6DD7_4DE1_95AB_C9EE060CD030_.wvu.PrintTitles" localSheetId="4" hidden="1">'Sch-1'!$15:$16</definedName>
    <definedName name="Z_B96E710B_6DD7_4DE1_95AB_C9EE060CD030_.wvu.PrintTitles" localSheetId="5" hidden="1">'Sch-2'!$15:$16</definedName>
    <definedName name="Z_B96E710B_6DD7_4DE1_95AB_C9EE060CD030_.wvu.PrintTitles" localSheetId="8" hidden="1">'Sch-3'!$3:$14</definedName>
    <definedName name="Z_B96E710B_6DD7_4DE1_95AB_C9EE060CD030_.wvu.PrintTitles" localSheetId="6" hidden="1">'Sch-5'!$3:$14</definedName>
    <definedName name="Z_B96E710B_6DD7_4DE1_95AB_C9EE060CD030_.wvu.PrintTitles" localSheetId="7" hidden="1">'Sch-5 after discount'!$3:$14</definedName>
    <definedName name="Z_B96E710B_6DD7_4DE1_95AB_C9EE060CD030_.wvu.PrintTitles" localSheetId="10" hidden="1">'Sch-6 (After Discount)'!$3:$14</definedName>
    <definedName name="Z_B96E710B_6DD7_4DE1_95AB_C9EE060CD030_.wvu.PrintTitles" localSheetId="9" hidden="1">'Sch-6 After Discount'!$3:$13</definedName>
    <definedName name="Z_B96E710B_6DD7_4DE1_95AB_C9EE060CD030_.wvu.Rows" localSheetId="1" hidden="1">Cover!$7:$7</definedName>
    <definedName name="Z_B96E710B_6DD7_4DE1_95AB_C9EE060CD030_.wvu.Rows" localSheetId="11" hidden="1">Discount!$29:$32</definedName>
    <definedName name="Z_B96E710B_6DD7_4DE1_95AB_C9EE060CD030_.wvu.Rows" localSheetId="3" hidden="1">'Names of Bidder'!$19:$22</definedName>
    <definedName name="Z_C5506FC7_8A4D_43D0_A0D5_B323816310B7_.wvu.Cols" localSheetId="18" hidden="1">'N-W (Cr.)'!$C:$C,'N-W (Cr.)'!$H:$H,'N-W (Cr.)'!$M:$M,'N-W (Cr.)'!$R:$R</definedName>
    <definedName name="Z_CCA37BAE_906F_43D5_9FD9_B13563E4B9D7_.wvu.Cols" localSheetId="0" hidden="1">Basic!$I:$I</definedName>
    <definedName name="Z_CCA37BAE_906F_43D5_9FD9_B13563E4B9D7_.wvu.Cols" localSheetId="11" hidden="1">Discount!$H:$L</definedName>
    <definedName name="Z_CCA37BAE_906F_43D5_9FD9_B13563E4B9D7_.wvu.Cols" localSheetId="3" hidden="1">'Names of Bidder'!$H:$H,'Names of Bidder'!$K:$K</definedName>
    <definedName name="Z_CCA37BAE_906F_43D5_9FD9_B13563E4B9D7_.wvu.Cols" localSheetId="18" hidden="1">'N-W (Cr.)'!$A:$O,'N-W (Cr.)'!$T:$DL</definedName>
    <definedName name="Z_CCA37BAE_906F_43D5_9FD9_B13563E4B9D7_.wvu.Cols" localSheetId="4" hidden="1">'Sch-1'!$B:$E,'Sch-1'!$P:$AQ</definedName>
    <definedName name="Z_CCA37BAE_906F_43D5_9FD9_B13563E4B9D7_.wvu.Cols" localSheetId="5" hidden="1">'Sch-2'!$B:$K,'Sch-2'!$T:$AE</definedName>
    <definedName name="Z_CCA37BAE_906F_43D5_9FD9_B13563E4B9D7_.wvu.Cols" localSheetId="6" hidden="1">'Sch-5'!$F:$T</definedName>
    <definedName name="Z_CCA37BAE_906F_43D5_9FD9_B13563E4B9D7_.wvu.Cols" localSheetId="10" hidden="1">'Sch-6 (After Discount)'!$E:$F</definedName>
    <definedName name="Z_CCA37BAE_906F_43D5_9FD9_B13563E4B9D7_.wvu.FilterData" localSheetId="4" hidden="1">'Sch-1'!$16:$306</definedName>
    <definedName name="Z_CCA37BAE_906F_43D5_9FD9_B13563E4B9D7_.wvu.PrintArea" localSheetId="11" hidden="1">Discount!$A$2:$G$40</definedName>
    <definedName name="Z_CCA37BAE_906F_43D5_9FD9_B13563E4B9D7_.wvu.PrintArea" localSheetId="13" hidden="1">'Entry Tax'!$A$1:$E$16</definedName>
    <definedName name="Z_CCA37BAE_906F_43D5_9FD9_B13563E4B9D7_.wvu.PrintArea" localSheetId="2" hidden="1">Instructions!$A$1:$C$65</definedName>
    <definedName name="Z_CCA37BAE_906F_43D5_9FD9_B13563E4B9D7_.wvu.PrintArea" localSheetId="3" hidden="1">'Names of Bidder'!$B$1:$G$28</definedName>
    <definedName name="Z_CCA37BAE_906F_43D5_9FD9_B13563E4B9D7_.wvu.PrintArea" localSheetId="12" hidden="1">Octroi!$A$1:$E$16</definedName>
    <definedName name="Z_CCA37BAE_906F_43D5_9FD9_B13563E4B9D7_.wvu.PrintArea" localSheetId="14" hidden="1">'Other Taxes &amp; Duties'!$A$1:$F$16</definedName>
    <definedName name="Z_CCA37BAE_906F_43D5_9FD9_B13563E4B9D7_.wvu.PrintArea" localSheetId="15" hidden="1">QC!$A$1:$F$28</definedName>
    <definedName name="Z_CCA37BAE_906F_43D5_9FD9_B13563E4B9D7_.wvu.PrintArea" localSheetId="4" hidden="1">'Sch-1'!$A$1:$O$310</definedName>
    <definedName name="Z_CCA37BAE_906F_43D5_9FD9_B13563E4B9D7_.wvu.PrintArea" localSheetId="5" hidden="1">'Sch-2'!$A$1:$S$479</definedName>
    <definedName name="Z_CCA37BAE_906F_43D5_9FD9_B13563E4B9D7_.wvu.PrintArea" localSheetId="8" hidden="1">'Sch-3'!$A$1:$D$24</definedName>
    <definedName name="Z_CCA37BAE_906F_43D5_9FD9_B13563E4B9D7_.wvu.PrintArea" localSheetId="6" hidden="1">'Sch-5'!$A$1:$E$23</definedName>
    <definedName name="Z_CCA37BAE_906F_43D5_9FD9_B13563E4B9D7_.wvu.PrintArea" localSheetId="7" hidden="1">'Sch-5 after discount'!$A$1:$E$23</definedName>
    <definedName name="Z_CCA37BAE_906F_43D5_9FD9_B13563E4B9D7_.wvu.PrintArea" localSheetId="10" hidden="1">'Sch-6 (After Discount)'!$A$1:$D$32</definedName>
    <definedName name="Z_CCA37BAE_906F_43D5_9FD9_B13563E4B9D7_.wvu.PrintArea" localSheetId="9" hidden="1">'Sch-6 After Discount'!$A$1:$D$31</definedName>
    <definedName name="Z_CCA37BAE_906F_43D5_9FD9_B13563E4B9D7_.wvu.PrintTitles" localSheetId="4" hidden="1">'Sch-1'!$15:$16</definedName>
    <definedName name="Z_CCA37BAE_906F_43D5_9FD9_B13563E4B9D7_.wvu.PrintTitles" localSheetId="5" hidden="1">'Sch-2'!$15:$16</definedName>
    <definedName name="Z_CCA37BAE_906F_43D5_9FD9_B13563E4B9D7_.wvu.PrintTitles" localSheetId="8" hidden="1">'Sch-3'!$3:$14</definedName>
    <definedName name="Z_CCA37BAE_906F_43D5_9FD9_B13563E4B9D7_.wvu.PrintTitles" localSheetId="6" hidden="1">'Sch-5'!$3:$14</definedName>
    <definedName name="Z_CCA37BAE_906F_43D5_9FD9_B13563E4B9D7_.wvu.PrintTitles" localSheetId="7" hidden="1">'Sch-5 after discount'!$3:$14</definedName>
    <definedName name="Z_CCA37BAE_906F_43D5_9FD9_B13563E4B9D7_.wvu.PrintTitles" localSheetId="10" hidden="1">'Sch-6 (After Discount)'!$3:$14</definedName>
    <definedName name="Z_CCA37BAE_906F_43D5_9FD9_B13563E4B9D7_.wvu.PrintTitles" localSheetId="9" hidden="1">'Sch-6 After Discount'!$3:$13</definedName>
    <definedName name="Z_CCA37BAE_906F_43D5_9FD9_B13563E4B9D7_.wvu.Rows" localSheetId="11" hidden="1">Discount!$29:$32</definedName>
    <definedName name="Z_CCA37BAE_906F_43D5_9FD9_B13563E4B9D7_.wvu.Rows" localSheetId="3" hidden="1">'Names of Bidder'!$19:$22</definedName>
    <definedName name="Z_CCA37BAE_906F_43D5_9FD9_B13563E4B9D7_.wvu.Rows" localSheetId="15" hidden="1">QC!$14:$15</definedName>
    <definedName name="Z_CCA37BAE_906F_43D5_9FD9_B13563E4B9D7_.wvu.Rows" localSheetId="5" hidden="1">'Sch-2'!$483:$483</definedName>
    <definedName name="Z_E9F4E142_7D26_464D_BECA_4F3806DB1FE1_.wvu.Cols" localSheetId="11" hidden="1">Discount!$H:$S</definedName>
    <definedName name="Z_E9F4E142_7D26_464D_BECA_4F3806DB1FE1_.wvu.Cols" localSheetId="6" hidden="1">'Sch-5'!$I:$P</definedName>
    <definedName name="Z_E9F4E142_7D26_464D_BECA_4F3806DB1FE1_.wvu.Cols" localSheetId="7" hidden="1">'Sch-5 after discount'!$I:$P</definedName>
    <definedName name="Z_E9F4E142_7D26_464D_BECA_4F3806DB1FE1_.wvu.PrintArea" localSheetId="11" hidden="1">Discount!$A$2:$G$40</definedName>
    <definedName name="Z_E9F4E142_7D26_464D_BECA_4F3806DB1FE1_.wvu.PrintArea" localSheetId="13" hidden="1">'Entry Tax'!$A$1:$E$16</definedName>
    <definedName name="Z_E9F4E142_7D26_464D_BECA_4F3806DB1FE1_.wvu.PrintArea" localSheetId="2" hidden="1">Instructions!$A$1:$C$65</definedName>
    <definedName name="Z_E9F4E142_7D26_464D_BECA_4F3806DB1FE1_.wvu.PrintArea" localSheetId="3" hidden="1">'Names of Bidder'!$B$1:$E$26</definedName>
    <definedName name="Z_E9F4E142_7D26_464D_BECA_4F3806DB1FE1_.wvu.PrintArea" localSheetId="12" hidden="1">Octroi!$A$1:$E$16</definedName>
    <definedName name="Z_E9F4E142_7D26_464D_BECA_4F3806DB1FE1_.wvu.PrintArea" localSheetId="14" hidden="1">'Other Taxes &amp; Duties'!$A$1:$F$16</definedName>
    <definedName name="Z_E9F4E142_7D26_464D_BECA_4F3806DB1FE1_.wvu.PrintArea" localSheetId="8" hidden="1">'Sch-3'!$A$1:$D$25</definedName>
    <definedName name="Z_E9F4E142_7D26_464D_BECA_4F3806DB1FE1_.wvu.PrintArea" localSheetId="6" hidden="1">'Sch-5'!$A$1:$E$23</definedName>
    <definedName name="Z_E9F4E142_7D26_464D_BECA_4F3806DB1FE1_.wvu.PrintArea" localSheetId="7" hidden="1">'Sch-5 after discount'!$A$1:$E$23</definedName>
    <definedName name="Z_E9F4E142_7D26_464D_BECA_4F3806DB1FE1_.wvu.PrintArea" localSheetId="10" hidden="1">'Sch-6 (After Discount)'!$A$1:$D$33</definedName>
    <definedName name="Z_E9F4E142_7D26_464D_BECA_4F3806DB1FE1_.wvu.PrintArea" localSheetId="9" hidden="1">'Sch-6 After Discount'!$A$1:$D$32</definedName>
    <definedName name="Z_E9F4E142_7D26_464D_BECA_4F3806DB1FE1_.wvu.PrintTitles" localSheetId="8" hidden="1">'Sch-3'!$3:$14</definedName>
    <definedName name="Z_E9F4E142_7D26_464D_BECA_4F3806DB1FE1_.wvu.PrintTitles" localSheetId="6" hidden="1">'Sch-5'!$3:$14</definedName>
    <definedName name="Z_E9F4E142_7D26_464D_BECA_4F3806DB1FE1_.wvu.PrintTitles" localSheetId="7" hidden="1">'Sch-5 after discount'!$3:$14</definedName>
    <definedName name="Z_E9F4E142_7D26_464D_BECA_4F3806DB1FE1_.wvu.PrintTitles" localSheetId="10" hidden="1">'Sch-6 (After Discount)'!$3:$14</definedName>
    <definedName name="Z_E9F4E142_7D26_464D_BECA_4F3806DB1FE1_.wvu.PrintTitles" localSheetId="9" hidden="1">'Sch-6 After Discount'!$3:$13</definedName>
    <definedName name="Z_E9F4E142_7D26_464D_BECA_4F3806DB1FE1_.wvu.Rows" localSheetId="1" hidden="1">Cover!$7:$7</definedName>
    <definedName name="Z_E9F4E142_7D26_464D_BECA_4F3806DB1FE1_.wvu.Rows" localSheetId="11" hidden="1">Discount!$30:$32</definedName>
    <definedName name="Z_ECE9294F_C910_4036_88BC_B1F2176FB06B_.wvu.Cols" localSheetId="11" hidden="1">Discount!$H:$S</definedName>
    <definedName name="Z_ECE9294F_C910_4036_88BC_B1F2176FB06B_.wvu.Cols" localSheetId="6" hidden="1">'Sch-5'!$I:$P</definedName>
    <definedName name="Z_ECE9294F_C910_4036_88BC_B1F2176FB06B_.wvu.Cols" localSheetId="7" hidden="1">'Sch-5 after discount'!$I:$P</definedName>
    <definedName name="Z_ECE9294F_C910_4036_88BC_B1F2176FB06B_.wvu.PrintArea" localSheetId="11" hidden="1">Discount!$A$2:$G$40</definedName>
    <definedName name="Z_ECE9294F_C910_4036_88BC_B1F2176FB06B_.wvu.PrintArea" localSheetId="13" hidden="1">'Entry Tax'!$A$1:$E$16</definedName>
    <definedName name="Z_ECE9294F_C910_4036_88BC_B1F2176FB06B_.wvu.PrintArea" localSheetId="2" hidden="1">Instructions!$A$1:$C$65</definedName>
    <definedName name="Z_ECE9294F_C910_4036_88BC_B1F2176FB06B_.wvu.PrintArea" localSheetId="3" hidden="1">'Names of Bidder'!$B$1:$E$26</definedName>
    <definedName name="Z_ECE9294F_C910_4036_88BC_B1F2176FB06B_.wvu.PrintArea" localSheetId="12" hidden="1">Octroi!$A$1:$E$16</definedName>
    <definedName name="Z_ECE9294F_C910_4036_88BC_B1F2176FB06B_.wvu.PrintArea" localSheetId="14" hidden="1">'Other Taxes &amp; Duties'!$A$1:$F$16</definedName>
    <definedName name="Z_ECE9294F_C910_4036_88BC_B1F2176FB06B_.wvu.PrintArea" localSheetId="8" hidden="1">'Sch-3'!$A$1:$D$25</definedName>
    <definedName name="Z_ECE9294F_C910_4036_88BC_B1F2176FB06B_.wvu.PrintArea" localSheetId="6" hidden="1">'Sch-5'!$A$1:$E$23</definedName>
    <definedName name="Z_ECE9294F_C910_4036_88BC_B1F2176FB06B_.wvu.PrintArea" localSheetId="7" hidden="1">'Sch-5 after discount'!$A$1:$E$23</definedName>
    <definedName name="Z_ECE9294F_C910_4036_88BC_B1F2176FB06B_.wvu.PrintArea" localSheetId="10" hidden="1">'Sch-6 (After Discount)'!$A$1:$D$33</definedName>
    <definedName name="Z_ECE9294F_C910_4036_88BC_B1F2176FB06B_.wvu.PrintArea" localSheetId="9" hidden="1">'Sch-6 After Discount'!$A$1:$D$32</definedName>
    <definedName name="Z_ECE9294F_C910_4036_88BC_B1F2176FB06B_.wvu.PrintTitles" localSheetId="8" hidden="1">'Sch-3'!$3:$14</definedName>
    <definedName name="Z_ECE9294F_C910_4036_88BC_B1F2176FB06B_.wvu.PrintTitles" localSheetId="6" hidden="1">'Sch-5'!$3:$14</definedName>
    <definedName name="Z_ECE9294F_C910_4036_88BC_B1F2176FB06B_.wvu.PrintTitles" localSheetId="7" hidden="1">'Sch-5 after discount'!$3:$14</definedName>
    <definedName name="Z_ECE9294F_C910_4036_88BC_B1F2176FB06B_.wvu.PrintTitles" localSheetId="10" hidden="1">'Sch-6 (After Discount)'!$3:$14</definedName>
    <definedName name="Z_ECE9294F_C910_4036_88BC_B1F2176FB06B_.wvu.PrintTitles" localSheetId="9" hidden="1">'Sch-6 After Discount'!$3:$13</definedName>
    <definedName name="Z_ECE9294F_C910_4036_88BC_B1F2176FB06B_.wvu.Rows" localSheetId="1" hidden="1">Cover!$7:$7</definedName>
    <definedName name="Z_ECE9294F_C910_4036_88BC_B1F2176FB06B_.wvu.Rows" localSheetId="11" hidden="1">Discount!$30:$32</definedName>
    <definedName name="Z_F1B559AA_B9AD_4E4C_B94A_ECBE5878008B_.wvu.Cols" localSheetId="0" hidden="1">Basic!$I:$I</definedName>
    <definedName name="Z_F1B559AA_B9AD_4E4C_B94A_ECBE5878008B_.wvu.Cols" localSheetId="11" hidden="1">Discount!$H:$L</definedName>
    <definedName name="Z_F1B559AA_B9AD_4E4C_B94A_ECBE5878008B_.wvu.Cols" localSheetId="3" hidden="1">'Names of Bidder'!$H:$H,'Names of Bidder'!$K:$K</definedName>
    <definedName name="Z_F1B559AA_B9AD_4E4C_B94A_ECBE5878008B_.wvu.Cols" localSheetId="18" hidden="1">'N-W (Cr.)'!$A:$O,'N-W (Cr.)'!$T:$DL</definedName>
    <definedName name="Z_F1B559AA_B9AD_4E4C_B94A_ECBE5878008B_.wvu.Cols" localSheetId="5" hidden="1">'Sch-2'!$T:$Y</definedName>
    <definedName name="Z_F1B559AA_B9AD_4E4C_B94A_ECBE5878008B_.wvu.Cols" localSheetId="6" hidden="1">'Sch-5'!$F:$T</definedName>
    <definedName name="Z_F1B559AA_B9AD_4E4C_B94A_ECBE5878008B_.wvu.Cols" localSheetId="10" hidden="1">'Sch-6 (After Discount)'!$E:$F</definedName>
    <definedName name="Z_F1B559AA_B9AD_4E4C_B94A_ECBE5878008B_.wvu.FilterData" localSheetId="4" hidden="1">'Sch-1'!$16:$306</definedName>
    <definedName name="Z_F1B559AA_B9AD_4E4C_B94A_ECBE5878008B_.wvu.PrintArea" localSheetId="11" hidden="1">Discount!$A$2:$G$40</definedName>
    <definedName name="Z_F1B559AA_B9AD_4E4C_B94A_ECBE5878008B_.wvu.PrintArea" localSheetId="13" hidden="1">'Entry Tax'!$A$1:$E$16</definedName>
    <definedName name="Z_F1B559AA_B9AD_4E4C_B94A_ECBE5878008B_.wvu.PrintArea" localSheetId="2" hidden="1">Instructions!$A$1:$C$65</definedName>
    <definedName name="Z_F1B559AA_B9AD_4E4C_B94A_ECBE5878008B_.wvu.PrintArea" localSheetId="3" hidden="1">'Names of Bidder'!$B$1:$G$28</definedName>
    <definedName name="Z_F1B559AA_B9AD_4E4C_B94A_ECBE5878008B_.wvu.PrintArea" localSheetId="12" hidden="1">Octroi!$A$1:$E$16</definedName>
    <definedName name="Z_F1B559AA_B9AD_4E4C_B94A_ECBE5878008B_.wvu.PrintArea" localSheetId="14" hidden="1">'Other Taxes &amp; Duties'!$A$1:$F$16</definedName>
    <definedName name="Z_F1B559AA_B9AD_4E4C_B94A_ECBE5878008B_.wvu.PrintArea" localSheetId="4" hidden="1">'Sch-1'!$A$1:$O$310</definedName>
    <definedName name="Z_F1B559AA_B9AD_4E4C_B94A_ECBE5878008B_.wvu.PrintArea" localSheetId="5" hidden="1">'Sch-2'!$A$1:$S$479</definedName>
    <definedName name="Z_F1B559AA_B9AD_4E4C_B94A_ECBE5878008B_.wvu.PrintArea" localSheetId="8" hidden="1">'Sch-3'!$A$1:$D$24</definedName>
    <definedName name="Z_F1B559AA_B9AD_4E4C_B94A_ECBE5878008B_.wvu.PrintArea" localSheetId="6" hidden="1">'Sch-5'!$A$1:$E$23</definedName>
    <definedName name="Z_F1B559AA_B9AD_4E4C_B94A_ECBE5878008B_.wvu.PrintArea" localSheetId="7" hidden="1">'Sch-5 after discount'!$A$1:$E$23</definedName>
    <definedName name="Z_F1B559AA_B9AD_4E4C_B94A_ECBE5878008B_.wvu.PrintArea" localSheetId="10" hidden="1">'Sch-6 (After Discount)'!$A$1:$D$32</definedName>
    <definedName name="Z_F1B559AA_B9AD_4E4C_B94A_ECBE5878008B_.wvu.PrintArea" localSheetId="9" hidden="1">'Sch-6 After Discount'!$A$1:$D$31</definedName>
    <definedName name="Z_F1B559AA_B9AD_4E4C_B94A_ECBE5878008B_.wvu.PrintTitles" localSheetId="4" hidden="1">'Sch-1'!$15:$16</definedName>
    <definedName name="Z_F1B559AA_B9AD_4E4C_B94A_ECBE5878008B_.wvu.PrintTitles" localSheetId="5" hidden="1">'Sch-2'!$15:$16</definedName>
    <definedName name="Z_F1B559AA_B9AD_4E4C_B94A_ECBE5878008B_.wvu.PrintTitles" localSheetId="8" hidden="1">'Sch-3'!$3:$14</definedName>
    <definedName name="Z_F1B559AA_B9AD_4E4C_B94A_ECBE5878008B_.wvu.PrintTitles" localSheetId="6" hidden="1">'Sch-5'!$3:$14</definedName>
    <definedName name="Z_F1B559AA_B9AD_4E4C_B94A_ECBE5878008B_.wvu.PrintTitles" localSheetId="7" hidden="1">'Sch-5 after discount'!$3:$14</definedName>
    <definedName name="Z_F1B559AA_B9AD_4E4C_B94A_ECBE5878008B_.wvu.PrintTitles" localSheetId="10" hidden="1">'Sch-6 (After Discount)'!$3:$14</definedName>
    <definedName name="Z_F1B559AA_B9AD_4E4C_B94A_ECBE5878008B_.wvu.PrintTitles" localSheetId="9" hidden="1">'Sch-6 After Discount'!$3:$13</definedName>
    <definedName name="Z_F1B559AA_B9AD_4E4C_B94A_ECBE5878008B_.wvu.Rows" localSheetId="1" hidden="1">Cover!$7:$7</definedName>
    <definedName name="Z_F1B559AA_B9AD_4E4C_B94A_ECBE5878008B_.wvu.Rows" localSheetId="11" hidden="1">Discount!$29:$32</definedName>
    <definedName name="Z_F1B559AA_B9AD_4E4C_B94A_ECBE5878008B_.wvu.Rows" localSheetId="3" hidden="1">'Names of Bidder'!$19:$22</definedName>
    <definedName name="Z_F1B559AA_B9AD_4E4C_B94A_ECBE5878008B_.wvu.Rows" localSheetId="5" hidden="1">'Sch-2'!$483:$483</definedName>
    <definedName name="Z_F1C18E61_2FF0_4182_BAEC_13559DB173F9_.wvu.Cols" localSheetId="18" hidden="1">'N-W (Cr.)'!$C:$C,'N-W (Cr.)'!$H:$H,'N-W (Cr.)'!$M:$M,'N-W (Cr.)'!$R:$R</definedName>
    <definedName name="Z_F34A69E2_31EE_443F_8E78_A31E3AA3BE2B_.wvu.Cols" localSheetId="18" hidden="1">'N-W (Cr.)'!$C:$C,'N-W (Cr.)'!$H:$H,'N-W (Cr.)'!$M:$M,'N-W (Cr.)'!$R:$R</definedName>
    <definedName name="Z_F9504563_F4B8_4B08_8DF4_BD6D3D1F49DF_.wvu.Cols" localSheetId="18" hidden="1">'N-W (Cr.)'!$C:$C,'N-W (Cr.)'!$H:$H,'N-W (Cr.)'!$M:$M,'N-W (Cr.)'!$R:$R</definedName>
    <definedName name="Z_F9C00FCC_B928_44A4_AE8D_3790B3A7FE91_.wvu.Cols" localSheetId="18" hidden="1">'N-W (Cr.)'!$C:$C,'N-W (Cr.)'!$H:$H,'N-W (Cr.)'!$M:$M,'N-W (Cr.)'!$R:$R</definedName>
    <definedName name="Z_F9F7F3ED_ECC9_497A_9892_B9E9353332C2_.wvu.PrintArea" localSheetId="15" hidden="1">QC!$A$1:$F$28</definedName>
  </definedNames>
  <calcPr calcId="191029"/>
  <customWorkbookViews>
    <customWorkbookView name="Umesh Kumar Yadav {उमेश कुमार यादव} - Personal View" guid="{CCA37BAE-906F-43D5-9FD9-B13563E4B9D7}" mergeInterval="0" personalView="1" maximized="1" xWindow="-8" yWindow="-8" windowWidth="1936" windowHeight="1056" tabRatio="670" activeSheetId="5"/>
    <customWorkbookView name="Satendra Singh Sengar - Personal View" guid="{A4F9CA79-D3DE-43F5-9CDC-F14C42FDD954}" mergeInterval="0" personalView="1" maximized="1" xWindow="-11" yWindow="-11" windowWidth="1942" windowHeight="1030" tabRatio="670" activeSheetId="6"/>
    <customWorkbookView name="60003018 - Personal View" guid="{F1B559AA-B9AD-4E4C-B94A-ECBE5878008B}" mergeInterval="0" personalView="1" maximized="1" xWindow="-8" yWindow="-8" windowWidth="1382" windowHeight="744" tabRatio="670" activeSheetId="12"/>
    <customWorkbookView name="Isha Khandelwal - Personal View" guid="{755190E0-7BE9-48F9-BB5F-DF8E25D6736A}" mergeInterval="0" personalView="1" maximized="1" xWindow="-8" yWindow="-8" windowWidth="1382" windowHeight="744" tabRatio="670" activeSheetId="18"/>
    <customWorkbookView name="Prabodh Kumar Singh {प्रबोध कुमार सिंह} - Personal View" guid="{B96E710B-6DD7-4DE1-95AB-C9EE060CD030}" mergeInterval="0" personalView="1" maximized="1" windowWidth="1916" windowHeight="854" tabRatio="786" activeSheetId="5"/>
    <customWorkbookView name="60001487 - Personal View" guid="{357C9841-BEC3-434B-AC63-C04FB4321BA3}" mergeInterval="0" personalView="1" maximized="1" xWindow="1" yWindow="1" windowWidth="1362" windowHeight="538" tabRatio="944" activeSheetId="10"/>
    <customWorkbookView name="60003235 - Personal View" guid="{3C00DDA0-7DDE-4169-A739-550DAF5DCF8D}" mergeInterval="0" personalView="1" maximized="1" xWindow="1" yWindow="1" windowWidth="1020" windowHeight="496" tabRatio="944" activeSheetId="18"/>
    <customWorkbookView name="Pankaj Kumar Jangid {पंकज कुमार जांगिड} - Personal View" guid="{99CA2F10-F926-46DC-8609-4EAE5B9F3585}" mergeInterval="0" personalView="1" maximized="1" windowWidth="1916" windowHeight="814" tabRatio="670" activeSheetId="12"/>
    <customWorkbookView name="Rahul {Rahul} - Personal View" guid="{63D51328-7CBC-4A1E-B96D-BAE91416501B}" mergeInterval="0" personalView="1" maximized="1" xWindow="-8" yWindow="-8" windowWidth="1936" windowHeight="1056" tabRatio="670" activeSheetId="18"/>
    <customWorkbookView name="Satendra S. Sengar - Personal View" guid="{B056965A-4BE5-44B3-AB31-550AD9F023BC}" mergeInterval="0" personalView="1" maximized="1" xWindow="-8" yWindow="-8" windowWidth="1382" windowHeight="744" tabRatio="670" activeSheetId="2"/>
    <customWorkbookView name="Ankit Vaishnav {Ankit Vaishnav} - Personal View" guid="{3FCD02EB-1C44-4646-B069-2B9945E67B1F}" mergeInterval="0" personalView="1" maximized="1" xWindow="-8" yWindow="-8" windowWidth="1456" windowHeight="876" tabRatio="670" activeSheetId="11"/>
    <customWorkbookView name="Satendra Singh Sengar {सतेन्द्र सिंह सेंगर} - Personal View" guid="{267FF044-3C5D-4FEC-AC00-A7E30583F8BB}" mergeInterval="0" personalView="1" maximized="1" xWindow="-8" yWindow="-8" windowWidth="1936" windowHeight="1056" tabRatio="670" activeSheetId="6"/>
    <customWorkbookView name="Jasminder Singh Bhatia {जसमिंदर सिंह} - Personal View" guid="{2D544FD3-9AE6-4B80-AA82-448E4DBFAD61}" mergeInterval="0" personalView="1" maximized="1" xWindow="-8" yWindow="-8" windowWidth="1936" windowHeight="1056" tabRatio="670" activeSheetId="9"/>
  </customWorkbookViews>
</workbook>
</file>

<file path=xl/calcChain.xml><?xml version="1.0" encoding="utf-8"?>
<calcChain xmlns="http://schemas.openxmlformats.org/spreadsheetml/2006/main">
  <c r="A18" i="6" l="1"/>
  <c r="A341" i="6"/>
  <c r="AB453" i="6"/>
  <c r="Z453" i="6"/>
  <c r="AA453" i="6" s="1"/>
  <c r="AC453" i="6" s="1"/>
  <c r="Y453" i="6"/>
  <c r="S453" i="6"/>
  <c r="U453" i="6" s="1"/>
  <c r="Q453" i="6"/>
  <c r="R453" i="6" s="1"/>
  <c r="AB449" i="6"/>
  <c r="Z449" i="6"/>
  <c r="AA449" i="6" s="1"/>
  <c r="AC449" i="6" s="1"/>
  <c r="Y449" i="6"/>
  <c r="S449" i="6"/>
  <c r="U449" i="6" s="1"/>
  <c r="Q449" i="6"/>
  <c r="R449" i="6" s="1"/>
  <c r="AB448" i="6"/>
  <c r="Z448" i="6"/>
  <c r="AA448" i="6" s="1"/>
  <c r="AC448" i="6" s="1"/>
  <c r="Y448" i="6"/>
  <c r="S448" i="6"/>
  <c r="U448" i="6" s="1"/>
  <c r="Q448" i="6"/>
  <c r="R448" i="6" s="1"/>
  <c r="AC18" i="5"/>
  <c r="AF18" i="5" s="1"/>
  <c r="AA18" i="5"/>
  <c r="AB18" i="5" s="1"/>
  <c r="Y18" i="5"/>
  <c r="U18" i="5"/>
  <c r="S18" i="5"/>
  <c r="R18" i="5"/>
  <c r="Q18" i="5"/>
  <c r="P18" i="5"/>
  <c r="T18" i="5"/>
  <c r="AB18" i="6"/>
  <c r="Z18" i="6"/>
  <c r="AA18" i="6" s="1"/>
  <c r="Y18" i="6"/>
  <c r="U18" i="6"/>
  <c r="AB248" i="6"/>
  <c r="Z248" i="6"/>
  <c r="AA248" i="6" s="1"/>
  <c r="Y248" i="6"/>
  <c r="S248" i="6"/>
  <c r="U248" i="6" s="1"/>
  <c r="Q248" i="6"/>
  <c r="R248" i="6" s="1"/>
  <c r="AB247" i="6"/>
  <c r="Z247" i="6"/>
  <c r="AA247" i="6" s="1"/>
  <c r="Y247" i="6"/>
  <c r="S247" i="6"/>
  <c r="Q247" i="6"/>
  <c r="R247" i="6" s="1"/>
  <c r="AB246" i="6"/>
  <c r="Z246" i="6"/>
  <c r="AA246" i="6" s="1"/>
  <c r="Y246" i="6"/>
  <c r="S246" i="6"/>
  <c r="Q246" i="6"/>
  <c r="R246" i="6" s="1"/>
  <c r="AB245" i="6"/>
  <c r="Z245" i="6"/>
  <c r="AA245" i="6" s="1"/>
  <c r="Y245" i="6"/>
  <c r="S245" i="6"/>
  <c r="T245" i="6" s="1"/>
  <c r="Q245" i="6"/>
  <c r="R245" i="6" s="1"/>
  <c r="AB244" i="6"/>
  <c r="Z244" i="6"/>
  <c r="AA244" i="6" s="1"/>
  <c r="Y244" i="6"/>
  <c r="S244" i="6"/>
  <c r="U244" i="6" s="1"/>
  <c r="Q244" i="6"/>
  <c r="R244" i="6" s="1"/>
  <c r="AB243" i="6"/>
  <c r="Z243" i="6"/>
  <c r="AA243" i="6" s="1"/>
  <c r="Y243" i="6"/>
  <c r="S243" i="6"/>
  <c r="Q243" i="6"/>
  <c r="R243" i="6" s="1"/>
  <c r="AB242" i="6"/>
  <c r="Z242" i="6"/>
  <c r="AA242" i="6" s="1"/>
  <c r="Y242" i="6"/>
  <c r="S242" i="6"/>
  <c r="Q242" i="6"/>
  <c r="R242" i="6" s="1"/>
  <c r="AB241" i="6"/>
  <c r="Z241" i="6"/>
  <c r="AA241" i="6" s="1"/>
  <c r="Y241" i="6"/>
  <c r="S241" i="6"/>
  <c r="U241" i="6" s="1"/>
  <c r="Q241" i="6"/>
  <c r="R241" i="6" s="1"/>
  <c r="AB240" i="6"/>
  <c r="Z240" i="6"/>
  <c r="AA240" i="6" s="1"/>
  <c r="Y240" i="6"/>
  <c r="S240" i="6"/>
  <c r="U240" i="6" s="1"/>
  <c r="Q240" i="6"/>
  <c r="R240" i="6" s="1"/>
  <c r="AB239" i="6"/>
  <c r="Z239" i="6"/>
  <c r="AA239" i="6" s="1"/>
  <c r="Y239" i="6"/>
  <c r="S239" i="6"/>
  <c r="Q239" i="6"/>
  <c r="R239" i="6" s="1"/>
  <c r="AB238" i="6"/>
  <c r="Z238" i="6"/>
  <c r="AA238" i="6" s="1"/>
  <c r="Y238" i="6"/>
  <c r="S238" i="6"/>
  <c r="U238" i="6" s="1"/>
  <c r="Q238" i="6"/>
  <c r="R238" i="6" s="1"/>
  <c r="AB237" i="6"/>
  <c r="Z237" i="6"/>
  <c r="AA237" i="6" s="1"/>
  <c r="Y237" i="6"/>
  <c r="S237" i="6"/>
  <c r="Q237" i="6"/>
  <c r="R237" i="6" s="1"/>
  <c r="AB236" i="6"/>
  <c r="Z236" i="6"/>
  <c r="AA236" i="6" s="1"/>
  <c r="Y236" i="6"/>
  <c r="S236" i="6"/>
  <c r="T236" i="6" s="1"/>
  <c r="Q236" i="6"/>
  <c r="R236" i="6" s="1"/>
  <c r="AB235" i="6"/>
  <c r="Z235" i="6"/>
  <c r="AA235" i="6" s="1"/>
  <c r="Y235" i="6"/>
  <c r="S235" i="6"/>
  <c r="Q235" i="6"/>
  <c r="R235" i="6" s="1"/>
  <c r="AB234" i="6"/>
  <c r="Z234" i="6"/>
  <c r="AA234" i="6" s="1"/>
  <c r="Y234" i="6"/>
  <c r="S234" i="6"/>
  <c r="Q234" i="6"/>
  <c r="R234" i="6" s="1"/>
  <c r="AB233" i="6"/>
  <c r="Z233" i="6"/>
  <c r="AA233" i="6" s="1"/>
  <c r="Y233" i="6"/>
  <c r="S233" i="6"/>
  <c r="Q233" i="6"/>
  <c r="R233" i="6" s="1"/>
  <c r="AB232" i="6"/>
  <c r="Z232" i="6"/>
  <c r="AA232" i="6" s="1"/>
  <c r="Y232" i="6"/>
  <c r="S232" i="6"/>
  <c r="Q232" i="6"/>
  <c r="R232" i="6" s="1"/>
  <c r="AB231" i="6"/>
  <c r="Z231" i="6"/>
  <c r="AA231" i="6" s="1"/>
  <c r="Y231" i="6"/>
  <c r="S231" i="6"/>
  <c r="Q231" i="6"/>
  <c r="R231" i="6" s="1"/>
  <c r="AB230" i="6"/>
  <c r="Z230" i="6"/>
  <c r="AA230" i="6" s="1"/>
  <c r="Y230" i="6"/>
  <c r="S230" i="6"/>
  <c r="U230" i="6" s="1"/>
  <c r="Q230" i="6"/>
  <c r="R230" i="6" s="1"/>
  <c r="AB229" i="6"/>
  <c r="Z229" i="6"/>
  <c r="AA229" i="6" s="1"/>
  <c r="Y229" i="6"/>
  <c r="T229" i="6"/>
  <c r="AB228" i="6"/>
  <c r="Z228" i="6"/>
  <c r="AA228" i="6" s="1"/>
  <c r="Y228" i="6"/>
  <c r="S228" i="6"/>
  <c r="U228" i="6" s="1"/>
  <c r="Q228" i="6"/>
  <c r="R228" i="6" s="1"/>
  <c r="AB227" i="6"/>
  <c r="Z227" i="6"/>
  <c r="AA227" i="6" s="1"/>
  <c r="Y227" i="6"/>
  <c r="S227" i="6"/>
  <c r="Q227" i="6"/>
  <c r="R227" i="6" s="1"/>
  <c r="AB226" i="6"/>
  <c r="Z226" i="6"/>
  <c r="AA226" i="6" s="1"/>
  <c r="Y226" i="6"/>
  <c r="S226" i="6"/>
  <c r="U226" i="6" s="1"/>
  <c r="Q226" i="6"/>
  <c r="R226" i="6" s="1"/>
  <c r="AB225" i="6"/>
  <c r="Z225" i="6"/>
  <c r="AA225" i="6" s="1"/>
  <c r="Y225" i="6"/>
  <c r="S225" i="6"/>
  <c r="T225" i="6" s="1"/>
  <c r="Q225" i="6"/>
  <c r="R225" i="6" s="1"/>
  <c r="AB224" i="6"/>
  <c r="Z224" i="6"/>
  <c r="AA224" i="6" s="1"/>
  <c r="Y224" i="6"/>
  <c r="S224" i="6"/>
  <c r="U224" i="6" s="1"/>
  <c r="Q224" i="6"/>
  <c r="R224" i="6" s="1"/>
  <c r="AB223" i="6"/>
  <c r="Z223" i="6"/>
  <c r="AA223" i="6" s="1"/>
  <c r="Y223" i="6"/>
  <c r="S223" i="6"/>
  <c r="Q223" i="6"/>
  <c r="R223" i="6" s="1"/>
  <c r="AB222" i="6"/>
  <c r="Z222" i="6"/>
  <c r="AA222" i="6" s="1"/>
  <c r="Y222" i="6"/>
  <c r="S222" i="6"/>
  <c r="U222" i="6" s="1"/>
  <c r="Q222" i="6"/>
  <c r="R222" i="6" s="1"/>
  <c r="AB221" i="6"/>
  <c r="Z221" i="6"/>
  <c r="AA221" i="6" s="1"/>
  <c r="Y221" i="6"/>
  <c r="S221" i="6"/>
  <c r="T221" i="6" s="1"/>
  <c r="Q221" i="6"/>
  <c r="R221" i="6" s="1"/>
  <c r="AB220" i="6"/>
  <c r="Z220" i="6"/>
  <c r="AA220" i="6" s="1"/>
  <c r="Y220" i="6"/>
  <c r="S220" i="6"/>
  <c r="U220" i="6" s="1"/>
  <c r="Q220" i="6"/>
  <c r="R220" i="6" s="1"/>
  <c r="AB219" i="6"/>
  <c r="Z219" i="6"/>
  <c r="AA219" i="6" s="1"/>
  <c r="Y219" i="6"/>
  <c r="S219" i="6"/>
  <c r="Q219" i="6"/>
  <c r="R219" i="6" s="1"/>
  <c r="AB218" i="6"/>
  <c r="Z218" i="6"/>
  <c r="AA218" i="6" s="1"/>
  <c r="Y218" i="6"/>
  <c r="S218" i="6"/>
  <c r="U218" i="6" s="1"/>
  <c r="Q218" i="6"/>
  <c r="R218" i="6" s="1"/>
  <c r="AB217" i="6"/>
  <c r="Z217" i="6"/>
  <c r="AA217" i="6" s="1"/>
  <c r="Y217" i="6"/>
  <c r="S217" i="6"/>
  <c r="Q217" i="6"/>
  <c r="R217" i="6" s="1"/>
  <c r="AB216" i="6"/>
  <c r="Z216" i="6"/>
  <c r="AA216" i="6" s="1"/>
  <c r="Y216" i="6"/>
  <c r="S216" i="6"/>
  <c r="U216" i="6" s="1"/>
  <c r="Q216" i="6"/>
  <c r="R216" i="6" s="1"/>
  <c r="AB215" i="6"/>
  <c r="Z215" i="6"/>
  <c r="AA215" i="6" s="1"/>
  <c r="Y215" i="6"/>
  <c r="S215" i="6"/>
  <c r="Q215" i="6"/>
  <c r="R215" i="6" s="1"/>
  <c r="AB214" i="6"/>
  <c r="Z214" i="6"/>
  <c r="AA214" i="6" s="1"/>
  <c r="Y214" i="6"/>
  <c r="S214" i="6"/>
  <c r="U214" i="6" s="1"/>
  <c r="Q214" i="6"/>
  <c r="R214" i="6" s="1"/>
  <c r="AB213" i="6"/>
  <c r="Z213" i="6"/>
  <c r="AA213" i="6" s="1"/>
  <c r="Y213" i="6"/>
  <c r="S213" i="6"/>
  <c r="T213" i="6" s="1"/>
  <c r="Q213" i="6"/>
  <c r="R213" i="6" s="1"/>
  <c r="AB212" i="6"/>
  <c r="Z212" i="6"/>
  <c r="AA212" i="6" s="1"/>
  <c r="Y212" i="6"/>
  <c r="S212" i="6"/>
  <c r="U212" i="6" s="1"/>
  <c r="Q212" i="6"/>
  <c r="R212" i="6" s="1"/>
  <c r="AB211" i="6"/>
  <c r="Z211" i="6"/>
  <c r="AA211" i="6" s="1"/>
  <c r="Y211" i="6"/>
  <c r="S211" i="6"/>
  <c r="Q211" i="6"/>
  <c r="R211" i="6" s="1"/>
  <c r="AB210" i="6"/>
  <c r="Z210" i="6"/>
  <c r="AA210" i="6" s="1"/>
  <c r="Y210" i="6"/>
  <c r="S210" i="6"/>
  <c r="Q210" i="6"/>
  <c r="R210" i="6" s="1"/>
  <c r="AB209" i="6"/>
  <c r="Z209" i="6"/>
  <c r="AA209" i="6" s="1"/>
  <c r="Y209" i="6"/>
  <c r="S209" i="6"/>
  <c r="Q209" i="6"/>
  <c r="R209" i="6" s="1"/>
  <c r="AB208" i="6"/>
  <c r="Z208" i="6"/>
  <c r="AA208" i="6" s="1"/>
  <c r="Y208" i="6"/>
  <c r="S208" i="6"/>
  <c r="U208" i="6" s="1"/>
  <c r="Q208" i="6"/>
  <c r="R208" i="6" s="1"/>
  <c r="AB207" i="6"/>
  <c r="Z207" i="6"/>
  <c r="AA207" i="6" s="1"/>
  <c r="Y207" i="6"/>
  <c r="S207" i="6"/>
  <c r="Q207" i="6"/>
  <c r="R207" i="6" s="1"/>
  <c r="AB206" i="6"/>
  <c r="Z206" i="6"/>
  <c r="AA206" i="6" s="1"/>
  <c r="Y206" i="6"/>
  <c r="S206" i="6"/>
  <c r="T206" i="6" s="1"/>
  <c r="Q206" i="6"/>
  <c r="R206" i="6" s="1"/>
  <c r="AB205" i="6"/>
  <c r="Z205" i="6"/>
  <c r="AA205" i="6" s="1"/>
  <c r="Y205" i="6"/>
  <c r="S205" i="6"/>
  <c r="Q205" i="6"/>
  <c r="R205" i="6" s="1"/>
  <c r="AB204" i="6"/>
  <c r="Z204" i="6"/>
  <c r="AA204" i="6" s="1"/>
  <c r="Y204" i="6"/>
  <c r="S204" i="6"/>
  <c r="U204" i="6" s="1"/>
  <c r="Q204" i="6"/>
  <c r="R204" i="6" s="1"/>
  <c r="AB203" i="6"/>
  <c r="Z203" i="6"/>
  <c r="AA203" i="6" s="1"/>
  <c r="Y203" i="6"/>
  <c r="S203" i="6"/>
  <c r="Q203" i="6"/>
  <c r="R203" i="6" s="1"/>
  <c r="AB202" i="6"/>
  <c r="Z202" i="6"/>
  <c r="AA202" i="6" s="1"/>
  <c r="Y202" i="6"/>
  <c r="S202" i="6"/>
  <c r="T202" i="6" s="1"/>
  <c r="Q202" i="6"/>
  <c r="R202" i="6" s="1"/>
  <c r="AB201" i="6"/>
  <c r="Z201" i="6"/>
  <c r="AA201" i="6" s="1"/>
  <c r="Y201" i="6"/>
  <c r="S201" i="6"/>
  <c r="Q201" i="6"/>
  <c r="R201" i="6" s="1"/>
  <c r="AB200" i="6"/>
  <c r="Z200" i="6"/>
  <c r="AA200" i="6" s="1"/>
  <c r="Y200" i="6"/>
  <c r="S200" i="6"/>
  <c r="U200" i="6" s="1"/>
  <c r="Q200" i="6"/>
  <c r="R200" i="6" s="1"/>
  <c r="AB199" i="6"/>
  <c r="Z199" i="6"/>
  <c r="AA199" i="6" s="1"/>
  <c r="Y199" i="6"/>
  <c r="S199" i="6"/>
  <c r="U199" i="6" s="1"/>
  <c r="Q199" i="6"/>
  <c r="R199" i="6" s="1"/>
  <c r="AB198" i="6"/>
  <c r="Z198" i="6"/>
  <c r="AA198" i="6" s="1"/>
  <c r="Y198" i="6"/>
  <c r="S198" i="6"/>
  <c r="T198" i="6" s="1"/>
  <c r="Q198" i="6"/>
  <c r="R198" i="6" s="1"/>
  <c r="AB197" i="6"/>
  <c r="Z197" i="6"/>
  <c r="AA197" i="6" s="1"/>
  <c r="Y197" i="6"/>
  <c r="S197" i="6"/>
  <c r="Q197" i="6"/>
  <c r="R197" i="6" s="1"/>
  <c r="AB196" i="6"/>
  <c r="Z196" i="6"/>
  <c r="AA196" i="6" s="1"/>
  <c r="Y196" i="6"/>
  <c r="S196" i="6"/>
  <c r="U196" i="6" s="1"/>
  <c r="Q196" i="6"/>
  <c r="R196" i="6" s="1"/>
  <c r="AB195" i="6"/>
  <c r="Z195" i="6"/>
  <c r="AA195" i="6" s="1"/>
  <c r="Y195" i="6"/>
  <c r="S195" i="6"/>
  <c r="U195" i="6" s="1"/>
  <c r="Q195" i="6"/>
  <c r="R195" i="6" s="1"/>
  <c r="AB194" i="6"/>
  <c r="Z194" i="6"/>
  <c r="AA194" i="6" s="1"/>
  <c r="Y194" i="6"/>
  <c r="S194" i="6"/>
  <c r="Q194" i="6"/>
  <c r="R194" i="6" s="1"/>
  <c r="AB193" i="6"/>
  <c r="Z193" i="6"/>
  <c r="AA193" i="6" s="1"/>
  <c r="Y193" i="6"/>
  <c r="S193" i="6"/>
  <c r="Q193" i="6"/>
  <c r="R193" i="6" s="1"/>
  <c r="AB192" i="6"/>
  <c r="Z192" i="6"/>
  <c r="AA192" i="6" s="1"/>
  <c r="Y192" i="6"/>
  <c r="S192" i="6"/>
  <c r="U192" i="6" s="1"/>
  <c r="Q192" i="6"/>
  <c r="R192" i="6" s="1"/>
  <c r="AB191" i="6"/>
  <c r="Z191" i="6"/>
  <c r="AA191" i="6" s="1"/>
  <c r="Y191" i="6"/>
  <c r="S191" i="6"/>
  <c r="U191" i="6" s="1"/>
  <c r="Q191" i="6"/>
  <c r="R191" i="6" s="1"/>
  <c r="AB190" i="6"/>
  <c r="Z190" i="6"/>
  <c r="AA190" i="6" s="1"/>
  <c r="Y190" i="6"/>
  <c r="S190" i="6"/>
  <c r="T190" i="6" s="1"/>
  <c r="Q190" i="6"/>
  <c r="R190" i="6" s="1"/>
  <c r="AB189" i="6"/>
  <c r="Z189" i="6"/>
  <c r="AA189" i="6" s="1"/>
  <c r="Y189" i="6"/>
  <c r="S189" i="6"/>
  <c r="Q189" i="6"/>
  <c r="R189" i="6" s="1"/>
  <c r="AB188" i="6"/>
  <c r="Z188" i="6"/>
  <c r="AA188" i="6" s="1"/>
  <c r="Y188" i="6"/>
  <c r="S188" i="6"/>
  <c r="U188" i="6" s="1"/>
  <c r="Q188" i="6"/>
  <c r="R188" i="6" s="1"/>
  <c r="AB187" i="6"/>
  <c r="Z187" i="6"/>
  <c r="AA187" i="6" s="1"/>
  <c r="Y187" i="6"/>
  <c r="S187" i="6"/>
  <c r="Q187" i="6"/>
  <c r="R187" i="6" s="1"/>
  <c r="AB186" i="6"/>
  <c r="Z186" i="6"/>
  <c r="AA186" i="6" s="1"/>
  <c r="Y186" i="6"/>
  <c r="S186" i="6"/>
  <c r="T186" i="6" s="1"/>
  <c r="Q186" i="6"/>
  <c r="R186" i="6" s="1"/>
  <c r="AB185" i="6"/>
  <c r="Z185" i="6"/>
  <c r="AA185" i="6" s="1"/>
  <c r="Y185" i="6"/>
  <c r="S185" i="6"/>
  <c r="Q185" i="6"/>
  <c r="R185" i="6" s="1"/>
  <c r="AB184" i="6"/>
  <c r="Z184" i="6"/>
  <c r="AA184" i="6" s="1"/>
  <c r="Y184" i="6"/>
  <c r="S184" i="6"/>
  <c r="U184" i="6" s="1"/>
  <c r="Q184" i="6"/>
  <c r="R184" i="6" s="1"/>
  <c r="AB183" i="6"/>
  <c r="Z183" i="6"/>
  <c r="AA183" i="6" s="1"/>
  <c r="Y183" i="6"/>
  <c r="S183" i="6"/>
  <c r="U183" i="6" s="1"/>
  <c r="Q183" i="6"/>
  <c r="R183" i="6" s="1"/>
  <c r="AB182" i="6"/>
  <c r="Z182" i="6"/>
  <c r="AA182" i="6" s="1"/>
  <c r="Y182" i="6"/>
  <c r="S182" i="6"/>
  <c r="T182" i="6" s="1"/>
  <c r="Q182" i="6"/>
  <c r="R182" i="6" s="1"/>
  <c r="AB181" i="6"/>
  <c r="Z181" i="6"/>
  <c r="AA181" i="6" s="1"/>
  <c r="Y181" i="6"/>
  <c r="S181" i="6"/>
  <c r="Q181" i="6"/>
  <c r="R181" i="6" s="1"/>
  <c r="AB180" i="6"/>
  <c r="Z180" i="6"/>
  <c r="AA180" i="6" s="1"/>
  <c r="Y180" i="6"/>
  <c r="S180" i="6"/>
  <c r="U180" i="6" s="1"/>
  <c r="Q180" i="6"/>
  <c r="R180" i="6" s="1"/>
  <c r="AB179" i="6"/>
  <c r="Z179" i="6"/>
  <c r="AA179" i="6" s="1"/>
  <c r="Y179" i="6"/>
  <c r="S179" i="6"/>
  <c r="U179" i="6" s="1"/>
  <c r="Q179" i="6"/>
  <c r="R179" i="6" s="1"/>
  <c r="AB178" i="6"/>
  <c r="Z178" i="6"/>
  <c r="AA178" i="6" s="1"/>
  <c r="Y178" i="6"/>
  <c r="S178" i="6"/>
  <c r="Q178" i="6"/>
  <c r="R178" i="6" s="1"/>
  <c r="AB177" i="6"/>
  <c r="Z177" i="6"/>
  <c r="AA177" i="6" s="1"/>
  <c r="Y177" i="6"/>
  <c r="S177" i="6"/>
  <c r="Q177" i="6"/>
  <c r="R177" i="6" s="1"/>
  <c r="AB176" i="6"/>
  <c r="Z176" i="6"/>
  <c r="AA176" i="6" s="1"/>
  <c r="Y176" i="6"/>
  <c r="S176" i="6"/>
  <c r="U176" i="6" s="1"/>
  <c r="Q176" i="6"/>
  <c r="R176" i="6" s="1"/>
  <c r="AB175" i="6"/>
  <c r="Z175" i="6"/>
  <c r="AA175" i="6" s="1"/>
  <c r="Y175" i="6"/>
  <c r="S175" i="6"/>
  <c r="U175" i="6" s="1"/>
  <c r="Q175" i="6"/>
  <c r="R175" i="6" s="1"/>
  <c r="AB174" i="6"/>
  <c r="Z174" i="6"/>
  <c r="AA174" i="6" s="1"/>
  <c r="Y174" i="6"/>
  <c r="S174" i="6"/>
  <c r="T174" i="6" s="1"/>
  <c r="Q174" i="6"/>
  <c r="R174" i="6" s="1"/>
  <c r="AB173" i="6"/>
  <c r="Z173" i="6"/>
  <c r="AA173" i="6" s="1"/>
  <c r="Y173" i="6"/>
  <c r="S173" i="6"/>
  <c r="Q173" i="6"/>
  <c r="R173" i="6" s="1"/>
  <c r="AB172" i="6"/>
  <c r="Z172" i="6"/>
  <c r="AA172" i="6" s="1"/>
  <c r="Y172" i="6"/>
  <c r="S172" i="6"/>
  <c r="U172" i="6" s="1"/>
  <c r="Q172" i="6"/>
  <c r="R172" i="6" s="1"/>
  <c r="AB171" i="6"/>
  <c r="Z171" i="6"/>
  <c r="AA171" i="6" s="1"/>
  <c r="Y171" i="6"/>
  <c r="S171" i="6"/>
  <c r="Q171" i="6"/>
  <c r="R171" i="6" s="1"/>
  <c r="AB170" i="6"/>
  <c r="Z170" i="6"/>
  <c r="AA170" i="6" s="1"/>
  <c r="Y170" i="6"/>
  <c r="S170" i="6"/>
  <c r="T170" i="6" s="1"/>
  <c r="Q170" i="6"/>
  <c r="R170" i="6" s="1"/>
  <c r="AB169" i="6"/>
  <c r="Z169" i="6"/>
  <c r="AA169" i="6" s="1"/>
  <c r="Y169" i="6"/>
  <c r="S169" i="6"/>
  <c r="Q169" i="6"/>
  <c r="R169" i="6" s="1"/>
  <c r="AB168" i="6"/>
  <c r="Z168" i="6"/>
  <c r="AA168" i="6" s="1"/>
  <c r="Y168" i="6"/>
  <c r="S168" i="6"/>
  <c r="U168" i="6" s="1"/>
  <c r="Q168" i="6"/>
  <c r="R168" i="6" s="1"/>
  <c r="AB167" i="6"/>
  <c r="Z167" i="6"/>
  <c r="AA167" i="6" s="1"/>
  <c r="Y167" i="6"/>
  <c r="S167" i="6"/>
  <c r="U167" i="6" s="1"/>
  <c r="Q167" i="6"/>
  <c r="R167" i="6" s="1"/>
  <c r="AB166" i="6"/>
  <c r="Z166" i="6"/>
  <c r="AA166" i="6" s="1"/>
  <c r="Y166" i="6"/>
  <c r="S166" i="6"/>
  <c r="T166" i="6" s="1"/>
  <c r="Q166" i="6"/>
  <c r="R166" i="6" s="1"/>
  <c r="AB165" i="6"/>
  <c r="Z165" i="6"/>
  <c r="AA165" i="6" s="1"/>
  <c r="Y165" i="6"/>
  <c r="S165" i="6"/>
  <c r="Q165" i="6"/>
  <c r="R165" i="6" s="1"/>
  <c r="AB164" i="6"/>
  <c r="Z164" i="6"/>
  <c r="AA164" i="6" s="1"/>
  <c r="Y164" i="6"/>
  <c r="S164" i="6"/>
  <c r="U164" i="6" s="1"/>
  <c r="Q164" i="6"/>
  <c r="R164" i="6" s="1"/>
  <c r="AB163" i="6"/>
  <c r="Z163" i="6"/>
  <c r="AA163" i="6" s="1"/>
  <c r="Y163" i="6"/>
  <c r="S163" i="6"/>
  <c r="U163" i="6" s="1"/>
  <c r="Q163" i="6"/>
  <c r="R163" i="6" s="1"/>
  <c r="AB162" i="6"/>
  <c r="Z162" i="6"/>
  <c r="AA162" i="6" s="1"/>
  <c r="Y162" i="6"/>
  <c r="S162" i="6"/>
  <c r="Q162" i="6"/>
  <c r="R162" i="6" s="1"/>
  <c r="AB161" i="6"/>
  <c r="Z161" i="6"/>
  <c r="AA161" i="6" s="1"/>
  <c r="Y161" i="6"/>
  <c r="S161" i="6"/>
  <c r="Q161" i="6"/>
  <c r="R161" i="6" s="1"/>
  <c r="AB160" i="6"/>
  <c r="Z160" i="6"/>
  <c r="AA160" i="6" s="1"/>
  <c r="Y160" i="6"/>
  <c r="S160" i="6"/>
  <c r="U160" i="6" s="1"/>
  <c r="Q160" i="6"/>
  <c r="R160" i="6" s="1"/>
  <c r="AB159" i="6"/>
  <c r="Z159" i="6"/>
  <c r="AA159" i="6" s="1"/>
  <c r="Y159" i="6"/>
  <c r="S159" i="6"/>
  <c r="U159" i="6" s="1"/>
  <c r="Q159" i="6"/>
  <c r="R159" i="6" s="1"/>
  <c r="AB158" i="6"/>
  <c r="Z158" i="6"/>
  <c r="AA158" i="6" s="1"/>
  <c r="Y158" i="6"/>
  <c r="S158" i="6"/>
  <c r="T158" i="6" s="1"/>
  <c r="Q158" i="6"/>
  <c r="R158" i="6" s="1"/>
  <c r="AB157" i="6"/>
  <c r="Z157" i="6"/>
  <c r="AA157" i="6" s="1"/>
  <c r="Y157" i="6"/>
  <c r="S157" i="6"/>
  <c r="Q157" i="6"/>
  <c r="R157" i="6" s="1"/>
  <c r="AB156" i="6"/>
  <c r="Z156" i="6"/>
  <c r="AA156" i="6" s="1"/>
  <c r="Y156" i="6"/>
  <c r="S156" i="6"/>
  <c r="U156" i="6" s="1"/>
  <c r="Q156" i="6"/>
  <c r="R156" i="6" s="1"/>
  <c r="AB155" i="6"/>
  <c r="Z155" i="6"/>
  <c r="AA155" i="6" s="1"/>
  <c r="Y155" i="6"/>
  <c r="S155" i="6"/>
  <c r="U155" i="6" s="1"/>
  <c r="Q155" i="6"/>
  <c r="R155" i="6" s="1"/>
  <c r="AB154" i="6"/>
  <c r="Z154" i="6"/>
  <c r="AA154" i="6" s="1"/>
  <c r="Y154" i="6"/>
  <c r="S154" i="6"/>
  <c r="U154" i="6" s="1"/>
  <c r="Q154" i="6"/>
  <c r="R154" i="6" s="1"/>
  <c r="AB153" i="6"/>
  <c r="Z153" i="6"/>
  <c r="AA153" i="6" s="1"/>
  <c r="Y153" i="6"/>
  <c r="S153" i="6"/>
  <c r="Q153" i="6"/>
  <c r="R153" i="6" s="1"/>
  <c r="AB152" i="6"/>
  <c r="Z152" i="6"/>
  <c r="AA152" i="6" s="1"/>
  <c r="Y152" i="6"/>
  <c r="S152" i="6"/>
  <c r="U152" i="6" s="1"/>
  <c r="Q152" i="6"/>
  <c r="R152" i="6" s="1"/>
  <c r="AB151" i="6"/>
  <c r="Z151" i="6"/>
  <c r="AA151" i="6" s="1"/>
  <c r="Y151" i="6"/>
  <c r="S151" i="6"/>
  <c r="Q151" i="6"/>
  <c r="R151" i="6" s="1"/>
  <c r="AB150" i="6"/>
  <c r="Z150" i="6"/>
  <c r="AA150" i="6" s="1"/>
  <c r="Y150" i="6"/>
  <c r="S150" i="6"/>
  <c r="U150" i="6" s="1"/>
  <c r="Q150" i="6"/>
  <c r="R150" i="6" s="1"/>
  <c r="AB149" i="6"/>
  <c r="Z149" i="6"/>
  <c r="AA149" i="6" s="1"/>
  <c r="Y149" i="6"/>
  <c r="S149" i="6"/>
  <c r="T149" i="6" s="1"/>
  <c r="Q149" i="6"/>
  <c r="R149" i="6" s="1"/>
  <c r="AB148" i="6"/>
  <c r="Z148" i="6"/>
  <c r="AA148" i="6" s="1"/>
  <c r="Y148" i="6"/>
  <c r="S148" i="6"/>
  <c r="Q148" i="6"/>
  <c r="R148" i="6" s="1"/>
  <c r="AB147" i="6"/>
  <c r="Z147" i="6"/>
  <c r="AA147" i="6" s="1"/>
  <c r="Y147" i="6"/>
  <c r="S147" i="6"/>
  <c r="Q147" i="6"/>
  <c r="R147" i="6" s="1"/>
  <c r="AB146" i="6"/>
  <c r="Z146" i="6"/>
  <c r="AA146" i="6" s="1"/>
  <c r="Y146" i="6"/>
  <c r="S146" i="6"/>
  <c r="T146" i="6" s="1"/>
  <c r="Q146" i="6"/>
  <c r="R146" i="6" s="1"/>
  <c r="AB145" i="6"/>
  <c r="Z145" i="6"/>
  <c r="AA145" i="6" s="1"/>
  <c r="Y145" i="6"/>
  <c r="S145" i="6"/>
  <c r="Q145" i="6"/>
  <c r="R145" i="6" s="1"/>
  <c r="AB144" i="6"/>
  <c r="Z144" i="6"/>
  <c r="AA144" i="6" s="1"/>
  <c r="Y144" i="6"/>
  <c r="S144" i="6"/>
  <c r="U144" i="6" s="1"/>
  <c r="Q144" i="6"/>
  <c r="R144" i="6" s="1"/>
  <c r="AB143" i="6"/>
  <c r="Z143" i="6"/>
  <c r="AA143" i="6" s="1"/>
  <c r="Y143" i="6"/>
  <c r="S143" i="6"/>
  <c r="Q143" i="6"/>
  <c r="R143" i="6" s="1"/>
  <c r="AB142" i="6"/>
  <c r="Z142" i="6"/>
  <c r="AA142" i="6" s="1"/>
  <c r="Y142" i="6"/>
  <c r="S142" i="6"/>
  <c r="U142" i="6" s="1"/>
  <c r="Q142" i="6"/>
  <c r="R142" i="6" s="1"/>
  <c r="AB141" i="6"/>
  <c r="Z141" i="6"/>
  <c r="AA141" i="6" s="1"/>
  <c r="Y141" i="6"/>
  <c r="S141" i="6"/>
  <c r="T141" i="6" s="1"/>
  <c r="Q141" i="6"/>
  <c r="R141" i="6" s="1"/>
  <c r="AB140" i="6"/>
  <c r="Z140" i="6"/>
  <c r="AA140" i="6" s="1"/>
  <c r="Y140" i="6"/>
  <c r="S140" i="6"/>
  <c r="Q140" i="6"/>
  <c r="R140" i="6" s="1"/>
  <c r="AB139" i="6"/>
  <c r="Z139" i="6"/>
  <c r="AA139" i="6" s="1"/>
  <c r="Y139" i="6"/>
  <c r="S139" i="6"/>
  <c r="U139" i="6" s="1"/>
  <c r="Q139" i="6"/>
  <c r="R139" i="6" s="1"/>
  <c r="AB138" i="6"/>
  <c r="Z138" i="6"/>
  <c r="AA138" i="6" s="1"/>
  <c r="Y138" i="6"/>
  <c r="S138" i="6"/>
  <c r="T138" i="6" s="1"/>
  <c r="Q138" i="6"/>
  <c r="R138" i="6" s="1"/>
  <c r="AB137" i="6"/>
  <c r="Z137" i="6"/>
  <c r="AA137" i="6" s="1"/>
  <c r="Y137" i="6"/>
  <c r="S137" i="6"/>
  <c r="T137" i="6" s="1"/>
  <c r="Q137" i="6"/>
  <c r="R137" i="6" s="1"/>
  <c r="AB136" i="6"/>
  <c r="Z136" i="6"/>
  <c r="AA136" i="6" s="1"/>
  <c r="Y136" i="6"/>
  <c r="S136" i="6"/>
  <c r="Q136" i="6"/>
  <c r="R136" i="6" s="1"/>
  <c r="AB135" i="6"/>
  <c r="Z135" i="6"/>
  <c r="AA135" i="6" s="1"/>
  <c r="Y135" i="6"/>
  <c r="S135" i="6"/>
  <c r="U135" i="6" s="1"/>
  <c r="Q135" i="6"/>
  <c r="R135" i="6" s="1"/>
  <c r="AB134" i="6"/>
  <c r="Z134" i="6"/>
  <c r="AA134" i="6" s="1"/>
  <c r="Y134" i="6"/>
  <c r="S134" i="6"/>
  <c r="U134" i="6" s="1"/>
  <c r="Q134" i="6"/>
  <c r="R134" i="6" s="1"/>
  <c r="AB133" i="6"/>
  <c r="Z133" i="6"/>
  <c r="AA133" i="6" s="1"/>
  <c r="Y133" i="6"/>
  <c r="S133" i="6"/>
  <c r="T133" i="6" s="1"/>
  <c r="Q133" i="6"/>
  <c r="R133" i="6" s="1"/>
  <c r="AB132" i="6"/>
  <c r="Z132" i="6"/>
  <c r="AA132" i="6" s="1"/>
  <c r="Y132" i="6"/>
  <c r="S132" i="6"/>
  <c r="Q132" i="6"/>
  <c r="R132" i="6" s="1"/>
  <c r="AB131" i="6"/>
  <c r="Z131" i="6"/>
  <c r="AA131" i="6" s="1"/>
  <c r="Y131" i="6"/>
  <c r="S131" i="6"/>
  <c r="U131" i="6" s="1"/>
  <c r="Q131" i="6"/>
  <c r="R131" i="6" s="1"/>
  <c r="AB130" i="6"/>
  <c r="Z130" i="6"/>
  <c r="AA130" i="6" s="1"/>
  <c r="Y130" i="6"/>
  <c r="S130" i="6"/>
  <c r="T130" i="6" s="1"/>
  <c r="Q130" i="6"/>
  <c r="R130" i="6" s="1"/>
  <c r="AB129" i="6"/>
  <c r="Z129" i="6"/>
  <c r="AA129" i="6" s="1"/>
  <c r="Y129" i="6"/>
  <c r="AB128" i="6"/>
  <c r="Z128" i="6"/>
  <c r="AA128" i="6" s="1"/>
  <c r="Y128" i="6"/>
  <c r="S128" i="6"/>
  <c r="U128" i="6" s="1"/>
  <c r="Q128" i="6"/>
  <c r="R128" i="6" s="1"/>
  <c r="AB127" i="6"/>
  <c r="Z127" i="6"/>
  <c r="AA127" i="6" s="1"/>
  <c r="Y127" i="6"/>
  <c r="S127" i="6"/>
  <c r="U127" i="6" s="1"/>
  <c r="Q127" i="6"/>
  <c r="R127" i="6" s="1"/>
  <c r="AB126" i="6"/>
  <c r="Z126" i="6"/>
  <c r="AA126" i="6" s="1"/>
  <c r="Y126" i="6"/>
  <c r="S126" i="6"/>
  <c r="T126" i="6" s="1"/>
  <c r="Q126" i="6"/>
  <c r="R126" i="6" s="1"/>
  <c r="AB125" i="6"/>
  <c r="Z125" i="6"/>
  <c r="AA125" i="6" s="1"/>
  <c r="Y125" i="6"/>
  <c r="S125" i="6"/>
  <c r="Q125" i="6"/>
  <c r="R125" i="6" s="1"/>
  <c r="AB124" i="6"/>
  <c r="Z124" i="6"/>
  <c r="AA124" i="6" s="1"/>
  <c r="Y124" i="6"/>
  <c r="S124" i="6"/>
  <c r="U124" i="6" s="1"/>
  <c r="Q124" i="6"/>
  <c r="R124" i="6" s="1"/>
  <c r="AB123" i="6"/>
  <c r="Z123" i="6"/>
  <c r="AA123" i="6" s="1"/>
  <c r="Y123" i="6"/>
  <c r="S123" i="6"/>
  <c r="U123" i="6" s="1"/>
  <c r="Q123" i="6"/>
  <c r="R123" i="6" s="1"/>
  <c r="AB122" i="6"/>
  <c r="Z122" i="6"/>
  <c r="AA122" i="6" s="1"/>
  <c r="Y122" i="6"/>
  <c r="S122" i="6"/>
  <c r="Q122" i="6"/>
  <c r="R122" i="6" s="1"/>
  <c r="AB121" i="6"/>
  <c r="Z121" i="6"/>
  <c r="AA121" i="6" s="1"/>
  <c r="Y121" i="6"/>
  <c r="S121" i="6"/>
  <c r="Q121" i="6"/>
  <c r="R121" i="6" s="1"/>
  <c r="AB120" i="6"/>
  <c r="Z120" i="6"/>
  <c r="AA120" i="6" s="1"/>
  <c r="Y120" i="6"/>
  <c r="S120" i="6"/>
  <c r="U120" i="6" s="1"/>
  <c r="Q120" i="6"/>
  <c r="R120" i="6" s="1"/>
  <c r="AB119" i="6"/>
  <c r="Z119" i="6"/>
  <c r="AA119" i="6" s="1"/>
  <c r="Y119" i="6"/>
  <c r="S119" i="6"/>
  <c r="Q119" i="6"/>
  <c r="R119" i="6" s="1"/>
  <c r="AB118" i="6"/>
  <c r="Z118" i="6"/>
  <c r="AA118" i="6" s="1"/>
  <c r="Y118" i="6"/>
  <c r="S118" i="6"/>
  <c r="T118" i="6" s="1"/>
  <c r="Q118" i="6"/>
  <c r="R118" i="6" s="1"/>
  <c r="AB117" i="6"/>
  <c r="Z117" i="6"/>
  <c r="AA117" i="6" s="1"/>
  <c r="Y117" i="6"/>
  <c r="S117" i="6"/>
  <c r="Q117" i="6"/>
  <c r="R117" i="6" s="1"/>
  <c r="AB116" i="6"/>
  <c r="Z116" i="6"/>
  <c r="AA116" i="6" s="1"/>
  <c r="Y116" i="6"/>
  <c r="S116" i="6"/>
  <c r="U116" i="6" s="1"/>
  <c r="Q116" i="6"/>
  <c r="R116" i="6" s="1"/>
  <c r="AB115" i="6"/>
  <c r="Z115" i="6"/>
  <c r="AA115" i="6" s="1"/>
  <c r="Y115" i="6"/>
  <c r="S115" i="6"/>
  <c r="Q115" i="6"/>
  <c r="R115" i="6" s="1"/>
  <c r="AB114" i="6"/>
  <c r="Z114" i="6"/>
  <c r="AA114" i="6" s="1"/>
  <c r="AC114" i="6" s="1"/>
  <c r="Y114" i="6"/>
  <c r="S114" i="6"/>
  <c r="T114" i="6" s="1"/>
  <c r="Q114" i="6"/>
  <c r="R114" i="6" s="1"/>
  <c r="AB113" i="6"/>
  <c r="Z113" i="6"/>
  <c r="AA113" i="6" s="1"/>
  <c r="Y113" i="6"/>
  <c r="S113" i="6"/>
  <c r="Q113" i="6"/>
  <c r="R113" i="6" s="1"/>
  <c r="AB112" i="6"/>
  <c r="Z112" i="6"/>
  <c r="AA112" i="6" s="1"/>
  <c r="Y112" i="6"/>
  <c r="S112" i="6"/>
  <c r="U112" i="6" s="1"/>
  <c r="Q112" i="6"/>
  <c r="R112" i="6" s="1"/>
  <c r="AB111" i="6"/>
  <c r="Z111" i="6"/>
  <c r="AA111" i="6" s="1"/>
  <c r="Y111" i="6"/>
  <c r="S111" i="6"/>
  <c r="Q111" i="6"/>
  <c r="R111" i="6" s="1"/>
  <c r="AB110" i="6"/>
  <c r="Z110" i="6"/>
  <c r="AA110" i="6" s="1"/>
  <c r="Y110" i="6"/>
  <c r="S110" i="6"/>
  <c r="T110" i="6" s="1"/>
  <c r="Q110" i="6"/>
  <c r="R110" i="6" s="1"/>
  <c r="AB109" i="6"/>
  <c r="Z109" i="6"/>
  <c r="AA109" i="6" s="1"/>
  <c r="Y109" i="6"/>
  <c r="S109" i="6"/>
  <c r="Q109" i="6"/>
  <c r="R109" i="6" s="1"/>
  <c r="AB108" i="6"/>
  <c r="Z108" i="6"/>
  <c r="AA108" i="6" s="1"/>
  <c r="Y108" i="6"/>
  <c r="S108" i="6"/>
  <c r="U108" i="6" s="1"/>
  <c r="Q108" i="6"/>
  <c r="R108" i="6" s="1"/>
  <c r="AB107" i="6"/>
  <c r="Z107" i="6"/>
  <c r="AA107" i="6" s="1"/>
  <c r="Y107" i="6"/>
  <c r="S107" i="6"/>
  <c r="Q107" i="6"/>
  <c r="R107" i="6" s="1"/>
  <c r="AB106" i="6"/>
  <c r="Z106" i="6"/>
  <c r="AA106" i="6" s="1"/>
  <c r="Y106" i="6"/>
  <c r="S106" i="6"/>
  <c r="T106" i="6" s="1"/>
  <c r="Q106" i="6"/>
  <c r="R106" i="6" s="1"/>
  <c r="AB105" i="6"/>
  <c r="Z105" i="6"/>
  <c r="AA105" i="6" s="1"/>
  <c r="Y105" i="6"/>
  <c r="S105" i="6"/>
  <c r="Q105" i="6"/>
  <c r="R105" i="6" s="1"/>
  <c r="AB104" i="6"/>
  <c r="Z104" i="6"/>
  <c r="AA104" i="6" s="1"/>
  <c r="Y104" i="6"/>
  <c r="S104" i="6"/>
  <c r="U104" i="6" s="1"/>
  <c r="Q104" i="6"/>
  <c r="R104" i="6" s="1"/>
  <c r="AB103" i="6"/>
  <c r="Z103" i="6"/>
  <c r="AA103" i="6" s="1"/>
  <c r="Y103" i="6"/>
  <c r="S103" i="6"/>
  <c r="Q103" i="6"/>
  <c r="R103" i="6" s="1"/>
  <c r="AB102" i="6"/>
  <c r="Z102" i="6"/>
  <c r="AA102" i="6" s="1"/>
  <c r="Y102" i="6"/>
  <c r="S102" i="6"/>
  <c r="T102" i="6" s="1"/>
  <c r="Q102" i="6"/>
  <c r="R102" i="6" s="1"/>
  <c r="AB101" i="6"/>
  <c r="Z101" i="6"/>
  <c r="AA101" i="6" s="1"/>
  <c r="Y101" i="6"/>
  <c r="S101" i="6"/>
  <c r="Q101" i="6"/>
  <c r="R101" i="6" s="1"/>
  <c r="AB100" i="6"/>
  <c r="Z100" i="6"/>
  <c r="AA100" i="6" s="1"/>
  <c r="Y100" i="6"/>
  <c r="S100" i="6"/>
  <c r="Q100" i="6"/>
  <c r="R100" i="6" s="1"/>
  <c r="AB99" i="6"/>
  <c r="Z99" i="6"/>
  <c r="AA99" i="6" s="1"/>
  <c r="Y99" i="6"/>
  <c r="S99" i="6"/>
  <c r="U99" i="6" s="1"/>
  <c r="Q99" i="6"/>
  <c r="R99" i="6" s="1"/>
  <c r="AB98" i="6"/>
  <c r="Z98" i="6"/>
  <c r="AA98" i="6" s="1"/>
  <c r="Y98" i="6"/>
  <c r="S98" i="6"/>
  <c r="U98" i="6" s="1"/>
  <c r="Q98" i="6"/>
  <c r="R98" i="6" s="1"/>
  <c r="AB97" i="6"/>
  <c r="Z97" i="6"/>
  <c r="AA97" i="6" s="1"/>
  <c r="Y97" i="6"/>
  <c r="S97" i="6"/>
  <c r="Q97" i="6"/>
  <c r="R97" i="6" s="1"/>
  <c r="AB96" i="6"/>
  <c r="Z96" i="6"/>
  <c r="AA96" i="6" s="1"/>
  <c r="Y96" i="6"/>
  <c r="S96" i="6"/>
  <c r="Q96" i="6"/>
  <c r="R96" i="6" s="1"/>
  <c r="AB95" i="6"/>
  <c r="Z95" i="6"/>
  <c r="AA95" i="6" s="1"/>
  <c r="Y95" i="6"/>
  <c r="S95" i="6"/>
  <c r="T95" i="6" s="1"/>
  <c r="Q95" i="6"/>
  <c r="R95" i="6" s="1"/>
  <c r="AB94" i="6"/>
  <c r="Z94" i="6"/>
  <c r="AA94" i="6" s="1"/>
  <c r="Y94" i="6"/>
  <c r="S94" i="6"/>
  <c r="Q94" i="6"/>
  <c r="R94" i="6" s="1"/>
  <c r="AB93" i="6"/>
  <c r="Z93" i="6"/>
  <c r="AA93" i="6" s="1"/>
  <c r="Y93" i="6"/>
  <c r="S93" i="6"/>
  <c r="T93" i="6" s="1"/>
  <c r="Q93" i="6"/>
  <c r="R93" i="6" s="1"/>
  <c r="AB92" i="6"/>
  <c r="Z92" i="6"/>
  <c r="AA92" i="6" s="1"/>
  <c r="Y92" i="6"/>
  <c r="S92" i="6"/>
  <c r="Q92" i="6"/>
  <c r="R92" i="6" s="1"/>
  <c r="AB91" i="6"/>
  <c r="Z91" i="6"/>
  <c r="AA91" i="6" s="1"/>
  <c r="Y91" i="6"/>
  <c r="S91" i="6"/>
  <c r="Q91" i="6"/>
  <c r="R91" i="6" s="1"/>
  <c r="AB90" i="6"/>
  <c r="Z90" i="6"/>
  <c r="AA90" i="6" s="1"/>
  <c r="Y90" i="6"/>
  <c r="S90" i="6"/>
  <c r="T90" i="6" s="1"/>
  <c r="Q90" i="6"/>
  <c r="R90" i="6" s="1"/>
  <c r="AB89" i="6"/>
  <c r="Z89" i="6"/>
  <c r="AA89" i="6" s="1"/>
  <c r="Y89" i="6"/>
  <c r="S89" i="6"/>
  <c r="T89" i="6" s="1"/>
  <c r="Q89" i="6"/>
  <c r="R89" i="6" s="1"/>
  <c r="AB88" i="6"/>
  <c r="Z88" i="6"/>
  <c r="AA88" i="6" s="1"/>
  <c r="Y88" i="6"/>
  <c r="S88" i="6"/>
  <c r="Q88" i="6"/>
  <c r="R88" i="6" s="1"/>
  <c r="AB87" i="6"/>
  <c r="Z87" i="6"/>
  <c r="AA87" i="6" s="1"/>
  <c r="Y87" i="6"/>
  <c r="S87" i="6"/>
  <c r="T87" i="6" s="1"/>
  <c r="Q87" i="6"/>
  <c r="R87" i="6" s="1"/>
  <c r="AB86" i="6"/>
  <c r="Z86" i="6"/>
  <c r="AA86" i="6" s="1"/>
  <c r="Y86" i="6"/>
  <c r="S86" i="6"/>
  <c r="T86" i="6" s="1"/>
  <c r="Q86" i="6"/>
  <c r="R86" i="6" s="1"/>
  <c r="AB85" i="6"/>
  <c r="Z85" i="6"/>
  <c r="AA85" i="6" s="1"/>
  <c r="Y85" i="6"/>
  <c r="S85" i="6"/>
  <c r="T85" i="6" s="1"/>
  <c r="Q85" i="6"/>
  <c r="R85" i="6" s="1"/>
  <c r="AB84" i="6"/>
  <c r="Z84" i="6"/>
  <c r="AA84" i="6" s="1"/>
  <c r="Y84" i="6"/>
  <c r="S84" i="6"/>
  <c r="Q84" i="6"/>
  <c r="R84" i="6" s="1"/>
  <c r="AB83" i="6"/>
  <c r="Z83" i="6"/>
  <c r="AA83" i="6" s="1"/>
  <c r="Y83" i="6"/>
  <c r="S83" i="6"/>
  <c r="T83" i="6" s="1"/>
  <c r="Q83" i="6"/>
  <c r="R83" i="6" s="1"/>
  <c r="AB82" i="6"/>
  <c r="Z82" i="6"/>
  <c r="AA82" i="6" s="1"/>
  <c r="Y82" i="6"/>
  <c r="S82" i="6"/>
  <c r="U82" i="6" s="1"/>
  <c r="Q82" i="6"/>
  <c r="R82" i="6" s="1"/>
  <c r="AB81" i="6"/>
  <c r="Z81" i="6"/>
  <c r="AA81" i="6" s="1"/>
  <c r="Y81" i="6"/>
  <c r="S81" i="6"/>
  <c r="Q81" i="6"/>
  <c r="R81" i="6" s="1"/>
  <c r="AB80" i="6"/>
  <c r="Z80" i="6"/>
  <c r="AA80" i="6" s="1"/>
  <c r="Y80" i="6"/>
  <c r="S80" i="6"/>
  <c r="Q80" i="6"/>
  <c r="R80" i="6" s="1"/>
  <c r="AB79" i="6"/>
  <c r="Z79" i="6"/>
  <c r="AA79" i="6" s="1"/>
  <c r="Y79" i="6"/>
  <c r="S79" i="6"/>
  <c r="T79" i="6" s="1"/>
  <c r="Q79" i="6"/>
  <c r="R79" i="6" s="1"/>
  <c r="AB78" i="6"/>
  <c r="Z78" i="6"/>
  <c r="AA78" i="6" s="1"/>
  <c r="Y78" i="6"/>
  <c r="S78" i="6"/>
  <c r="Q78" i="6"/>
  <c r="R78" i="6" s="1"/>
  <c r="AB77" i="6"/>
  <c r="Z77" i="6"/>
  <c r="AA77" i="6" s="1"/>
  <c r="Y77" i="6"/>
  <c r="S77" i="6"/>
  <c r="T77" i="6" s="1"/>
  <c r="Q77" i="6"/>
  <c r="R77" i="6" s="1"/>
  <c r="AB76" i="6"/>
  <c r="Z76" i="6"/>
  <c r="AA76" i="6" s="1"/>
  <c r="Y76" i="6"/>
  <c r="S76" i="6"/>
  <c r="Q76" i="6"/>
  <c r="R76" i="6" s="1"/>
  <c r="AB75" i="6"/>
  <c r="Z75" i="6"/>
  <c r="AA75" i="6" s="1"/>
  <c r="Y75" i="6"/>
  <c r="S75" i="6"/>
  <c r="Q75" i="6"/>
  <c r="R75" i="6" s="1"/>
  <c r="AB74" i="6"/>
  <c r="Z74" i="6"/>
  <c r="AA74" i="6" s="1"/>
  <c r="Y74" i="6"/>
  <c r="S74" i="6"/>
  <c r="T74" i="6" s="1"/>
  <c r="Q74" i="6"/>
  <c r="R74" i="6" s="1"/>
  <c r="AB73" i="6"/>
  <c r="Z73" i="6"/>
  <c r="AA73" i="6" s="1"/>
  <c r="Y73" i="6"/>
  <c r="S73" i="6"/>
  <c r="T73" i="6" s="1"/>
  <c r="Q73" i="6"/>
  <c r="R73" i="6" s="1"/>
  <c r="AB72" i="6"/>
  <c r="Z72" i="6"/>
  <c r="AA72" i="6" s="1"/>
  <c r="Y72" i="6"/>
  <c r="S72" i="6"/>
  <c r="Q72" i="6"/>
  <c r="R72" i="6" s="1"/>
  <c r="AB71" i="6"/>
  <c r="Z71" i="6"/>
  <c r="AA71" i="6" s="1"/>
  <c r="Y71" i="6"/>
  <c r="S71" i="6"/>
  <c r="T71" i="6" s="1"/>
  <c r="Q71" i="6"/>
  <c r="R71" i="6" s="1"/>
  <c r="AB70" i="6"/>
  <c r="Z70" i="6"/>
  <c r="AA70" i="6" s="1"/>
  <c r="Y70" i="6"/>
  <c r="S70" i="6"/>
  <c r="T70" i="6" s="1"/>
  <c r="Q70" i="6"/>
  <c r="R70" i="6" s="1"/>
  <c r="AB69" i="6"/>
  <c r="Z69" i="6"/>
  <c r="AA69" i="6" s="1"/>
  <c r="Y69" i="6"/>
  <c r="S69" i="6"/>
  <c r="T69" i="6" s="1"/>
  <c r="Q69" i="6"/>
  <c r="R69" i="6" s="1"/>
  <c r="AB68" i="6"/>
  <c r="Z68" i="6"/>
  <c r="AA68" i="6" s="1"/>
  <c r="Y68" i="6"/>
  <c r="S68" i="6"/>
  <c r="Q68" i="6"/>
  <c r="R68" i="6" s="1"/>
  <c r="AB67" i="6"/>
  <c r="Z67" i="6"/>
  <c r="AA67" i="6" s="1"/>
  <c r="Y67" i="6"/>
  <c r="S67" i="6"/>
  <c r="T67" i="6" s="1"/>
  <c r="Q67" i="6"/>
  <c r="R67" i="6" s="1"/>
  <c r="AB66" i="6"/>
  <c r="Z66" i="6"/>
  <c r="AA66" i="6" s="1"/>
  <c r="Y66" i="6"/>
  <c r="S66" i="6"/>
  <c r="U66" i="6" s="1"/>
  <c r="Q66" i="6"/>
  <c r="R66" i="6" s="1"/>
  <c r="AB65" i="6"/>
  <c r="Z65" i="6"/>
  <c r="AA65" i="6" s="1"/>
  <c r="Y65" i="6"/>
  <c r="S65" i="6"/>
  <c r="Q65" i="6"/>
  <c r="R65" i="6" s="1"/>
  <c r="AB64" i="6"/>
  <c r="Z64" i="6"/>
  <c r="AA64" i="6" s="1"/>
  <c r="Y64" i="6"/>
  <c r="S64" i="6"/>
  <c r="Q64" i="6"/>
  <c r="R64" i="6" s="1"/>
  <c r="AB63" i="6"/>
  <c r="Z63" i="6"/>
  <c r="AA63" i="6" s="1"/>
  <c r="Y63" i="6"/>
  <c r="S63" i="6"/>
  <c r="T63" i="6" s="1"/>
  <c r="Q63" i="6"/>
  <c r="R63" i="6" s="1"/>
  <c r="AB62" i="6"/>
  <c r="Z62" i="6"/>
  <c r="AA62" i="6" s="1"/>
  <c r="Y62" i="6"/>
  <c r="S62" i="6"/>
  <c r="U62" i="6" s="1"/>
  <c r="Q62" i="6"/>
  <c r="R62" i="6" s="1"/>
  <c r="AB61" i="6"/>
  <c r="Z61" i="6"/>
  <c r="AA61" i="6" s="1"/>
  <c r="Y61" i="6"/>
  <c r="S61" i="6"/>
  <c r="T61" i="6" s="1"/>
  <c r="Q61" i="6"/>
  <c r="R61" i="6" s="1"/>
  <c r="AB60" i="6"/>
  <c r="Z60" i="6"/>
  <c r="AA60" i="6" s="1"/>
  <c r="Y60" i="6"/>
  <c r="S60" i="6"/>
  <c r="Q60" i="6"/>
  <c r="R60" i="6" s="1"/>
  <c r="AB59" i="6"/>
  <c r="Z59" i="6"/>
  <c r="AA59" i="6" s="1"/>
  <c r="Y59" i="6"/>
  <c r="S59" i="6"/>
  <c r="T59" i="6" s="1"/>
  <c r="Q59" i="6"/>
  <c r="R59" i="6" s="1"/>
  <c r="AB58" i="6"/>
  <c r="Z58" i="6"/>
  <c r="AA58" i="6" s="1"/>
  <c r="AC58" i="6" s="1"/>
  <c r="Y58" i="6"/>
  <c r="S58" i="6"/>
  <c r="T58" i="6" s="1"/>
  <c r="Q58" i="6"/>
  <c r="R58" i="6" s="1"/>
  <c r="AB57" i="6"/>
  <c r="Z57" i="6"/>
  <c r="AA57" i="6" s="1"/>
  <c r="Y57" i="6"/>
  <c r="S57" i="6"/>
  <c r="T57" i="6" s="1"/>
  <c r="Q57" i="6"/>
  <c r="R57" i="6" s="1"/>
  <c r="AB56" i="6"/>
  <c r="Z56" i="6"/>
  <c r="AA56" i="6" s="1"/>
  <c r="Y56" i="6"/>
  <c r="S56" i="6"/>
  <c r="Q56" i="6"/>
  <c r="R56" i="6" s="1"/>
  <c r="AB55" i="6"/>
  <c r="Z55" i="6"/>
  <c r="AA55" i="6" s="1"/>
  <c r="Y55" i="6"/>
  <c r="S55" i="6"/>
  <c r="Q55" i="6"/>
  <c r="R55" i="6" s="1"/>
  <c r="AB54" i="6"/>
  <c r="Z54" i="6"/>
  <c r="AA54" i="6" s="1"/>
  <c r="Y54" i="6"/>
  <c r="S54" i="6"/>
  <c r="T54" i="6" s="1"/>
  <c r="Q54" i="6"/>
  <c r="R54" i="6" s="1"/>
  <c r="AB53" i="6"/>
  <c r="Z53" i="6"/>
  <c r="AA53" i="6" s="1"/>
  <c r="Y53" i="6"/>
  <c r="S53" i="6"/>
  <c r="T53" i="6" s="1"/>
  <c r="Q53" i="6"/>
  <c r="R53" i="6" s="1"/>
  <c r="AB52" i="6"/>
  <c r="Z52" i="6"/>
  <c r="AA52" i="6" s="1"/>
  <c r="Y52" i="6"/>
  <c r="S52" i="6"/>
  <c r="Q52" i="6"/>
  <c r="R52" i="6" s="1"/>
  <c r="AB51" i="6"/>
  <c r="Z51" i="6"/>
  <c r="AA51" i="6" s="1"/>
  <c r="Y51" i="6"/>
  <c r="S51" i="6"/>
  <c r="T51" i="6" s="1"/>
  <c r="Q51" i="6"/>
  <c r="R51" i="6" s="1"/>
  <c r="AB50" i="6"/>
  <c r="Z50" i="6"/>
  <c r="AA50" i="6" s="1"/>
  <c r="Y50" i="6"/>
  <c r="S50" i="6"/>
  <c r="U50" i="6" s="1"/>
  <c r="Q50" i="6"/>
  <c r="R50" i="6" s="1"/>
  <c r="AB49" i="6"/>
  <c r="Z49" i="6"/>
  <c r="AA49" i="6" s="1"/>
  <c r="Y49" i="6"/>
  <c r="S49" i="6"/>
  <c r="T49" i="6" s="1"/>
  <c r="Q49" i="6"/>
  <c r="R49" i="6" s="1"/>
  <c r="AB48" i="6"/>
  <c r="Z48" i="6"/>
  <c r="AA48" i="6" s="1"/>
  <c r="Y48" i="6"/>
  <c r="S48" i="6"/>
  <c r="Q48" i="6"/>
  <c r="R48" i="6" s="1"/>
  <c r="AB47" i="6"/>
  <c r="Z47" i="6"/>
  <c r="AA47" i="6" s="1"/>
  <c r="Y47" i="6"/>
  <c r="S47" i="6"/>
  <c r="T47" i="6" s="1"/>
  <c r="Q47" i="6"/>
  <c r="R47" i="6" s="1"/>
  <c r="AB46" i="6"/>
  <c r="Z46" i="6"/>
  <c r="AA46" i="6" s="1"/>
  <c r="Y46" i="6"/>
  <c r="S46" i="6"/>
  <c r="U46" i="6" s="1"/>
  <c r="Q46" i="6"/>
  <c r="R46" i="6" s="1"/>
  <c r="AB45" i="6"/>
  <c r="Z45" i="6"/>
  <c r="AA45" i="6" s="1"/>
  <c r="Y45" i="6"/>
  <c r="S45" i="6"/>
  <c r="T45" i="6" s="1"/>
  <c r="Q45" i="6"/>
  <c r="R45" i="6" s="1"/>
  <c r="AB44" i="6"/>
  <c r="Z44" i="6"/>
  <c r="AA44" i="6" s="1"/>
  <c r="Y44" i="6"/>
  <c r="S44" i="6"/>
  <c r="T44" i="6" s="1"/>
  <c r="Q44" i="6"/>
  <c r="R44" i="6" s="1"/>
  <c r="AB43" i="6"/>
  <c r="Z43" i="6"/>
  <c r="AA43" i="6" s="1"/>
  <c r="Y43" i="6"/>
  <c r="S43" i="6"/>
  <c r="U43" i="6" s="1"/>
  <c r="Q43" i="6"/>
  <c r="R43" i="6" s="1"/>
  <c r="AB42" i="6"/>
  <c r="Z42" i="6"/>
  <c r="AA42" i="6" s="1"/>
  <c r="AC42" i="6" s="1"/>
  <c r="Y42" i="6"/>
  <c r="S42" i="6"/>
  <c r="T42" i="6" s="1"/>
  <c r="Q42" i="6"/>
  <c r="R42" i="6" s="1"/>
  <c r="AB41" i="6"/>
  <c r="Z41" i="6"/>
  <c r="AA41" i="6" s="1"/>
  <c r="Y41" i="6"/>
  <c r="S41" i="6"/>
  <c r="U41" i="6" s="1"/>
  <c r="Q41" i="6"/>
  <c r="R41" i="6" s="1"/>
  <c r="AB40" i="6"/>
  <c r="Z40" i="6"/>
  <c r="AA40" i="6" s="1"/>
  <c r="Y40" i="6"/>
  <c r="S40" i="6"/>
  <c r="T40" i="6" s="1"/>
  <c r="Q40" i="6"/>
  <c r="R40" i="6" s="1"/>
  <c r="AB39" i="6"/>
  <c r="Z39" i="6"/>
  <c r="AA39" i="6" s="1"/>
  <c r="Y39" i="6"/>
  <c r="S39" i="6"/>
  <c r="U39" i="6" s="1"/>
  <c r="Q39" i="6"/>
  <c r="R39" i="6" s="1"/>
  <c r="AB38" i="6"/>
  <c r="Z38" i="6"/>
  <c r="AA38" i="6" s="1"/>
  <c r="Y38" i="6"/>
  <c r="S38" i="6"/>
  <c r="T38" i="6" s="1"/>
  <c r="Q38" i="6"/>
  <c r="R38" i="6" s="1"/>
  <c r="AB37" i="6"/>
  <c r="Z37" i="6"/>
  <c r="AA37" i="6" s="1"/>
  <c r="Y37" i="6"/>
  <c r="S37" i="6"/>
  <c r="T37" i="6" s="1"/>
  <c r="Q37" i="6"/>
  <c r="R37" i="6" s="1"/>
  <c r="AB36" i="6"/>
  <c r="Z36" i="6"/>
  <c r="AA36" i="6" s="1"/>
  <c r="Y36" i="6"/>
  <c r="S36" i="6"/>
  <c r="T36" i="6" s="1"/>
  <c r="Q36" i="6"/>
  <c r="R36" i="6" s="1"/>
  <c r="AB35" i="6"/>
  <c r="Z35" i="6"/>
  <c r="AA35" i="6" s="1"/>
  <c r="Y35" i="6"/>
  <c r="S35" i="6"/>
  <c r="Q35" i="6"/>
  <c r="R35" i="6" s="1"/>
  <c r="AB34" i="6"/>
  <c r="Z34" i="6"/>
  <c r="AA34" i="6" s="1"/>
  <c r="Y34" i="6"/>
  <c r="S34" i="6"/>
  <c r="U34" i="6" s="1"/>
  <c r="Q34" i="6"/>
  <c r="R34" i="6" s="1"/>
  <c r="AB33" i="6"/>
  <c r="Z33" i="6"/>
  <c r="AA33" i="6" s="1"/>
  <c r="Y33" i="6"/>
  <c r="S33" i="6"/>
  <c r="U33" i="6" s="1"/>
  <c r="Q33" i="6"/>
  <c r="R33" i="6" s="1"/>
  <c r="AB32" i="6"/>
  <c r="Z32" i="6"/>
  <c r="AA32" i="6" s="1"/>
  <c r="Y32" i="6"/>
  <c r="S32" i="6"/>
  <c r="T32" i="6" s="1"/>
  <c r="Q32" i="6"/>
  <c r="R32" i="6" s="1"/>
  <c r="AB31" i="6"/>
  <c r="Z31" i="6"/>
  <c r="AA31" i="6" s="1"/>
  <c r="Y31" i="6"/>
  <c r="S31" i="6"/>
  <c r="Q31" i="6"/>
  <c r="R31" i="6" s="1"/>
  <c r="AB30" i="6"/>
  <c r="Z30" i="6"/>
  <c r="AA30" i="6" s="1"/>
  <c r="Y30" i="6"/>
  <c r="S30" i="6"/>
  <c r="U30" i="6" s="1"/>
  <c r="Q30" i="6"/>
  <c r="R30" i="6" s="1"/>
  <c r="AB29" i="6"/>
  <c r="Z29" i="6"/>
  <c r="AA29" i="6" s="1"/>
  <c r="Y29" i="6"/>
  <c r="S29" i="6"/>
  <c r="T29" i="6" s="1"/>
  <c r="Q29" i="6"/>
  <c r="R29" i="6" s="1"/>
  <c r="AB28" i="6"/>
  <c r="Z28" i="6"/>
  <c r="AA28" i="6" s="1"/>
  <c r="Y28" i="6"/>
  <c r="S28" i="6"/>
  <c r="T28" i="6" s="1"/>
  <c r="Q28" i="6"/>
  <c r="R28" i="6" s="1"/>
  <c r="AB27" i="6"/>
  <c r="Z27" i="6"/>
  <c r="AA27" i="6" s="1"/>
  <c r="Y27" i="6"/>
  <c r="S27" i="6"/>
  <c r="Q27" i="6"/>
  <c r="R27" i="6" s="1"/>
  <c r="AB26" i="6"/>
  <c r="Z26" i="6"/>
  <c r="AA26" i="6" s="1"/>
  <c r="Y26" i="6"/>
  <c r="S26" i="6"/>
  <c r="U26" i="6" s="1"/>
  <c r="Q26" i="6"/>
  <c r="R26" i="6" s="1"/>
  <c r="AB25" i="6"/>
  <c r="AC25" i="6" s="1"/>
  <c r="Z25" i="6"/>
  <c r="AA25" i="6" s="1"/>
  <c r="Y25" i="6"/>
  <c r="S25" i="6"/>
  <c r="U25" i="6" s="1"/>
  <c r="Q25" i="6"/>
  <c r="R25" i="6" s="1"/>
  <c r="AB24" i="6"/>
  <c r="Z24" i="6"/>
  <c r="AA24" i="6" s="1"/>
  <c r="Y24" i="6"/>
  <c r="S24" i="6"/>
  <c r="T24" i="6" s="1"/>
  <c r="Q24" i="6"/>
  <c r="R24" i="6" s="1"/>
  <c r="AB23" i="6"/>
  <c r="Z23" i="6"/>
  <c r="AA23" i="6" s="1"/>
  <c r="Y23" i="6"/>
  <c r="S23" i="6"/>
  <c r="Q23" i="6"/>
  <c r="R23" i="6" s="1"/>
  <c r="AB22" i="6"/>
  <c r="Z22" i="6"/>
  <c r="AA22" i="6" s="1"/>
  <c r="Y22" i="6"/>
  <c r="S22" i="6"/>
  <c r="T22" i="6" s="1"/>
  <c r="Q22" i="6"/>
  <c r="R22" i="6" s="1"/>
  <c r="AB21" i="6"/>
  <c r="Z21" i="6"/>
  <c r="AA21" i="6" s="1"/>
  <c r="Y21" i="6"/>
  <c r="S21" i="6"/>
  <c r="T21" i="6" s="1"/>
  <c r="Q21" i="6"/>
  <c r="R21" i="6" s="1"/>
  <c r="AB20" i="6"/>
  <c r="Z20" i="6"/>
  <c r="AA20" i="6" s="1"/>
  <c r="Y20" i="6"/>
  <c r="S20" i="6"/>
  <c r="T20" i="6" s="1"/>
  <c r="Q20" i="6"/>
  <c r="R20" i="6" s="1"/>
  <c r="AB454" i="6"/>
  <c r="Z454" i="6"/>
  <c r="AA454" i="6" s="1"/>
  <c r="Y454" i="6"/>
  <c r="S454" i="6"/>
  <c r="U454" i="6" s="1"/>
  <c r="Q454" i="6"/>
  <c r="R454" i="6" s="1"/>
  <c r="AB452" i="6"/>
  <c r="Z452" i="6"/>
  <c r="AA452" i="6" s="1"/>
  <c r="Y452" i="6"/>
  <c r="S452" i="6"/>
  <c r="T452" i="6" s="1"/>
  <c r="Q452" i="6"/>
  <c r="R452" i="6" s="1"/>
  <c r="AB451" i="6"/>
  <c r="Z451" i="6"/>
  <c r="AA451" i="6" s="1"/>
  <c r="Y451" i="6"/>
  <c r="S451" i="6"/>
  <c r="Q451" i="6"/>
  <c r="R451" i="6" s="1"/>
  <c r="AB450" i="6"/>
  <c r="Z450" i="6"/>
  <c r="AA450" i="6" s="1"/>
  <c r="Y450" i="6"/>
  <c r="S450" i="6"/>
  <c r="U450" i="6" s="1"/>
  <c r="Q450" i="6"/>
  <c r="R450" i="6" s="1"/>
  <c r="AB447" i="6"/>
  <c r="Z447" i="6"/>
  <c r="AA447" i="6" s="1"/>
  <c r="Y447" i="6"/>
  <c r="S447" i="6"/>
  <c r="U447" i="6" s="1"/>
  <c r="Q447" i="6"/>
  <c r="R447" i="6" s="1"/>
  <c r="AB446" i="6"/>
  <c r="Z446" i="6"/>
  <c r="AA446" i="6" s="1"/>
  <c r="Y446" i="6"/>
  <c r="S446" i="6"/>
  <c r="U446" i="6" s="1"/>
  <c r="Q446" i="6"/>
  <c r="R446" i="6" s="1"/>
  <c r="AB445" i="6"/>
  <c r="Z445" i="6"/>
  <c r="AA445" i="6" s="1"/>
  <c r="Y445" i="6"/>
  <c r="S445" i="6"/>
  <c r="T445" i="6" s="1"/>
  <c r="Q445" i="6"/>
  <c r="R445" i="6" s="1"/>
  <c r="AB444" i="6"/>
  <c r="Z444" i="6"/>
  <c r="AA444" i="6" s="1"/>
  <c r="Y444" i="6"/>
  <c r="S444" i="6"/>
  <c r="Q444" i="6"/>
  <c r="R444" i="6" s="1"/>
  <c r="AB443" i="6"/>
  <c r="Z443" i="6"/>
  <c r="AA443" i="6" s="1"/>
  <c r="Y443" i="6"/>
  <c r="S443" i="6"/>
  <c r="U443" i="6" s="1"/>
  <c r="Q443" i="6"/>
  <c r="R443" i="6" s="1"/>
  <c r="AB442" i="6"/>
  <c r="Z442" i="6"/>
  <c r="AA442" i="6" s="1"/>
  <c r="Y442" i="6"/>
  <c r="S442" i="6"/>
  <c r="U442" i="6" s="1"/>
  <c r="Q442" i="6"/>
  <c r="R442" i="6" s="1"/>
  <c r="AB441" i="6"/>
  <c r="Z441" i="6"/>
  <c r="AA441" i="6" s="1"/>
  <c r="Y441" i="6"/>
  <c r="S441" i="6"/>
  <c r="T441" i="6" s="1"/>
  <c r="Q441" i="6"/>
  <c r="R441" i="6" s="1"/>
  <c r="AB440" i="6"/>
  <c r="Z440" i="6"/>
  <c r="AA440" i="6" s="1"/>
  <c r="Y440" i="6"/>
  <c r="S440" i="6"/>
  <c r="U440" i="6" s="1"/>
  <c r="Q440" i="6"/>
  <c r="R440" i="6" s="1"/>
  <c r="AB439" i="6"/>
  <c r="Z439" i="6"/>
  <c r="AA439" i="6" s="1"/>
  <c r="Y439" i="6"/>
  <c r="S439" i="6"/>
  <c r="U439" i="6" s="1"/>
  <c r="Q439" i="6"/>
  <c r="R439" i="6" s="1"/>
  <c r="AB438" i="6"/>
  <c r="Z438" i="6"/>
  <c r="AA438" i="6" s="1"/>
  <c r="Y438" i="6"/>
  <c r="S438" i="6"/>
  <c r="T438" i="6" s="1"/>
  <c r="Q438" i="6"/>
  <c r="R438" i="6" s="1"/>
  <c r="AB437" i="6"/>
  <c r="Z437" i="6"/>
  <c r="AA437" i="6" s="1"/>
  <c r="Y437" i="6"/>
  <c r="S437" i="6"/>
  <c r="Q437" i="6"/>
  <c r="R437" i="6" s="1"/>
  <c r="AB436" i="6"/>
  <c r="Z436" i="6"/>
  <c r="AA436" i="6" s="1"/>
  <c r="Y436" i="6"/>
  <c r="S436" i="6"/>
  <c r="U436" i="6" s="1"/>
  <c r="Q436" i="6"/>
  <c r="R436" i="6" s="1"/>
  <c r="AB435" i="6"/>
  <c r="Z435" i="6"/>
  <c r="AA435" i="6" s="1"/>
  <c r="Y435" i="6"/>
  <c r="S435" i="6"/>
  <c r="U435" i="6" s="1"/>
  <c r="Q435" i="6"/>
  <c r="R435" i="6" s="1"/>
  <c r="AB434" i="6"/>
  <c r="Z434" i="6"/>
  <c r="AA434" i="6" s="1"/>
  <c r="Y434" i="6"/>
  <c r="S434" i="6"/>
  <c r="Q434" i="6"/>
  <c r="R434" i="6" s="1"/>
  <c r="AB433" i="6"/>
  <c r="Z433" i="6"/>
  <c r="AA433" i="6" s="1"/>
  <c r="Y433" i="6"/>
  <c r="S433" i="6"/>
  <c r="U433" i="6" s="1"/>
  <c r="Q433" i="6"/>
  <c r="R433" i="6" s="1"/>
  <c r="AB432" i="6"/>
  <c r="Z432" i="6"/>
  <c r="AA432" i="6" s="1"/>
  <c r="Y432" i="6"/>
  <c r="S432" i="6"/>
  <c r="Q432" i="6"/>
  <c r="R432" i="6" s="1"/>
  <c r="AB431" i="6"/>
  <c r="Z431" i="6"/>
  <c r="AA431" i="6" s="1"/>
  <c r="Y431" i="6"/>
  <c r="S431" i="6"/>
  <c r="U431" i="6" s="1"/>
  <c r="Q431" i="6"/>
  <c r="R431" i="6" s="1"/>
  <c r="AB430" i="6"/>
  <c r="Z430" i="6"/>
  <c r="AA430" i="6" s="1"/>
  <c r="Y430" i="6"/>
  <c r="S430" i="6"/>
  <c r="T430" i="6" s="1"/>
  <c r="Q430" i="6"/>
  <c r="R430" i="6" s="1"/>
  <c r="AB429" i="6"/>
  <c r="Z429" i="6"/>
  <c r="AA429" i="6" s="1"/>
  <c r="Y429" i="6"/>
  <c r="S429" i="6"/>
  <c r="U429" i="6" s="1"/>
  <c r="Q429" i="6"/>
  <c r="R429" i="6" s="1"/>
  <c r="AB428" i="6"/>
  <c r="Z428" i="6"/>
  <c r="AA428" i="6" s="1"/>
  <c r="Y428" i="6"/>
  <c r="S428" i="6"/>
  <c r="Q428" i="6"/>
  <c r="R428" i="6" s="1"/>
  <c r="AB427" i="6"/>
  <c r="Z427" i="6"/>
  <c r="AA427" i="6" s="1"/>
  <c r="Y427" i="6"/>
  <c r="S427" i="6"/>
  <c r="U427" i="6" s="1"/>
  <c r="Q427" i="6"/>
  <c r="R427" i="6" s="1"/>
  <c r="AB426" i="6"/>
  <c r="Z426" i="6"/>
  <c r="AA426" i="6" s="1"/>
  <c r="Y426" i="6"/>
  <c r="S426" i="6"/>
  <c r="U426" i="6" s="1"/>
  <c r="Q426" i="6"/>
  <c r="R426" i="6" s="1"/>
  <c r="AB425" i="6"/>
  <c r="Z425" i="6"/>
  <c r="AA425" i="6" s="1"/>
  <c r="Y425" i="6"/>
  <c r="S425" i="6"/>
  <c r="U425" i="6" s="1"/>
  <c r="Q425" i="6"/>
  <c r="R425" i="6" s="1"/>
  <c r="AB424" i="6"/>
  <c r="Z424" i="6"/>
  <c r="AA424" i="6" s="1"/>
  <c r="Y424" i="6"/>
  <c r="S424" i="6"/>
  <c r="Q424" i="6"/>
  <c r="R424" i="6" s="1"/>
  <c r="AB423" i="6"/>
  <c r="Z423" i="6"/>
  <c r="AA423" i="6" s="1"/>
  <c r="Y423" i="6"/>
  <c r="S423" i="6"/>
  <c r="U423" i="6" s="1"/>
  <c r="Q423" i="6"/>
  <c r="R423" i="6" s="1"/>
  <c r="AB422" i="6"/>
  <c r="Z422" i="6"/>
  <c r="AA422" i="6" s="1"/>
  <c r="Y422" i="6"/>
  <c r="S422" i="6"/>
  <c r="U422" i="6" s="1"/>
  <c r="Q422" i="6"/>
  <c r="R422" i="6" s="1"/>
  <c r="AB421" i="6"/>
  <c r="Z421" i="6"/>
  <c r="AA421" i="6" s="1"/>
  <c r="Y421" i="6"/>
  <c r="S421" i="6"/>
  <c r="T421" i="6" s="1"/>
  <c r="Q421" i="6"/>
  <c r="R421" i="6" s="1"/>
  <c r="AB420" i="6"/>
  <c r="Z420" i="6"/>
  <c r="AA420" i="6" s="1"/>
  <c r="Y420" i="6"/>
  <c r="S420" i="6"/>
  <c r="Q420" i="6"/>
  <c r="R420" i="6" s="1"/>
  <c r="AB419" i="6"/>
  <c r="Z419" i="6"/>
  <c r="AA419" i="6" s="1"/>
  <c r="Y419" i="6"/>
  <c r="S419" i="6"/>
  <c r="U419" i="6" s="1"/>
  <c r="Q419" i="6"/>
  <c r="R419" i="6" s="1"/>
  <c r="AB418" i="6"/>
  <c r="Z418" i="6"/>
  <c r="AA418" i="6" s="1"/>
  <c r="Y418" i="6"/>
  <c r="S418" i="6"/>
  <c r="U418" i="6" s="1"/>
  <c r="Q418" i="6"/>
  <c r="R418" i="6" s="1"/>
  <c r="AB417" i="6"/>
  <c r="Z417" i="6"/>
  <c r="AA417" i="6" s="1"/>
  <c r="Y417" i="6"/>
  <c r="S417" i="6"/>
  <c r="T417" i="6" s="1"/>
  <c r="Q417" i="6"/>
  <c r="R417" i="6" s="1"/>
  <c r="AB416" i="6"/>
  <c r="Z416" i="6"/>
  <c r="AA416" i="6" s="1"/>
  <c r="Y416" i="6"/>
  <c r="S416" i="6"/>
  <c r="Q416" i="6"/>
  <c r="R416" i="6" s="1"/>
  <c r="AB415" i="6"/>
  <c r="Z415" i="6"/>
  <c r="AA415" i="6" s="1"/>
  <c r="Y415" i="6"/>
  <c r="S415" i="6"/>
  <c r="U415" i="6" s="1"/>
  <c r="Q415" i="6"/>
  <c r="R415" i="6" s="1"/>
  <c r="AB414" i="6"/>
  <c r="Z414" i="6"/>
  <c r="AA414" i="6" s="1"/>
  <c r="Y414" i="6"/>
  <c r="S414" i="6"/>
  <c r="U414" i="6" s="1"/>
  <c r="Q414" i="6"/>
  <c r="R414" i="6" s="1"/>
  <c r="AB413" i="6"/>
  <c r="Z413" i="6"/>
  <c r="AA413" i="6" s="1"/>
  <c r="Y413" i="6"/>
  <c r="S413" i="6"/>
  <c r="U413" i="6" s="1"/>
  <c r="Q413" i="6"/>
  <c r="R413" i="6" s="1"/>
  <c r="AB412" i="6"/>
  <c r="Z412" i="6"/>
  <c r="AA412" i="6" s="1"/>
  <c r="Y412" i="6"/>
  <c r="S412" i="6"/>
  <c r="Q412" i="6"/>
  <c r="R412" i="6" s="1"/>
  <c r="AB411" i="6"/>
  <c r="Z411" i="6"/>
  <c r="AA411" i="6" s="1"/>
  <c r="Y411" i="6"/>
  <c r="S411" i="6"/>
  <c r="U411" i="6" s="1"/>
  <c r="Q411" i="6"/>
  <c r="R411" i="6" s="1"/>
  <c r="AB410" i="6"/>
  <c r="Z410" i="6"/>
  <c r="AA410" i="6" s="1"/>
  <c r="Y410" i="6"/>
  <c r="S410" i="6"/>
  <c r="U410" i="6" s="1"/>
  <c r="Q410" i="6"/>
  <c r="R410" i="6" s="1"/>
  <c r="AB409" i="6"/>
  <c r="Z409" i="6"/>
  <c r="AA409" i="6" s="1"/>
  <c r="Y409" i="6"/>
  <c r="S409" i="6"/>
  <c r="T409" i="6" s="1"/>
  <c r="Q409" i="6"/>
  <c r="R409" i="6" s="1"/>
  <c r="AB408" i="6"/>
  <c r="Z408" i="6"/>
  <c r="AA408" i="6" s="1"/>
  <c r="Y408" i="6"/>
  <c r="S408" i="6"/>
  <c r="Q408" i="6"/>
  <c r="R408" i="6" s="1"/>
  <c r="AB407" i="6"/>
  <c r="Z407" i="6"/>
  <c r="AA407" i="6" s="1"/>
  <c r="Y407" i="6"/>
  <c r="S407" i="6"/>
  <c r="U407" i="6" s="1"/>
  <c r="Q407" i="6"/>
  <c r="R407" i="6" s="1"/>
  <c r="AB406" i="6"/>
  <c r="Z406" i="6"/>
  <c r="AA406" i="6" s="1"/>
  <c r="Y406" i="6"/>
  <c r="S406" i="6"/>
  <c r="U406" i="6" s="1"/>
  <c r="Q406" i="6"/>
  <c r="R406" i="6" s="1"/>
  <c r="AB405" i="6"/>
  <c r="Z405" i="6"/>
  <c r="AA405" i="6" s="1"/>
  <c r="Y405" i="6"/>
  <c r="S405" i="6"/>
  <c r="T405" i="6" s="1"/>
  <c r="Q405" i="6"/>
  <c r="R405" i="6" s="1"/>
  <c r="AB404" i="6"/>
  <c r="Z404" i="6"/>
  <c r="AA404" i="6" s="1"/>
  <c r="Y404" i="6"/>
  <c r="S404" i="6"/>
  <c r="Q404" i="6"/>
  <c r="R404" i="6" s="1"/>
  <c r="AB403" i="6"/>
  <c r="Z403" i="6"/>
  <c r="AA403" i="6" s="1"/>
  <c r="Y403" i="6"/>
  <c r="S403" i="6"/>
  <c r="U403" i="6" s="1"/>
  <c r="Q403" i="6"/>
  <c r="R403" i="6" s="1"/>
  <c r="AB402" i="6"/>
  <c r="Z402" i="6"/>
  <c r="AA402" i="6" s="1"/>
  <c r="Y402" i="6"/>
  <c r="S402" i="6"/>
  <c r="U402" i="6" s="1"/>
  <c r="Q402" i="6"/>
  <c r="R402" i="6" s="1"/>
  <c r="AB401" i="6"/>
  <c r="Z401" i="6"/>
  <c r="AA401" i="6" s="1"/>
  <c r="Y401" i="6"/>
  <c r="S401" i="6"/>
  <c r="T401" i="6" s="1"/>
  <c r="Q401" i="6"/>
  <c r="R401" i="6" s="1"/>
  <c r="AB400" i="6"/>
  <c r="Z400" i="6"/>
  <c r="AA400" i="6" s="1"/>
  <c r="Y400" i="6"/>
  <c r="S400" i="6"/>
  <c r="U400" i="6" s="1"/>
  <c r="Q400" i="6"/>
  <c r="R400" i="6" s="1"/>
  <c r="AB399" i="6"/>
  <c r="Z399" i="6"/>
  <c r="AA399" i="6" s="1"/>
  <c r="Y399" i="6"/>
  <c r="S399" i="6"/>
  <c r="Q399" i="6"/>
  <c r="R399" i="6" s="1"/>
  <c r="AB398" i="6"/>
  <c r="Z398" i="6"/>
  <c r="AA398" i="6" s="1"/>
  <c r="Y398" i="6"/>
  <c r="S398" i="6"/>
  <c r="U398" i="6" s="1"/>
  <c r="Q398" i="6"/>
  <c r="R398" i="6" s="1"/>
  <c r="AB397" i="6"/>
  <c r="Z397" i="6"/>
  <c r="AA397" i="6" s="1"/>
  <c r="Y397" i="6"/>
  <c r="S397" i="6"/>
  <c r="U397" i="6" s="1"/>
  <c r="Q397" i="6"/>
  <c r="R397" i="6" s="1"/>
  <c r="AB396" i="6"/>
  <c r="Z396" i="6"/>
  <c r="AA396" i="6" s="1"/>
  <c r="Y396" i="6"/>
  <c r="S396" i="6"/>
  <c r="U396" i="6" s="1"/>
  <c r="Q396" i="6"/>
  <c r="R396" i="6" s="1"/>
  <c r="AB395" i="6"/>
  <c r="Z395" i="6"/>
  <c r="AA395" i="6" s="1"/>
  <c r="Y395" i="6"/>
  <c r="S395" i="6"/>
  <c r="Q395" i="6"/>
  <c r="R395" i="6" s="1"/>
  <c r="AB394" i="6"/>
  <c r="Z394" i="6"/>
  <c r="AA394" i="6" s="1"/>
  <c r="Y394" i="6"/>
  <c r="S394" i="6"/>
  <c r="U394" i="6" s="1"/>
  <c r="Q394" i="6"/>
  <c r="R394" i="6" s="1"/>
  <c r="AB393" i="6"/>
  <c r="Z393" i="6"/>
  <c r="AA393" i="6" s="1"/>
  <c r="Y393" i="6"/>
  <c r="S393" i="6"/>
  <c r="U393" i="6" s="1"/>
  <c r="Q393" i="6"/>
  <c r="R393" i="6" s="1"/>
  <c r="AB392" i="6"/>
  <c r="Z392" i="6"/>
  <c r="AA392" i="6" s="1"/>
  <c r="Y392" i="6"/>
  <c r="S392" i="6"/>
  <c r="U392" i="6" s="1"/>
  <c r="Q392" i="6"/>
  <c r="R392" i="6" s="1"/>
  <c r="AB391" i="6"/>
  <c r="Z391" i="6"/>
  <c r="AA391" i="6" s="1"/>
  <c r="Y391" i="6"/>
  <c r="S391" i="6"/>
  <c r="Q391" i="6"/>
  <c r="R391" i="6" s="1"/>
  <c r="AB390" i="6"/>
  <c r="Z390" i="6"/>
  <c r="AA390" i="6" s="1"/>
  <c r="Y390" i="6"/>
  <c r="S390" i="6"/>
  <c r="T390" i="6" s="1"/>
  <c r="Q390" i="6"/>
  <c r="R390" i="6" s="1"/>
  <c r="AB389" i="6"/>
  <c r="Z389" i="6"/>
  <c r="AA389" i="6" s="1"/>
  <c r="Y389" i="6"/>
  <c r="S389" i="6"/>
  <c r="T389" i="6" s="1"/>
  <c r="Q389" i="6"/>
  <c r="R389" i="6" s="1"/>
  <c r="AB388" i="6"/>
  <c r="Z388" i="6"/>
  <c r="AA388" i="6" s="1"/>
  <c r="Y388" i="6"/>
  <c r="S388" i="6"/>
  <c r="U388" i="6" s="1"/>
  <c r="Q388" i="6"/>
  <c r="R388" i="6" s="1"/>
  <c r="AB387" i="6"/>
  <c r="Z387" i="6"/>
  <c r="AA387" i="6" s="1"/>
  <c r="Y387" i="6"/>
  <c r="S387" i="6"/>
  <c r="Q387" i="6"/>
  <c r="R387" i="6" s="1"/>
  <c r="AB386" i="6"/>
  <c r="Z386" i="6"/>
  <c r="AA386" i="6" s="1"/>
  <c r="Y386" i="6"/>
  <c r="S386" i="6"/>
  <c r="U386" i="6" s="1"/>
  <c r="Q386" i="6"/>
  <c r="R386" i="6" s="1"/>
  <c r="AB385" i="6"/>
  <c r="Z385" i="6"/>
  <c r="AA385" i="6" s="1"/>
  <c r="Y385" i="6"/>
  <c r="S385" i="6"/>
  <c r="U385" i="6" s="1"/>
  <c r="Q385" i="6"/>
  <c r="R385" i="6" s="1"/>
  <c r="AB384" i="6"/>
  <c r="Z384" i="6"/>
  <c r="AA384" i="6" s="1"/>
  <c r="Y384" i="6"/>
  <c r="S384" i="6"/>
  <c r="U384" i="6" s="1"/>
  <c r="Q384" i="6"/>
  <c r="R384" i="6" s="1"/>
  <c r="AB383" i="6"/>
  <c r="Z383" i="6"/>
  <c r="AA383" i="6" s="1"/>
  <c r="Y383" i="6"/>
  <c r="S383" i="6"/>
  <c r="Q383" i="6"/>
  <c r="R383" i="6" s="1"/>
  <c r="AB382" i="6"/>
  <c r="Z382" i="6"/>
  <c r="AA382" i="6" s="1"/>
  <c r="Y382" i="6"/>
  <c r="S382" i="6"/>
  <c r="T382" i="6" s="1"/>
  <c r="Q382" i="6"/>
  <c r="R382" i="6" s="1"/>
  <c r="AB381" i="6"/>
  <c r="Z381" i="6"/>
  <c r="AA381" i="6" s="1"/>
  <c r="Y381" i="6"/>
  <c r="S381" i="6"/>
  <c r="T381" i="6" s="1"/>
  <c r="Q381" i="6"/>
  <c r="R381" i="6" s="1"/>
  <c r="AB380" i="6"/>
  <c r="Z380" i="6"/>
  <c r="AA380" i="6" s="1"/>
  <c r="Y380" i="6"/>
  <c r="S380" i="6"/>
  <c r="U380" i="6" s="1"/>
  <c r="Q380" i="6"/>
  <c r="R380" i="6" s="1"/>
  <c r="AB379" i="6"/>
  <c r="Z379" i="6"/>
  <c r="AA379" i="6" s="1"/>
  <c r="Y379" i="6"/>
  <c r="S379" i="6"/>
  <c r="Q379" i="6"/>
  <c r="R379" i="6" s="1"/>
  <c r="AB378" i="6"/>
  <c r="Z378" i="6"/>
  <c r="AA378" i="6" s="1"/>
  <c r="Y378" i="6"/>
  <c r="S378" i="6"/>
  <c r="U378" i="6" s="1"/>
  <c r="Q378" i="6"/>
  <c r="R378" i="6" s="1"/>
  <c r="AB377" i="6"/>
  <c r="Z377" i="6"/>
  <c r="AA377" i="6" s="1"/>
  <c r="Y377" i="6"/>
  <c r="S377" i="6"/>
  <c r="T377" i="6" s="1"/>
  <c r="Q377" i="6"/>
  <c r="R377" i="6" s="1"/>
  <c r="AB376" i="6"/>
  <c r="Z376" i="6"/>
  <c r="AA376" i="6" s="1"/>
  <c r="Y376" i="6"/>
  <c r="S376" i="6"/>
  <c r="U376" i="6" s="1"/>
  <c r="Q376" i="6"/>
  <c r="R376" i="6" s="1"/>
  <c r="AB375" i="6"/>
  <c r="Z375" i="6"/>
  <c r="AA375" i="6" s="1"/>
  <c r="Y375" i="6"/>
  <c r="S375" i="6"/>
  <c r="Q375" i="6"/>
  <c r="R375" i="6" s="1"/>
  <c r="AB374" i="6"/>
  <c r="Z374" i="6"/>
  <c r="AA374" i="6" s="1"/>
  <c r="Y374" i="6"/>
  <c r="S374" i="6"/>
  <c r="U374" i="6" s="1"/>
  <c r="Q374" i="6"/>
  <c r="R374" i="6" s="1"/>
  <c r="AB373" i="6"/>
  <c r="Z373" i="6"/>
  <c r="AA373" i="6" s="1"/>
  <c r="Y373" i="6"/>
  <c r="S373" i="6"/>
  <c r="U373" i="6" s="1"/>
  <c r="Q373" i="6"/>
  <c r="R373" i="6" s="1"/>
  <c r="AB372" i="6"/>
  <c r="Z372" i="6"/>
  <c r="AA372" i="6" s="1"/>
  <c r="Y372" i="6"/>
  <c r="S372" i="6"/>
  <c r="U372" i="6" s="1"/>
  <c r="Q372" i="6"/>
  <c r="R372" i="6" s="1"/>
  <c r="AB371" i="6"/>
  <c r="Z371" i="6"/>
  <c r="AA371" i="6" s="1"/>
  <c r="Y371" i="6"/>
  <c r="S371" i="6"/>
  <c r="Q371" i="6"/>
  <c r="R371" i="6" s="1"/>
  <c r="AB370" i="6"/>
  <c r="Z370" i="6"/>
  <c r="AA370" i="6" s="1"/>
  <c r="Y370" i="6"/>
  <c r="S370" i="6"/>
  <c r="U370" i="6" s="1"/>
  <c r="Q370" i="6"/>
  <c r="R370" i="6" s="1"/>
  <c r="AB369" i="6"/>
  <c r="Z369" i="6"/>
  <c r="AA369" i="6" s="1"/>
  <c r="Y369" i="6"/>
  <c r="S369" i="6"/>
  <c r="U369" i="6" s="1"/>
  <c r="Q369" i="6"/>
  <c r="R369" i="6" s="1"/>
  <c r="AB368" i="6"/>
  <c r="Z368" i="6"/>
  <c r="AA368" i="6" s="1"/>
  <c r="Y368" i="6"/>
  <c r="S368" i="6"/>
  <c r="U368" i="6" s="1"/>
  <c r="Q368" i="6"/>
  <c r="R368" i="6" s="1"/>
  <c r="AB367" i="6"/>
  <c r="Z367" i="6"/>
  <c r="AA367" i="6" s="1"/>
  <c r="Y367" i="6"/>
  <c r="S367" i="6"/>
  <c r="Q367" i="6"/>
  <c r="R367" i="6" s="1"/>
  <c r="AB366" i="6"/>
  <c r="Z366" i="6"/>
  <c r="AA366" i="6" s="1"/>
  <c r="Y366" i="6"/>
  <c r="S366" i="6"/>
  <c r="T366" i="6" s="1"/>
  <c r="Q366" i="6"/>
  <c r="R366" i="6" s="1"/>
  <c r="AB365" i="6"/>
  <c r="Z365" i="6"/>
  <c r="AA365" i="6" s="1"/>
  <c r="Y365" i="6"/>
  <c r="S365" i="6"/>
  <c r="T365" i="6" s="1"/>
  <c r="Q365" i="6"/>
  <c r="R365" i="6" s="1"/>
  <c r="AB364" i="6"/>
  <c r="Z364" i="6"/>
  <c r="AA364" i="6" s="1"/>
  <c r="Y364" i="6"/>
  <c r="S364" i="6"/>
  <c r="U364" i="6" s="1"/>
  <c r="Q364" i="6"/>
  <c r="R364" i="6" s="1"/>
  <c r="Q269" i="5"/>
  <c r="P269" i="5"/>
  <c r="O269" i="5"/>
  <c r="M269" i="5"/>
  <c r="S269" i="5" s="1"/>
  <c r="K269" i="5"/>
  <c r="R269" i="5" s="1"/>
  <c r="Q268" i="5"/>
  <c r="P268" i="5"/>
  <c r="O268" i="5"/>
  <c r="M268" i="5"/>
  <c r="S268" i="5" s="1"/>
  <c r="K268" i="5"/>
  <c r="R268" i="5" s="1"/>
  <c r="Q267" i="5"/>
  <c r="P267" i="5"/>
  <c r="O267" i="5"/>
  <c r="M267" i="5"/>
  <c r="S267" i="5" s="1"/>
  <c r="K267" i="5"/>
  <c r="R267" i="5" s="1"/>
  <c r="Q266" i="5"/>
  <c r="P266" i="5"/>
  <c r="O266" i="5"/>
  <c r="M266" i="5"/>
  <c r="S266" i="5" s="1"/>
  <c r="K266" i="5"/>
  <c r="R266" i="5" s="1"/>
  <c r="Q265" i="5"/>
  <c r="P265" i="5"/>
  <c r="O265" i="5"/>
  <c r="M265" i="5"/>
  <c r="S265" i="5" s="1"/>
  <c r="K265" i="5"/>
  <c r="R265" i="5" s="1"/>
  <c r="Q264" i="5"/>
  <c r="P264" i="5"/>
  <c r="O264" i="5"/>
  <c r="M264" i="5"/>
  <c r="S264" i="5" s="1"/>
  <c r="K264" i="5"/>
  <c r="R264" i="5" s="1"/>
  <c r="Q263" i="5"/>
  <c r="P263" i="5"/>
  <c r="O263" i="5"/>
  <c r="M263" i="5"/>
  <c r="S263" i="5" s="1"/>
  <c r="K263" i="5"/>
  <c r="R263" i="5" s="1"/>
  <c r="Q262" i="5"/>
  <c r="P262" i="5"/>
  <c r="O262" i="5"/>
  <c r="M262" i="5"/>
  <c r="S262" i="5" s="1"/>
  <c r="K262" i="5"/>
  <c r="R262" i="5" s="1"/>
  <c r="Q261" i="5"/>
  <c r="P261" i="5"/>
  <c r="O261" i="5"/>
  <c r="M261" i="5"/>
  <c r="S261" i="5" s="1"/>
  <c r="K261" i="5"/>
  <c r="R261" i="5" s="1"/>
  <c r="Q260" i="5"/>
  <c r="P260" i="5"/>
  <c r="O260" i="5"/>
  <c r="M260" i="5"/>
  <c r="S260" i="5" s="1"/>
  <c r="K260" i="5"/>
  <c r="R260" i="5" s="1"/>
  <c r="Q259" i="5"/>
  <c r="P259" i="5"/>
  <c r="N259" i="5" s="1"/>
  <c r="O259" i="5"/>
  <c r="M259" i="5"/>
  <c r="S259" i="5" s="1"/>
  <c r="K259" i="5"/>
  <c r="R259" i="5" s="1"/>
  <c r="Q258" i="5"/>
  <c r="P258" i="5"/>
  <c r="O258" i="5"/>
  <c r="M258" i="5"/>
  <c r="S258" i="5" s="1"/>
  <c r="K258" i="5"/>
  <c r="R258" i="5" s="1"/>
  <c r="Q257" i="5"/>
  <c r="P257" i="5"/>
  <c r="O257" i="5"/>
  <c r="M257" i="5"/>
  <c r="S257" i="5" s="1"/>
  <c r="K257" i="5"/>
  <c r="R257" i="5" s="1"/>
  <c r="Q256" i="5"/>
  <c r="P256" i="5"/>
  <c r="O256" i="5"/>
  <c r="M256" i="5"/>
  <c r="S256" i="5" s="1"/>
  <c r="K256" i="5"/>
  <c r="R256" i="5" s="1"/>
  <c r="Q255" i="5"/>
  <c r="P255" i="5"/>
  <c r="O255" i="5"/>
  <c r="M255" i="5"/>
  <c r="S255" i="5" s="1"/>
  <c r="K255" i="5"/>
  <c r="R255" i="5" s="1"/>
  <c r="Q254" i="5"/>
  <c r="P254" i="5"/>
  <c r="O254" i="5"/>
  <c r="M254" i="5"/>
  <c r="S254" i="5" s="1"/>
  <c r="K254" i="5"/>
  <c r="R254" i="5" s="1"/>
  <c r="Q253" i="5"/>
  <c r="P253" i="5"/>
  <c r="O253" i="5"/>
  <c r="M253" i="5"/>
  <c r="S253" i="5" s="1"/>
  <c r="K253" i="5"/>
  <c r="R253" i="5" s="1"/>
  <c r="Q252" i="5"/>
  <c r="P252" i="5"/>
  <c r="O252" i="5"/>
  <c r="M252" i="5"/>
  <c r="S252" i="5" s="1"/>
  <c r="K252" i="5"/>
  <c r="R252" i="5" s="1"/>
  <c r="Q251" i="5"/>
  <c r="P251" i="5"/>
  <c r="N251" i="5" s="1"/>
  <c r="O251" i="5"/>
  <c r="M251" i="5"/>
  <c r="S251" i="5" s="1"/>
  <c r="K251" i="5"/>
  <c r="R251" i="5" s="1"/>
  <c r="Q250" i="5"/>
  <c r="P250" i="5"/>
  <c r="O250" i="5"/>
  <c r="M250" i="5"/>
  <c r="S250" i="5" s="1"/>
  <c r="K250" i="5"/>
  <c r="R250" i="5" s="1"/>
  <c r="Q249" i="5"/>
  <c r="P249" i="5"/>
  <c r="O249" i="5"/>
  <c r="M249" i="5"/>
  <c r="S249" i="5" s="1"/>
  <c r="K249" i="5"/>
  <c r="R249" i="5" s="1"/>
  <c r="Q248" i="5"/>
  <c r="P248" i="5"/>
  <c r="O248" i="5"/>
  <c r="M248" i="5"/>
  <c r="S248" i="5" s="1"/>
  <c r="K248" i="5"/>
  <c r="R248" i="5" s="1"/>
  <c r="Q247" i="5"/>
  <c r="P247" i="5"/>
  <c r="O247" i="5"/>
  <c r="M247" i="5"/>
  <c r="S247" i="5" s="1"/>
  <c r="K247" i="5"/>
  <c r="R247" i="5" s="1"/>
  <c r="Q246" i="5"/>
  <c r="P246" i="5"/>
  <c r="O246" i="5"/>
  <c r="M246" i="5"/>
  <c r="S246" i="5" s="1"/>
  <c r="K246" i="5"/>
  <c r="R246" i="5" s="1"/>
  <c r="AC245" i="5"/>
  <c r="AE245" i="5" s="1"/>
  <c r="AA245" i="5"/>
  <c r="AB245" i="5" s="1"/>
  <c r="Y245" i="5"/>
  <c r="Q245" i="5"/>
  <c r="P245" i="5"/>
  <c r="O245" i="5"/>
  <c r="U245" i="5" s="1"/>
  <c r="M245" i="5"/>
  <c r="S245" i="5" s="1"/>
  <c r="K245" i="5"/>
  <c r="R245" i="5" s="1"/>
  <c r="Q244" i="5"/>
  <c r="P244" i="5"/>
  <c r="O244" i="5"/>
  <c r="M244" i="5"/>
  <c r="S244" i="5" s="1"/>
  <c r="K244" i="5"/>
  <c r="R244" i="5" s="1"/>
  <c r="Q243" i="5"/>
  <c r="P243" i="5"/>
  <c r="O243" i="5"/>
  <c r="M243" i="5"/>
  <c r="S243" i="5" s="1"/>
  <c r="K243" i="5"/>
  <c r="R243" i="5" s="1"/>
  <c r="Q242" i="5"/>
  <c r="P242" i="5"/>
  <c r="N242" i="5" s="1"/>
  <c r="O242" i="5"/>
  <c r="M242" i="5"/>
  <c r="S242" i="5" s="1"/>
  <c r="K242" i="5"/>
  <c r="R242" i="5" s="1"/>
  <c r="Q241" i="5"/>
  <c r="P241" i="5"/>
  <c r="O241" i="5"/>
  <c r="M241" i="5"/>
  <c r="S241" i="5" s="1"/>
  <c r="K241" i="5"/>
  <c r="R241" i="5" s="1"/>
  <c r="Q240" i="5"/>
  <c r="P240" i="5"/>
  <c r="O240" i="5"/>
  <c r="M240" i="5"/>
  <c r="S240" i="5" s="1"/>
  <c r="K240" i="5"/>
  <c r="R240" i="5" s="1"/>
  <c r="Q239" i="5"/>
  <c r="P239" i="5"/>
  <c r="O239" i="5"/>
  <c r="M239" i="5"/>
  <c r="S239" i="5" s="1"/>
  <c r="K239" i="5"/>
  <c r="R239" i="5" s="1"/>
  <c r="B17" i="6"/>
  <c r="Q294" i="5"/>
  <c r="P294" i="5"/>
  <c r="O294" i="5"/>
  <c r="M294" i="5"/>
  <c r="S294" i="5" s="1"/>
  <c r="K294" i="5"/>
  <c r="R294" i="5" s="1"/>
  <c r="Q293" i="5"/>
  <c r="P293" i="5"/>
  <c r="O293" i="5"/>
  <c r="M293" i="5"/>
  <c r="S293" i="5" s="1"/>
  <c r="K293" i="5"/>
  <c r="R293" i="5" s="1"/>
  <c r="Q292" i="5"/>
  <c r="P292" i="5"/>
  <c r="O292" i="5"/>
  <c r="M292" i="5"/>
  <c r="S292" i="5" s="1"/>
  <c r="K292" i="5"/>
  <c r="R292" i="5" s="1"/>
  <c r="Q291" i="5"/>
  <c r="P291" i="5"/>
  <c r="O291" i="5"/>
  <c r="M291" i="5"/>
  <c r="S291" i="5" s="1"/>
  <c r="K291" i="5"/>
  <c r="R291" i="5" s="1"/>
  <c r="Q290" i="5"/>
  <c r="P290" i="5"/>
  <c r="O290" i="5"/>
  <c r="M290" i="5"/>
  <c r="S290" i="5" s="1"/>
  <c r="K290" i="5"/>
  <c r="R290" i="5" s="1"/>
  <c r="Q289" i="5"/>
  <c r="P289" i="5"/>
  <c r="O289" i="5"/>
  <c r="M289" i="5"/>
  <c r="S289" i="5" s="1"/>
  <c r="K289" i="5"/>
  <c r="R289" i="5" s="1"/>
  <c r="Q288" i="5"/>
  <c r="P288" i="5"/>
  <c r="O288" i="5"/>
  <c r="M288" i="5"/>
  <c r="S288" i="5" s="1"/>
  <c r="K288" i="5"/>
  <c r="R288" i="5" s="1"/>
  <c r="Q287" i="5"/>
  <c r="P287" i="5"/>
  <c r="O287" i="5"/>
  <c r="M287" i="5"/>
  <c r="S287" i="5" s="1"/>
  <c r="K287" i="5"/>
  <c r="R287" i="5" s="1"/>
  <c r="Q286" i="5"/>
  <c r="P286" i="5"/>
  <c r="O286" i="5"/>
  <c r="M286" i="5"/>
  <c r="S286" i="5" s="1"/>
  <c r="K286" i="5"/>
  <c r="R286" i="5" s="1"/>
  <c r="Q285" i="5"/>
  <c r="P285" i="5"/>
  <c r="O285" i="5"/>
  <c r="M285" i="5"/>
  <c r="S285" i="5" s="1"/>
  <c r="K285" i="5"/>
  <c r="R285" i="5" s="1"/>
  <c r="Q284" i="5"/>
  <c r="P284" i="5"/>
  <c r="O284" i="5"/>
  <c r="M284" i="5"/>
  <c r="S284" i="5" s="1"/>
  <c r="K284" i="5"/>
  <c r="R284" i="5" s="1"/>
  <c r="Q283" i="5"/>
  <c r="P283" i="5"/>
  <c r="O283" i="5"/>
  <c r="M283" i="5"/>
  <c r="S283" i="5" s="1"/>
  <c r="K283" i="5"/>
  <c r="R283" i="5" s="1"/>
  <c r="Q282" i="5"/>
  <c r="P282" i="5"/>
  <c r="O282" i="5"/>
  <c r="M282" i="5"/>
  <c r="S282" i="5" s="1"/>
  <c r="K282" i="5"/>
  <c r="R282" i="5" s="1"/>
  <c r="Q281" i="5"/>
  <c r="P281" i="5"/>
  <c r="O281" i="5"/>
  <c r="M281" i="5"/>
  <c r="S281" i="5" s="1"/>
  <c r="K281" i="5"/>
  <c r="R281" i="5" s="1"/>
  <c r="Q280" i="5"/>
  <c r="P280" i="5"/>
  <c r="O280" i="5"/>
  <c r="M280" i="5"/>
  <c r="S280" i="5" s="1"/>
  <c r="K280" i="5"/>
  <c r="R280" i="5" s="1"/>
  <c r="Q279" i="5"/>
  <c r="P279" i="5"/>
  <c r="O279" i="5"/>
  <c r="M279" i="5"/>
  <c r="S279" i="5" s="1"/>
  <c r="K279" i="5"/>
  <c r="R279" i="5" s="1"/>
  <c r="Q278" i="5"/>
  <c r="P278" i="5"/>
  <c r="O278" i="5"/>
  <c r="M278" i="5"/>
  <c r="S278" i="5" s="1"/>
  <c r="K278" i="5"/>
  <c r="R278" i="5" s="1"/>
  <c r="Q277" i="5"/>
  <c r="P277" i="5"/>
  <c r="O277" i="5"/>
  <c r="M277" i="5"/>
  <c r="S277" i="5" s="1"/>
  <c r="K277" i="5"/>
  <c r="R277" i="5" s="1"/>
  <c r="Q276" i="5"/>
  <c r="P276" i="5"/>
  <c r="O276" i="5"/>
  <c r="M276" i="5"/>
  <c r="S276" i="5" s="1"/>
  <c r="K276" i="5"/>
  <c r="R276" i="5" s="1"/>
  <c r="Q275" i="5"/>
  <c r="P275" i="5"/>
  <c r="O275" i="5"/>
  <c r="M275" i="5"/>
  <c r="S275" i="5" s="1"/>
  <c r="K275" i="5"/>
  <c r="R275" i="5" s="1"/>
  <c r="Q274" i="5"/>
  <c r="P274" i="5"/>
  <c r="O274" i="5"/>
  <c r="M274" i="5"/>
  <c r="S274" i="5" s="1"/>
  <c r="K274" i="5"/>
  <c r="R274" i="5" s="1"/>
  <c r="Q273" i="5"/>
  <c r="P273" i="5"/>
  <c r="O273" i="5"/>
  <c r="M273" i="5"/>
  <c r="S273" i="5" s="1"/>
  <c r="K273" i="5"/>
  <c r="R273" i="5" s="1"/>
  <c r="AC272" i="5"/>
  <c r="AF272" i="5" s="1"/>
  <c r="AA272" i="5"/>
  <c r="AB272" i="5" s="1"/>
  <c r="Y272" i="5"/>
  <c r="Q272" i="5"/>
  <c r="P272" i="5"/>
  <c r="O272" i="5"/>
  <c r="U272" i="5" s="1"/>
  <c r="M272" i="5"/>
  <c r="S272" i="5" s="1"/>
  <c r="K272" i="5"/>
  <c r="R272" i="5" s="1"/>
  <c r="AC271" i="5"/>
  <c r="AF271" i="5" s="1"/>
  <c r="AA271" i="5"/>
  <c r="AB271" i="5" s="1"/>
  <c r="Y271" i="5"/>
  <c r="Q271" i="5"/>
  <c r="P271" i="5"/>
  <c r="O271" i="5"/>
  <c r="M271" i="5"/>
  <c r="S271" i="5" s="1"/>
  <c r="K271" i="5"/>
  <c r="R271" i="5" s="1"/>
  <c r="AC270" i="5"/>
  <c r="AF270" i="5" s="1"/>
  <c r="AA270" i="5"/>
  <c r="AB270" i="5" s="1"/>
  <c r="Y270" i="5"/>
  <c r="Q270" i="5"/>
  <c r="P270" i="5"/>
  <c r="O270" i="5"/>
  <c r="T270" i="5" s="1"/>
  <c r="M270" i="5"/>
  <c r="S270" i="5" s="1"/>
  <c r="K270" i="5"/>
  <c r="R270" i="5" s="1"/>
  <c r="AC238" i="5"/>
  <c r="AA238" i="5"/>
  <c r="AB238" i="5" s="1"/>
  <c r="Y238" i="5"/>
  <c r="Q238" i="5"/>
  <c r="P238" i="5"/>
  <c r="O238" i="5"/>
  <c r="U238" i="5" s="1"/>
  <c r="M238" i="5"/>
  <c r="S238" i="5" s="1"/>
  <c r="K238" i="5"/>
  <c r="R238" i="5" s="1"/>
  <c r="AC237" i="5"/>
  <c r="AA237" i="5"/>
  <c r="AB237" i="5" s="1"/>
  <c r="Y237" i="5"/>
  <c r="Q237" i="5"/>
  <c r="P237" i="5"/>
  <c r="O237" i="5"/>
  <c r="U237" i="5" s="1"/>
  <c r="M237" i="5"/>
  <c r="S237" i="5" s="1"/>
  <c r="K237" i="5"/>
  <c r="R237" i="5" s="1"/>
  <c r="AC236" i="5"/>
  <c r="AF236" i="5" s="1"/>
  <c r="AA236" i="5"/>
  <c r="AB236" i="5" s="1"/>
  <c r="Y236" i="5"/>
  <c r="Q236" i="5"/>
  <c r="P236" i="5"/>
  <c r="S236" i="5"/>
  <c r="R236" i="5"/>
  <c r="AC235" i="5"/>
  <c r="AF235" i="5" s="1"/>
  <c r="AA235" i="5"/>
  <c r="AB235" i="5" s="1"/>
  <c r="Y235" i="5"/>
  <c r="Q235" i="5"/>
  <c r="P235" i="5"/>
  <c r="O235" i="5"/>
  <c r="U235" i="5" s="1"/>
  <c r="M235" i="5"/>
  <c r="S235" i="5" s="1"/>
  <c r="K235" i="5"/>
  <c r="R235" i="5" s="1"/>
  <c r="AC234" i="5"/>
  <c r="AD234" i="5" s="1"/>
  <c r="AB234" i="5"/>
  <c r="AA234" i="5"/>
  <c r="Y234" i="5"/>
  <c r="Q234" i="5"/>
  <c r="P234" i="5"/>
  <c r="O234" i="5"/>
  <c r="U234" i="5" s="1"/>
  <c r="M234" i="5"/>
  <c r="S234" i="5" s="1"/>
  <c r="K234" i="5"/>
  <c r="R234" i="5" s="1"/>
  <c r="AC233" i="5"/>
  <c r="AF233" i="5" s="1"/>
  <c r="AA233" i="5"/>
  <c r="AB233" i="5" s="1"/>
  <c r="Y233" i="5"/>
  <c r="Q233" i="5"/>
  <c r="P233" i="5"/>
  <c r="O233" i="5"/>
  <c r="U233" i="5" s="1"/>
  <c r="M233" i="5"/>
  <c r="S233" i="5" s="1"/>
  <c r="K233" i="5"/>
  <c r="R233" i="5" s="1"/>
  <c r="AE232" i="5"/>
  <c r="AC232" i="5"/>
  <c r="AF232" i="5" s="1"/>
  <c r="AA232" i="5"/>
  <c r="AB232" i="5" s="1"/>
  <c r="Y232" i="5"/>
  <c r="Q232" i="5"/>
  <c r="P232" i="5"/>
  <c r="O232" i="5"/>
  <c r="T232" i="5" s="1"/>
  <c r="M232" i="5"/>
  <c r="S232" i="5" s="1"/>
  <c r="K232" i="5"/>
  <c r="R232" i="5" s="1"/>
  <c r="AC231" i="5"/>
  <c r="AF231" i="5" s="1"/>
  <c r="AA231" i="5"/>
  <c r="AB231" i="5" s="1"/>
  <c r="Y231" i="5"/>
  <c r="Q231" i="5"/>
  <c r="P231" i="5"/>
  <c r="O231" i="5"/>
  <c r="T231" i="5" s="1"/>
  <c r="M231" i="5"/>
  <c r="S231" i="5" s="1"/>
  <c r="K231" i="5"/>
  <c r="R231" i="5" s="1"/>
  <c r="AC230" i="5"/>
  <c r="AE230" i="5" s="1"/>
  <c r="AA230" i="5"/>
  <c r="AB230" i="5" s="1"/>
  <c r="Y230" i="5"/>
  <c r="Q230" i="5"/>
  <c r="P230" i="5"/>
  <c r="O230" i="5"/>
  <c r="U230" i="5" s="1"/>
  <c r="M230" i="5"/>
  <c r="S230" i="5" s="1"/>
  <c r="K230" i="5"/>
  <c r="R230" i="5" s="1"/>
  <c r="T455" i="6"/>
  <c r="Y455" i="6"/>
  <c r="Z455" i="6"/>
  <c r="AA455" i="6" s="1"/>
  <c r="AB455" i="6"/>
  <c r="T456" i="6"/>
  <c r="U456" i="6"/>
  <c r="Y456" i="6"/>
  <c r="Z456" i="6"/>
  <c r="AA456" i="6" s="1"/>
  <c r="AB456" i="6"/>
  <c r="U457" i="6"/>
  <c r="T457" i="6"/>
  <c r="Y457" i="6"/>
  <c r="Z457" i="6"/>
  <c r="AA457" i="6" s="1"/>
  <c r="AB457" i="6"/>
  <c r="T458" i="6"/>
  <c r="Y458" i="6"/>
  <c r="Z458" i="6"/>
  <c r="AA458" i="6" s="1"/>
  <c r="AB458" i="6"/>
  <c r="T459" i="6"/>
  <c r="U459" i="6"/>
  <c r="Y459" i="6"/>
  <c r="Z459" i="6"/>
  <c r="AA459" i="6" s="1"/>
  <c r="AB459" i="6"/>
  <c r="T460" i="6"/>
  <c r="Y460" i="6"/>
  <c r="Z460" i="6"/>
  <c r="AA460" i="6" s="1"/>
  <c r="AB460" i="6"/>
  <c r="U461" i="6"/>
  <c r="T461" i="6"/>
  <c r="Y461" i="6"/>
  <c r="Z461" i="6"/>
  <c r="AA461" i="6" s="1"/>
  <c r="AB461" i="6"/>
  <c r="T462" i="6"/>
  <c r="U462" i="6"/>
  <c r="Y462" i="6"/>
  <c r="Z462" i="6"/>
  <c r="AA462" i="6" s="1"/>
  <c r="AB462" i="6"/>
  <c r="U463" i="6"/>
  <c r="T463" i="6"/>
  <c r="Y463" i="6"/>
  <c r="Z463" i="6"/>
  <c r="AA463" i="6" s="1"/>
  <c r="AB463" i="6"/>
  <c r="T464" i="6"/>
  <c r="Y464" i="6"/>
  <c r="Z464" i="6"/>
  <c r="AA464" i="6" s="1"/>
  <c r="AB464" i="6"/>
  <c r="T465" i="6"/>
  <c r="U465" i="6"/>
  <c r="Y465" i="6"/>
  <c r="Z465" i="6"/>
  <c r="AA465" i="6" s="1"/>
  <c r="AB465" i="6"/>
  <c r="T466" i="6"/>
  <c r="Y466" i="6"/>
  <c r="Z466" i="6"/>
  <c r="AA466" i="6" s="1"/>
  <c r="AB466" i="6"/>
  <c r="U467" i="6"/>
  <c r="T467" i="6"/>
  <c r="Y467" i="6"/>
  <c r="Z467" i="6"/>
  <c r="AA467" i="6" s="1"/>
  <c r="AB467" i="6"/>
  <c r="T468" i="6"/>
  <c r="U468" i="6"/>
  <c r="Y468" i="6"/>
  <c r="Z468" i="6"/>
  <c r="AA468" i="6" s="1"/>
  <c r="AB468" i="6"/>
  <c r="U469" i="6"/>
  <c r="T469" i="6"/>
  <c r="Y469" i="6"/>
  <c r="Z469" i="6"/>
  <c r="AA469" i="6" s="1"/>
  <c r="AB469" i="6"/>
  <c r="M300" i="5"/>
  <c r="S300" i="5" s="1"/>
  <c r="K300" i="5"/>
  <c r="R300" i="5" s="1"/>
  <c r="P299" i="5"/>
  <c r="M299" i="5"/>
  <c r="S299" i="5" s="1"/>
  <c r="K299" i="5"/>
  <c r="R299" i="5" s="1"/>
  <c r="M298" i="5"/>
  <c r="S298" i="5" s="1"/>
  <c r="K298" i="5"/>
  <c r="M297" i="5"/>
  <c r="S297" i="5" s="1"/>
  <c r="K297" i="5"/>
  <c r="M296" i="5"/>
  <c r="S296" i="5" s="1"/>
  <c r="K296" i="5"/>
  <c r="R296" i="5" s="1"/>
  <c r="M295" i="5"/>
  <c r="S295" i="5" s="1"/>
  <c r="K295" i="5"/>
  <c r="R295" i="5" s="1"/>
  <c r="P229" i="5"/>
  <c r="M229" i="5"/>
  <c r="S229" i="5" s="1"/>
  <c r="K229" i="5"/>
  <c r="R229" i="5" s="1"/>
  <c r="M228" i="5"/>
  <c r="S228" i="5" s="1"/>
  <c r="K228" i="5"/>
  <c r="R228" i="5" s="1"/>
  <c r="M227" i="5"/>
  <c r="S227" i="5" s="1"/>
  <c r="K227" i="5"/>
  <c r="R227" i="5" s="1"/>
  <c r="M226" i="5"/>
  <c r="S226" i="5" s="1"/>
  <c r="K226" i="5"/>
  <c r="R226" i="5" s="1"/>
  <c r="M225" i="5"/>
  <c r="S225" i="5" s="1"/>
  <c r="K225" i="5"/>
  <c r="M224" i="5"/>
  <c r="S224" i="5" s="1"/>
  <c r="K224" i="5"/>
  <c r="R224" i="5" s="1"/>
  <c r="M223" i="5"/>
  <c r="S223" i="5" s="1"/>
  <c r="K223" i="5"/>
  <c r="R223" i="5" s="1"/>
  <c r="M222" i="5"/>
  <c r="S222" i="5" s="1"/>
  <c r="K222" i="5"/>
  <c r="R222" i="5" s="1"/>
  <c r="M221" i="5"/>
  <c r="S221" i="5" s="1"/>
  <c r="K221" i="5"/>
  <c r="M220" i="5"/>
  <c r="S220" i="5" s="1"/>
  <c r="K220" i="5"/>
  <c r="M219" i="5"/>
  <c r="S219" i="5" s="1"/>
  <c r="K219" i="5"/>
  <c r="R219" i="5" s="1"/>
  <c r="M218" i="5"/>
  <c r="S218" i="5" s="1"/>
  <c r="K218" i="5"/>
  <c r="R218" i="5" s="1"/>
  <c r="M217" i="5"/>
  <c r="S217" i="5" s="1"/>
  <c r="K217" i="5"/>
  <c r="R217" i="5" s="1"/>
  <c r="M216" i="5"/>
  <c r="S216" i="5" s="1"/>
  <c r="K216" i="5"/>
  <c r="R216" i="5" s="1"/>
  <c r="P215" i="5"/>
  <c r="M215" i="5"/>
  <c r="S215" i="5" s="1"/>
  <c r="K215" i="5"/>
  <c r="R215" i="5" s="1"/>
  <c r="M214" i="5"/>
  <c r="S214" i="5" s="1"/>
  <c r="K214" i="5"/>
  <c r="R214" i="5" s="1"/>
  <c r="M213" i="5"/>
  <c r="S213" i="5" s="1"/>
  <c r="K213" i="5"/>
  <c r="M212" i="5"/>
  <c r="S212" i="5" s="1"/>
  <c r="K212" i="5"/>
  <c r="R212" i="5" s="1"/>
  <c r="M211" i="5"/>
  <c r="S211" i="5" s="1"/>
  <c r="K211" i="5"/>
  <c r="R211" i="5" s="1"/>
  <c r="M210" i="5"/>
  <c r="S210" i="5" s="1"/>
  <c r="K210" i="5"/>
  <c r="R210" i="5" s="1"/>
  <c r="M209" i="5"/>
  <c r="S209" i="5" s="1"/>
  <c r="K209" i="5"/>
  <c r="M208" i="5"/>
  <c r="S208" i="5" s="1"/>
  <c r="K208" i="5"/>
  <c r="M207" i="5"/>
  <c r="S207" i="5" s="1"/>
  <c r="K207" i="5"/>
  <c r="R207" i="5" s="1"/>
  <c r="P206" i="5"/>
  <c r="M206" i="5"/>
  <c r="S206" i="5" s="1"/>
  <c r="K206" i="5"/>
  <c r="R206" i="5" s="1"/>
  <c r="M205" i="5"/>
  <c r="S205" i="5" s="1"/>
  <c r="K205" i="5"/>
  <c r="R205" i="5" s="1"/>
  <c r="P204" i="5"/>
  <c r="M204" i="5"/>
  <c r="S204" i="5" s="1"/>
  <c r="K204" i="5"/>
  <c r="R204" i="5" s="1"/>
  <c r="M203" i="5"/>
  <c r="S203" i="5" s="1"/>
  <c r="K203" i="5"/>
  <c r="R203" i="5" s="1"/>
  <c r="M202" i="5"/>
  <c r="S202" i="5" s="1"/>
  <c r="K202" i="5"/>
  <c r="R202" i="5" s="1"/>
  <c r="M201" i="5"/>
  <c r="S201" i="5" s="1"/>
  <c r="K201" i="5"/>
  <c r="M200" i="5"/>
  <c r="S200" i="5" s="1"/>
  <c r="K200" i="5"/>
  <c r="R200" i="5" s="1"/>
  <c r="P199" i="5"/>
  <c r="M199" i="5"/>
  <c r="S199" i="5" s="1"/>
  <c r="K199" i="5"/>
  <c r="R199" i="5" s="1"/>
  <c r="M198" i="5"/>
  <c r="S198" i="5" s="1"/>
  <c r="K198" i="5"/>
  <c r="R198" i="5" s="1"/>
  <c r="M197" i="5"/>
  <c r="S197" i="5" s="1"/>
  <c r="K197" i="5"/>
  <c r="M196" i="5"/>
  <c r="S196" i="5" s="1"/>
  <c r="K196" i="5"/>
  <c r="M195" i="5"/>
  <c r="S195" i="5" s="1"/>
  <c r="K195" i="5"/>
  <c r="R195" i="5" s="1"/>
  <c r="M194" i="5"/>
  <c r="S194" i="5" s="1"/>
  <c r="K194" i="5"/>
  <c r="R194" i="5" s="1"/>
  <c r="M193" i="5"/>
  <c r="S193" i="5" s="1"/>
  <c r="K193" i="5"/>
  <c r="R193" i="5" s="1"/>
  <c r="M192" i="5"/>
  <c r="S192" i="5" s="1"/>
  <c r="K192" i="5"/>
  <c r="R192" i="5" s="1"/>
  <c r="M191" i="5"/>
  <c r="S191" i="5" s="1"/>
  <c r="K191" i="5"/>
  <c r="R191" i="5" s="1"/>
  <c r="M190" i="5"/>
  <c r="S190" i="5" s="1"/>
  <c r="K190" i="5"/>
  <c r="R190" i="5" s="1"/>
  <c r="M189" i="5"/>
  <c r="S189" i="5" s="1"/>
  <c r="K189" i="5"/>
  <c r="M188" i="5"/>
  <c r="S188" i="5" s="1"/>
  <c r="K188" i="5"/>
  <c r="R188" i="5" s="1"/>
  <c r="M187" i="5"/>
  <c r="S187" i="5" s="1"/>
  <c r="K187" i="5"/>
  <c r="R187" i="5" s="1"/>
  <c r="M186" i="5"/>
  <c r="S186" i="5" s="1"/>
  <c r="K186" i="5"/>
  <c r="R186" i="5" s="1"/>
  <c r="M185" i="5"/>
  <c r="S185" i="5" s="1"/>
  <c r="K185" i="5"/>
  <c r="M184" i="5"/>
  <c r="S184" i="5" s="1"/>
  <c r="K184" i="5"/>
  <c r="M183" i="5"/>
  <c r="S183" i="5" s="1"/>
  <c r="K183" i="5"/>
  <c r="R183" i="5" s="1"/>
  <c r="M182" i="5"/>
  <c r="S182" i="5" s="1"/>
  <c r="K182" i="5"/>
  <c r="R182" i="5" s="1"/>
  <c r="P181" i="5"/>
  <c r="M181" i="5"/>
  <c r="S181" i="5" s="1"/>
  <c r="K181" i="5"/>
  <c r="R181" i="5" s="1"/>
  <c r="M180" i="5"/>
  <c r="S180" i="5" s="1"/>
  <c r="K180" i="5"/>
  <c r="R180" i="5" s="1"/>
  <c r="P179" i="5"/>
  <c r="M179" i="5"/>
  <c r="S179" i="5" s="1"/>
  <c r="K179" i="5"/>
  <c r="R179" i="5" s="1"/>
  <c r="M178" i="5"/>
  <c r="S178" i="5" s="1"/>
  <c r="K178" i="5"/>
  <c r="R178" i="5" s="1"/>
  <c r="M177" i="5"/>
  <c r="S177" i="5" s="1"/>
  <c r="K177" i="5"/>
  <c r="M176" i="5"/>
  <c r="S176" i="5" s="1"/>
  <c r="K176" i="5"/>
  <c r="R176" i="5" s="1"/>
  <c r="M175" i="5"/>
  <c r="S175" i="5" s="1"/>
  <c r="K175" i="5"/>
  <c r="R175" i="5" s="1"/>
  <c r="P174" i="5"/>
  <c r="M174" i="5"/>
  <c r="S174" i="5" s="1"/>
  <c r="K174" i="5"/>
  <c r="R174" i="5" s="1"/>
  <c r="M173" i="5"/>
  <c r="S173" i="5" s="1"/>
  <c r="K173" i="5"/>
  <c r="M172" i="5"/>
  <c r="S172" i="5" s="1"/>
  <c r="K172" i="5"/>
  <c r="M171" i="5"/>
  <c r="S171" i="5" s="1"/>
  <c r="K171" i="5"/>
  <c r="R171" i="5" s="1"/>
  <c r="M170" i="5"/>
  <c r="S170" i="5" s="1"/>
  <c r="K170" i="5"/>
  <c r="R170" i="5" s="1"/>
  <c r="P169" i="5"/>
  <c r="M169" i="5"/>
  <c r="S169" i="5" s="1"/>
  <c r="K169" i="5"/>
  <c r="R169" i="5" s="1"/>
  <c r="M168" i="5"/>
  <c r="S168" i="5" s="1"/>
  <c r="K168" i="5"/>
  <c r="R168" i="5" s="1"/>
  <c r="P167" i="5"/>
  <c r="M167" i="5"/>
  <c r="S167" i="5" s="1"/>
  <c r="K167" i="5"/>
  <c r="R167" i="5" s="1"/>
  <c r="M166" i="5"/>
  <c r="S166" i="5" s="1"/>
  <c r="K166" i="5"/>
  <c r="R166" i="5" s="1"/>
  <c r="M165" i="5"/>
  <c r="S165" i="5" s="1"/>
  <c r="K165" i="5"/>
  <c r="M164" i="5"/>
  <c r="S164" i="5" s="1"/>
  <c r="K164" i="5"/>
  <c r="R164" i="5" s="1"/>
  <c r="M163" i="5"/>
  <c r="S163" i="5" s="1"/>
  <c r="K163" i="5"/>
  <c r="R163" i="5" s="1"/>
  <c r="P162" i="5"/>
  <c r="M162" i="5"/>
  <c r="S162" i="5" s="1"/>
  <c r="K162" i="5"/>
  <c r="R162" i="5" s="1"/>
  <c r="M161" i="5"/>
  <c r="S161" i="5" s="1"/>
  <c r="K161" i="5"/>
  <c r="M160" i="5"/>
  <c r="S160" i="5" s="1"/>
  <c r="K160" i="5"/>
  <c r="M159" i="5"/>
  <c r="S159" i="5" s="1"/>
  <c r="K159" i="5"/>
  <c r="R159" i="5" s="1"/>
  <c r="M158" i="5"/>
  <c r="S158" i="5" s="1"/>
  <c r="K158" i="5"/>
  <c r="R158" i="5" s="1"/>
  <c r="M157" i="5"/>
  <c r="S157" i="5" s="1"/>
  <c r="K157" i="5"/>
  <c r="R157" i="5" s="1"/>
  <c r="M156" i="5"/>
  <c r="S156" i="5" s="1"/>
  <c r="K156" i="5"/>
  <c r="R156" i="5" s="1"/>
  <c r="P155" i="5"/>
  <c r="M155" i="5"/>
  <c r="S155" i="5" s="1"/>
  <c r="K155" i="5"/>
  <c r="R155" i="5" s="1"/>
  <c r="M154" i="5"/>
  <c r="S154" i="5" s="1"/>
  <c r="K154" i="5"/>
  <c r="R154" i="5" s="1"/>
  <c r="M153" i="5"/>
  <c r="S153" i="5" s="1"/>
  <c r="K153" i="5"/>
  <c r="M152" i="5"/>
  <c r="S152" i="5" s="1"/>
  <c r="K152" i="5"/>
  <c r="R152" i="5" s="1"/>
  <c r="M151" i="5"/>
  <c r="S151" i="5" s="1"/>
  <c r="K151" i="5"/>
  <c r="R151" i="5" s="1"/>
  <c r="P150" i="5"/>
  <c r="M150" i="5"/>
  <c r="S150" i="5" s="1"/>
  <c r="K150" i="5"/>
  <c r="R150" i="5" s="1"/>
  <c r="M149" i="5"/>
  <c r="S149" i="5" s="1"/>
  <c r="K149" i="5"/>
  <c r="M148" i="5"/>
  <c r="S148" i="5" s="1"/>
  <c r="K148" i="5"/>
  <c r="S147" i="5"/>
  <c r="R147" i="5"/>
  <c r="M146" i="5"/>
  <c r="S146" i="5" s="1"/>
  <c r="K146" i="5"/>
  <c r="R146" i="5" s="1"/>
  <c r="M145" i="5"/>
  <c r="S145" i="5" s="1"/>
  <c r="K145" i="5"/>
  <c r="R145" i="5" s="1"/>
  <c r="P144" i="5"/>
  <c r="M144" i="5"/>
  <c r="S144" i="5" s="1"/>
  <c r="K144" i="5"/>
  <c r="R144" i="5" s="1"/>
  <c r="M143" i="5"/>
  <c r="S143" i="5" s="1"/>
  <c r="K143" i="5"/>
  <c r="R143" i="5" s="1"/>
  <c r="M142" i="5"/>
  <c r="S142" i="5" s="1"/>
  <c r="K142" i="5"/>
  <c r="R142" i="5" s="1"/>
  <c r="M141" i="5"/>
  <c r="S141" i="5" s="1"/>
  <c r="K141" i="5"/>
  <c r="M140" i="5"/>
  <c r="S140" i="5" s="1"/>
  <c r="K140" i="5"/>
  <c r="R140" i="5" s="1"/>
  <c r="M139" i="5"/>
  <c r="S139" i="5" s="1"/>
  <c r="K139" i="5"/>
  <c r="R139" i="5" s="1"/>
  <c r="M138" i="5"/>
  <c r="S138" i="5" s="1"/>
  <c r="K138" i="5"/>
  <c r="R138" i="5" s="1"/>
  <c r="M137" i="5"/>
  <c r="S137" i="5" s="1"/>
  <c r="K137" i="5"/>
  <c r="M136" i="5"/>
  <c r="S136" i="5" s="1"/>
  <c r="K136" i="5"/>
  <c r="M135" i="5"/>
  <c r="S135" i="5" s="1"/>
  <c r="K135" i="5"/>
  <c r="R135" i="5" s="1"/>
  <c r="M134" i="5"/>
  <c r="S134" i="5" s="1"/>
  <c r="K134" i="5"/>
  <c r="R134" i="5" s="1"/>
  <c r="M133" i="5"/>
  <c r="S133" i="5" s="1"/>
  <c r="K133" i="5"/>
  <c r="R133" i="5" s="1"/>
  <c r="M132" i="5"/>
  <c r="S132" i="5" s="1"/>
  <c r="K132" i="5"/>
  <c r="R132" i="5" s="1"/>
  <c r="P131" i="5"/>
  <c r="M131" i="5"/>
  <c r="S131" i="5" s="1"/>
  <c r="K131" i="5"/>
  <c r="R131" i="5" s="1"/>
  <c r="M130" i="5"/>
  <c r="S130" i="5" s="1"/>
  <c r="K130" i="5"/>
  <c r="R130" i="5" s="1"/>
  <c r="M129" i="5"/>
  <c r="S129" i="5" s="1"/>
  <c r="K129" i="5"/>
  <c r="P128" i="5"/>
  <c r="M128" i="5"/>
  <c r="S128" i="5" s="1"/>
  <c r="K128" i="5"/>
  <c r="R128" i="5" s="1"/>
  <c r="M127" i="5"/>
  <c r="S127" i="5" s="1"/>
  <c r="K127" i="5"/>
  <c r="R127" i="5" s="1"/>
  <c r="P126" i="5"/>
  <c r="M126" i="5"/>
  <c r="S126" i="5" s="1"/>
  <c r="K126" i="5"/>
  <c r="R126" i="5" s="1"/>
  <c r="M125" i="5"/>
  <c r="S125" i="5" s="1"/>
  <c r="K125" i="5"/>
  <c r="M124" i="5"/>
  <c r="S124" i="5" s="1"/>
  <c r="K124" i="5"/>
  <c r="M123" i="5"/>
  <c r="S123" i="5" s="1"/>
  <c r="K123" i="5"/>
  <c r="R123" i="5" s="1"/>
  <c r="M122" i="5"/>
  <c r="S122" i="5" s="1"/>
  <c r="K122" i="5"/>
  <c r="R122" i="5" s="1"/>
  <c r="P121" i="5"/>
  <c r="M121" i="5"/>
  <c r="S121" i="5" s="1"/>
  <c r="K121" i="5"/>
  <c r="R121" i="5" s="1"/>
  <c r="M120" i="5"/>
  <c r="S120" i="5" s="1"/>
  <c r="K120" i="5"/>
  <c r="R120" i="5" s="1"/>
  <c r="P119" i="5"/>
  <c r="M119" i="5"/>
  <c r="S119" i="5" s="1"/>
  <c r="K119" i="5"/>
  <c r="R119" i="5" s="1"/>
  <c r="M118" i="5"/>
  <c r="S118" i="5" s="1"/>
  <c r="K118" i="5"/>
  <c r="R118" i="5" s="1"/>
  <c r="M117" i="5"/>
  <c r="S117" i="5" s="1"/>
  <c r="K117" i="5"/>
  <c r="M116" i="5"/>
  <c r="S116" i="5" s="1"/>
  <c r="K116" i="5"/>
  <c r="R116" i="5" s="1"/>
  <c r="M115" i="5"/>
  <c r="S115" i="5" s="1"/>
  <c r="K115" i="5"/>
  <c r="R115" i="5" s="1"/>
  <c r="M114" i="5"/>
  <c r="S114" i="5" s="1"/>
  <c r="K114" i="5"/>
  <c r="R114" i="5" s="1"/>
  <c r="M113" i="5"/>
  <c r="S113" i="5" s="1"/>
  <c r="K113" i="5"/>
  <c r="M112" i="5"/>
  <c r="S112" i="5" s="1"/>
  <c r="K112" i="5"/>
  <c r="M111" i="5"/>
  <c r="S111" i="5" s="1"/>
  <c r="K111" i="5"/>
  <c r="R111" i="5" s="1"/>
  <c r="M110" i="5"/>
  <c r="S110" i="5" s="1"/>
  <c r="K110" i="5"/>
  <c r="R110" i="5" s="1"/>
  <c r="M109" i="5"/>
  <c r="S109" i="5" s="1"/>
  <c r="K109" i="5"/>
  <c r="R109" i="5" s="1"/>
  <c r="P108" i="5"/>
  <c r="M108" i="5"/>
  <c r="S108" i="5" s="1"/>
  <c r="K108" i="5"/>
  <c r="R108" i="5" s="1"/>
  <c r="M107" i="5"/>
  <c r="S107" i="5" s="1"/>
  <c r="K107" i="5"/>
  <c r="R107" i="5" s="1"/>
  <c r="M106" i="5"/>
  <c r="S106" i="5" s="1"/>
  <c r="K106" i="5"/>
  <c r="R106" i="5" s="1"/>
  <c r="M105" i="5"/>
  <c r="S105" i="5" s="1"/>
  <c r="K105" i="5"/>
  <c r="M104" i="5"/>
  <c r="S104" i="5" s="1"/>
  <c r="K104" i="5"/>
  <c r="R104" i="5" s="1"/>
  <c r="P103" i="5"/>
  <c r="M103" i="5"/>
  <c r="S103" i="5" s="1"/>
  <c r="K103" i="5"/>
  <c r="R103" i="5" s="1"/>
  <c r="M102" i="5"/>
  <c r="S102" i="5" s="1"/>
  <c r="K102" i="5"/>
  <c r="R102" i="5" s="1"/>
  <c r="M101" i="5"/>
  <c r="S101" i="5" s="1"/>
  <c r="K101" i="5"/>
  <c r="M100" i="5"/>
  <c r="S100" i="5" s="1"/>
  <c r="K100" i="5"/>
  <c r="M99" i="5"/>
  <c r="S99" i="5" s="1"/>
  <c r="K99" i="5"/>
  <c r="R99" i="5" s="1"/>
  <c r="P98" i="5"/>
  <c r="M98" i="5"/>
  <c r="S98" i="5" s="1"/>
  <c r="K98" i="5"/>
  <c r="R98" i="5" s="1"/>
  <c r="M97" i="5"/>
  <c r="S97" i="5" s="1"/>
  <c r="K97" i="5"/>
  <c r="R97" i="5" s="1"/>
  <c r="P96" i="5"/>
  <c r="M96" i="5"/>
  <c r="S96" i="5" s="1"/>
  <c r="K96" i="5"/>
  <c r="R96" i="5" s="1"/>
  <c r="M95" i="5"/>
  <c r="S95" i="5" s="1"/>
  <c r="K95" i="5"/>
  <c r="R95" i="5" s="1"/>
  <c r="M94" i="5"/>
  <c r="S94" i="5" s="1"/>
  <c r="K94" i="5"/>
  <c r="R94" i="5" s="1"/>
  <c r="M93" i="5"/>
  <c r="S93" i="5" s="1"/>
  <c r="K93" i="5"/>
  <c r="M92" i="5"/>
  <c r="S92" i="5" s="1"/>
  <c r="K92" i="5"/>
  <c r="R92" i="5" s="1"/>
  <c r="P91" i="5"/>
  <c r="M91" i="5"/>
  <c r="S91" i="5" s="1"/>
  <c r="K91" i="5"/>
  <c r="R91" i="5" s="1"/>
  <c r="M90" i="5"/>
  <c r="S90" i="5" s="1"/>
  <c r="K90" i="5"/>
  <c r="R90" i="5" s="1"/>
  <c r="M89" i="5"/>
  <c r="S89" i="5" s="1"/>
  <c r="K89" i="5"/>
  <c r="M88" i="5"/>
  <c r="S88" i="5" s="1"/>
  <c r="K88" i="5"/>
  <c r="M87" i="5"/>
  <c r="S87" i="5" s="1"/>
  <c r="K87" i="5"/>
  <c r="R87" i="5" s="1"/>
  <c r="P86" i="5"/>
  <c r="M86" i="5"/>
  <c r="S86" i="5" s="1"/>
  <c r="K86" i="5"/>
  <c r="R86" i="5" s="1"/>
  <c r="M85" i="5"/>
  <c r="S85" i="5" s="1"/>
  <c r="K85" i="5"/>
  <c r="R85" i="5" s="1"/>
  <c r="M84" i="5"/>
  <c r="S84" i="5" s="1"/>
  <c r="K84" i="5"/>
  <c r="R84" i="5" s="1"/>
  <c r="M82" i="5"/>
  <c r="S82" i="5" s="1"/>
  <c r="K82" i="5"/>
  <c r="R82" i="5" s="1"/>
  <c r="M81" i="5"/>
  <c r="S81" i="5" s="1"/>
  <c r="K81" i="5"/>
  <c r="R81" i="5" s="1"/>
  <c r="M80" i="5"/>
  <c r="S80" i="5" s="1"/>
  <c r="K80" i="5"/>
  <c r="P79" i="5"/>
  <c r="M79" i="5"/>
  <c r="S79" i="5" s="1"/>
  <c r="K79" i="5"/>
  <c r="R79" i="5" s="1"/>
  <c r="M78" i="5"/>
  <c r="S78" i="5" s="1"/>
  <c r="K78" i="5"/>
  <c r="R78" i="5" s="1"/>
  <c r="M77" i="5"/>
  <c r="S77" i="5" s="1"/>
  <c r="K77" i="5"/>
  <c r="R77" i="5" s="1"/>
  <c r="M76" i="5"/>
  <c r="S76" i="5" s="1"/>
  <c r="K76" i="5"/>
  <c r="M75" i="5"/>
  <c r="S75" i="5" s="1"/>
  <c r="K75" i="5"/>
  <c r="M74" i="5"/>
  <c r="S74" i="5" s="1"/>
  <c r="K74" i="5"/>
  <c r="R74" i="5" s="1"/>
  <c r="M73" i="5"/>
  <c r="S73" i="5" s="1"/>
  <c r="K73" i="5"/>
  <c r="R73" i="5" s="1"/>
  <c r="M72" i="5"/>
  <c r="S72" i="5" s="1"/>
  <c r="K72" i="5"/>
  <c r="R72" i="5" s="1"/>
  <c r="P71" i="5"/>
  <c r="M71" i="5"/>
  <c r="S71" i="5" s="1"/>
  <c r="K71" i="5"/>
  <c r="R71" i="5" s="1"/>
  <c r="M70" i="5"/>
  <c r="S70" i="5" s="1"/>
  <c r="K70" i="5"/>
  <c r="R70" i="5" s="1"/>
  <c r="M69" i="5"/>
  <c r="S69" i="5" s="1"/>
  <c r="K69" i="5"/>
  <c r="R69" i="5" s="1"/>
  <c r="M68" i="5"/>
  <c r="S68" i="5" s="1"/>
  <c r="K68" i="5"/>
  <c r="M67" i="5"/>
  <c r="S67" i="5" s="1"/>
  <c r="K67" i="5"/>
  <c r="R67" i="5" s="1"/>
  <c r="M66" i="5"/>
  <c r="S66" i="5" s="1"/>
  <c r="K66" i="5"/>
  <c r="R66" i="5" s="1"/>
  <c r="M65" i="5"/>
  <c r="S65" i="5" s="1"/>
  <c r="K65" i="5"/>
  <c r="R65" i="5" s="1"/>
  <c r="M64" i="5"/>
  <c r="S64" i="5" s="1"/>
  <c r="K64" i="5"/>
  <c r="M63" i="5"/>
  <c r="S63" i="5" s="1"/>
  <c r="K63" i="5"/>
  <c r="M62" i="5"/>
  <c r="S62" i="5" s="1"/>
  <c r="K62" i="5"/>
  <c r="R62" i="5" s="1"/>
  <c r="M61" i="5"/>
  <c r="S61" i="5" s="1"/>
  <c r="K61" i="5"/>
  <c r="R61" i="5" s="1"/>
  <c r="M60" i="5"/>
  <c r="S60" i="5" s="1"/>
  <c r="K60" i="5"/>
  <c r="R60" i="5" s="1"/>
  <c r="P59" i="5"/>
  <c r="M59" i="5"/>
  <c r="S59" i="5" s="1"/>
  <c r="K59" i="5"/>
  <c r="R59" i="5" s="1"/>
  <c r="M58" i="5"/>
  <c r="S58" i="5" s="1"/>
  <c r="K58" i="5"/>
  <c r="R58" i="5" s="1"/>
  <c r="M57" i="5"/>
  <c r="S57" i="5" s="1"/>
  <c r="K57" i="5"/>
  <c r="R57" i="5" s="1"/>
  <c r="M56" i="5"/>
  <c r="S56" i="5" s="1"/>
  <c r="K56" i="5"/>
  <c r="P55" i="5"/>
  <c r="M55" i="5"/>
  <c r="S55" i="5" s="1"/>
  <c r="K55" i="5"/>
  <c r="R55" i="5" s="1"/>
  <c r="M54" i="5"/>
  <c r="S54" i="5" s="1"/>
  <c r="K54" i="5"/>
  <c r="R54" i="5" s="1"/>
  <c r="P53" i="5"/>
  <c r="M53" i="5"/>
  <c r="S53" i="5" s="1"/>
  <c r="K53" i="5"/>
  <c r="R53" i="5" s="1"/>
  <c r="M52" i="5"/>
  <c r="S52" i="5" s="1"/>
  <c r="K52" i="5"/>
  <c r="M51" i="5"/>
  <c r="S51" i="5" s="1"/>
  <c r="K51" i="5"/>
  <c r="M50" i="5"/>
  <c r="S50" i="5" s="1"/>
  <c r="K50" i="5"/>
  <c r="R50" i="5" s="1"/>
  <c r="M49" i="5"/>
  <c r="S49" i="5" s="1"/>
  <c r="K49" i="5"/>
  <c r="R49" i="5" s="1"/>
  <c r="M48" i="5"/>
  <c r="S48" i="5" s="1"/>
  <c r="K48" i="5"/>
  <c r="R48" i="5" s="1"/>
  <c r="M47" i="5"/>
  <c r="S47" i="5" s="1"/>
  <c r="K47" i="5"/>
  <c r="R47" i="5" s="1"/>
  <c r="P46" i="5"/>
  <c r="M46" i="5"/>
  <c r="S46" i="5" s="1"/>
  <c r="K46" i="5"/>
  <c r="R46" i="5" s="1"/>
  <c r="M45" i="5"/>
  <c r="S45" i="5" s="1"/>
  <c r="K45" i="5"/>
  <c r="R45" i="5" s="1"/>
  <c r="M44" i="5"/>
  <c r="S44" i="5" s="1"/>
  <c r="K44" i="5"/>
  <c r="M43" i="5"/>
  <c r="S43" i="5" s="1"/>
  <c r="K43" i="5"/>
  <c r="R43" i="5" s="1"/>
  <c r="M42" i="5"/>
  <c r="S42" i="5" s="1"/>
  <c r="K42" i="5"/>
  <c r="R42" i="5" s="1"/>
  <c r="M41" i="5"/>
  <c r="S41" i="5" s="1"/>
  <c r="K41" i="5"/>
  <c r="R41" i="5" s="1"/>
  <c r="M40" i="5"/>
  <c r="S40" i="5" s="1"/>
  <c r="K40" i="5"/>
  <c r="M39" i="5"/>
  <c r="S39" i="5" s="1"/>
  <c r="K39" i="5"/>
  <c r="M38" i="5"/>
  <c r="S38" i="5" s="1"/>
  <c r="K38" i="5"/>
  <c r="R38" i="5" s="1"/>
  <c r="M37" i="5"/>
  <c r="S37" i="5" s="1"/>
  <c r="K37" i="5"/>
  <c r="R37" i="5" s="1"/>
  <c r="M36" i="5"/>
  <c r="S36" i="5" s="1"/>
  <c r="K36" i="5"/>
  <c r="R36" i="5" s="1"/>
  <c r="P35" i="5"/>
  <c r="M35" i="5"/>
  <c r="S35" i="5" s="1"/>
  <c r="K35" i="5"/>
  <c r="R35" i="5" s="1"/>
  <c r="M34" i="5"/>
  <c r="S34" i="5" s="1"/>
  <c r="K34" i="5"/>
  <c r="R34" i="5" s="1"/>
  <c r="M33" i="5"/>
  <c r="S33" i="5" s="1"/>
  <c r="K33" i="5"/>
  <c r="R33" i="5" s="1"/>
  <c r="M32" i="5"/>
  <c r="S32" i="5" s="1"/>
  <c r="K32" i="5"/>
  <c r="M31" i="5"/>
  <c r="S31" i="5" s="1"/>
  <c r="K31" i="5"/>
  <c r="R31" i="5" s="1"/>
  <c r="P30" i="5"/>
  <c r="M30" i="5"/>
  <c r="S30" i="5" s="1"/>
  <c r="K30" i="5"/>
  <c r="R30" i="5" s="1"/>
  <c r="M29" i="5"/>
  <c r="S29" i="5" s="1"/>
  <c r="K29" i="5"/>
  <c r="R29" i="5" s="1"/>
  <c r="M28" i="5"/>
  <c r="S28" i="5" s="1"/>
  <c r="K28" i="5"/>
  <c r="M27" i="5"/>
  <c r="S27" i="5" s="1"/>
  <c r="K27" i="5"/>
  <c r="M26" i="5"/>
  <c r="S26" i="5" s="1"/>
  <c r="K26" i="5"/>
  <c r="R26" i="5" s="1"/>
  <c r="P25" i="5"/>
  <c r="M25" i="5"/>
  <c r="S25" i="5" s="1"/>
  <c r="K25" i="5"/>
  <c r="R25" i="5" s="1"/>
  <c r="M24" i="5"/>
  <c r="S24" i="5" s="1"/>
  <c r="K24" i="5"/>
  <c r="R24" i="5" s="1"/>
  <c r="P23" i="5"/>
  <c r="M23" i="5"/>
  <c r="S23" i="5" s="1"/>
  <c r="K23" i="5"/>
  <c r="R23" i="5" s="1"/>
  <c r="M22" i="5"/>
  <c r="S22" i="5" s="1"/>
  <c r="K22" i="5"/>
  <c r="R22" i="5" s="1"/>
  <c r="M21" i="5"/>
  <c r="S21" i="5" s="1"/>
  <c r="K21" i="5"/>
  <c r="R21" i="5" s="1"/>
  <c r="M20" i="5"/>
  <c r="S20" i="5" s="1"/>
  <c r="K20" i="5"/>
  <c r="T453" i="6" l="1"/>
  <c r="T448" i="6"/>
  <c r="T449" i="6"/>
  <c r="AC368" i="6"/>
  <c r="AC384" i="6"/>
  <c r="AC59" i="6"/>
  <c r="AC189" i="6"/>
  <c r="AC188" i="6"/>
  <c r="AC135" i="6"/>
  <c r="AC131" i="6"/>
  <c r="AC151" i="6"/>
  <c r="AC177" i="6"/>
  <c r="AC79" i="6"/>
  <c r="AC103" i="6"/>
  <c r="AC153" i="6"/>
  <c r="AC387" i="6"/>
  <c r="AC38" i="6"/>
  <c r="AC432" i="6"/>
  <c r="AC123" i="6"/>
  <c r="AC163" i="6"/>
  <c r="AC24" i="6"/>
  <c r="AC40" i="6"/>
  <c r="AC171" i="6"/>
  <c r="AC434" i="6"/>
  <c r="AC93" i="6"/>
  <c r="AC232" i="6"/>
  <c r="AC18" i="6"/>
  <c r="N280" i="5"/>
  <c r="N241" i="5"/>
  <c r="N267" i="5"/>
  <c r="N243" i="5"/>
  <c r="N240" i="5"/>
  <c r="N249" i="5"/>
  <c r="AD18" i="5"/>
  <c r="AG18" i="5" s="1"/>
  <c r="AI18" i="5"/>
  <c r="N247" i="5"/>
  <c r="N255" i="5"/>
  <c r="N263" i="5"/>
  <c r="AE18" i="5"/>
  <c r="AH18" i="5" s="1"/>
  <c r="N284" i="5"/>
  <c r="N292" i="5"/>
  <c r="N245" i="5"/>
  <c r="N239" i="5"/>
  <c r="N264" i="5"/>
  <c r="N244" i="5"/>
  <c r="N253" i="5"/>
  <c r="N261" i="5"/>
  <c r="N269" i="5"/>
  <c r="AC107" i="6"/>
  <c r="AC243" i="6"/>
  <c r="AC44" i="6"/>
  <c r="AC133" i="6"/>
  <c r="AC147" i="6"/>
  <c r="AC191" i="6"/>
  <c r="AC194" i="6"/>
  <c r="AC231" i="6"/>
  <c r="AC423" i="6"/>
  <c r="AC32" i="6"/>
  <c r="AC78" i="6"/>
  <c r="AC98" i="6"/>
  <c r="AC121" i="6"/>
  <c r="AC179" i="6"/>
  <c r="T192" i="6"/>
  <c r="T195" i="6"/>
  <c r="AC406" i="6"/>
  <c r="AC422" i="6"/>
  <c r="AC61" i="6"/>
  <c r="AC77" i="6"/>
  <c r="T82" i="6"/>
  <c r="U93" i="6"/>
  <c r="AC134" i="6"/>
  <c r="AC198" i="6"/>
  <c r="AC201" i="6"/>
  <c r="AC207" i="6"/>
  <c r="AC221" i="6"/>
  <c r="AC235" i="6"/>
  <c r="T18" i="6"/>
  <c r="AC365" i="6"/>
  <c r="AC373" i="6"/>
  <c r="T454" i="6"/>
  <c r="AC23" i="6"/>
  <c r="AC27" i="6"/>
  <c r="AC30" i="6"/>
  <c r="AC48" i="6"/>
  <c r="AC70" i="6"/>
  <c r="AC75" i="6"/>
  <c r="AC100" i="6"/>
  <c r="AC119" i="6"/>
  <c r="AC127" i="6"/>
  <c r="AC158" i="6"/>
  <c r="AC183" i="6"/>
  <c r="AC186" i="6"/>
  <c r="AC195" i="6"/>
  <c r="AC229" i="6"/>
  <c r="AC247" i="6"/>
  <c r="AC389" i="6"/>
  <c r="AC397" i="6"/>
  <c r="AC408" i="6"/>
  <c r="AC424" i="6"/>
  <c r="AC64" i="6"/>
  <c r="AC91" i="6"/>
  <c r="AC97" i="6"/>
  <c r="AC105" i="6"/>
  <c r="AC108" i="6"/>
  <c r="AC116" i="6"/>
  <c r="AC169" i="6"/>
  <c r="AC212" i="6"/>
  <c r="AC215" i="6"/>
  <c r="AC380" i="6"/>
  <c r="AC391" i="6"/>
  <c r="AC418" i="6"/>
  <c r="AC445" i="6"/>
  <c r="AC22" i="6"/>
  <c r="T25" i="6"/>
  <c r="AC26" i="6"/>
  <c r="AC50" i="6"/>
  <c r="AC74" i="6"/>
  <c r="AC110" i="6"/>
  <c r="AC118" i="6"/>
  <c r="AC157" i="6"/>
  <c r="AC174" i="6"/>
  <c r="AC185" i="6"/>
  <c r="AC202" i="6"/>
  <c r="AC208" i="6"/>
  <c r="AC211" i="6"/>
  <c r="AC236" i="6"/>
  <c r="AC239" i="6"/>
  <c r="AC382" i="6"/>
  <c r="AC404" i="6"/>
  <c r="AC412" i="6"/>
  <c r="AC34" i="6"/>
  <c r="U37" i="6"/>
  <c r="AC49" i="6"/>
  <c r="AC82" i="6"/>
  <c r="AC145" i="6"/>
  <c r="AC199" i="6"/>
  <c r="AC205" i="6"/>
  <c r="AC233" i="6"/>
  <c r="AC248" i="6"/>
  <c r="AC401" i="6"/>
  <c r="AC409" i="6"/>
  <c r="AC28" i="6"/>
  <c r="AC46" i="6"/>
  <c r="AC54" i="6"/>
  <c r="AC81" i="6"/>
  <c r="AC95" i="6"/>
  <c r="AC106" i="6"/>
  <c r="AC109" i="6"/>
  <c r="AC117" i="6"/>
  <c r="AC125" i="6"/>
  <c r="AC139" i="6"/>
  <c r="AC167" i="6"/>
  <c r="AC170" i="6"/>
  <c r="AC173" i="6"/>
  <c r="U102" i="6"/>
  <c r="AC126" i="6"/>
  <c r="AC129" i="6"/>
  <c r="AC155" i="6"/>
  <c r="AC161" i="6"/>
  <c r="AC187" i="6"/>
  <c r="AC190" i="6"/>
  <c r="AC193" i="6"/>
  <c r="AC206" i="6"/>
  <c r="AC209" i="6"/>
  <c r="T419" i="6"/>
  <c r="T422" i="6"/>
  <c r="U452" i="6"/>
  <c r="T98" i="6"/>
  <c r="AC375" i="6"/>
  <c r="AC400" i="6"/>
  <c r="AC33" i="6"/>
  <c r="AC63" i="6"/>
  <c r="AC66" i="6"/>
  <c r="AC80" i="6"/>
  <c r="AC86" i="6"/>
  <c r="AC102" i="6"/>
  <c r="AC111" i="6"/>
  <c r="U138" i="6"/>
  <c r="U166" i="6"/>
  <c r="T176" i="6"/>
  <c r="U182" i="6"/>
  <c r="T204" i="6"/>
  <c r="AC242" i="6"/>
  <c r="AC369" i="6"/>
  <c r="AC377" i="6"/>
  <c r="AC385" i="6"/>
  <c r="AC396" i="6"/>
  <c r="AC413" i="6"/>
  <c r="AC452" i="6"/>
  <c r="AC29" i="6"/>
  <c r="AC35" i="6"/>
  <c r="AC39" i="6"/>
  <c r="AC45" i="6"/>
  <c r="U53" i="6"/>
  <c r="AC94" i="6"/>
  <c r="AC101" i="6"/>
  <c r="T104" i="6"/>
  <c r="AC113" i="6"/>
  <c r="AC122" i="6"/>
  <c r="AC150" i="6"/>
  <c r="AC166" i="6"/>
  <c r="AC182" i="6"/>
  <c r="AC204" i="6"/>
  <c r="AC238" i="6"/>
  <c r="AC371" i="6"/>
  <c r="AC379" i="6"/>
  <c r="AC443" i="6"/>
  <c r="AC21" i="6"/>
  <c r="AC90" i="6"/>
  <c r="AC96" i="6"/>
  <c r="AC115" i="6"/>
  <c r="AC143" i="6"/>
  <c r="AC149" i="6"/>
  <c r="AC159" i="6"/>
  <c r="AC162" i="6"/>
  <c r="AC165" i="6"/>
  <c r="AC172" i="6"/>
  <c r="AC175" i="6"/>
  <c r="AC178" i="6"/>
  <c r="AC181" i="6"/>
  <c r="AC197" i="6"/>
  <c r="AC203" i="6"/>
  <c r="AC213" i="6"/>
  <c r="AC216" i="6"/>
  <c r="AC225" i="6"/>
  <c r="AC228" i="6"/>
  <c r="AC237" i="6"/>
  <c r="T410" i="6"/>
  <c r="T120" i="6"/>
  <c r="U137" i="6"/>
  <c r="U146" i="6"/>
  <c r="T200" i="6"/>
  <c r="U202" i="6"/>
  <c r="U430" i="6"/>
  <c r="T50" i="6"/>
  <c r="U61" i="6"/>
  <c r="U74" i="6"/>
  <c r="U86" i="6"/>
  <c r="U89" i="6"/>
  <c r="U106" i="6"/>
  <c r="T108" i="6"/>
  <c r="T128" i="6"/>
  <c r="T142" i="6"/>
  <c r="T188" i="6"/>
  <c r="U245" i="6"/>
  <c r="U118" i="6"/>
  <c r="T164" i="6"/>
  <c r="T39" i="6"/>
  <c r="T123" i="6"/>
  <c r="T196" i="6"/>
  <c r="U213" i="6"/>
  <c r="T414" i="6"/>
  <c r="U22" i="6"/>
  <c r="T41" i="6"/>
  <c r="T46" i="6"/>
  <c r="U85" i="6"/>
  <c r="U114" i="6"/>
  <c r="T124" i="6"/>
  <c r="T150" i="6"/>
  <c r="T156" i="6"/>
  <c r="T160" i="6"/>
  <c r="T167" i="6"/>
  <c r="U170" i="6"/>
  <c r="T179" i="6"/>
  <c r="T180" i="6"/>
  <c r="T184" i="6"/>
  <c r="U186" i="6"/>
  <c r="U365" i="6"/>
  <c r="T397" i="6"/>
  <c r="T429" i="6"/>
  <c r="U21" i="6"/>
  <c r="T26" i="6"/>
  <c r="U40" i="6"/>
  <c r="T66" i="6"/>
  <c r="U90" i="6"/>
  <c r="T99" i="6"/>
  <c r="U110" i="6"/>
  <c r="T112" i="6"/>
  <c r="T139" i="6"/>
  <c r="U141" i="6"/>
  <c r="U149" i="6"/>
  <c r="T155" i="6"/>
  <c r="T163" i="6"/>
  <c r="U198" i="6"/>
  <c r="T226" i="6"/>
  <c r="T230" i="6"/>
  <c r="U236" i="6"/>
  <c r="T241" i="6"/>
  <c r="U70" i="6"/>
  <c r="U77" i="6"/>
  <c r="T116" i="6"/>
  <c r="T144" i="6"/>
  <c r="T168" i="6"/>
  <c r="T172" i="6"/>
  <c r="T212" i="6"/>
  <c r="T214" i="6"/>
  <c r="T218" i="6"/>
  <c r="T220" i="6"/>
  <c r="T222" i="6"/>
  <c r="U229" i="6"/>
  <c r="U434" i="6"/>
  <c r="T434" i="6"/>
  <c r="AC439" i="6"/>
  <c r="U27" i="6"/>
  <c r="T27" i="6"/>
  <c r="U103" i="6"/>
  <c r="T103" i="6"/>
  <c r="U107" i="6"/>
  <c r="T107" i="6"/>
  <c r="U115" i="6"/>
  <c r="T115" i="6"/>
  <c r="T122" i="6"/>
  <c r="U122" i="6"/>
  <c r="U151" i="6"/>
  <c r="T151" i="6"/>
  <c r="T153" i="6"/>
  <c r="U153" i="6"/>
  <c r="U187" i="6"/>
  <c r="T187" i="6"/>
  <c r="U390" i="6"/>
  <c r="U405" i="6"/>
  <c r="T437" i="6"/>
  <c r="U437" i="6"/>
  <c r="T30" i="6"/>
  <c r="U31" i="6"/>
  <c r="T31" i="6"/>
  <c r="T43" i="6"/>
  <c r="U59" i="6"/>
  <c r="T75" i="6"/>
  <c r="U75" i="6"/>
  <c r="U132" i="6"/>
  <c r="T132" i="6"/>
  <c r="U136" i="6"/>
  <c r="T136" i="6"/>
  <c r="U148" i="6"/>
  <c r="T148" i="6"/>
  <c r="T373" i="6"/>
  <c r="T374" i="6"/>
  <c r="U389" i="6"/>
  <c r="T398" i="6"/>
  <c r="T402" i="6"/>
  <c r="T423" i="6"/>
  <c r="T451" i="6"/>
  <c r="U451" i="6"/>
  <c r="U29" i="6"/>
  <c r="T33" i="6"/>
  <c r="T34" i="6"/>
  <c r="U35" i="6"/>
  <c r="T35" i="6"/>
  <c r="U42" i="6"/>
  <c r="U45" i="6"/>
  <c r="U49" i="6"/>
  <c r="U54" i="6"/>
  <c r="U69" i="6"/>
  <c r="U73" i="6"/>
  <c r="T127" i="6"/>
  <c r="T135" i="6"/>
  <c r="U147" i="6"/>
  <c r="T147" i="6"/>
  <c r="U158" i="6"/>
  <c r="U174" i="6"/>
  <c r="T194" i="6"/>
  <c r="U194" i="6"/>
  <c r="U203" i="6"/>
  <c r="T203" i="6"/>
  <c r="U210" i="6"/>
  <c r="T210" i="6"/>
  <c r="T217" i="6"/>
  <c r="U217" i="6"/>
  <c r="T244" i="6"/>
  <c r="T55" i="6"/>
  <c r="U55" i="6"/>
  <c r="U111" i="6"/>
  <c r="T111" i="6"/>
  <c r="U119" i="6"/>
  <c r="T119" i="6"/>
  <c r="T233" i="6"/>
  <c r="U233" i="6"/>
  <c r="T370" i="6"/>
  <c r="U381" i="6"/>
  <c r="T393" i="6"/>
  <c r="AC454" i="6"/>
  <c r="U57" i="6"/>
  <c r="T62" i="6"/>
  <c r="T65" i="6"/>
  <c r="U65" i="6"/>
  <c r="U94" i="6"/>
  <c r="T94" i="6"/>
  <c r="AC99" i="6"/>
  <c r="U171" i="6"/>
  <c r="T171" i="6"/>
  <c r="U190" i="6"/>
  <c r="T199" i="6"/>
  <c r="U366" i="6"/>
  <c r="AC378" i="6"/>
  <c r="U382" i="6"/>
  <c r="AC393" i="6"/>
  <c r="T394" i="6"/>
  <c r="AC417" i="6"/>
  <c r="AC420" i="6"/>
  <c r="AC430" i="6"/>
  <c r="U438" i="6"/>
  <c r="T446" i="6"/>
  <c r="AC20" i="6"/>
  <c r="U23" i="6"/>
  <c r="T23" i="6"/>
  <c r="AC31" i="6"/>
  <c r="AC36" i="6"/>
  <c r="AC47" i="6"/>
  <c r="U58" i="6"/>
  <c r="AC62" i="6"/>
  <c r="AC65" i="6"/>
  <c r="U78" i="6"/>
  <c r="T78" i="6"/>
  <c r="T81" i="6"/>
  <c r="U81" i="6"/>
  <c r="T91" i="6"/>
  <c r="U91" i="6"/>
  <c r="T131" i="6"/>
  <c r="AC137" i="6"/>
  <c r="U140" i="6"/>
  <c r="T140" i="6"/>
  <c r="T145" i="6"/>
  <c r="U145" i="6"/>
  <c r="T154" i="6"/>
  <c r="T162" i="6"/>
  <c r="U162" i="6"/>
  <c r="T178" i="6"/>
  <c r="U178" i="6"/>
  <c r="T183" i="6"/>
  <c r="U206" i="6"/>
  <c r="T209" i="6"/>
  <c r="U209" i="6"/>
  <c r="U232" i="6"/>
  <c r="T232" i="6"/>
  <c r="U234" i="6"/>
  <c r="T234" i="6"/>
  <c r="T240" i="6"/>
  <c r="U143" i="6"/>
  <c r="T143" i="6"/>
  <c r="T237" i="6"/>
  <c r="U237" i="6"/>
  <c r="AC394" i="6"/>
  <c r="AC395" i="6"/>
  <c r="AC405" i="6"/>
  <c r="AC416" i="6"/>
  <c r="AC419" i="6"/>
  <c r="AC425" i="6"/>
  <c r="AC433" i="6"/>
  <c r="AC441" i="6"/>
  <c r="AC43" i="6"/>
  <c r="AC53" i="6"/>
  <c r="AC57" i="6"/>
  <c r="AC60" i="6"/>
  <c r="AC69" i="6"/>
  <c r="U71" i="6"/>
  <c r="AC73" i="6"/>
  <c r="AC76" i="6"/>
  <c r="AC85" i="6"/>
  <c r="U87" i="6"/>
  <c r="AC89" i="6"/>
  <c r="AC92" i="6"/>
  <c r="AC124" i="6"/>
  <c r="U126" i="6"/>
  <c r="T129" i="6"/>
  <c r="U129" i="6"/>
  <c r="U130" i="6"/>
  <c r="U133" i="6"/>
  <c r="T134" i="6"/>
  <c r="AC141" i="6"/>
  <c r="T152" i="6"/>
  <c r="T159" i="6"/>
  <c r="T175" i="6"/>
  <c r="T191" i="6"/>
  <c r="AC217" i="6"/>
  <c r="AC219" i="6"/>
  <c r="AC223" i="6"/>
  <c r="T224" i="6"/>
  <c r="AC227" i="6"/>
  <c r="T228" i="6"/>
  <c r="AC240" i="6"/>
  <c r="AC241" i="6"/>
  <c r="U242" i="6"/>
  <c r="T242" i="6"/>
  <c r="AC244" i="6"/>
  <c r="AC245" i="6"/>
  <c r="U246" i="6"/>
  <c r="T246" i="6"/>
  <c r="AC142" i="6"/>
  <c r="AC220" i="6"/>
  <c r="U221" i="6"/>
  <c r="AC224" i="6"/>
  <c r="U225" i="6"/>
  <c r="T238" i="6"/>
  <c r="U76" i="6"/>
  <c r="T76" i="6"/>
  <c r="U92" i="6"/>
  <c r="T92" i="6"/>
  <c r="T369" i="6"/>
  <c r="T378" i="6"/>
  <c r="T385" i="6"/>
  <c r="T386" i="6"/>
  <c r="AC398" i="6"/>
  <c r="U401" i="6"/>
  <c r="AC402" i="6"/>
  <c r="T406" i="6"/>
  <c r="T413" i="6"/>
  <c r="AC414" i="6"/>
  <c r="T418" i="6"/>
  <c r="U421" i="6"/>
  <c r="T425" i="6"/>
  <c r="T426" i="6"/>
  <c r="T433" i="6"/>
  <c r="T442" i="6"/>
  <c r="U445" i="6"/>
  <c r="U44" i="6"/>
  <c r="U47" i="6"/>
  <c r="U48" i="6"/>
  <c r="T48" i="6"/>
  <c r="U63" i="6"/>
  <c r="U64" i="6"/>
  <c r="T64" i="6"/>
  <c r="U79" i="6"/>
  <c r="U80" i="6"/>
  <c r="T80" i="6"/>
  <c r="U95" i="6"/>
  <c r="U96" i="6"/>
  <c r="T96" i="6"/>
  <c r="U109" i="6"/>
  <c r="T109" i="6"/>
  <c r="U60" i="6"/>
  <c r="T60" i="6"/>
  <c r="U117" i="6"/>
  <c r="T117" i="6"/>
  <c r="AC376" i="6"/>
  <c r="U377" i="6"/>
  <c r="AC381" i="6"/>
  <c r="AC386" i="6"/>
  <c r="AC388" i="6"/>
  <c r="U409" i="6"/>
  <c r="U417" i="6"/>
  <c r="AC426" i="6"/>
  <c r="T435" i="6"/>
  <c r="AC435" i="6"/>
  <c r="AC437" i="6"/>
  <c r="U441" i="6"/>
  <c r="U444" i="6"/>
  <c r="T444" i="6"/>
  <c r="U20" i="6"/>
  <c r="U24" i="6"/>
  <c r="U28" i="6"/>
  <c r="U32" i="6"/>
  <c r="U36" i="6"/>
  <c r="AC37" i="6"/>
  <c r="U38" i="6"/>
  <c r="U51" i="6"/>
  <c r="AC51" i="6"/>
  <c r="U52" i="6"/>
  <c r="T52" i="6"/>
  <c r="AC52" i="6"/>
  <c r="U67" i="6"/>
  <c r="AC67" i="6"/>
  <c r="U68" i="6"/>
  <c r="T68" i="6"/>
  <c r="AC68" i="6"/>
  <c r="U83" i="6"/>
  <c r="AC83" i="6"/>
  <c r="U84" i="6"/>
  <c r="T84" i="6"/>
  <c r="AC84" i="6"/>
  <c r="U100" i="6"/>
  <c r="T100" i="6"/>
  <c r="U101" i="6"/>
  <c r="T101" i="6"/>
  <c r="AC364" i="6"/>
  <c r="AC367" i="6"/>
  <c r="AC370" i="6"/>
  <c r="AC372" i="6"/>
  <c r="AC383" i="6"/>
  <c r="AC390" i="6"/>
  <c r="AC392" i="6"/>
  <c r="AC399" i="6"/>
  <c r="AC410" i="6"/>
  <c r="AC421" i="6"/>
  <c r="AC428" i="6"/>
  <c r="AC429" i="6"/>
  <c r="AC446" i="6"/>
  <c r="AC41" i="6"/>
  <c r="AC55" i="6"/>
  <c r="U56" i="6"/>
  <c r="T56" i="6"/>
  <c r="AC56" i="6"/>
  <c r="AC71" i="6"/>
  <c r="U72" i="6"/>
  <c r="T72" i="6"/>
  <c r="AC72" i="6"/>
  <c r="AC87" i="6"/>
  <c r="U88" i="6"/>
  <c r="T88" i="6"/>
  <c r="AC88" i="6"/>
  <c r="U125" i="6"/>
  <c r="T125" i="6"/>
  <c r="U173" i="6"/>
  <c r="T173" i="6"/>
  <c r="AC442" i="6"/>
  <c r="AC447" i="6"/>
  <c r="AC451" i="6"/>
  <c r="AC104" i="6"/>
  <c r="U105" i="6"/>
  <c r="T105" i="6"/>
  <c r="AC120" i="6"/>
  <c r="U121" i="6"/>
  <c r="T121" i="6"/>
  <c r="AC138" i="6"/>
  <c r="AC154" i="6"/>
  <c r="U205" i="6"/>
  <c r="T205" i="6"/>
  <c r="U97" i="6"/>
  <c r="T97" i="6"/>
  <c r="AC112" i="6"/>
  <c r="U113" i="6"/>
  <c r="T113" i="6"/>
  <c r="AC130" i="6"/>
  <c r="AC146" i="6"/>
  <c r="U189" i="6"/>
  <c r="T189" i="6"/>
  <c r="AC168" i="6"/>
  <c r="U169" i="6"/>
  <c r="T169" i="6"/>
  <c r="AC184" i="6"/>
  <c r="U185" i="6"/>
  <c r="T185" i="6"/>
  <c r="AC200" i="6"/>
  <c r="U201" i="6"/>
  <c r="T201" i="6"/>
  <c r="U227" i="6"/>
  <c r="T227" i="6"/>
  <c r="AC128" i="6"/>
  <c r="AC132" i="6"/>
  <c r="AC136" i="6"/>
  <c r="AC140" i="6"/>
  <c r="AC144" i="6"/>
  <c r="AC148" i="6"/>
  <c r="AC152" i="6"/>
  <c r="AC156" i="6"/>
  <c r="U157" i="6"/>
  <c r="T157" i="6"/>
  <c r="AC164" i="6"/>
  <c r="U165" i="6"/>
  <c r="T165" i="6"/>
  <c r="AC180" i="6"/>
  <c r="U181" i="6"/>
  <c r="T181" i="6"/>
  <c r="AC196" i="6"/>
  <c r="U197" i="6"/>
  <c r="T197" i="6"/>
  <c r="U231" i="6"/>
  <c r="T231" i="6"/>
  <c r="U243" i="6"/>
  <c r="T243" i="6"/>
  <c r="AC160" i="6"/>
  <c r="U161" i="6"/>
  <c r="T161" i="6"/>
  <c r="AC176" i="6"/>
  <c r="U177" i="6"/>
  <c r="T177" i="6"/>
  <c r="AC192" i="6"/>
  <c r="U193" i="6"/>
  <c r="T193" i="6"/>
  <c r="U235" i="6"/>
  <c r="T235" i="6"/>
  <c r="U211" i="6"/>
  <c r="T211" i="6"/>
  <c r="U223" i="6"/>
  <c r="T223" i="6"/>
  <c r="AC226" i="6"/>
  <c r="AC230" i="6"/>
  <c r="AC234" i="6"/>
  <c r="U239" i="6"/>
  <c r="T239" i="6"/>
  <c r="AC210" i="6"/>
  <c r="U215" i="6"/>
  <c r="T215" i="6"/>
  <c r="U219" i="6"/>
  <c r="T219" i="6"/>
  <c r="AC222" i="6"/>
  <c r="U207" i="6"/>
  <c r="T207" i="6"/>
  <c r="AC214" i="6"/>
  <c r="AC218" i="6"/>
  <c r="AC246" i="6"/>
  <c r="U247" i="6"/>
  <c r="T247" i="6"/>
  <c r="T208" i="6"/>
  <c r="T216" i="6"/>
  <c r="T248" i="6"/>
  <c r="U391" i="6"/>
  <c r="T391" i="6"/>
  <c r="U399" i="6"/>
  <c r="T399" i="6"/>
  <c r="U367" i="6"/>
  <c r="T367" i="6"/>
  <c r="U375" i="6"/>
  <c r="T375" i="6"/>
  <c r="T371" i="6"/>
  <c r="U371" i="6"/>
  <c r="T383" i="6"/>
  <c r="U383" i="6"/>
  <c r="U387" i="6"/>
  <c r="T387" i="6"/>
  <c r="U395" i="6"/>
  <c r="T395" i="6"/>
  <c r="AC366" i="6"/>
  <c r="AC374" i="6"/>
  <c r="T379" i="6"/>
  <c r="U379" i="6"/>
  <c r="U420" i="6"/>
  <c r="T420" i="6"/>
  <c r="U424" i="6"/>
  <c r="T424" i="6"/>
  <c r="T440" i="6"/>
  <c r="T447" i="6"/>
  <c r="T364" i="6"/>
  <c r="T368" i="6"/>
  <c r="T372" i="6"/>
  <c r="T376" i="6"/>
  <c r="T380" i="6"/>
  <c r="T384" i="6"/>
  <c r="T388" i="6"/>
  <c r="T392" i="6"/>
  <c r="T396" i="6"/>
  <c r="T400" i="6"/>
  <c r="T403" i="6"/>
  <c r="T407" i="6"/>
  <c r="T411" i="6"/>
  <c r="AC415" i="6"/>
  <c r="U416" i="6"/>
  <c r="T416" i="6"/>
  <c r="T427" i="6"/>
  <c r="AC431" i="6"/>
  <c r="U432" i="6"/>
  <c r="T432" i="6"/>
  <c r="T436" i="6"/>
  <c r="T443" i="6"/>
  <c r="T415" i="6"/>
  <c r="T431" i="6"/>
  <c r="AC403" i="6"/>
  <c r="U404" i="6"/>
  <c r="T404" i="6"/>
  <c r="AC407" i="6"/>
  <c r="U408" i="6"/>
  <c r="T408" i="6"/>
  <c r="AC411" i="6"/>
  <c r="U412" i="6"/>
  <c r="T412" i="6"/>
  <c r="AC427" i="6"/>
  <c r="U428" i="6"/>
  <c r="T428" i="6"/>
  <c r="AC438" i="6"/>
  <c r="T439" i="6"/>
  <c r="T450" i="6"/>
  <c r="AC436" i="6"/>
  <c r="AC440" i="6"/>
  <c r="AC444" i="6"/>
  <c r="AC450" i="6"/>
  <c r="N268" i="5"/>
  <c r="N257" i="5"/>
  <c r="N265" i="5"/>
  <c r="N246" i="5"/>
  <c r="N250" i="5"/>
  <c r="N254" i="5"/>
  <c r="N258" i="5"/>
  <c r="N262" i="5"/>
  <c r="N266" i="5"/>
  <c r="N232" i="5"/>
  <c r="AF245" i="5"/>
  <c r="AI245" i="5" s="1"/>
  <c r="N271" i="5"/>
  <c r="N248" i="5"/>
  <c r="N252" i="5"/>
  <c r="N256" i="5"/>
  <c r="N260" i="5"/>
  <c r="T245" i="5"/>
  <c r="N235" i="5"/>
  <c r="AD245" i="5"/>
  <c r="AG245" i="5" s="1"/>
  <c r="AH245" i="5"/>
  <c r="AD232" i="5"/>
  <c r="AG232" i="5" s="1"/>
  <c r="N270" i="5"/>
  <c r="AD271" i="5"/>
  <c r="AG271" i="5" s="1"/>
  <c r="N273" i="5"/>
  <c r="N277" i="5"/>
  <c r="N281" i="5"/>
  <c r="N285" i="5"/>
  <c r="N289" i="5"/>
  <c r="N293" i="5"/>
  <c r="AI231" i="5"/>
  <c r="N233" i="5"/>
  <c r="AD236" i="5"/>
  <c r="AG236" i="5" s="1"/>
  <c r="U270" i="5"/>
  <c r="AD270" i="5"/>
  <c r="AE271" i="5"/>
  <c r="AH271" i="5" s="1"/>
  <c r="N276" i="5"/>
  <c r="N288" i="5"/>
  <c r="AE236" i="5"/>
  <c r="AH236" i="5" s="1"/>
  <c r="AE270" i="5"/>
  <c r="AH270" i="5" s="1"/>
  <c r="T234" i="5"/>
  <c r="AG234" i="5"/>
  <c r="N238" i="5"/>
  <c r="AF230" i="5"/>
  <c r="U231" i="5"/>
  <c r="T235" i="5"/>
  <c r="N230" i="5"/>
  <c r="N231" i="5"/>
  <c r="AD235" i="5"/>
  <c r="AG235" i="5" s="1"/>
  <c r="N237" i="5"/>
  <c r="T238" i="5"/>
  <c r="AI270" i="5"/>
  <c r="N272" i="5"/>
  <c r="N274" i="5"/>
  <c r="N278" i="5"/>
  <c r="N282" i="5"/>
  <c r="N286" i="5"/>
  <c r="N290" i="5"/>
  <c r="N294" i="5"/>
  <c r="AI230" i="5"/>
  <c r="AE235" i="5"/>
  <c r="AH235" i="5" s="1"/>
  <c r="AI232" i="5"/>
  <c r="AH232" i="5"/>
  <c r="AI271" i="5"/>
  <c r="AI233" i="5"/>
  <c r="U271" i="5"/>
  <c r="T271" i="5"/>
  <c r="T230" i="5"/>
  <c r="AD231" i="5"/>
  <c r="AG231" i="5" s="1"/>
  <c r="AI236" i="5"/>
  <c r="T272" i="5"/>
  <c r="AD230" i="5"/>
  <c r="AG230" i="5" s="1"/>
  <c r="AE237" i="5"/>
  <c r="AH237" i="5" s="1"/>
  <c r="AD237" i="5"/>
  <c r="AG237" i="5" s="1"/>
  <c r="AI272" i="5"/>
  <c r="T237" i="5"/>
  <c r="AF238" i="5"/>
  <c r="AI238" i="5" s="1"/>
  <c r="AE238" i="5"/>
  <c r="AH238" i="5" s="1"/>
  <c r="AE233" i="5"/>
  <c r="AH233" i="5" s="1"/>
  <c r="AD233" i="5"/>
  <c r="AG233" i="5" s="1"/>
  <c r="AD238" i="5"/>
  <c r="AG238" i="5" s="1"/>
  <c r="AH230" i="5"/>
  <c r="AE231" i="5"/>
  <c r="AH231" i="5" s="1"/>
  <c r="U232" i="5"/>
  <c r="T233" i="5"/>
  <c r="N234" i="5"/>
  <c r="AF234" i="5"/>
  <c r="AI234" i="5" s="1"/>
  <c r="AE234" i="5"/>
  <c r="AH234" i="5" s="1"/>
  <c r="AI235" i="5"/>
  <c r="U236" i="5"/>
  <c r="T236" i="5"/>
  <c r="AF237" i="5"/>
  <c r="AI237" i="5" s="1"/>
  <c r="AG270" i="5"/>
  <c r="AE272" i="5"/>
  <c r="AH272" i="5" s="1"/>
  <c r="AD272" i="5"/>
  <c r="AG272" i="5" s="1"/>
  <c r="N275" i="5"/>
  <c r="N279" i="5"/>
  <c r="N283" i="5"/>
  <c r="N287" i="5"/>
  <c r="N291" i="5"/>
  <c r="Q142" i="5"/>
  <c r="Q208" i="5"/>
  <c r="Q72" i="5"/>
  <c r="Q214" i="5"/>
  <c r="Q76" i="5"/>
  <c r="Q57" i="5"/>
  <c r="Q68" i="5"/>
  <c r="Q115" i="5"/>
  <c r="Q73" i="5"/>
  <c r="O73" i="5" s="1"/>
  <c r="Q229" i="5"/>
  <c r="N229" i="5" s="1"/>
  <c r="Q227" i="5"/>
  <c r="Q48" i="5"/>
  <c r="P90" i="5"/>
  <c r="P145" i="5"/>
  <c r="P175" i="5"/>
  <c r="P180" i="5"/>
  <c r="P218" i="5"/>
  <c r="P223" i="5"/>
  <c r="P22" i="5"/>
  <c r="P31" i="5"/>
  <c r="P49" i="5"/>
  <c r="P54" i="5"/>
  <c r="P95" i="5"/>
  <c r="P104" i="5"/>
  <c r="P122" i="5"/>
  <c r="P127" i="5"/>
  <c r="P205" i="5"/>
  <c r="P228" i="5"/>
  <c r="P58" i="5"/>
  <c r="P67" i="5"/>
  <c r="P85" i="5"/>
  <c r="P36" i="5"/>
  <c r="P41" i="5"/>
  <c r="P72" i="5"/>
  <c r="P109" i="5"/>
  <c r="P114" i="5"/>
  <c r="P132" i="5"/>
  <c r="P151" i="5"/>
  <c r="P156" i="5"/>
  <c r="P186" i="5"/>
  <c r="P191" i="5"/>
  <c r="P210" i="5"/>
  <c r="P37" i="5"/>
  <c r="P138" i="5"/>
  <c r="P47" i="5"/>
  <c r="P60" i="5"/>
  <c r="P65" i="5"/>
  <c r="P73" i="5"/>
  <c r="P82" i="5"/>
  <c r="P92" i="5"/>
  <c r="P143" i="5"/>
  <c r="P216" i="5"/>
  <c r="P157" i="5"/>
  <c r="P24" i="5"/>
  <c r="P29" i="5"/>
  <c r="P97" i="5"/>
  <c r="P102" i="5"/>
  <c r="P120" i="5"/>
  <c r="P163" i="5"/>
  <c r="P168" i="5"/>
  <c r="P198" i="5"/>
  <c r="P203" i="5"/>
  <c r="P300" i="5"/>
  <c r="P77" i="5"/>
  <c r="P110" i="5"/>
  <c r="P192" i="5"/>
  <c r="P34" i="5"/>
  <c r="P43" i="5"/>
  <c r="P70" i="5"/>
  <c r="P78" i="5"/>
  <c r="P107" i="5"/>
  <c r="P134" i="5"/>
  <c r="P139" i="5"/>
  <c r="P193" i="5"/>
  <c r="P42" i="5"/>
  <c r="P115" i="5"/>
  <c r="P133" i="5"/>
  <c r="P187" i="5"/>
  <c r="P211" i="5"/>
  <c r="P48" i="5"/>
  <c r="P61" i="5"/>
  <c r="P66" i="5"/>
  <c r="P84" i="5"/>
  <c r="P116" i="5"/>
  <c r="P217" i="5"/>
  <c r="P222" i="5"/>
  <c r="P227" i="5"/>
  <c r="O227" i="5" s="1"/>
  <c r="AC456" i="6"/>
  <c r="AC466" i="6"/>
  <c r="AC460" i="6"/>
  <c r="AC468" i="6"/>
  <c r="Q221" i="5"/>
  <c r="Q90" i="5"/>
  <c r="O90" i="5" s="1"/>
  <c r="Q111" i="5"/>
  <c r="Q137" i="5"/>
  <c r="Q177" i="5"/>
  <c r="Q191" i="5"/>
  <c r="O191" i="5" s="1"/>
  <c r="Q195" i="5"/>
  <c r="Q299" i="5"/>
  <c r="O299" i="5" s="1"/>
  <c r="Q26" i="5"/>
  <c r="Q98" i="5"/>
  <c r="N98" i="5" s="1"/>
  <c r="Q150" i="5"/>
  <c r="O150" i="5" s="1"/>
  <c r="Q295" i="5"/>
  <c r="Q23" i="5"/>
  <c r="O23" i="5" s="1"/>
  <c r="Q70" i="5"/>
  <c r="O70" i="5" s="1"/>
  <c r="Q88" i="5"/>
  <c r="Q96" i="5"/>
  <c r="N96" i="5" s="1"/>
  <c r="Q143" i="5"/>
  <c r="Q156" i="5"/>
  <c r="O156" i="5" s="1"/>
  <c r="Q179" i="5"/>
  <c r="O179" i="5" s="1"/>
  <c r="Q215" i="5"/>
  <c r="O215" i="5" s="1"/>
  <c r="Q139" i="5"/>
  <c r="O139" i="5" s="1"/>
  <c r="Q152" i="5"/>
  <c r="Q170" i="5"/>
  <c r="Q211" i="5"/>
  <c r="Q42" i="5"/>
  <c r="O42" i="5" s="1"/>
  <c r="Q79" i="5"/>
  <c r="N79" i="5" s="1"/>
  <c r="Q220" i="5"/>
  <c r="Q298" i="5"/>
  <c r="Q146" i="5"/>
  <c r="Q45" i="5"/>
  <c r="Q66" i="5"/>
  <c r="O66" i="5" s="1"/>
  <c r="Q82" i="5"/>
  <c r="Q99" i="5"/>
  <c r="Q192" i="5"/>
  <c r="Q121" i="5"/>
  <c r="N121" i="5" s="1"/>
  <c r="Q130" i="5"/>
  <c r="Q54" i="5"/>
  <c r="Q161" i="5"/>
  <c r="Q92" i="5"/>
  <c r="O92" i="5" s="1"/>
  <c r="Q118" i="5"/>
  <c r="Q166" i="5"/>
  <c r="Q207" i="5"/>
  <c r="Q38" i="5"/>
  <c r="Q64" i="5"/>
  <c r="Q127" i="5"/>
  <c r="O127" i="5" s="1"/>
  <c r="O54" i="5"/>
  <c r="O96" i="5"/>
  <c r="O48" i="5"/>
  <c r="Q189" i="5"/>
  <c r="Q173" i="5"/>
  <c r="Q61" i="5"/>
  <c r="O61" i="5" s="1"/>
  <c r="Q80" i="5"/>
  <c r="Q109" i="5"/>
  <c r="O109" i="5" s="1"/>
  <c r="Q134" i="5"/>
  <c r="Q147" i="5"/>
  <c r="Q196" i="5"/>
  <c r="Q209" i="5"/>
  <c r="Q212" i="5"/>
  <c r="Q218" i="5"/>
  <c r="Q296" i="5"/>
  <c r="Q21" i="5"/>
  <c r="Q30" i="5"/>
  <c r="O30" i="5" s="1"/>
  <c r="Q40" i="5"/>
  <c r="Q46" i="5"/>
  <c r="O46" i="5" s="1"/>
  <c r="Q55" i="5"/>
  <c r="N55" i="5" s="1"/>
  <c r="Q74" i="5"/>
  <c r="Q94" i="5"/>
  <c r="Q103" i="5"/>
  <c r="O103" i="5" s="1"/>
  <c r="Q113" i="5"/>
  <c r="Q119" i="5"/>
  <c r="O119" i="5" s="1"/>
  <c r="Q128" i="5"/>
  <c r="N128" i="5" s="1"/>
  <c r="Q141" i="5"/>
  <c r="Q154" i="5"/>
  <c r="Q183" i="5"/>
  <c r="Q190" i="5"/>
  <c r="Q199" i="5"/>
  <c r="O199" i="5" s="1"/>
  <c r="Q225" i="5"/>
  <c r="Q33" i="5"/>
  <c r="Q131" i="5"/>
  <c r="O131" i="5" s="1"/>
  <c r="Q27" i="5"/>
  <c r="Q163" i="5"/>
  <c r="O163" i="5" s="1"/>
  <c r="Q71" i="5"/>
  <c r="O71" i="5" s="1"/>
  <c r="Q157" i="5"/>
  <c r="O157" i="5" s="1"/>
  <c r="Q222" i="5"/>
  <c r="O222" i="5" s="1"/>
  <c r="Q28" i="5"/>
  <c r="Q34" i="5"/>
  <c r="Q43" i="5"/>
  <c r="O43" i="5" s="1"/>
  <c r="Q62" i="5"/>
  <c r="Q81" i="5"/>
  <c r="Q91" i="5"/>
  <c r="O91" i="5" s="1"/>
  <c r="Q101" i="5"/>
  <c r="Q107" i="5"/>
  <c r="Q116" i="5"/>
  <c r="Q135" i="5"/>
  <c r="Q148" i="5"/>
  <c r="Q164" i="5"/>
  <c r="Q174" i="5"/>
  <c r="N174" i="5" s="1"/>
  <c r="Q180" i="5"/>
  <c r="Q193" i="5"/>
  <c r="Q197" i="5"/>
  <c r="Q206" i="5"/>
  <c r="O206" i="5" s="1"/>
  <c r="Q213" i="5"/>
  <c r="Q219" i="5"/>
  <c r="Q297" i="5"/>
  <c r="Q153" i="5"/>
  <c r="Q52" i="5"/>
  <c r="Q58" i="5"/>
  <c r="Q67" i="5"/>
  <c r="Q87" i="5"/>
  <c r="Q176" i="5"/>
  <c r="Q49" i="5"/>
  <c r="Q65" i="5"/>
  <c r="O65" i="5" s="1"/>
  <c r="Q122" i="5"/>
  <c r="Q144" i="5"/>
  <c r="O144" i="5" s="1"/>
  <c r="Q167" i="5"/>
  <c r="O167" i="5" s="1"/>
  <c r="Q228" i="5"/>
  <c r="O228" i="5" s="1"/>
  <c r="Q37" i="5"/>
  <c r="Q53" i="5"/>
  <c r="O53" i="5" s="1"/>
  <c r="Q56" i="5"/>
  <c r="Q59" i="5"/>
  <c r="O59" i="5" s="1"/>
  <c r="Q75" i="5"/>
  <c r="Q85" i="5"/>
  <c r="Q110" i="5"/>
  <c r="Q126" i="5"/>
  <c r="O126" i="5" s="1"/>
  <c r="Q129" i="5"/>
  <c r="Q132" i="5"/>
  <c r="O132" i="5" s="1"/>
  <c r="Q151" i="5"/>
  <c r="O151" i="5" s="1"/>
  <c r="Q184" i="5"/>
  <c r="Q187" i="5"/>
  <c r="Q200" i="5"/>
  <c r="Q210" i="5"/>
  <c r="Q216" i="5"/>
  <c r="O216" i="5" s="1"/>
  <c r="Q226" i="5"/>
  <c r="Q300" i="5"/>
  <c r="O300" i="5" s="1"/>
  <c r="Q20" i="5"/>
  <c r="Q39" i="5"/>
  <c r="Q140" i="5"/>
  <c r="Q182" i="5"/>
  <c r="Q202" i="5"/>
  <c r="Q125" i="5"/>
  <c r="Q169" i="5"/>
  <c r="O169" i="5" s="1"/>
  <c r="Q84" i="5"/>
  <c r="O84" i="5" s="1"/>
  <c r="Q100" i="5"/>
  <c r="Q97" i="5"/>
  <c r="Q22" i="5"/>
  <c r="O22" i="5" s="1"/>
  <c r="Q31" i="5"/>
  <c r="O31" i="5" s="1"/>
  <c r="Q50" i="5"/>
  <c r="Q69" i="5"/>
  <c r="O72" i="5"/>
  <c r="Q78" i="5"/>
  <c r="Q89" i="5"/>
  <c r="Q95" i="5"/>
  <c r="Q104" i="5"/>
  <c r="Q123" i="5"/>
  <c r="Q155" i="5"/>
  <c r="N155" i="5" s="1"/>
  <c r="Q158" i="5"/>
  <c r="Q171" i="5"/>
  <c r="Q178" i="5"/>
  <c r="O229" i="5"/>
  <c r="Q93" i="5"/>
  <c r="Q160" i="5"/>
  <c r="Q24" i="5"/>
  <c r="Q138" i="5"/>
  <c r="Q203" i="5"/>
  <c r="Q25" i="5"/>
  <c r="O25" i="5" s="1"/>
  <c r="Q41" i="5"/>
  <c r="O41" i="5" s="1"/>
  <c r="Q44" i="5"/>
  <c r="Q47" i="5"/>
  <c r="O47" i="5" s="1"/>
  <c r="Q63" i="5"/>
  <c r="O82" i="5"/>
  <c r="Q114" i="5"/>
  <c r="O114" i="5" s="1"/>
  <c r="Q117" i="5"/>
  <c r="Q120" i="5"/>
  <c r="O120" i="5" s="1"/>
  <c r="Q136" i="5"/>
  <c r="Q145" i="5"/>
  <c r="Q149" i="5"/>
  <c r="Q165" i="5"/>
  <c r="Q194" i="5"/>
  <c r="Q162" i="5"/>
  <c r="O162" i="5" s="1"/>
  <c r="Q168" i="5"/>
  <c r="O168" i="5" s="1"/>
  <c r="Q181" i="5"/>
  <c r="N181" i="5" s="1"/>
  <c r="Q185" i="5"/>
  <c r="Q188" i="5"/>
  <c r="Q201" i="5"/>
  <c r="Q204" i="5"/>
  <c r="O204" i="5" s="1"/>
  <c r="Q223" i="5"/>
  <c r="Q112" i="5"/>
  <c r="Q224" i="5"/>
  <c r="Q106" i="5"/>
  <c r="Q186" i="5"/>
  <c r="Q205" i="5"/>
  <c r="Q36" i="5"/>
  <c r="Q77" i="5"/>
  <c r="Q29" i="5"/>
  <c r="Q32" i="5"/>
  <c r="Q35" i="5"/>
  <c r="O35" i="5" s="1"/>
  <c r="Q51" i="5"/>
  <c r="Q60" i="5"/>
  <c r="O60" i="5" s="1"/>
  <c r="Q86" i="5"/>
  <c r="O86" i="5" s="1"/>
  <c r="Q102" i="5"/>
  <c r="O102" i="5" s="1"/>
  <c r="Q105" i="5"/>
  <c r="Q108" i="5"/>
  <c r="O108" i="5" s="1"/>
  <c r="Q124" i="5"/>
  <c r="Q133" i="5"/>
  <c r="Q159" i="5"/>
  <c r="Q172" i="5"/>
  <c r="Q175" i="5"/>
  <c r="O175" i="5" s="1"/>
  <c r="Q198" i="5"/>
  <c r="Q217" i="5"/>
  <c r="R184" i="5"/>
  <c r="P184" i="5"/>
  <c r="R44" i="5"/>
  <c r="P44" i="5"/>
  <c r="R56" i="5"/>
  <c r="P56" i="5"/>
  <c r="R68" i="5"/>
  <c r="P68" i="5"/>
  <c r="R80" i="5"/>
  <c r="P80" i="5"/>
  <c r="R93" i="5"/>
  <c r="P93" i="5"/>
  <c r="R105" i="5"/>
  <c r="P105" i="5"/>
  <c r="R117" i="5"/>
  <c r="P117" i="5"/>
  <c r="R129" i="5"/>
  <c r="P129" i="5"/>
  <c r="R172" i="5"/>
  <c r="P172" i="5"/>
  <c r="R221" i="5"/>
  <c r="P221" i="5"/>
  <c r="R160" i="5"/>
  <c r="P160" i="5"/>
  <c r="R209" i="5"/>
  <c r="P209" i="5"/>
  <c r="R148" i="5"/>
  <c r="P148" i="5"/>
  <c r="R197" i="5"/>
  <c r="P197" i="5"/>
  <c r="P295" i="5"/>
  <c r="R141" i="5"/>
  <c r="P141" i="5"/>
  <c r="R39" i="5"/>
  <c r="P39" i="5"/>
  <c r="R213" i="5"/>
  <c r="P213" i="5"/>
  <c r="R149" i="5"/>
  <c r="P149" i="5"/>
  <c r="P182" i="5"/>
  <c r="R201" i="5"/>
  <c r="P201" i="5"/>
  <c r="R153" i="5"/>
  <c r="P153" i="5"/>
  <c r="R298" i="5"/>
  <c r="P298" i="5"/>
  <c r="O298" i="5" s="1"/>
  <c r="R20" i="5"/>
  <c r="P20" i="5"/>
  <c r="R27" i="5"/>
  <c r="P27" i="5"/>
  <c r="R63" i="5"/>
  <c r="P63" i="5"/>
  <c r="R88" i="5"/>
  <c r="P88" i="5"/>
  <c r="R136" i="5"/>
  <c r="P136" i="5"/>
  <c r="R185" i="5"/>
  <c r="P185" i="5"/>
  <c r="R28" i="5"/>
  <c r="P28" i="5"/>
  <c r="R40" i="5"/>
  <c r="P40" i="5"/>
  <c r="R76" i="5"/>
  <c r="P76" i="5"/>
  <c r="O76" i="5" s="1"/>
  <c r="R113" i="5"/>
  <c r="P113" i="5"/>
  <c r="N113" i="5" s="1"/>
  <c r="R125" i="5"/>
  <c r="P125" i="5"/>
  <c r="P170" i="5"/>
  <c r="R297" i="5"/>
  <c r="P297" i="5"/>
  <c r="R32" i="5"/>
  <c r="P32" i="5"/>
  <c r="R75" i="5"/>
  <c r="P75" i="5"/>
  <c r="R112" i="5"/>
  <c r="P112" i="5"/>
  <c r="R124" i="5"/>
  <c r="P124" i="5"/>
  <c r="R173" i="5"/>
  <c r="P173" i="5"/>
  <c r="R161" i="5"/>
  <c r="P161" i="5"/>
  <c r="P158" i="5"/>
  <c r="O158" i="5" s="1"/>
  <c r="R177" i="5"/>
  <c r="P177" i="5"/>
  <c r="R220" i="5"/>
  <c r="P220" i="5"/>
  <c r="R196" i="5"/>
  <c r="P196" i="5"/>
  <c r="R51" i="5"/>
  <c r="P51" i="5"/>
  <c r="R100" i="5"/>
  <c r="P100" i="5"/>
  <c r="R225" i="5"/>
  <c r="P225" i="5"/>
  <c r="P194" i="5"/>
  <c r="R52" i="5"/>
  <c r="P52" i="5"/>
  <c r="R64" i="5"/>
  <c r="P64" i="5"/>
  <c r="O64" i="5" s="1"/>
  <c r="R89" i="5"/>
  <c r="P89" i="5"/>
  <c r="O89" i="5" s="1"/>
  <c r="R101" i="5"/>
  <c r="P101" i="5"/>
  <c r="R137" i="5"/>
  <c r="P137" i="5"/>
  <c r="R189" i="5"/>
  <c r="P189" i="5"/>
  <c r="P146" i="5"/>
  <c r="O146" i="5" s="1"/>
  <c r="R165" i="5"/>
  <c r="P165" i="5"/>
  <c r="R208" i="5"/>
  <c r="P208" i="5"/>
  <c r="O208" i="5" s="1"/>
  <c r="P33" i="5"/>
  <c r="P45" i="5"/>
  <c r="P57" i="5"/>
  <c r="O57" i="5" s="1"/>
  <c r="P69" i="5"/>
  <c r="P81" i="5"/>
  <c r="P94" i="5"/>
  <c r="P106" i="5"/>
  <c r="P118" i="5"/>
  <c r="O118" i="5" s="1"/>
  <c r="P130" i="5"/>
  <c r="O130" i="5" s="1"/>
  <c r="P142" i="5"/>
  <c r="O142" i="5" s="1"/>
  <c r="P154" i="5"/>
  <c r="O154" i="5" s="1"/>
  <c r="P166" i="5"/>
  <c r="P178" i="5"/>
  <c r="P190" i="5"/>
  <c r="P202" i="5"/>
  <c r="P214" i="5"/>
  <c r="P226" i="5"/>
  <c r="P21" i="5"/>
  <c r="P26" i="5"/>
  <c r="O26" i="5" s="1"/>
  <c r="P38" i="5"/>
  <c r="P50" i="5"/>
  <c r="P62" i="5"/>
  <c r="P74" i="5"/>
  <c r="O74" i="5" s="1"/>
  <c r="P87" i="5"/>
  <c r="P99" i="5"/>
  <c r="P111" i="5"/>
  <c r="P123" i="5"/>
  <c r="P135" i="5"/>
  <c r="P147" i="5"/>
  <c r="P159" i="5"/>
  <c r="P171" i="5"/>
  <c r="P183" i="5"/>
  <c r="P195" i="5"/>
  <c r="P207" i="5"/>
  <c r="P219" i="5"/>
  <c r="P296" i="5"/>
  <c r="P140" i="5"/>
  <c r="P152" i="5"/>
  <c r="P164" i="5"/>
  <c r="O164" i="5" s="1"/>
  <c r="P176" i="5"/>
  <c r="P188" i="5"/>
  <c r="P200" i="5"/>
  <c r="P212" i="5"/>
  <c r="P224" i="5"/>
  <c r="AC469" i="6"/>
  <c r="AC465" i="6"/>
  <c r="AC459" i="6"/>
  <c r="AC464" i="6"/>
  <c r="AC458" i="6"/>
  <c r="AC457" i="6"/>
  <c r="AC462" i="6"/>
  <c r="AC463" i="6"/>
  <c r="AC455" i="6"/>
  <c r="AC461" i="6"/>
  <c r="AC467" i="6"/>
  <c r="U455" i="6"/>
  <c r="U466" i="6"/>
  <c r="U460" i="6"/>
  <c r="U464" i="6"/>
  <c r="U458" i="6"/>
  <c r="N48" i="5" l="1"/>
  <c r="N215" i="5"/>
  <c r="N145" i="5"/>
  <c r="N72" i="5"/>
  <c r="N156" i="5"/>
  <c r="N134" i="5"/>
  <c r="N150" i="5"/>
  <c r="N122" i="5"/>
  <c r="N93" i="5"/>
  <c r="N140" i="5"/>
  <c r="N95" i="5"/>
  <c r="N46" i="5"/>
  <c r="N161" i="5"/>
  <c r="N106" i="5"/>
  <c r="N68" i="5"/>
  <c r="O121" i="5"/>
  <c r="O152" i="5"/>
  <c r="U152" i="5" s="1"/>
  <c r="N82" i="5"/>
  <c r="N84" i="5"/>
  <c r="O295" i="5"/>
  <c r="U295" i="5" s="1"/>
  <c r="N73" i="5"/>
  <c r="N144" i="5"/>
  <c r="O214" i="5"/>
  <c r="U214" i="5" s="1"/>
  <c r="N162" i="5"/>
  <c r="O212" i="5"/>
  <c r="U212" i="5" s="1"/>
  <c r="O207" i="5"/>
  <c r="U207" i="5" s="1"/>
  <c r="O45" i="5"/>
  <c r="O44" i="5"/>
  <c r="N85" i="5"/>
  <c r="N139" i="5"/>
  <c r="O111" i="5"/>
  <c r="O99" i="5"/>
  <c r="O226" i="5"/>
  <c r="U226" i="5" s="1"/>
  <c r="O97" i="5"/>
  <c r="N65" i="5"/>
  <c r="O183" i="5"/>
  <c r="U183" i="5" s="1"/>
  <c r="O38" i="5"/>
  <c r="O166" i="5"/>
  <c r="U166" i="5" s="1"/>
  <c r="N115" i="5"/>
  <c r="N157" i="5"/>
  <c r="N227" i="5"/>
  <c r="N44" i="5"/>
  <c r="N32" i="5"/>
  <c r="N123" i="5"/>
  <c r="N54" i="5"/>
  <c r="N118" i="5"/>
  <c r="N105" i="5"/>
  <c r="O211" i="5"/>
  <c r="T211" i="5" s="1"/>
  <c r="N76" i="5"/>
  <c r="N217" i="5"/>
  <c r="N171" i="5"/>
  <c r="N116" i="5"/>
  <c r="N21" i="5"/>
  <c r="O198" i="5"/>
  <c r="U198" i="5" s="1"/>
  <c r="N158" i="5"/>
  <c r="N97" i="5"/>
  <c r="N110" i="5"/>
  <c r="N49" i="5"/>
  <c r="O107" i="5"/>
  <c r="O115" i="5"/>
  <c r="O192" i="5"/>
  <c r="U192" i="5" s="1"/>
  <c r="N152" i="5"/>
  <c r="O85" i="5"/>
  <c r="N90" i="5"/>
  <c r="N159" i="5"/>
  <c r="O104" i="5"/>
  <c r="O133" i="5"/>
  <c r="O36" i="5"/>
  <c r="O95" i="5"/>
  <c r="O210" i="5"/>
  <c r="U210" i="5" s="1"/>
  <c r="N208" i="5"/>
  <c r="O205" i="5"/>
  <c r="T205" i="5" s="1"/>
  <c r="N201" i="5"/>
  <c r="N136" i="5"/>
  <c r="O24" i="5"/>
  <c r="N52" i="5"/>
  <c r="N193" i="5"/>
  <c r="N94" i="5"/>
  <c r="O218" i="5"/>
  <c r="U218" i="5" s="1"/>
  <c r="N146" i="5"/>
  <c r="O143" i="5"/>
  <c r="U143" i="5" s="1"/>
  <c r="O29" i="5"/>
  <c r="O77" i="5"/>
  <c r="O223" i="5"/>
  <c r="T223" i="5" s="1"/>
  <c r="O203" i="5"/>
  <c r="U203" i="5" s="1"/>
  <c r="N67" i="5"/>
  <c r="O138" i="5"/>
  <c r="N58" i="5"/>
  <c r="O125" i="5"/>
  <c r="O136" i="5"/>
  <c r="O153" i="5"/>
  <c r="U153" i="5" s="1"/>
  <c r="O186" i="5"/>
  <c r="U186" i="5" s="1"/>
  <c r="N160" i="5"/>
  <c r="O78" i="5"/>
  <c r="O187" i="5"/>
  <c r="U187" i="5" s="1"/>
  <c r="O37" i="5"/>
  <c r="O180" i="5"/>
  <c r="U180" i="5" s="1"/>
  <c r="O34" i="5"/>
  <c r="N179" i="5"/>
  <c r="N169" i="5"/>
  <c r="N127" i="5"/>
  <c r="N186" i="5"/>
  <c r="N22" i="5"/>
  <c r="N126" i="5"/>
  <c r="N143" i="5"/>
  <c r="N25" i="5"/>
  <c r="N191" i="5"/>
  <c r="N173" i="5"/>
  <c r="N207" i="5"/>
  <c r="N182" i="5"/>
  <c r="N88" i="5"/>
  <c r="N226" i="5"/>
  <c r="N39" i="5"/>
  <c r="N164" i="5"/>
  <c r="N190" i="5"/>
  <c r="N196" i="5"/>
  <c r="N194" i="5"/>
  <c r="N81" i="5"/>
  <c r="N189" i="5"/>
  <c r="N184" i="5"/>
  <c r="N99" i="5"/>
  <c r="N142" i="5"/>
  <c r="N111" i="5"/>
  <c r="N112" i="5"/>
  <c r="N63" i="5"/>
  <c r="N20" i="5"/>
  <c r="N212" i="5"/>
  <c r="N45" i="5"/>
  <c r="N56" i="5"/>
  <c r="O221" i="5"/>
  <c r="U221" i="5" s="1"/>
  <c r="N135" i="5"/>
  <c r="N154" i="5"/>
  <c r="O128" i="5"/>
  <c r="N211" i="5"/>
  <c r="N70" i="5"/>
  <c r="O79" i="5"/>
  <c r="O174" i="5"/>
  <c r="U174" i="5" s="1"/>
  <c r="O145" i="5"/>
  <c r="U145" i="5" s="1"/>
  <c r="N203" i="5"/>
  <c r="N180" i="5"/>
  <c r="N109" i="5"/>
  <c r="O69" i="5"/>
  <c r="O80" i="5"/>
  <c r="N71" i="5"/>
  <c r="N92" i="5"/>
  <c r="N34" i="5"/>
  <c r="N192" i="5"/>
  <c r="N29" i="5"/>
  <c r="O28" i="5"/>
  <c r="N91" i="5"/>
  <c r="O62" i="5"/>
  <c r="O98" i="5"/>
  <c r="O110" i="5"/>
  <c r="N299" i="5"/>
  <c r="O21" i="5"/>
  <c r="N205" i="5"/>
  <c r="N42" i="5"/>
  <c r="N151" i="5"/>
  <c r="N23" i="5"/>
  <c r="O195" i="5"/>
  <c r="U195" i="5" s="1"/>
  <c r="O33" i="5"/>
  <c r="O58" i="5"/>
  <c r="O88" i="5"/>
  <c r="N103" i="5"/>
  <c r="O161" i="5"/>
  <c r="T161" i="5" s="1"/>
  <c r="N43" i="5"/>
  <c r="O202" i="5"/>
  <c r="U202" i="5" s="1"/>
  <c r="O20" i="5"/>
  <c r="N119" i="5"/>
  <c r="N31" i="5"/>
  <c r="O190" i="5"/>
  <c r="U190" i="5" s="1"/>
  <c r="N210" i="5"/>
  <c r="N132" i="5"/>
  <c r="N131" i="5"/>
  <c r="O188" i="5"/>
  <c r="U188" i="5" s="1"/>
  <c r="O177" i="5"/>
  <c r="U177" i="5" s="1"/>
  <c r="O124" i="5"/>
  <c r="O170" i="5"/>
  <c r="U170" i="5" s="1"/>
  <c r="O148" i="5"/>
  <c r="T148" i="5" s="1"/>
  <c r="O129" i="5"/>
  <c r="N66" i="5"/>
  <c r="O116" i="5"/>
  <c r="O155" i="5"/>
  <c r="U155" i="5" s="1"/>
  <c r="N198" i="5"/>
  <c r="N218" i="5"/>
  <c r="N206" i="5"/>
  <c r="O56" i="5"/>
  <c r="O176" i="5"/>
  <c r="U176" i="5" s="1"/>
  <c r="N104" i="5"/>
  <c r="O209" i="5"/>
  <c r="U209" i="5" s="1"/>
  <c r="O135" i="5"/>
  <c r="O141" i="5"/>
  <c r="U141" i="5" s="1"/>
  <c r="O105" i="5"/>
  <c r="O55" i="5"/>
  <c r="N36" i="5"/>
  <c r="O201" i="5"/>
  <c r="U201" i="5" s="1"/>
  <c r="O122" i="5"/>
  <c r="N37" i="5"/>
  <c r="N41" i="5"/>
  <c r="O93" i="5"/>
  <c r="N53" i="5"/>
  <c r="O159" i="5"/>
  <c r="U159" i="5" s="1"/>
  <c r="N108" i="5"/>
  <c r="N60" i="5"/>
  <c r="O81" i="5"/>
  <c r="O194" i="5"/>
  <c r="U194" i="5" s="1"/>
  <c r="O182" i="5"/>
  <c r="U182" i="5" s="1"/>
  <c r="O134" i="5"/>
  <c r="N24" i="5"/>
  <c r="O39" i="5"/>
  <c r="N187" i="5"/>
  <c r="O296" i="5"/>
  <c r="U296" i="5" s="1"/>
  <c r="O87" i="5"/>
  <c r="O193" i="5"/>
  <c r="U193" i="5" s="1"/>
  <c r="N78" i="5"/>
  <c r="N77" i="5"/>
  <c r="O219" i="5"/>
  <c r="U219" i="5" s="1"/>
  <c r="N47" i="5"/>
  <c r="N86" i="5"/>
  <c r="N107" i="5"/>
  <c r="N228" i="5"/>
  <c r="N168" i="5"/>
  <c r="N138" i="5"/>
  <c r="N114" i="5"/>
  <c r="O50" i="5"/>
  <c r="O178" i="5"/>
  <c r="U178" i="5" s="1"/>
  <c r="O101" i="5"/>
  <c r="O185" i="5"/>
  <c r="T185" i="5" s="1"/>
  <c r="N222" i="5"/>
  <c r="N120" i="5"/>
  <c r="O181" i="5"/>
  <c r="U181" i="5" s="1"/>
  <c r="O51" i="5"/>
  <c r="O171" i="5"/>
  <c r="U171" i="5" s="1"/>
  <c r="N175" i="5"/>
  <c r="O112" i="5"/>
  <c r="U147" i="5"/>
  <c r="O217" i="5"/>
  <c r="T217" i="5" s="1"/>
  <c r="N167" i="5"/>
  <c r="N61" i="5"/>
  <c r="N204" i="5"/>
  <c r="N35" i="5"/>
  <c r="N163" i="5"/>
  <c r="O123" i="5"/>
  <c r="O106" i="5"/>
  <c r="O52" i="5"/>
  <c r="O63" i="5"/>
  <c r="O160" i="5"/>
  <c r="T160" i="5" s="1"/>
  <c r="N300" i="5"/>
  <c r="O67" i="5"/>
  <c r="O49" i="5"/>
  <c r="N199" i="5"/>
  <c r="O117" i="5"/>
  <c r="N59" i="5"/>
  <c r="N223" i="5"/>
  <c r="O113" i="5"/>
  <c r="N30" i="5"/>
  <c r="N216" i="5"/>
  <c r="N133" i="5"/>
  <c r="O140" i="5"/>
  <c r="N102" i="5"/>
  <c r="O94" i="5"/>
  <c r="O32" i="5"/>
  <c r="O184" i="5"/>
  <c r="U184" i="5" s="1"/>
  <c r="N225" i="5"/>
  <c r="O225" i="5"/>
  <c r="U225" i="5" s="1"/>
  <c r="N224" i="5"/>
  <c r="O224" i="5"/>
  <c r="U224" i="5" s="1"/>
  <c r="N137" i="5"/>
  <c r="O137" i="5"/>
  <c r="N219" i="5"/>
  <c r="N177" i="5"/>
  <c r="N80" i="5"/>
  <c r="O220" i="5"/>
  <c r="U220" i="5" s="1"/>
  <c r="O297" i="5"/>
  <c r="U297" i="5" s="1"/>
  <c r="O213" i="5"/>
  <c r="U213" i="5" s="1"/>
  <c r="N197" i="5"/>
  <c r="O197" i="5"/>
  <c r="T197" i="5" s="1"/>
  <c r="O172" i="5"/>
  <c r="U172" i="5" s="1"/>
  <c r="O68" i="5"/>
  <c r="N295" i="5"/>
  <c r="N200" i="5"/>
  <c r="O200" i="5"/>
  <c r="U200" i="5" s="1"/>
  <c r="N214" i="5"/>
  <c r="N178" i="5"/>
  <c r="N38" i="5"/>
  <c r="N57" i="5"/>
  <c r="N74" i="5"/>
  <c r="N202" i="5"/>
  <c r="N62" i="5"/>
  <c r="N87" i="5"/>
  <c r="N125" i="5"/>
  <c r="N188" i="5"/>
  <c r="N221" i="5"/>
  <c r="N50" i="5"/>
  <c r="N153" i="5"/>
  <c r="N176" i="5"/>
  <c r="N64" i="5"/>
  <c r="N165" i="5"/>
  <c r="O165" i="5"/>
  <c r="U165" i="5" s="1"/>
  <c r="N75" i="5"/>
  <c r="O75" i="5"/>
  <c r="N141" i="5"/>
  <c r="N28" i="5"/>
  <c r="N89" i="5"/>
  <c r="N69" i="5"/>
  <c r="N33" i="5"/>
  <c r="N100" i="5"/>
  <c r="O100" i="5"/>
  <c r="N296" i="5"/>
  <c r="N213" i="5"/>
  <c r="N209" i="5"/>
  <c r="N185" i="5"/>
  <c r="N172" i="5"/>
  <c r="N129" i="5"/>
  <c r="N220" i="5"/>
  <c r="N195" i="5"/>
  <c r="N297" i="5"/>
  <c r="N124" i="5"/>
  <c r="N148" i="5"/>
  <c r="N26" i="5"/>
  <c r="O196" i="5"/>
  <c r="U196" i="5" s="1"/>
  <c r="N149" i="5"/>
  <c r="O149" i="5"/>
  <c r="U149" i="5" s="1"/>
  <c r="N298" i="5"/>
  <c r="N166" i="5"/>
  <c r="N51" i="5"/>
  <c r="N183" i="5"/>
  <c r="N130" i="5"/>
  <c r="N170" i="5"/>
  <c r="N101" i="5"/>
  <c r="N117" i="5"/>
  <c r="O189" i="5"/>
  <c r="U189" i="5" s="1"/>
  <c r="O173" i="5"/>
  <c r="N40" i="5"/>
  <c r="O40" i="5"/>
  <c r="N27" i="5"/>
  <c r="O27" i="5"/>
  <c r="AB318" i="6"/>
  <c r="Z318" i="6"/>
  <c r="AA318" i="6" s="1"/>
  <c r="Y318" i="6"/>
  <c r="S318" i="6"/>
  <c r="U318" i="6" s="1"/>
  <c r="Q318" i="6"/>
  <c r="R318" i="6" s="1"/>
  <c r="AB317" i="6"/>
  <c r="Z317" i="6"/>
  <c r="AA317" i="6" s="1"/>
  <c r="Y317" i="6"/>
  <c r="S317" i="6"/>
  <c r="U317" i="6" s="1"/>
  <c r="Q317" i="6"/>
  <c r="R317" i="6" s="1"/>
  <c r="AB316" i="6"/>
  <c r="Z316" i="6"/>
  <c r="AA316" i="6" s="1"/>
  <c r="Y316" i="6"/>
  <c r="Q316" i="6"/>
  <c r="R316" i="6" s="1"/>
  <c r="S316" i="6" s="1"/>
  <c r="AB315" i="6"/>
  <c r="Z315" i="6"/>
  <c r="AA315" i="6" s="1"/>
  <c r="Y315" i="6"/>
  <c r="Q315" i="6"/>
  <c r="R315" i="6" s="1"/>
  <c r="S315" i="6" s="1"/>
  <c r="U315" i="6" s="1"/>
  <c r="AB314" i="6"/>
  <c r="Z314" i="6"/>
  <c r="AA314" i="6" s="1"/>
  <c r="Y314" i="6"/>
  <c r="Q314" i="6"/>
  <c r="R314" i="6" s="1"/>
  <c r="S314" i="6" s="1"/>
  <c r="U314" i="6" s="1"/>
  <c r="AB313" i="6"/>
  <c r="Z313" i="6"/>
  <c r="AA313" i="6" s="1"/>
  <c r="Y313" i="6"/>
  <c r="Q313" i="6"/>
  <c r="R313" i="6" s="1"/>
  <c r="S313" i="6" s="1"/>
  <c r="T313" i="6" s="1"/>
  <c r="AB312" i="6"/>
  <c r="Z312" i="6"/>
  <c r="AA312" i="6" s="1"/>
  <c r="Y312" i="6"/>
  <c r="S312" i="6"/>
  <c r="U312" i="6" s="1"/>
  <c r="Q312" i="6"/>
  <c r="R312" i="6" s="1"/>
  <c r="AB311" i="6"/>
  <c r="Z311" i="6"/>
  <c r="AA311" i="6" s="1"/>
  <c r="Y311" i="6"/>
  <c r="Q311" i="6"/>
  <c r="R311" i="6" s="1"/>
  <c r="S311" i="6" s="1"/>
  <c r="T311" i="6" s="1"/>
  <c r="AB310" i="6"/>
  <c r="Z310" i="6"/>
  <c r="AA310" i="6" s="1"/>
  <c r="Y310" i="6"/>
  <c r="Q310" i="6"/>
  <c r="R310" i="6" s="1"/>
  <c r="S310" i="6" s="1"/>
  <c r="AB309" i="6"/>
  <c r="Z309" i="6"/>
  <c r="AA309" i="6" s="1"/>
  <c r="Y309" i="6"/>
  <c r="Q309" i="6"/>
  <c r="R309" i="6" s="1"/>
  <c r="S309" i="6" s="1"/>
  <c r="U309" i="6" s="1"/>
  <c r="AB308" i="6"/>
  <c r="Z308" i="6"/>
  <c r="AA308" i="6" s="1"/>
  <c r="Y308" i="6"/>
  <c r="S308" i="6"/>
  <c r="U308" i="6" s="1"/>
  <c r="Q308" i="6"/>
  <c r="R308" i="6" s="1"/>
  <c r="AB307" i="6"/>
  <c r="Z307" i="6"/>
  <c r="AA307" i="6" s="1"/>
  <c r="Y307" i="6"/>
  <c r="Q307" i="6"/>
  <c r="R307" i="6" s="1"/>
  <c r="S307" i="6" s="1"/>
  <c r="T307" i="6" s="1"/>
  <c r="AB306" i="6"/>
  <c r="Z306" i="6"/>
  <c r="AA306" i="6" s="1"/>
  <c r="Y306" i="6"/>
  <c r="Q306" i="6"/>
  <c r="R306" i="6" s="1"/>
  <c r="S306" i="6" s="1"/>
  <c r="U306" i="6" s="1"/>
  <c r="AB305" i="6"/>
  <c r="Z305" i="6"/>
  <c r="AA305" i="6" s="1"/>
  <c r="Y305" i="6"/>
  <c r="S305" i="6"/>
  <c r="T305" i="6" s="1"/>
  <c r="Q305" i="6"/>
  <c r="R305" i="6" s="1"/>
  <c r="AB304" i="6"/>
  <c r="Z304" i="6"/>
  <c r="AA304" i="6" s="1"/>
  <c r="Y304" i="6"/>
  <c r="Q304" i="6"/>
  <c r="R304" i="6" s="1"/>
  <c r="S304" i="6" s="1"/>
  <c r="AB303" i="6"/>
  <c r="Z303" i="6"/>
  <c r="AA303" i="6" s="1"/>
  <c r="Y303" i="6"/>
  <c r="Q303" i="6"/>
  <c r="R303" i="6" s="1"/>
  <c r="S303" i="6" s="1"/>
  <c r="U303" i="6" s="1"/>
  <c r="AB302" i="6"/>
  <c r="Z302" i="6"/>
  <c r="AA302" i="6" s="1"/>
  <c r="Y302" i="6"/>
  <c r="S302" i="6"/>
  <c r="U302" i="6" s="1"/>
  <c r="Q302" i="6"/>
  <c r="R302" i="6" s="1"/>
  <c r="AB301" i="6"/>
  <c r="Z301" i="6"/>
  <c r="AA301" i="6" s="1"/>
  <c r="Y301" i="6"/>
  <c r="Q301" i="6"/>
  <c r="R301" i="6" s="1"/>
  <c r="S301" i="6" s="1"/>
  <c r="T301" i="6" s="1"/>
  <c r="AB300" i="6"/>
  <c r="Z300" i="6"/>
  <c r="AA300" i="6" s="1"/>
  <c r="Y300" i="6"/>
  <c r="Q300" i="6"/>
  <c r="R300" i="6" s="1"/>
  <c r="S300" i="6" s="1"/>
  <c r="U300" i="6" s="1"/>
  <c r="AB299" i="6"/>
  <c r="Z299" i="6"/>
  <c r="AA299" i="6" s="1"/>
  <c r="Y299" i="6"/>
  <c r="Q299" i="6"/>
  <c r="R299" i="6" s="1"/>
  <c r="S299" i="6" s="1"/>
  <c r="U299" i="6" s="1"/>
  <c r="AB298" i="6"/>
  <c r="Z298" i="6"/>
  <c r="AA298" i="6" s="1"/>
  <c r="Y298" i="6"/>
  <c r="Q298" i="6"/>
  <c r="R298" i="6" s="1"/>
  <c r="S298" i="6" s="1"/>
  <c r="AB297" i="6"/>
  <c r="Z297" i="6"/>
  <c r="AA297" i="6" s="1"/>
  <c r="Y297" i="6"/>
  <c r="Q297" i="6"/>
  <c r="R297" i="6" s="1"/>
  <c r="S297" i="6" s="1"/>
  <c r="U297" i="6" s="1"/>
  <c r="AB296" i="6"/>
  <c r="Z296" i="6"/>
  <c r="AA296" i="6" s="1"/>
  <c r="Y296" i="6"/>
  <c r="S296" i="6"/>
  <c r="U296" i="6" s="1"/>
  <c r="Q296" i="6"/>
  <c r="R296" i="6" s="1"/>
  <c r="AB295" i="6"/>
  <c r="Z295" i="6"/>
  <c r="AA295" i="6" s="1"/>
  <c r="Y295" i="6"/>
  <c r="Q295" i="6"/>
  <c r="R295" i="6" s="1"/>
  <c r="S295" i="6" s="1"/>
  <c r="T295" i="6" s="1"/>
  <c r="AB294" i="6"/>
  <c r="Z294" i="6"/>
  <c r="AA294" i="6" s="1"/>
  <c r="Y294" i="6"/>
  <c r="Q294" i="6"/>
  <c r="R294" i="6" s="1"/>
  <c r="S294" i="6" s="1"/>
  <c r="U294" i="6" s="1"/>
  <c r="AB293" i="6"/>
  <c r="Z293" i="6"/>
  <c r="AA293" i="6" s="1"/>
  <c r="Y293" i="6"/>
  <c r="S293" i="6"/>
  <c r="U293" i="6" s="1"/>
  <c r="Q293" i="6"/>
  <c r="R293" i="6" s="1"/>
  <c r="AB292" i="6"/>
  <c r="Z292" i="6"/>
  <c r="AA292" i="6" s="1"/>
  <c r="Y292" i="6"/>
  <c r="Q292" i="6"/>
  <c r="R292" i="6" s="1"/>
  <c r="S292" i="6" s="1"/>
  <c r="AB291" i="6"/>
  <c r="Z291" i="6"/>
  <c r="AA291" i="6" s="1"/>
  <c r="Y291" i="6"/>
  <c r="Q291" i="6"/>
  <c r="R291" i="6" s="1"/>
  <c r="S291" i="6" s="1"/>
  <c r="U291" i="6" s="1"/>
  <c r="AB290" i="6"/>
  <c r="Z290" i="6"/>
  <c r="AA290" i="6" s="1"/>
  <c r="Y290" i="6"/>
  <c r="S290" i="6"/>
  <c r="T290" i="6" s="1"/>
  <c r="Q290" i="6"/>
  <c r="R290" i="6" s="1"/>
  <c r="AB289" i="6"/>
  <c r="Z289" i="6"/>
  <c r="AA289" i="6" s="1"/>
  <c r="Y289" i="6"/>
  <c r="Q289" i="6"/>
  <c r="R289" i="6" s="1"/>
  <c r="S289" i="6" s="1"/>
  <c r="T289" i="6" s="1"/>
  <c r="AB288" i="6"/>
  <c r="Z288" i="6"/>
  <c r="AA288" i="6" s="1"/>
  <c r="Y288" i="6"/>
  <c r="Q288" i="6"/>
  <c r="R288" i="6" s="1"/>
  <c r="S288" i="6" s="1"/>
  <c r="U288" i="6" s="1"/>
  <c r="AB287" i="6"/>
  <c r="Z287" i="6"/>
  <c r="AA287" i="6" s="1"/>
  <c r="Y287" i="6"/>
  <c r="Q287" i="6"/>
  <c r="R287" i="6" s="1"/>
  <c r="S287" i="6" s="1"/>
  <c r="U287" i="6" s="1"/>
  <c r="AB286" i="6"/>
  <c r="Z286" i="6"/>
  <c r="AA286" i="6" s="1"/>
  <c r="Y286" i="6"/>
  <c r="Q286" i="6"/>
  <c r="R286" i="6" s="1"/>
  <c r="S286" i="6" s="1"/>
  <c r="AB285" i="6"/>
  <c r="Z285" i="6"/>
  <c r="AA285" i="6" s="1"/>
  <c r="Y285" i="6"/>
  <c r="Q285" i="6"/>
  <c r="R285" i="6" s="1"/>
  <c r="S285" i="6" s="1"/>
  <c r="U285" i="6" s="1"/>
  <c r="AB284" i="6"/>
  <c r="Z284" i="6"/>
  <c r="AA284" i="6" s="1"/>
  <c r="Y284" i="6"/>
  <c r="S284" i="6"/>
  <c r="U284" i="6" s="1"/>
  <c r="Q284" i="6"/>
  <c r="R284" i="6" s="1"/>
  <c r="AB283" i="6"/>
  <c r="Z283" i="6"/>
  <c r="AA283" i="6" s="1"/>
  <c r="Y283" i="6"/>
  <c r="Q283" i="6"/>
  <c r="R283" i="6" s="1"/>
  <c r="S283" i="6" s="1"/>
  <c r="T283" i="6" s="1"/>
  <c r="AB282" i="6"/>
  <c r="Z282" i="6"/>
  <c r="AA282" i="6" s="1"/>
  <c r="Y282" i="6"/>
  <c r="Q282" i="6"/>
  <c r="R282" i="6" s="1"/>
  <c r="S282" i="6" s="1"/>
  <c r="U282" i="6" s="1"/>
  <c r="AB281" i="6"/>
  <c r="Z281" i="6"/>
  <c r="AA281" i="6" s="1"/>
  <c r="Y281" i="6"/>
  <c r="S281" i="6"/>
  <c r="T281" i="6" s="1"/>
  <c r="Q281" i="6"/>
  <c r="R281" i="6" s="1"/>
  <c r="AB280" i="6"/>
  <c r="Z280" i="6"/>
  <c r="AA280" i="6" s="1"/>
  <c r="Y280" i="6"/>
  <c r="Q280" i="6"/>
  <c r="R280" i="6" s="1"/>
  <c r="S280" i="6" s="1"/>
  <c r="AB279" i="6"/>
  <c r="Z279" i="6"/>
  <c r="AA279" i="6" s="1"/>
  <c r="Y279" i="6"/>
  <c r="Q279" i="6"/>
  <c r="R279" i="6" s="1"/>
  <c r="S279" i="6" s="1"/>
  <c r="U279" i="6" s="1"/>
  <c r="AB278" i="6"/>
  <c r="Z278" i="6"/>
  <c r="AA278" i="6" s="1"/>
  <c r="Y278" i="6"/>
  <c r="Q278" i="6"/>
  <c r="R278" i="6" s="1"/>
  <c r="S278" i="6" s="1"/>
  <c r="U278" i="6" s="1"/>
  <c r="AB277" i="6"/>
  <c r="Z277" i="6"/>
  <c r="AA277" i="6" s="1"/>
  <c r="Y277" i="6"/>
  <c r="Q277" i="6"/>
  <c r="R277" i="6" s="1"/>
  <c r="S277" i="6" s="1"/>
  <c r="T277" i="6" s="1"/>
  <c r="AB276" i="6"/>
  <c r="Z276" i="6"/>
  <c r="AA276" i="6" s="1"/>
  <c r="Y276" i="6"/>
  <c r="Q276" i="6"/>
  <c r="R276" i="6" s="1"/>
  <c r="S276" i="6" s="1"/>
  <c r="U276" i="6" s="1"/>
  <c r="AB275" i="6"/>
  <c r="Z275" i="6"/>
  <c r="AA275" i="6" s="1"/>
  <c r="Y275" i="6"/>
  <c r="Q275" i="6"/>
  <c r="R275" i="6" s="1"/>
  <c r="S275" i="6" s="1"/>
  <c r="U275" i="6" s="1"/>
  <c r="AB274" i="6"/>
  <c r="Z274" i="6"/>
  <c r="AA274" i="6" s="1"/>
  <c r="Y274" i="6"/>
  <c r="Q274" i="6"/>
  <c r="R274" i="6" s="1"/>
  <c r="S274" i="6" s="1"/>
  <c r="AB273" i="6"/>
  <c r="Z273" i="6"/>
  <c r="AA273" i="6" s="1"/>
  <c r="Y273" i="6"/>
  <c r="Q273" i="6"/>
  <c r="R273" i="6" s="1"/>
  <c r="S273" i="6" s="1"/>
  <c r="U273" i="6" s="1"/>
  <c r="AB272" i="6"/>
  <c r="Z272" i="6"/>
  <c r="AA272" i="6" s="1"/>
  <c r="Y272" i="6"/>
  <c r="S272" i="6"/>
  <c r="U272" i="6" s="1"/>
  <c r="Q272" i="6"/>
  <c r="R272" i="6" s="1"/>
  <c r="AB271" i="6"/>
  <c r="Z271" i="6"/>
  <c r="AA271" i="6" s="1"/>
  <c r="Y271" i="6"/>
  <c r="Q271" i="6"/>
  <c r="R271" i="6" s="1"/>
  <c r="S271" i="6" s="1"/>
  <c r="T271" i="6" s="1"/>
  <c r="AB270" i="6"/>
  <c r="Z270" i="6"/>
  <c r="AA270" i="6" s="1"/>
  <c r="Y270" i="6"/>
  <c r="Q270" i="6"/>
  <c r="R270" i="6" s="1"/>
  <c r="S270" i="6" s="1"/>
  <c r="U270" i="6" s="1"/>
  <c r="AB269" i="6"/>
  <c r="Z269" i="6"/>
  <c r="AA269" i="6" s="1"/>
  <c r="Y269" i="6"/>
  <c r="S269" i="6"/>
  <c r="U269" i="6" s="1"/>
  <c r="Q269" i="6"/>
  <c r="R269" i="6" s="1"/>
  <c r="AB268" i="6"/>
  <c r="Z268" i="6"/>
  <c r="AA268" i="6" s="1"/>
  <c r="Y268" i="6"/>
  <c r="Q268" i="6"/>
  <c r="R268" i="6" s="1"/>
  <c r="S268" i="6" s="1"/>
  <c r="T268" i="6" s="1"/>
  <c r="AB267" i="6"/>
  <c r="Z267" i="6"/>
  <c r="AA267" i="6" s="1"/>
  <c r="Y267" i="6"/>
  <c r="Q267" i="6"/>
  <c r="R267" i="6" s="1"/>
  <c r="S267" i="6" s="1"/>
  <c r="U267" i="6" s="1"/>
  <c r="AB266" i="6"/>
  <c r="Z266" i="6"/>
  <c r="AA266" i="6" s="1"/>
  <c r="Y266" i="6"/>
  <c r="Q266" i="6"/>
  <c r="R266" i="6" s="1"/>
  <c r="S266" i="6" s="1"/>
  <c r="U266" i="6" s="1"/>
  <c r="AB265" i="6"/>
  <c r="Z265" i="6"/>
  <c r="AA265" i="6" s="1"/>
  <c r="Y265" i="6"/>
  <c r="Q265" i="6"/>
  <c r="R265" i="6" s="1"/>
  <c r="S265" i="6" s="1"/>
  <c r="T265" i="6" s="1"/>
  <c r="AB264" i="6"/>
  <c r="Z264" i="6"/>
  <c r="AA264" i="6" s="1"/>
  <c r="Y264" i="6"/>
  <c r="Q264" i="6"/>
  <c r="R264" i="6" s="1"/>
  <c r="S264" i="6" s="1"/>
  <c r="U264" i="6" s="1"/>
  <c r="AB263" i="6"/>
  <c r="Z263" i="6"/>
  <c r="AA263" i="6" s="1"/>
  <c r="Y263" i="6"/>
  <c r="Q263" i="6"/>
  <c r="R263" i="6" s="1"/>
  <c r="S263" i="6" s="1"/>
  <c r="T263" i="6" s="1"/>
  <c r="AB262" i="6"/>
  <c r="Z262" i="6"/>
  <c r="AA262" i="6" s="1"/>
  <c r="Y262" i="6"/>
  <c r="Q262" i="6"/>
  <c r="R262" i="6" s="1"/>
  <c r="S262" i="6" s="1"/>
  <c r="T262" i="6" s="1"/>
  <c r="AB261" i="6"/>
  <c r="Z261" i="6"/>
  <c r="AA261" i="6" s="1"/>
  <c r="Y261" i="6"/>
  <c r="Q261" i="6"/>
  <c r="R261" i="6" s="1"/>
  <c r="S261" i="6" s="1"/>
  <c r="U261" i="6" s="1"/>
  <c r="AB260" i="6"/>
  <c r="Z260" i="6"/>
  <c r="AA260" i="6" s="1"/>
  <c r="Y260" i="6"/>
  <c r="S260" i="6"/>
  <c r="U260" i="6" s="1"/>
  <c r="Q260" i="6"/>
  <c r="R260" i="6" s="1"/>
  <c r="AB259" i="6"/>
  <c r="Z259" i="6"/>
  <c r="AA259" i="6" s="1"/>
  <c r="Y259" i="6"/>
  <c r="Q259" i="6"/>
  <c r="R259" i="6" s="1"/>
  <c r="S259" i="6" s="1"/>
  <c r="T259" i="6" s="1"/>
  <c r="AB258" i="6"/>
  <c r="Z258" i="6"/>
  <c r="AA258" i="6" s="1"/>
  <c r="Y258" i="6"/>
  <c r="Q258" i="6"/>
  <c r="R258" i="6" s="1"/>
  <c r="S258" i="6" s="1"/>
  <c r="U258" i="6" s="1"/>
  <c r="AB257" i="6"/>
  <c r="Z257" i="6"/>
  <c r="AA257" i="6" s="1"/>
  <c r="Y257" i="6"/>
  <c r="S257" i="6"/>
  <c r="U257" i="6" s="1"/>
  <c r="Q257" i="6"/>
  <c r="R257" i="6" s="1"/>
  <c r="AB256" i="6"/>
  <c r="Z256" i="6"/>
  <c r="AA256" i="6" s="1"/>
  <c r="Y256" i="6"/>
  <c r="Q256" i="6"/>
  <c r="R256" i="6" s="1"/>
  <c r="S256" i="6" s="1"/>
  <c r="T256" i="6" s="1"/>
  <c r="AB255" i="6"/>
  <c r="Z255" i="6"/>
  <c r="AA255" i="6" s="1"/>
  <c r="Y255" i="6"/>
  <c r="Q255" i="6"/>
  <c r="R255" i="6" s="1"/>
  <c r="S255" i="6" s="1"/>
  <c r="U255" i="6" s="1"/>
  <c r="AB254" i="6"/>
  <c r="Z254" i="6"/>
  <c r="AA254" i="6" s="1"/>
  <c r="Y254" i="6"/>
  <c r="S254" i="6"/>
  <c r="U254" i="6" s="1"/>
  <c r="Q254" i="6"/>
  <c r="R254" i="6" s="1"/>
  <c r="AB253" i="6"/>
  <c r="Z253" i="6"/>
  <c r="AA253" i="6" s="1"/>
  <c r="Y253" i="6"/>
  <c r="Q253" i="6"/>
  <c r="R253" i="6" s="1"/>
  <c r="S253" i="6" s="1"/>
  <c r="T253" i="6" s="1"/>
  <c r="AB252" i="6"/>
  <c r="Z252" i="6"/>
  <c r="AA252" i="6" s="1"/>
  <c r="Y252" i="6"/>
  <c r="Q252" i="6"/>
  <c r="R252" i="6" s="1"/>
  <c r="S252" i="6" s="1"/>
  <c r="U252" i="6" s="1"/>
  <c r="AB251" i="6"/>
  <c r="Z251" i="6"/>
  <c r="AA251" i="6" s="1"/>
  <c r="Y251" i="6"/>
  <c r="Q251" i="6"/>
  <c r="R251" i="6" s="1"/>
  <c r="S251" i="6" s="1"/>
  <c r="U251" i="6" s="1"/>
  <c r="AB250" i="6"/>
  <c r="Z250" i="6"/>
  <c r="AA250" i="6" s="1"/>
  <c r="Y250" i="6"/>
  <c r="Q250" i="6"/>
  <c r="R250" i="6" s="1"/>
  <c r="S250" i="6" s="1"/>
  <c r="U250" i="6" s="1"/>
  <c r="AB249" i="6"/>
  <c r="Z249" i="6"/>
  <c r="AA249" i="6" s="1"/>
  <c r="Y249" i="6"/>
  <c r="Q249" i="6"/>
  <c r="AB19" i="6"/>
  <c r="Z19" i="6"/>
  <c r="AA19" i="6" s="1"/>
  <c r="Y19" i="6"/>
  <c r="Q19" i="6"/>
  <c r="AC300" i="5"/>
  <c r="AF300" i="5" s="1"/>
  <c r="AA300" i="5"/>
  <c r="AB300" i="5" s="1"/>
  <c r="Y300" i="5"/>
  <c r="T300" i="5"/>
  <c r="AC299" i="5"/>
  <c r="AE299" i="5" s="1"/>
  <c r="AA299" i="5"/>
  <c r="AB299" i="5" s="1"/>
  <c r="Y299" i="5"/>
  <c r="U299" i="5"/>
  <c r="AC298" i="5"/>
  <c r="AD298" i="5" s="1"/>
  <c r="AA298" i="5"/>
  <c r="AB298" i="5" s="1"/>
  <c r="Y298" i="5"/>
  <c r="U298" i="5"/>
  <c r="AC297" i="5"/>
  <c r="AD297" i="5" s="1"/>
  <c r="AA297" i="5"/>
  <c r="AB297" i="5" s="1"/>
  <c r="Y297" i="5"/>
  <c r="AC296" i="5"/>
  <c r="AF296" i="5" s="1"/>
  <c r="AA296" i="5"/>
  <c r="AB296" i="5" s="1"/>
  <c r="Y296" i="5"/>
  <c r="AC295" i="5"/>
  <c r="AA295" i="5"/>
  <c r="AB295" i="5" s="1"/>
  <c r="Y295" i="5"/>
  <c r="AC229" i="5"/>
  <c r="AF229" i="5" s="1"/>
  <c r="AA229" i="5"/>
  <c r="AB229" i="5" s="1"/>
  <c r="Y229" i="5"/>
  <c r="T229" i="5"/>
  <c r="AC228" i="5"/>
  <c r="AF228" i="5" s="1"/>
  <c r="AA228" i="5"/>
  <c r="AB228" i="5" s="1"/>
  <c r="Y228" i="5"/>
  <c r="U228" i="5"/>
  <c r="AC227" i="5"/>
  <c r="AE227" i="5" s="1"/>
  <c r="AA227" i="5"/>
  <c r="AB227" i="5" s="1"/>
  <c r="Y227" i="5"/>
  <c r="U227" i="5"/>
  <c r="AC226" i="5"/>
  <c r="AD226" i="5" s="1"/>
  <c r="AA226" i="5"/>
  <c r="AB226" i="5" s="1"/>
  <c r="Y226" i="5"/>
  <c r="AC225" i="5"/>
  <c r="AF225" i="5" s="1"/>
  <c r="AA225" i="5"/>
  <c r="AB225" i="5" s="1"/>
  <c r="Y225" i="5"/>
  <c r="AC224" i="5"/>
  <c r="AA224" i="5"/>
  <c r="AB224" i="5" s="1"/>
  <c r="Y224" i="5"/>
  <c r="AC223" i="5"/>
  <c r="AF223" i="5" s="1"/>
  <c r="AA223" i="5"/>
  <c r="AB223" i="5" s="1"/>
  <c r="Y223" i="5"/>
  <c r="AC222" i="5"/>
  <c r="AF222" i="5" s="1"/>
  <c r="AA222" i="5"/>
  <c r="AB222" i="5" s="1"/>
  <c r="Y222" i="5"/>
  <c r="U222" i="5"/>
  <c r="AC221" i="5"/>
  <c r="AE221" i="5" s="1"/>
  <c r="AA221" i="5"/>
  <c r="AB221" i="5" s="1"/>
  <c r="Y221" i="5"/>
  <c r="AC220" i="5"/>
  <c r="AD220" i="5" s="1"/>
  <c r="AA220" i="5"/>
  <c r="AB220" i="5" s="1"/>
  <c r="Y220" i="5"/>
  <c r="AC219" i="5"/>
  <c r="AF219" i="5" s="1"/>
  <c r="AA219" i="5"/>
  <c r="AB219" i="5" s="1"/>
  <c r="Y219" i="5"/>
  <c r="AC218" i="5"/>
  <c r="AA218" i="5"/>
  <c r="AB218" i="5" s="1"/>
  <c r="Y218" i="5"/>
  <c r="AC217" i="5"/>
  <c r="AE217" i="5" s="1"/>
  <c r="AA217" i="5"/>
  <c r="AB217" i="5" s="1"/>
  <c r="Y217" i="5"/>
  <c r="AC216" i="5"/>
  <c r="AF216" i="5" s="1"/>
  <c r="AA216" i="5"/>
  <c r="AB216" i="5" s="1"/>
  <c r="Y216" i="5"/>
  <c r="U216" i="5"/>
  <c r="AC215" i="5"/>
  <c r="AE215" i="5" s="1"/>
  <c r="AA215" i="5"/>
  <c r="AB215" i="5" s="1"/>
  <c r="Y215" i="5"/>
  <c r="U215" i="5"/>
  <c r="AC214" i="5"/>
  <c r="AD214" i="5" s="1"/>
  <c r="AA214" i="5"/>
  <c r="AB214" i="5" s="1"/>
  <c r="Y214" i="5"/>
  <c r="AC213" i="5"/>
  <c r="AE213" i="5" s="1"/>
  <c r="AA213" i="5"/>
  <c r="AB213" i="5" s="1"/>
  <c r="Y213" i="5"/>
  <c r="AC212" i="5"/>
  <c r="AA212" i="5"/>
  <c r="AB212" i="5" s="1"/>
  <c r="Y212" i="5"/>
  <c r="AC211" i="5"/>
  <c r="AF211" i="5" s="1"/>
  <c r="AA211" i="5"/>
  <c r="AB211" i="5" s="1"/>
  <c r="Y211" i="5"/>
  <c r="AC210" i="5"/>
  <c r="AF210" i="5" s="1"/>
  <c r="AA210" i="5"/>
  <c r="AB210" i="5" s="1"/>
  <c r="Y210" i="5"/>
  <c r="AC209" i="5"/>
  <c r="AE209" i="5" s="1"/>
  <c r="AA209" i="5"/>
  <c r="AB209" i="5" s="1"/>
  <c r="Y209" i="5"/>
  <c r="AC208" i="5"/>
  <c r="AD208" i="5" s="1"/>
  <c r="AA208" i="5"/>
  <c r="AB208" i="5" s="1"/>
  <c r="Y208" i="5"/>
  <c r="U208" i="5"/>
  <c r="AC207" i="5"/>
  <c r="AF207" i="5" s="1"/>
  <c r="AA207" i="5"/>
  <c r="AB207" i="5" s="1"/>
  <c r="Y207" i="5"/>
  <c r="AC206" i="5"/>
  <c r="AA206" i="5"/>
  <c r="AB206" i="5" s="1"/>
  <c r="Y206" i="5"/>
  <c r="U206" i="5"/>
  <c r="AC205" i="5"/>
  <c r="AF205" i="5" s="1"/>
  <c r="AA205" i="5"/>
  <c r="AB205" i="5" s="1"/>
  <c r="Y205" i="5"/>
  <c r="AC204" i="5"/>
  <c r="AF204" i="5" s="1"/>
  <c r="AA204" i="5"/>
  <c r="AB204" i="5" s="1"/>
  <c r="Y204" i="5"/>
  <c r="U204" i="5"/>
  <c r="AC203" i="5"/>
  <c r="AE203" i="5" s="1"/>
  <c r="AA203" i="5"/>
  <c r="AB203" i="5" s="1"/>
  <c r="Y203" i="5"/>
  <c r="AC202" i="5"/>
  <c r="AD202" i="5" s="1"/>
  <c r="AA202" i="5"/>
  <c r="AB202" i="5" s="1"/>
  <c r="Y202" i="5"/>
  <c r="AC201" i="5"/>
  <c r="AD201" i="5" s="1"/>
  <c r="AA201" i="5"/>
  <c r="AB201" i="5" s="1"/>
  <c r="Y201" i="5"/>
  <c r="AC200" i="5"/>
  <c r="AD200" i="5" s="1"/>
  <c r="AA200" i="5"/>
  <c r="AB200" i="5" s="1"/>
  <c r="Y200" i="5"/>
  <c r="AC199" i="5"/>
  <c r="AE199" i="5" s="1"/>
  <c r="AA199" i="5"/>
  <c r="AB199" i="5" s="1"/>
  <c r="Y199" i="5"/>
  <c r="U199" i="5"/>
  <c r="AC198" i="5"/>
  <c r="AA198" i="5"/>
  <c r="AB198" i="5" s="1"/>
  <c r="Y198" i="5"/>
  <c r="AC197" i="5"/>
  <c r="AD197" i="5" s="1"/>
  <c r="AA197" i="5"/>
  <c r="AB197" i="5" s="1"/>
  <c r="Y197" i="5"/>
  <c r="AC196" i="5"/>
  <c r="AF196" i="5" s="1"/>
  <c r="AA196" i="5"/>
  <c r="AB196" i="5" s="1"/>
  <c r="Y196" i="5"/>
  <c r="AC195" i="5"/>
  <c r="AE195" i="5" s="1"/>
  <c r="AA195" i="5"/>
  <c r="AB195" i="5" s="1"/>
  <c r="Y195" i="5"/>
  <c r="AC194" i="5"/>
  <c r="AD194" i="5" s="1"/>
  <c r="AA194" i="5"/>
  <c r="AB194" i="5" s="1"/>
  <c r="Y194" i="5"/>
  <c r="AC193" i="5"/>
  <c r="AE193" i="5" s="1"/>
  <c r="AA193" i="5"/>
  <c r="AB193" i="5" s="1"/>
  <c r="Y193" i="5"/>
  <c r="AC192" i="5"/>
  <c r="AA192" i="5"/>
  <c r="AB192" i="5" s="1"/>
  <c r="Y192" i="5"/>
  <c r="AC191" i="5"/>
  <c r="AD191" i="5" s="1"/>
  <c r="AA191" i="5"/>
  <c r="AB191" i="5" s="1"/>
  <c r="Y191" i="5"/>
  <c r="T191" i="5"/>
  <c r="AC190" i="5"/>
  <c r="AF190" i="5" s="1"/>
  <c r="AA190" i="5"/>
  <c r="AB190" i="5" s="1"/>
  <c r="Y190" i="5"/>
  <c r="AC189" i="5"/>
  <c r="AE189" i="5" s="1"/>
  <c r="AA189" i="5"/>
  <c r="AB189" i="5" s="1"/>
  <c r="Y189" i="5"/>
  <c r="AC188" i="5"/>
  <c r="AD188" i="5" s="1"/>
  <c r="AA188" i="5"/>
  <c r="AB188" i="5" s="1"/>
  <c r="Y188" i="5"/>
  <c r="AC187" i="5"/>
  <c r="AE187" i="5" s="1"/>
  <c r="AA187" i="5"/>
  <c r="AB187" i="5" s="1"/>
  <c r="Y187" i="5"/>
  <c r="AC186" i="5"/>
  <c r="AA186" i="5"/>
  <c r="AB186" i="5" s="1"/>
  <c r="Y186" i="5"/>
  <c r="AC185" i="5"/>
  <c r="AD185" i="5" s="1"/>
  <c r="AA185" i="5"/>
  <c r="AB185" i="5" s="1"/>
  <c r="Y185" i="5"/>
  <c r="AC184" i="5"/>
  <c r="AF184" i="5" s="1"/>
  <c r="AA184" i="5"/>
  <c r="AB184" i="5" s="1"/>
  <c r="Y184" i="5"/>
  <c r="AC183" i="5"/>
  <c r="AE183" i="5" s="1"/>
  <c r="AA183" i="5"/>
  <c r="AB183" i="5" s="1"/>
  <c r="Y183" i="5"/>
  <c r="AC182" i="5"/>
  <c r="AD182" i="5" s="1"/>
  <c r="AA182" i="5"/>
  <c r="AB182" i="5" s="1"/>
  <c r="Y182" i="5"/>
  <c r="AC181" i="5"/>
  <c r="AE181" i="5" s="1"/>
  <c r="AA181" i="5"/>
  <c r="AB181" i="5" s="1"/>
  <c r="Y181" i="5"/>
  <c r="AC180" i="5"/>
  <c r="AA180" i="5"/>
  <c r="AB180" i="5" s="1"/>
  <c r="Y180" i="5"/>
  <c r="AC179" i="5"/>
  <c r="AD179" i="5" s="1"/>
  <c r="AA179" i="5"/>
  <c r="AB179" i="5" s="1"/>
  <c r="Y179" i="5"/>
  <c r="T179" i="5"/>
  <c r="AC178" i="5"/>
  <c r="AF178" i="5" s="1"/>
  <c r="AA178" i="5"/>
  <c r="AB178" i="5" s="1"/>
  <c r="Y178" i="5"/>
  <c r="AC177" i="5"/>
  <c r="AE177" i="5" s="1"/>
  <c r="AA177" i="5"/>
  <c r="AB177" i="5" s="1"/>
  <c r="Y177" i="5"/>
  <c r="AC176" i="5"/>
  <c r="AD176" i="5" s="1"/>
  <c r="AA176" i="5"/>
  <c r="AB176" i="5" s="1"/>
  <c r="Y176" i="5"/>
  <c r="AC175" i="5"/>
  <c r="AE175" i="5" s="1"/>
  <c r="AA175" i="5"/>
  <c r="AB175" i="5" s="1"/>
  <c r="Y175" i="5"/>
  <c r="U175" i="5"/>
  <c r="AC174" i="5"/>
  <c r="AA174" i="5"/>
  <c r="AB174" i="5" s="1"/>
  <c r="Y174" i="5"/>
  <c r="AC173" i="5"/>
  <c r="AD173" i="5" s="1"/>
  <c r="AA173" i="5"/>
  <c r="AB173" i="5" s="1"/>
  <c r="Y173" i="5"/>
  <c r="AC172" i="5"/>
  <c r="AF172" i="5" s="1"/>
  <c r="AA172" i="5"/>
  <c r="AB172" i="5" s="1"/>
  <c r="Y172" i="5"/>
  <c r="AC171" i="5"/>
  <c r="AE171" i="5" s="1"/>
  <c r="AA171" i="5"/>
  <c r="AB171" i="5" s="1"/>
  <c r="Y171" i="5"/>
  <c r="AC170" i="5"/>
  <c r="AD170" i="5" s="1"/>
  <c r="AA170" i="5"/>
  <c r="AB170" i="5" s="1"/>
  <c r="Y170" i="5"/>
  <c r="AC169" i="5"/>
  <c r="AE169" i="5" s="1"/>
  <c r="AA169" i="5"/>
  <c r="AB169" i="5" s="1"/>
  <c r="Y169" i="5"/>
  <c r="U169" i="5"/>
  <c r="AC168" i="5"/>
  <c r="AA168" i="5"/>
  <c r="AB168" i="5" s="1"/>
  <c r="Y168" i="5"/>
  <c r="U168" i="5"/>
  <c r="AC167" i="5"/>
  <c r="AF167" i="5" s="1"/>
  <c r="AA167" i="5"/>
  <c r="AB167" i="5" s="1"/>
  <c r="Y167" i="5"/>
  <c r="T167" i="5"/>
  <c r="AC166" i="5"/>
  <c r="AF166" i="5" s="1"/>
  <c r="AA166" i="5"/>
  <c r="AB166" i="5" s="1"/>
  <c r="Y166" i="5"/>
  <c r="AC165" i="5"/>
  <c r="AE165" i="5" s="1"/>
  <c r="AA165" i="5"/>
  <c r="AB165" i="5" s="1"/>
  <c r="Y165" i="5"/>
  <c r="AC164" i="5"/>
  <c r="AD164" i="5" s="1"/>
  <c r="AA164" i="5"/>
  <c r="AB164" i="5" s="1"/>
  <c r="Y164" i="5"/>
  <c r="U164" i="5"/>
  <c r="AC163" i="5"/>
  <c r="AF163" i="5" s="1"/>
  <c r="AA163" i="5"/>
  <c r="AB163" i="5" s="1"/>
  <c r="Y163" i="5"/>
  <c r="U163" i="5"/>
  <c r="AC162" i="5"/>
  <c r="AA162" i="5"/>
  <c r="AB162" i="5" s="1"/>
  <c r="Y162" i="5"/>
  <c r="U162" i="5"/>
  <c r="AC161" i="5"/>
  <c r="AD161" i="5" s="1"/>
  <c r="AA161" i="5"/>
  <c r="AB161" i="5" s="1"/>
  <c r="Y161" i="5"/>
  <c r="AC160" i="5"/>
  <c r="AF160" i="5" s="1"/>
  <c r="AA160" i="5"/>
  <c r="AB160" i="5" s="1"/>
  <c r="Y160" i="5"/>
  <c r="AC159" i="5"/>
  <c r="AF159" i="5" s="1"/>
  <c r="AA159" i="5"/>
  <c r="AB159" i="5" s="1"/>
  <c r="Y159" i="5"/>
  <c r="AC158" i="5"/>
  <c r="AE158" i="5" s="1"/>
  <c r="AA158" i="5"/>
  <c r="AB158" i="5" s="1"/>
  <c r="Y158" i="5"/>
  <c r="U158" i="5"/>
  <c r="AC157" i="5"/>
  <c r="AD157" i="5" s="1"/>
  <c r="AA157" i="5"/>
  <c r="AB157" i="5" s="1"/>
  <c r="Y157" i="5"/>
  <c r="U157" i="5"/>
  <c r="AC156" i="5"/>
  <c r="AE156" i="5" s="1"/>
  <c r="AA156" i="5"/>
  <c r="AB156" i="5" s="1"/>
  <c r="Y156" i="5"/>
  <c r="U156" i="5"/>
  <c r="AC155" i="5"/>
  <c r="AA155" i="5"/>
  <c r="AB155" i="5" s="1"/>
  <c r="Y155" i="5"/>
  <c r="AC154" i="5"/>
  <c r="AE154" i="5" s="1"/>
  <c r="AA154" i="5"/>
  <c r="AB154" i="5" s="1"/>
  <c r="Y154" i="5"/>
  <c r="T154" i="5"/>
  <c r="AC153" i="5"/>
  <c r="AF153" i="5" s="1"/>
  <c r="AA153" i="5"/>
  <c r="AB153" i="5" s="1"/>
  <c r="Y153" i="5"/>
  <c r="AC152" i="5"/>
  <c r="AE152" i="5" s="1"/>
  <c r="AA152" i="5"/>
  <c r="AB152" i="5" s="1"/>
  <c r="Y152" i="5"/>
  <c r="AC151" i="5"/>
  <c r="AD151" i="5" s="1"/>
  <c r="AA151" i="5"/>
  <c r="AB151" i="5" s="1"/>
  <c r="Y151" i="5"/>
  <c r="U151" i="5"/>
  <c r="AC150" i="5"/>
  <c r="AE150" i="5" s="1"/>
  <c r="AA150" i="5"/>
  <c r="AB150" i="5" s="1"/>
  <c r="Y150" i="5"/>
  <c r="U150" i="5"/>
  <c r="AC149" i="5"/>
  <c r="AA149" i="5"/>
  <c r="AB149" i="5" s="1"/>
  <c r="Y149" i="5"/>
  <c r="AC148" i="5"/>
  <c r="AF148" i="5" s="1"/>
  <c r="AA148" i="5"/>
  <c r="AB148" i="5" s="1"/>
  <c r="Y148" i="5"/>
  <c r="AC147" i="5"/>
  <c r="AF147" i="5" s="1"/>
  <c r="AA147" i="5"/>
  <c r="AB147" i="5" s="1"/>
  <c r="Y147" i="5"/>
  <c r="AC146" i="5"/>
  <c r="AE146" i="5" s="1"/>
  <c r="AA146" i="5"/>
  <c r="AB146" i="5" s="1"/>
  <c r="Y146" i="5"/>
  <c r="U146" i="5"/>
  <c r="AC145" i="5"/>
  <c r="AD145" i="5" s="1"/>
  <c r="AA145" i="5"/>
  <c r="AB145" i="5" s="1"/>
  <c r="Y145" i="5"/>
  <c r="AC144" i="5"/>
  <c r="AE144" i="5" s="1"/>
  <c r="AA144" i="5"/>
  <c r="AB144" i="5" s="1"/>
  <c r="Y144" i="5"/>
  <c r="U144" i="5"/>
  <c r="AC143" i="5"/>
  <c r="AA143" i="5"/>
  <c r="AB143" i="5" s="1"/>
  <c r="Y143" i="5"/>
  <c r="AC142" i="5"/>
  <c r="AF142" i="5" s="1"/>
  <c r="AA142" i="5"/>
  <c r="AB142" i="5" s="1"/>
  <c r="Y142" i="5"/>
  <c r="T142" i="5"/>
  <c r="AC141" i="5"/>
  <c r="AF141" i="5" s="1"/>
  <c r="AA141" i="5"/>
  <c r="AB141" i="5" s="1"/>
  <c r="Y141" i="5"/>
  <c r="AC19" i="5"/>
  <c r="AF19" i="5" s="1"/>
  <c r="AA19" i="5"/>
  <c r="AB19" i="5" s="1"/>
  <c r="Y19" i="5"/>
  <c r="M19" i="5"/>
  <c r="K19" i="5"/>
  <c r="K302" i="5" s="1"/>
  <c r="AC318" i="6" l="1"/>
  <c r="AC292" i="6"/>
  <c r="AC285" i="6"/>
  <c r="AC286" i="6"/>
  <c r="AC298" i="6"/>
  <c r="AH183" i="5"/>
  <c r="Q19" i="5"/>
  <c r="M303" i="5"/>
  <c r="R249" i="6"/>
  <c r="S249" i="6" s="1"/>
  <c r="U249" i="6" s="1"/>
  <c r="AC249" i="6"/>
  <c r="AC297" i="6"/>
  <c r="AC260" i="6"/>
  <c r="AC308" i="6"/>
  <c r="AC314" i="6"/>
  <c r="AC288" i="6"/>
  <c r="AC294" i="6"/>
  <c r="AC311" i="6"/>
  <c r="AC317" i="6"/>
  <c r="AC307" i="6"/>
  <c r="AF171" i="5"/>
  <c r="AI171" i="5" s="1"/>
  <c r="AC257" i="6"/>
  <c r="AC271" i="6"/>
  <c r="AC296" i="6"/>
  <c r="AC310" i="6"/>
  <c r="AC316" i="6"/>
  <c r="AC283" i="6"/>
  <c r="AC295" i="6"/>
  <c r="AC315" i="6"/>
  <c r="AE191" i="5"/>
  <c r="AH191" i="5" s="1"/>
  <c r="AC261" i="6"/>
  <c r="AC268" i="6"/>
  <c r="AC281" i="6"/>
  <c r="AC287" i="6"/>
  <c r="AC293" i="6"/>
  <c r="R19" i="6"/>
  <c r="T294" i="6"/>
  <c r="S19" i="5"/>
  <c r="R19" i="5"/>
  <c r="P19" i="5"/>
  <c r="AE179" i="5"/>
  <c r="AH179" i="5" s="1"/>
  <c r="AE298" i="5"/>
  <c r="AH298" i="5" s="1"/>
  <c r="AH171" i="5"/>
  <c r="AH154" i="5"/>
  <c r="AF213" i="5"/>
  <c r="AI213" i="5" s="1"/>
  <c r="T298" i="5"/>
  <c r="T318" i="6"/>
  <c r="U271" i="6"/>
  <c r="U311" i="6"/>
  <c r="T299" i="6"/>
  <c r="U263" i="6"/>
  <c r="AC275" i="6"/>
  <c r="AC278" i="6"/>
  <c r="T284" i="6"/>
  <c r="T275" i="6"/>
  <c r="T258" i="6"/>
  <c r="T252" i="6"/>
  <c r="AC304" i="6"/>
  <c r="AC250" i="6"/>
  <c r="AC251" i="6"/>
  <c r="U256" i="6"/>
  <c r="AC273" i="6"/>
  <c r="AC274" i="6"/>
  <c r="U290" i="6"/>
  <c r="T314" i="6"/>
  <c r="AC252" i="6"/>
  <c r="AC254" i="6"/>
  <c r="AC255" i="6"/>
  <c r="AC263" i="6"/>
  <c r="AC264" i="6"/>
  <c r="U281" i="6"/>
  <c r="AC266" i="6"/>
  <c r="AC267" i="6"/>
  <c r="AC280" i="6"/>
  <c r="AC290" i="6"/>
  <c r="AC291" i="6"/>
  <c r="AC299" i="6"/>
  <c r="AC301" i="6"/>
  <c r="AC302" i="6"/>
  <c r="U305" i="6"/>
  <c r="AC312" i="6"/>
  <c r="T250" i="6"/>
  <c r="AC258" i="6"/>
  <c r="AC259" i="6"/>
  <c r="AC270" i="6"/>
  <c r="T288" i="6"/>
  <c r="AC305" i="6"/>
  <c r="AC306" i="6"/>
  <c r="U262" i="6"/>
  <c r="T266" i="6"/>
  <c r="T269" i="6"/>
  <c r="AC276" i="6"/>
  <c r="T278" i="6"/>
  <c r="U295" i="6"/>
  <c r="AC300" i="6"/>
  <c r="T302" i="6"/>
  <c r="T308" i="6"/>
  <c r="U253" i="6"/>
  <c r="T257" i="6"/>
  <c r="T260" i="6"/>
  <c r="T272" i="6"/>
  <c r="T285" i="6"/>
  <c r="T293" i="6"/>
  <c r="T251" i="6"/>
  <c r="T282" i="6"/>
  <c r="AC284" i="6"/>
  <c r="U289" i="6"/>
  <c r="T296" i="6"/>
  <c r="T306" i="6"/>
  <c r="T309" i="6"/>
  <c r="T312" i="6"/>
  <c r="T254" i="6"/>
  <c r="T270" i="6"/>
  <c r="T273" i="6"/>
  <c r="T276" i="6"/>
  <c r="U283" i="6"/>
  <c r="T287" i="6"/>
  <c r="T300" i="6"/>
  <c r="U313" i="6"/>
  <c r="T317" i="6"/>
  <c r="AC19" i="6"/>
  <c r="T261" i="6"/>
  <c r="U265" i="6"/>
  <c r="T267" i="6"/>
  <c r="AC269" i="6"/>
  <c r="AC272" i="6"/>
  <c r="U277" i="6"/>
  <c r="AC279" i="6"/>
  <c r="AC282" i="6"/>
  <c r="U301" i="6"/>
  <c r="AC303" i="6"/>
  <c r="U307" i="6"/>
  <c r="AC309" i="6"/>
  <c r="U292" i="6"/>
  <c r="T292" i="6"/>
  <c r="T255" i="6"/>
  <c r="U259" i="6"/>
  <c r="T264" i="6"/>
  <c r="U268" i="6"/>
  <c r="T297" i="6"/>
  <c r="AC253" i="6"/>
  <c r="AC262" i="6"/>
  <c r="AC277" i="6"/>
  <c r="T303" i="6"/>
  <c r="U304" i="6"/>
  <c r="T304" i="6"/>
  <c r="AC313" i="6"/>
  <c r="U286" i="6"/>
  <c r="T286" i="6"/>
  <c r="U274" i="6"/>
  <c r="T274" i="6"/>
  <c r="U310" i="6"/>
  <c r="T310" i="6"/>
  <c r="T291" i="6"/>
  <c r="U298" i="6"/>
  <c r="T298" i="6"/>
  <c r="AC256" i="6"/>
  <c r="AC265" i="6"/>
  <c r="T279" i="6"/>
  <c r="U280" i="6"/>
  <c r="T280" i="6"/>
  <c r="AC289" i="6"/>
  <c r="T315" i="6"/>
  <c r="U316" i="6"/>
  <c r="T316" i="6"/>
  <c r="AF165" i="5"/>
  <c r="AI165" i="5" s="1"/>
  <c r="AD160" i="5"/>
  <c r="AG160" i="5" s="1"/>
  <c r="AE170" i="5"/>
  <c r="AH170" i="5" s="1"/>
  <c r="AE173" i="5"/>
  <c r="AH173" i="5" s="1"/>
  <c r="U179" i="5"/>
  <c r="AF181" i="5"/>
  <c r="AI181" i="5" s="1"/>
  <c r="AE184" i="5"/>
  <c r="AH184" i="5" s="1"/>
  <c r="T168" i="5"/>
  <c r="U191" i="5"/>
  <c r="AF221" i="5"/>
  <c r="AI221" i="5" s="1"/>
  <c r="AE172" i="5"/>
  <c r="AH172" i="5" s="1"/>
  <c r="T178" i="5"/>
  <c r="AF183" i="5"/>
  <c r="AI183" i="5" s="1"/>
  <c r="AE197" i="5"/>
  <c r="AH197" i="5" s="1"/>
  <c r="AF203" i="5"/>
  <c r="AI203" i="5" s="1"/>
  <c r="AF299" i="5"/>
  <c r="AI299" i="5" s="1"/>
  <c r="AD148" i="5"/>
  <c r="AG148" i="5" s="1"/>
  <c r="AE166" i="5"/>
  <c r="AH166" i="5" s="1"/>
  <c r="AE205" i="5"/>
  <c r="AH205" i="5" s="1"/>
  <c r="AE220" i="5"/>
  <c r="AH220" i="5" s="1"/>
  <c r="AD223" i="5"/>
  <c r="AG223" i="5" s="1"/>
  <c r="AE202" i="5"/>
  <c r="AH202" i="5" s="1"/>
  <c r="T299" i="5"/>
  <c r="AF152" i="5"/>
  <c r="AI152" i="5" s="1"/>
  <c r="AI163" i="5"/>
  <c r="AD207" i="5"/>
  <c r="AG207" i="5" s="1"/>
  <c r="AF154" i="5"/>
  <c r="AI154" i="5" s="1"/>
  <c r="AD163" i="5"/>
  <c r="AG163" i="5" s="1"/>
  <c r="AD167" i="5"/>
  <c r="AG167" i="5" s="1"/>
  <c r="AE188" i="5"/>
  <c r="AH188" i="5" s="1"/>
  <c r="AF193" i="5"/>
  <c r="AI193" i="5" s="1"/>
  <c r="AH195" i="5"/>
  <c r="AD196" i="5"/>
  <c r="AG196" i="5" s="1"/>
  <c r="AH217" i="5"/>
  <c r="AD296" i="5"/>
  <c r="AG296" i="5" s="1"/>
  <c r="AE196" i="5"/>
  <c r="AH196" i="5" s="1"/>
  <c r="AF150" i="5"/>
  <c r="AI150" i="5" s="1"/>
  <c r="AD169" i="5"/>
  <c r="AG169" i="5" s="1"/>
  <c r="AE185" i="5"/>
  <c r="AH185" i="5" s="1"/>
  <c r="T196" i="5"/>
  <c r="AD205" i="5"/>
  <c r="AG205" i="5" s="1"/>
  <c r="U211" i="5"/>
  <c r="AF298" i="5"/>
  <c r="AI298" i="5" s="1"/>
  <c r="U300" i="5"/>
  <c r="AG298" i="5"/>
  <c r="AH299" i="5"/>
  <c r="AD142" i="5"/>
  <c r="AG142" i="5" s="1"/>
  <c r="AE148" i="5"/>
  <c r="AH148" i="5" s="1"/>
  <c r="T151" i="5"/>
  <c r="T153" i="5"/>
  <c r="AE160" i="5"/>
  <c r="AH160" i="5" s="1"/>
  <c r="T166" i="5"/>
  <c r="U167" i="5"/>
  <c r="AE167" i="5"/>
  <c r="AH167" i="5" s="1"/>
  <c r="AF169" i="5"/>
  <c r="AI169" i="5" s="1"/>
  <c r="T172" i="5"/>
  <c r="AF173" i="5"/>
  <c r="AI173" i="5" s="1"/>
  <c r="AF179" i="5"/>
  <c r="AI179" i="5" s="1"/>
  <c r="T184" i="5"/>
  <c r="AF185" i="5"/>
  <c r="AI185" i="5" s="1"/>
  <c r="AF191" i="5"/>
  <c r="AI191" i="5" s="1"/>
  <c r="AF197" i="5"/>
  <c r="AI197" i="5" s="1"/>
  <c r="T204" i="5"/>
  <c r="AD210" i="5"/>
  <c r="AG210" i="5" s="1"/>
  <c r="AD211" i="5"/>
  <c r="AG211" i="5" s="1"/>
  <c r="U223" i="5"/>
  <c r="AD225" i="5"/>
  <c r="AG225" i="5" s="1"/>
  <c r="AI300" i="5"/>
  <c r="AD146" i="5"/>
  <c r="AG146" i="5" s="1"/>
  <c r="T155" i="5"/>
  <c r="AE161" i="5"/>
  <c r="AH161" i="5" s="1"/>
  <c r="T174" i="5"/>
  <c r="T186" i="5"/>
  <c r="T198" i="5"/>
  <c r="AF209" i="5"/>
  <c r="AI209" i="5" s="1"/>
  <c r="AE211" i="5"/>
  <c r="AH211" i="5" s="1"/>
  <c r="AD300" i="5"/>
  <c r="AG300" i="5" s="1"/>
  <c r="AD144" i="5"/>
  <c r="AG144" i="5" s="1"/>
  <c r="AE145" i="5"/>
  <c r="AH145" i="5" s="1"/>
  <c r="AF146" i="5"/>
  <c r="AI146" i="5" s="1"/>
  <c r="T149" i="5"/>
  <c r="AD156" i="5"/>
  <c r="AG156" i="5" s="1"/>
  <c r="AE157" i="5"/>
  <c r="AH157" i="5" s="1"/>
  <c r="AF158" i="5"/>
  <c r="AI158" i="5" s="1"/>
  <c r="U161" i="5"/>
  <c r="AF161" i="5"/>
  <c r="AI161" i="5" s="1"/>
  <c r="T180" i="5"/>
  <c r="AD189" i="5"/>
  <c r="AG189" i="5" s="1"/>
  <c r="AD190" i="5"/>
  <c r="AG190" i="5" s="1"/>
  <c r="T192" i="5"/>
  <c r="T210" i="5"/>
  <c r="AD215" i="5"/>
  <c r="AG215" i="5" s="1"/>
  <c r="AE216" i="5"/>
  <c r="AD217" i="5"/>
  <c r="AG217" i="5" s="1"/>
  <c r="T222" i="5"/>
  <c r="AF227" i="5"/>
  <c r="AI227" i="5" s="1"/>
  <c r="AD299" i="5"/>
  <c r="AG299" i="5" s="1"/>
  <c r="AE300" i="5"/>
  <c r="AH300" i="5" s="1"/>
  <c r="AD19" i="5"/>
  <c r="AG19" i="5" s="1"/>
  <c r="AF144" i="5"/>
  <c r="AI144" i="5" s="1"/>
  <c r="T147" i="5"/>
  <c r="AD154" i="5"/>
  <c r="AG154" i="5" s="1"/>
  <c r="AF156" i="5"/>
  <c r="AI156" i="5" s="1"/>
  <c r="T159" i="5"/>
  <c r="T162" i="5"/>
  <c r="AD175" i="5"/>
  <c r="AG175" i="5" s="1"/>
  <c r="AE176" i="5"/>
  <c r="AH176" i="5" s="1"/>
  <c r="AD177" i="5"/>
  <c r="AG177" i="5" s="1"/>
  <c r="AD178" i="5"/>
  <c r="AG178" i="5" s="1"/>
  <c r="AD187" i="5"/>
  <c r="AG187" i="5" s="1"/>
  <c r="AF189" i="5"/>
  <c r="AI189" i="5" s="1"/>
  <c r="AE190" i="5"/>
  <c r="AH190" i="5" s="1"/>
  <c r="AD195" i="5"/>
  <c r="AG195" i="5" s="1"/>
  <c r="AD199" i="5"/>
  <c r="AG199" i="5" s="1"/>
  <c r="AE200" i="5"/>
  <c r="AH200" i="5" s="1"/>
  <c r="AE208" i="5"/>
  <c r="AH208" i="5" s="1"/>
  <c r="AE214" i="5"/>
  <c r="AH214" i="5" s="1"/>
  <c r="AF215" i="5"/>
  <c r="AI215" i="5" s="1"/>
  <c r="U217" i="5"/>
  <c r="AF217" i="5"/>
  <c r="AI217" i="5" s="1"/>
  <c r="T228" i="5"/>
  <c r="AE297" i="5"/>
  <c r="AH297" i="5" s="1"/>
  <c r="AE19" i="5"/>
  <c r="AH19" i="5" s="1"/>
  <c r="T141" i="5"/>
  <c r="T145" i="5"/>
  <c r="AD150" i="5"/>
  <c r="AG150" i="5" s="1"/>
  <c r="AE151" i="5"/>
  <c r="AH151" i="5" s="1"/>
  <c r="AD152" i="5"/>
  <c r="AG152" i="5" s="1"/>
  <c r="U154" i="5"/>
  <c r="T157" i="5"/>
  <c r="AE164" i="5"/>
  <c r="AH164" i="5" s="1"/>
  <c r="AD165" i="5"/>
  <c r="AG165" i="5" s="1"/>
  <c r="AD166" i="5"/>
  <c r="AG166" i="5" s="1"/>
  <c r="AD171" i="5"/>
  <c r="AG171" i="5" s="1"/>
  <c r="AD172" i="5"/>
  <c r="AG172" i="5" s="1"/>
  <c r="AF175" i="5"/>
  <c r="AI175" i="5" s="1"/>
  <c r="AF177" i="5"/>
  <c r="AI177" i="5" s="1"/>
  <c r="AE178" i="5"/>
  <c r="AH178" i="5" s="1"/>
  <c r="AD181" i="5"/>
  <c r="AG181" i="5" s="1"/>
  <c r="AE182" i="5"/>
  <c r="AH182" i="5" s="1"/>
  <c r="AD183" i="5"/>
  <c r="AG183" i="5" s="1"/>
  <c r="AD184" i="5"/>
  <c r="AG184" i="5" s="1"/>
  <c r="AF187" i="5"/>
  <c r="AI187" i="5" s="1"/>
  <c r="T190" i="5"/>
  <c r="AD193" i="5"/>
  <c r="AG193" i="5" s="1"/>
  <c r="AE194" i="5"/>
  <c r="AH194" i="5" s="1"/>
  <c r="AF195" i="5"/>
  <c r="AI195" i="5" s="1"/>
  <c r="AF199" i="5"/>
  <c r="AI199" i="5" s="1"/>
  <c r="AD213" i="5"/>
  <c r="AG213" i="5" s="1"/>
  <c r="T216" i="5"/>
  <c r="AD219" i="5"/>
  <c r="AG219" i="5" s="1"/>
  <c r="AE226" i="5"/>
  <c r="AH226" i="5" s="1"/>
  <c r="AI19" i="5"/>
  <c r="AF149" i="5"/>
  <c r="AI149" i="5" s="1"/>
  <c r="AE149" i="5"/>
  <c r="AH149" i="5" s="1"/>
  <c r="AD149" i="5"/>
  <c r="AG149" i="5" s="1"/>
  <c r="AG151" i="5"/>
  <c r="AI153" i="5"/>
  <c r="U160" i="5"/>
  <c r="AG161" i="5"/>
  <c r="AI142" i="5"/>
  <c r="AH144" i="5"/>
  <c r="AF186" i="5"/>
  <c r="AI186" i="5" s="1"/>
  <c r="AE186" i="5"/>
  <c r="AH186" i="5" s="1"/>
  <c r="AD186" i="5"/>
  <c r="AG186" i="5" s="1"/>
  <c r="AF143" i="5"/>
  <c r="AI143" i="5" s="1"/>
  <c r="AE143" i="5"/>
  <c r="AH143" i="5" s="1"/>
  <c r="AD143" i="5"/>
  <c r="AG143" i="5" s="1"/>
  <c r="AG145" i="5"/>
  <c r="AI147" i="5"/>
  <c r="AI148" i="5"/>
  <c r="AG173" i="5"/>
  <c r="AI141" i="5"/>
  <c r="U142" i="5"/>
  <c r="AH156" i="5"/>
  <c r="T173" i="5"/>
  <c r="U173" i="5"/>
  <c r="AI159" i="5"/>
  <c r="AI160" i="5"/>
  <c r="AI184" i="5"/>
  <c r="U148" i="5"/>
  <c r="AF155" i="5"/>
  <c r="AI155" i="5" s="1"/>
  <c r="AE155" i="5"/>
  <c r="AH155" i="5" s="1"/>
  <c r="AD155" i="5"/>
  <c r="AG155" i="5" s="1"/>
  <c r="AG157" i="5"/>
  <c r="AF145" i="5"/>
  <c r="AI145" i="5" s="1"/>
  <c r="T146" i="5"/>
  <c r="AF151" i="5"/>
  <c r="AI151" i="5" s="1"/>
  <c r="T152" i="5"/>
  <c r="AF157" i="5"/>
  <c r="AI157" i="5" s="1"/>
  <c r="T158" i="5"/>
  <c r="AG179" i="5"/>
  <c r="AH189" i="5"/>
  <c r="AI190" i="5"/>
  <c r="AF192" i="5"/>
  <c r="AI192" i="5" s="1"/>
  <c r="AE192" i="5"/>
  <c r="AH192" i="5" s="1"/>
  <c r="AD192" i="5"/>
  <c r="AG192" i="5" s="1"/>
  <c r="U197" i="5"/>
  <c r="AI225" i="5"/>
  <c r="AH146" i="5"/>
  <c r="AH152" i="5"/>
  <c r="AH158" i="5"/>
  <c r="AG185" i="5"/>
  <c r="AI196" i="5"/>
  <c r="AF198" i="5"/>
  <c r="AI198" i="5" s="1"/>
  <c r="AE198" i="5"/>
  <c r="AH198" i="5" s="1"/>
  <c r="AD198" i="5"/>
  <c r="AG198" i="5" s="1"/>
  <c r="AD141" i="5"/>
  <c r="AG141" i="5" s="1"/>
  <c r="AE142" i="5"/>
  <c r="AH142" i="5" s="1"/>
  <c r="T144" i="5"/>
  <c r="AD147" i="5"/>
  <c r="AG147" i="5" s="1"/>
  <c r="T150" i="5"/>
  <c r="AD153" i="5"/>
  <c r="AG153" i="5" s="1"/>
  <c r="T156" i="5"/>
  <c r="AD159" i="5"/>
  <c r="AG159" i="5" s="1"/>
  <c r="AF162" i="5"/>
  <c r="AI162" i="5" s="1"/>
  <c r="AE162" i="5"/>
  <c r="AH162" i="5" s="1"/>
  <c r="AD162" i="5"/>
  <c r="AG162" i="5" s="1"/>
  <c r="AH165" i="5"/>
  <c r="AI166" i="5"/>
  <c r="AF168" i="5"/>
  <c r="AI168" i="5" s="1"/>
  <c r="AE168" i="5"/>
  <c r="AH168" i="5" s="1"/>
  <c r="AD168" i="5"/>
  <c r="AG168" i="5" s="1"/>
  <c r="AG191" i="5"/>
  <c r="AI210" i="5"/>
  <c r="AE141" i="5"/>
  <c r="AH141" i="5" s="1"/>
  <c r="T143" i="5"/>
  <c r="AE147" i="5"/>
  <c r="AH147" i="5" s="1"/>
  <c r="AH150" i="5"/>
  <c r="AE153" i="5"/>
  <c r="AH153" i="5" s="1"/>
  <c r="AD158" i="5"/>
  <c r="AG158" i="5" s="1"/>
  <c r="AE159" i="5"/>
  <c r="AH159" i="5" s="1"/>
  <c r="AI172" i="5"/>
  <c r="AF174" i="5"/>
  <c r="AI174" i="5" s="1"/>
  <c r="AE174" i="5"/>
  <c r="AH174" i="5" s="1"/>
  <c r="AD174" i="5"/>
  <c r="AG174" i="5" s="1"/>
  <c r="AG197" i="5"/>
  <c r="AI167" i="5"/>
  <c r="AH177" i="5"/>
  <c r="AI178" i="5"/>
  <c r="AF180" i="5"/>
  <c r="AI180" i="5" s="1"/>
  <c r="AE180" i="5"/>
  <c r="AH180" i="5" s="1"/>
  <c r="AD180" i="5"/>
  <c r="AG180" i="5" s="1"/>
  <c r="U185" i="5"/>
  <c r="AG226" i="5"/>
  <c r="AE163" i="5"/>
  <c r="AH163" i="5" s="1"/>
  <c r="AF164" i="5"/>
  <c r="AI164" i="5" s="1"/>
  <c r="T165" i="5"/>
  <c r="AF170" i="5"/>
  <c r="AI170" i="5" s="1"/>
  <c r="T171" i="5"/>
  <c r="AF176" i="5"/>
  <c r="AI176" i="5" s="1"/>
  <c r="T177" i="5"/>
  <c r="AF182" i="5"/>
  <c r="AI182" i="5" s="1"/>
  <c r="T183" i="5"/>
  <c r="AF188" i="5"/>
  <c r="AI188" i="5" s="1"/>
  <c r="T189" i="5"/>
  <c r="AF194" i="5"/>
  <c r="AI194" i="5" s="1"/>
  <c r="T195" i="5"/>
  <c r="AF200" i="5"/>
  <c r="AI200" i="5" s="1"/>
  <c r="T201" i="5"/>
  <c r="AH209" i="5"/>
  <c r="AI211" i="5"/>
  <c r="AI222" i="5"/>
  <c r="AI223" i="5"/>
  <c r="U229" i="5"/>
  <c r="T164" i="5"/>
  <c r="AG164" i="5"/>
  <c r="T170" i="5"/>
  <c r="AG170" i="5"/>
  <c r="T176" i="5"/>
  <c r="AG176" i="5"/>
  <c r="T182" i="5"/>
  <c r="AG182" i="5"/>
  <c r="T188" i="5"/>
  <c r="AG188" i="5"/>
  <c r="T194" i="5"/>
  <c r="AG194" i="5"/>
  <c r="T200" i="5"/>
  <c r="AG200" i="5"/>
  <c r="AI204" i="5"/>
  <c r="AI205" i="5"/>
  <c r="AI207" i="5"/>
  <c r="AG208" i="5"/>
  <c r="AH213" i="5"/>
  <c r="AH215" i="5"/>
  <c r="AI216" i="5"/>
  <c r="AH216" i="5"/>
  <c r="AH221" i="5"/>
  <c r="AF224" i="5"/>
  <c r="AI224" i="5" s="1"/>
  <c r="AE224" i="5"/>
  <c r="AH224" i="5" s="1"/>
  <c r="AD224" i="5"/>
  <c r="AG224" i="5" s="1"/>
  <c r="AI296" i="5"/>
  <c r="AG297" i="5"/>
  <c r="T163" i="5"/>
  <c r="T169" i="5"/>
  <c r="T175" i="5"/>
  <c r="T181" i="5"/>
  <c r="T187" i="5"/>
  <c r="T193" i="5"/>
  <c r="T199" i="5"/>
  <c r="AF201" i="5"/>
  <c r="AI201" i="5" s="1"/>
  <c r="AE201" i="5"/>
  <c r="AH201" i="5" s="1"/>
  <c r="AH203" i="5"/>
  <c r="AG214" i="5"/>
  <c r="AI219" i="5"/>
  <c r="AG220" i="5"/>
  <c r="AH169" i="5"/>
  <c r="AH175" i="5"/>
  <c r="AH181" i="5"/>
  <c r="AH187" i="5"/>
  <c r="AH193" i="5"/>
  <c r="AH199" i="5"/>
  <c r="AG202" i="5"/>
  <c r="AF206" i="5"/>
  <c r="AI206" i="5" s="1"/>
  <c r="AE206" i="5"/>
  <c r="AH206" i="5" s="1"/>
  <c r="AD206" i="5"/>
  <c r="AG206" i="5" s="1"/>
  <c r="AF212" i="5"/>
  <c r="AI212" i="5" s="1"/>
  <c r="AE212" i="5"/>
  <c r="AH212" i="5" s="1"/>
  <c r="AD212" i="5"/>
  <c r="AG212" i="5" s="1"/>
  <c r="AI228" i="5"/>
  <c r="AI229" i="5"/>
  <c r="AF295" i="5"/>
  <c r="AI295" i="5" s="1"/>
  <c r="AE295" i="5"/>
  <c r="AH295" i="5" s="1"/>
  <c r="AD295" i="5"/>
  <c r="AG295" i="5" s="1"/>
  <c r="AG201" i="5"/>
  <c r="U205" i="5"/>
  <c r="AF218" i="5"/>
  <c r="AI218" i="5" s="1"/>
  <c r="AE218" i="5"/>
  <c r="AH218" i="5" s="1"/>
  <c r="AD218" i="5"/>
  <c r="AG218" i="5" s="1"/>
  <c r="AH227" i="5"/>
  <c r="AF202" i="5"/>
  <c r="AI202" i="5" s="1"/>
  <c r="T203" i="5"/>
  <c r="AE207" i="5"/>
  <c r="AH207" i="5" s="1"/>
  <c r="AF208" i="5"/>
  <c r="AI208" i="5" s="1"/>
  <c r="T209" i="5"/>
  <c r="AF214" i="5"/>
  <c r="AI214" i="5" s="1"/>
  <c r="T215" i="5"/>
  <c r="AE219" i="5"/>
  <c r="AH219" i="5" s="1"/>
  <c r="AF220" i="5"/>
  <c r="AI220" i="5" s="1"/>
  <c r="T221" i="5"/>
  <c r="AE225" i="5"/>
  <c r="AH225" i="5" s="1"/>
  <c r="AF226" i="5"/>
  <c r="AI226" i="5" s="1"/>
  <c r="T227" i="5"/>
  <c r="AE296" i="5"/>
  <c r="AH296" i="5" s="1"/>
  <c r="AF297" i="5"/>
  <c r="AI297" i="5" s="1"/>
  <c r="T202" i="5"/>
  <c r="T208" i="5"/>
  <c r="T214" i="5"/>
  <c r="T220" i="5"/>
  <c r="T226" i="5"/>
  <c r="AD229" i="5"/>
  <c r="AG229" i="5" s="1"/>
  <c r="T297" i="5"/>
  <c r="AD204" i="5"/>
  <c r="AG204" i="5" s="1"/>
  <c r="T207" i="5"/>
  <c r="T213" i="5"/>
  <c r="AD216" i="5"/>
  <c r="AG216" i="5" s="1"/>
  <c r="T219" i="5"/>
  <c r="AD222" i="5"/>
  <c r="AG222" i="5" s="1"/>
  <c r="AE223" i="5"/>
  <c r="AH223" i="5" s="1"/>
  <c r="T225" i="5"/>
  <c r="AD228" i="5"/>
  <c r="AG228" i="5" s="1"/>
  <c r="AE229" i="5"/>
  <c r="AH229" i="5" s="1"/>
  <c r="T296" i="5"/>
  <c r="AD203" i="5"/>
  <c r="AG203" i="5" s="1"/>
  <c r="AE204" i="5"/>
  <c r="AH204" i="5" s="1"/>
  <c r="T206" i="5"/>
  <c r="AD209" i="5"/>
  <c r="AG209" i="5" s="1"/>
  <c r="AE210" i="5"/>
  <c r="AH210" i="5" s="1"/>
  <c r="T212" i="5"/>
  <c r="T218" i="5"/>
  <c r="AD221" i="5"/>
  <c r="AG221" i="5" s="1"/>
  <c r="AE222" i="5"/>
  <c r="AH222" i="5" s="1"/>
  <c r="T224" i="5"/>
  <c r="AD227" i="5"/>
  <c r="AG227" i="5" s="1"/>
  <c r="AE228" i="5"/>
  <c r="AH228" i="5" s="1"/>
  <c r="T295" i="5"/>
  <c r="T249" i="6" l="1"/>
  <c r="S19" i="6"/>
  <c r="U19" i="6" s="1"/>
  <c r="N19" i="5"/>
  <c r="N304" i="5" s="1"/>
  <c r="O19" i="5"/>
  <c r="O305" i="5" s="1"/>
  <c r="T19" i="6" l="1"/>
  <c r="U19" i="5"/>
  <c r="T19" i="5"/>
  <c r="Q320" i="6" l="1"/>
  <c r="R320" i="6" s="1"/>
  <c r="S320" i="6" s="1"/>
  <c r="Q321" i="6"/>
  <c r="R321" i="6" s="1"/>
  <c r="S321" i="6"/>
  <c r="Q322" i="6"/>
  <c r="R322" i="6" s="1"/>
  <c r="S322" i="6"/>
  <c r="Q323" i="6"/>
  <c r="R323" i="6" s="1"/>
  <c r="S323" i="6" s="1"/>
  <c r="Q324" i="6"/>
  <c r="R324" i="6" s="1"/>
  <c r="S324" i="6"/>
  <c r="Q325" i="6"/>
  <c r="R325" i="6" s="1"/>
  <c r="S325" i="6" s="1"/>
  <c r="Q326" i="6"/>
  <c r="R326" i="6" s="1"/>
  <c r="S326" i="6" s="1"/>
  <c r="Q327" i="6"/>
  <c r="R327" i="6" s="1"/>
  <c r="S327" i="6"/>
  <c r="Q328" i="6"/>
  <c r="R328" i="6" s="1"/>
  <c r="S328" i="6"/>
  <c r="Q329" i="6"/>
  <c r="R329" i="6" s="1"/>
  <c r="S329" i="6" s="1"/>
  <c r="Q330" i="6"/>
  <c r="R330" i="6" s="1"/>
  <c r="S330" i="6"/>
  <c r="Q331" i="6"/>
  <c r="R331" i="6" s="1"/>
  <c r="S331" i="6" s="1"/>
  <c r="Q332" i="6"/>
  <c r="R332" i="6" s="1"/>
  <c r="S332" i="6" s="1"/>
  <c r="Q333" i="6"/>
  <c r="R333" i="6" s="1"/>
  <c r="S333" i="6"/>
  <c r="Q334" i="6"/>
  <c r="R334" i="6" s="1"/>
  <c r="S334" i="6"/>
  <c r="Q335" i="6"/>
  <c r="R335" i="6" s="1"/>
  <c r="S335" i="6" s="1"/>
  <c r="Q336" i="6"/>
  <c r="R336" i="6" s="1"/>
  <c r="S336" i="6"/>
  <c r="Q337" i="6"/>
  <c r="R337" i="6" s="1"/>
  <c r="S337" i="6" s="1"/>
  <c r="Q338" i="6"/>
  <c r="R338" i="6" s="1"/>
  <c r="S338" i="6" s="1"/>
  <c r="Q339" i="6"/>
  <c r="R339" i="6" s="1"/>
  <c r="S339" i="6"/>
  <c r="Q340" i="6"/>
  <c r="R340" i="6" s="1"/>
  <c r="S340" i="6"/>
  <c r="Q342" i="6"/>
  <c r="R342" i="6" s="1"/>
  <c r="S342" i="6"/>
  <c r="Q343" i="6"/>
  <c r="R343" i="6" s="1"/>
  <c r="S343" i="6" s="1"/>
  <c r="Q344" i="6"/>
  <c r="R344" i="6" s="1"/>
  <c r="S344" i="6" s="1"/>
  <c r="Q345" i="6"/>
  <c r="R345" i="6" s="1"/>
  <c r="S345" i="6"/>
  <c r="Q346" i="6"/>
  <c r="R346" i="6" s="1"/>
  <c r="S346" i="6"/>
  <c r="Q347" i="6"/>
  <c r="R347" i="6" s="1"/>
  <c r="S347" i="6" s="1"/>
  <c r="Q348" i="6"/>
  <c r="R348" i="6" s="1"/>
  <c r="S348" i="6"/>
  <c r="Q349" i="6"/>
  <c r="R349" i="6" s="1"/>
  <c r="S349" i="6"/>
  <c r="Q350" i="6"/>
  <c r="R350" i="6" s="1"/>
  <c r="S350" i="6" s="1"/>
  <c r="Q351" i="6"/>
  <c r="R351" i="6" s="1"/>
  <c r="S351" i="6"/>
  <c r="Q352" i="6"/>
  <c r="R352" i="6" s="1"/>
  <c r="S352" i="6"/>
  <c r="Q353" i="6"/>
  <c r="R353" i="6" s="1"/>
  <c r="S353" i="6" s="1"/>
  <c r="Q354" i="6"/>
  <c r="R354" i="6" s="1"/>
  <c r="S354" i="6"/>
  <c r="Q355" i="6"/>
  <c r="R355" i="6" s="1"/>
  <c r="S355" i="6"/>
  <c r="Q356" i="6"/>
  <c r="R356" i="6" s="1"/>
  <c r="S356" i="6" s="1"/>
  <c r="Q357" i="6"/>
  <c r="R357" i="6" s="1"/>
  <c r="S357" i="6"/>
  <c r="Q358" i="6"/>
  <c r="R358" i="6" s="1"/>
  <c r="S358" i="6"/>
  <c r="Q359" i="6"/>
  <c r="R359" i="6" s="1"/>
  <c r="S359" i="6" s="1"/>
  <c r="Q360" i="6"/>
  <c r="R360" i="6" s="1"/>
  <c r="S360" i="6"/>
  <c r="Q361" i="6"/>
  <c r="R361" i="6" s="1"/>
  <c r="S361" i="6"/>
  <c r="Q362" i="6"/>
  <c r="R362" i="6" s="1"/>
  <c r="S362" i="6" s="1"/>
  <c r="Q363" i="6"/>
  <c r="R363" i="6" s="1"/>
  <c r="S363" i="6"/>
  <c r="Q319" i="6" l="1"/>
  <c r="Q471" i="6" s="1"/>
  <c r="R319" i="6" l="1"/>
  <c r="R472" i="6" s="1"/>
  <c r="U15" i="5"/>
  <c r="S319" i="6" l="1"/>
  <c r="S473" i="6" l="1"/>
  <c r="D17" i="9" s="1"/>
  <c r="D15" i="9"/>
  <c r="AB363" i="6"/>
  <c r="Z363" i="6"/>
  <c r="AA363" i="6" s="1"/>
  <c r="Y363" i="6"/>
  <c r="AB362" i="6"/>
  <c r="Z362" i="6"/>
  <c r="AA362" i="6" s="1"/>
  <c r="Y362" i="6"/>
  <c r="T362" i="6"/>
  <c r="AB361" i="6"/>
  <c r="Z361" i="6"/>
  <c r="AA361" i="6" s="1"/>
  <c r="Y361" i="6"/>
  <c r="U361" i="6"/>
  <c r="AB360" i="6"/>
  <c r="Z360" i="6"/>
  <c r="AA360" i="6" s="1"/>
  <c r="Y360" i="6"/>
  <c r="AB359" i="6"/>
  <c r="Z359" i="6"/>
  <c r="AA359" i="6" s="1"/>
  <c r="Y359" i="6"/>
  <c r="U359" i="6"/>
  <c r="AB358" i="6"/>
  <c r="Z358" i="6"/>
  <c r="AA358" i="6" s="1"/>
  <c r="Y358" i="6"/>
  <c r="T358" i="6"/>
  <c r="AB357" i="6"/>
  <c r="Z357" i="6"/>
  <c r="AA357" i="6" s="1"/>
  <c r="Y357" i="6"/>
  <c r="T357" i="6"/>
  <c r="AB356" i="6"/>
  <c r="Z356" i="6"/>
  <c r="AA356" i="6" s="1"/>
  <c r="Y356" i="6"/>
  <c r="U356" i="6"/>
  <c r="AB355" i="6"/>
  <c r="Z355" i="6"/>
  <c r="AA355" i="6" s="1"/>
  <c r="Y355" i="6"/>
  <c r="U355" i="6"/>
  <c r="AB354" i="6"/>
  <c r="Z354" i="6"/>
  <c r="AA354" i="6" s="1"/>
  <c r="Y354" i="6"/>
  <c r="T354" i="6"/>
  <c r="AB353" i="6"/>
  <c r="Z353" i="6"/>
  <c r="AA353" i="6" s="1"/>
  <c r="Y353" i="6"/>
  <c r="U353" i="6"/>
  <c r="AB352" i="6"/>
  <c r="Z352" i="6"/>
  <c r="AA352" i="6" s="1"/>
  <c r="Y352" i="6"/>
  <c r="T352" i="6"/>
  <c r="AB351" i="6"/>
  <c r="Z351" i="6"/>
  <c r="AA351" i="6" s="1"/>
  <c r="Y351" i="6"/>
  <c r="U351" i="6"/>
  <c r="AB350" i="6"/>
  <c r="Z350" i="6"/>
  <c r="AA350" i="6" s="1"/>
  <c r="Y350" i="6"/>
  <c r="AB349" i="6"/>
  <c r="Z349" i="6"/>
  <c r="AA349" i="6" s="1"/>
  <c r="Y349" i="6"/>
  <c r="U349" i="6"/>
  <c r="AB348" i="6"/>
  <c r="Z348" i="6"/>
  <c r="AA348" i="6" s="1"/>
  <c r="Y348" i="6"/>
  <c r="U348" i="6"/>
  <c r="AB347" i="6"/>
  <c r="Z347" i="6"/>
  <c r="AA347" i="6" s="1"/>
  <c r="Y347" i="6"/>
  <c r="AB346" i="6"/>
  <c r="Z346" i="6"/>
  <c r="AA346" i="6" s="1"/>
  <c r="Y346" i="6"/>
  <c r="T346" i="6"/>
  <c r="AB345" i="6"/>
  <c r="Z345" i="6"/>
  <c r="AA345" i="6" s="1"/>
  <c r="Y345" i="6"/>
  <c r="T345" i="6"/>
  <c r="AB344" i="6"/>
  <c r="Z344" i="6"/>
  <c r="AA344" i="6" s="1"/>
  <c r="Y344" i="6"/>
  <c r="AB343" i="6"/>
  <c r="Z343" i="6"/>
  <c r="AA343" i="6" s="1"/>
  <c r="Y343" i="6"/>
  <c r="U343" i="6"/>
  <c r="AB342" i="6"/>
  <c r="Z342" i="6"/>
  <c r="AA342" i="6" s="1"/>
  <c r="Y342" i="6"/>
  <c r="T342" i="6"/>
  <c r="AB341" i="6"/>
  <c r="Z341" i="6"/>
  <c r="AA341" i="6" s="1"/>
  <c r="Y341" i="6"/>
  <c r="U341" i="6"/>
  <c r="AB340" i="6"/>
  <c r="Z340" i="6"/>
  <c r="AA340" i="6" s="1"/>
  <c r="Y340" i="6"/>
  <c r="U340" i="6"/>
  <c r="AB339" i="6"/>
  <c r="Z339" i="6"/>
  <c r="AA339" i="6" s="1"/>
  <c r="Y339" i="6"/>
  <c r="U339" i="6"/>
  <c r="AB338" i="6"/>
  <c r="Z338" i="6"/>
  <c r="AA338" i="6" s="1"/>
  <c r="Y338" i="6"/>
  <c r="T338" i="6"/>
  <c r="AB337" i="6"/>
  <c r="Z337" i="6"/>
  <c r="AA337" i="6" s="1"/>
  <c r="Y337" i="6"/>
  <c r="U337" i="6"/>
  <c r="AB336" i="6"/>
  <c r="Z336" i="6"/>
  <c r="AA336" i="6" s="1"/>
  <c r="Y336" i="6"/>
  <c r="T336" i="6"/>
  <c r="AB335" i="6"/>
  <c r="Z335" i="6"/>
  <c r="AA335" i="6" s="1"/>
  <c r="Y335" i="6"/>
  <c r="U335" i="6"/>
  <c r="AB334" i="6"/>
  <c r="Z334" i="6"/>
  <c r="AA334" i="6" s="1"/>
  <c r="Y334" i="6"/>
  <c r="AB333" i="6"/>
  <c r="Z333" i="6"/>
  <c r="AA333" i="6" s="1"/>
  <c r="Y333" i="6"/>
  <c r="U333" i="6"/>
  <c r="AB332" i="6"/>
  <c r="Z332" i="6"/>
  <c r="AA332" i="6" s="1"/>
  <c r="Y332" i="6"/>
  <c r="U332" i="6"/>
  <c r="AB331" i="6"/>
  <c r="Z331" i="6"/>
  <c r="AA331" i="6" s="1"/>
  <c r="Y331" i="6"/>
  <c r="U331" i="6"/>
  <c r="AB330" i="6"/>
  <c r="Z330" i="6"/>
  <c r="AA330" i="6" s="1"/>
  <c r="Y330" i="6"/>
  <c r="T330" i="6"/>
  <c r="AB329" i="6"/>
  <c r="Z329" i="6"/>
  <c r="AA329" i="6" s="1"/>
  <c r="Y329" i="6"/>
  <c r="U329" i="6"/>
  <c r="AB328" i="6"/>
  <c r="Z328" i="6"/>
  <c r="AA328" i="6" s="1"/>
  <c r="Y328" i="6"/>
  <c r="U328" i="6"/>
  <c r="AB327" i="6"/>
  <c r="Z327" i="6"/>
  <c r="AA327" i="6" s="1"/>
  <c r="Y327" i="6"/>
  <c r="U327" i="6"/>
  <c r="AB326" i="6"/>
  <c r="Z326" i="6"/>
  <c r="AA326" i="6" s="1"/>
  <c r="Y326" i="6"/>
  <c r="T326" i="6"/>
  <c r="AB325" i="6"/>
  <c r="Z325" i="6"/>
  <c r="AA325" i="6" s="1"/>
  <c r="Y325" i="6"/>
  <c r="U325" i="6"/>
  <c r="AB324" i="6"/>
  <c r="Z324" i="6"/>
  <c r="AA324" i="6" s="1"/>
  <c r="Y324" i="6"/>
  <c r="U324" i="6"/>
  <c r="AB323" i="6"/>
  <c r="Z323" i="6"/>
  <c r="AA323" i="6" s="1"/>
  <c r="Y323" i="6"/>
  <c r="U323" i="6"/>
  <c r="AB322" i="6"/>
  <c r="Z322" i="6"/>
  <c r="AA322" i="6" s="1"/>
  <c r="Y322" i="6"/>
  <c r="T322" i="6"/>
  <c r="AB321" i="6"/>
  <c r="Z321" i="6"/>
  <c r="AA321" i="6" s="1"/>
  <c r="Y321" i="6"/>
  <c r="U321" i="6"/>
  <c r="AB320" i="6"/>
  <c r="Z320" i="6"/>
  <c r="AA320" i="6" s="1"/>
  <c r="Y320" i="6"/>
  <c r="U320" i="6"/>
  <c r="AB319" i="6"/>
  <c r="Z319" i="6"/>
  <c r="AA319" i="6" s="1"/>
  <c r="Y319" i="6"/>
  <c r="D20" i="9" l="1"/>
  <c r="T320" i="6"/>
  <c r="T327" i="6"/>
  <c r="U330" i="6"/>
  <c r="U357" i="6"/>
  <c r="T361" i="6"/>
  <c r="AC328" i="6"/>
  <c r="T323" i="6"/>
  <c r="T340" i="6"/>
  <c r="AC324" i="6"/>
  <c r="T332" i="6"/>
  <c r="U362" i="6"/>
  <c r="AC350" i="6"/>
  <c r="U354" i="6"/>
  <c r="AC332" i="6"/>
  <c r="AC351" i="6"/>
  <c r="U345" i="6"/>
  <c r="T321" i="6"/>
  <c r="T325" i="6"/>
  <c r="AC334" i="6"/>
  <c r="U338" i="6"/>
  <c r="T343" i="6"/>
  <c r="T348" i="6"/>
  <c r="AC320" i="6"/>
  <c r="AC329" i="6"/>
  <c r="AC340" i="6"/>
  <c r="AC323" i="6"/>
  <c r="AC327" i="6"/>
  <c r="AC335" i="6"/>
  <c r="AC343" i="6"/>
  <c r="AC348" i="6"/>
  <c r="AC353" i="6"/>
  <c r="AC357" i="6"/>
  <c r="AC361" i="6"/>
  <c r="AC321" i="6"/>
  <c r="AC325" i="6"/>
  <c r="AC330" i="6"/>
  <c r="AC337" i="6"/>
  <c r="AC341" i="6"/>
  <c r="AC354" i="6"/>
  <c r="AC355" i="6"/>
  <c r="AC358" i="6"/>
  <c r="AC362" i="6"/>
  <c r="AC319" i="6"/>
  <c r="AC322" i="6"/>
  <c r="AC326" i="6"/>
  <c r="AC338" i="6"/>
  <c r="AC339" i="6"/>
  <c r="AC342" i="6"/>
  <c r="AC345" i="6"/>
  <c r="AC346" i="6"/>
  <c r="AC356" i="6"/>
  <c r="AC359" i="6"/>
  <c r="T324" i="6"/>
  <c r="T337" i="6"/>
  <c r="T339" i="6"/>
  <c r="T341" i="6"/>
  <c r="U346" i="6"/>
  <c r="T349" i="6"/>
  <c r="AC349" i="6"/>
  <c r="T351" i="6"/>
  <c r="T353" i="6"/>
  <c r="T356" i="6"/>
  <c r="U326" i="6"/>
  <c r="T329" i="6"/>
  <c r="T333" i="6"/>
  <c r="AC333" i="6"/>
  <c r="T335" i="6"/>
  <c r="AC336" i="6"/>
  <c r="U352" i="6"/>
  <c r="AC352" i="6"/>
  <c r="T359" i="6"/>
  <c r="T328" i="6"/>
  <c r="T331" i="6"/>
  <c r="U322" i="6"/>
  <c r="U336" i="6"/>
  <c r="U344" i="6"/>
  <c r="T344" i="6"/>
  <c r="AC344" i="6"/>
  <c r="AC347" i="6"/>
  <c r="T350" i="6"/>
  <c r="U350" i="6"/>
  <c r="U360" i="6"/>
  <c r="T360" i="6"/>
  <c r="AC360" i="6"/>
  <c r="AC363" i="6"/>
  <c r="AC331" i="6"/>
  <c r="T334" i="6"/>
  <c r="U334" i="6"/>
  <c r="U347" i="6"/>
  <c r="T347" i="6"/>
  <c r="U363" i="6"/>
  <c r="T363" i="6"/>
  <c r="U342" i="6"/>
  <c r="T355" i="6"/>
  <c r="U358" i="6"/>
  <c r="AI304" i="5" l="1"/>
  <c r="AH304" i="5"/>
  <c r="AG304" i="5"/>
  <c r="AB304" i="5"/>
  <c r="AA473" i="6" l="1"/>
  <c r="F8" i="16" s="1"/>
  <c r="AC473" i="6"/>
  <c r="F19" i="16" s="1"/>
  <c r="F7" i="16"/>
  <c r="AB302" i="5"/>
  <c r="F6" i="16" s="1"/>
  <c r="F20" i="16"/>
  <c r="I14" i="16"/>
  <c r="F9" i="16"/>
  <c r="AI302" i="5" l="1"/>
  <c r="F18" i="16" s="1"/>
  <c r="AH302" i="5"/>
  <c r="F17" i="16" s="1"/>
  <c r="AG302" i="5"/>
  <c r="F16" i="16" s="1"/>
  <c r="F21" i="16" l="1"/>
  <c r="A4" i="19" l="1"/>
  <c r="F4" i="19"/>
  <c r="K4" i="19"/>
  <c r="A6" i="19"/>
  <c r="B6" i="19" s="1"/>
  <c r="F6" i="19"/>
  <c r="G6" i="19" s="1"/>
  <c r="K6" i="19"/>
  <c r="L6" i="19" s="1"/>
  <c r="A7" i="19"/>
  <c r="B7" i="19" s="1"/>
  <c r="D7" i="19" s="1"/>
  <c r="F7" i="19"/>
  <c r="G7" i="19" s="1"/>
  <c r="I7" i="19" s="1"/>
  <c r="K7" i="19"/>
  <c r="L7" i="19" s="1"/>
  <c r="N7" i="19" s="1"/>
  <c r="A8" i="19"/>
  <c r="B8" i="19" s="1"/>
  <c r="D8" i="19" s="1"/>
  <c r="F8" i="19"/>
  <c r="G8" i="19" s="1"/>
  <c r="I8" i="19" s="1"/>
  <c r="K8" i="19"/>
  <c r="L8" i="19" s="1"/>
  <c r="N8" i="19" s="1"/>
  <c r="A9" i="19"/>
  <c r="B9" i="19" s="1"/>
  <c r="D9" i="19" s="1"/>
  <c r="F9" i="19"/>
  <c r="G9" i="19" s="1"/>
  <c r="I9" i="19" s="1"/>
  <c r="K9" i="19"/>
  <c r="L9" i="19" s="1"/>
  <c r="N9" i="19" s="1"/>
  <c r="A10" i="19"/>
  <c r="B10" i="19" s="1"/>
  <c r="D10" i="19" s="1"/>
  <c r="F10" i="19"/>
  <c r="G10" i="19" s="1"/>
  <c r="I10" i="19" s="1"/>
  <c r="K10" i="19"/>
  <c r="L10" i="19" s="1"/>
  <c r="N10" i="19" s="1"/>
  <c r="A11" i="19"/>
  <c r="B11" i="19" s="1"/>
  <c r="D11" i="19" s="1"/>
  <c r="F11" i="19"/>
  <c r="G11" i="19" s="1"/>
  <c r="I11" i="19" s="1"/>
  <c r="K11" i="19"/>
  <c r="L11" i="19" s="1"/>
  <c r="N11" i="19" s="1"/>
  <c r="A125" i="19"/>
  <c r="A127" i="19"/>
  <c r="B127" i="19" s="1"/>
  <c r="A128" i="19"/>
  <c r="B128" i="19" s="1"/>
  <c r="D128" i="19" s="1"/>
  <c r="A129" i="19"/>
  <c r="B129" i="19" s="1"/>
  <c r="D129" i="19" s="1"/>
  <c r="A130" i="19"/>
  <c r="B130" i="19" s="1"/>
  <c r="D130" i="19" s="1"/>
  <c r="A131" i="19"/>
  <c r="B131" i="19" s="1"/>
  <c r="D131" i="19" s="1"/>
  <c r="A132" i="19"/>
  <c r="B132" i="19" s="1"/>
  <c r="D132" i="19" s="1"/>
  <c r="H3" i="17"/>
  <c r="H4" i="17"/>
  <c r="H6" i="17"/>
  <c r="B14" i="17"/>
  <c r="B15" i="17"/>
  <c r="E15" i="17"/>
  <c r="G15" i="17"/>
  <c r="E16" i="17"/>
  <c r="K29" i="17"/>
  <c r="F6" i="15"/>
  <c r="F7" i="15"/>
  <c r="F8" i="15"/>
  <c r="F9" i="15"/>
  <c r="F10" i="15"/>
  <c r="F11" i="15"/>
  <c r="F12" i="15"/>
  <c r="F13" i="15"/>
  <c r="F14" i="15"/>
  <c r="F15" i="15"/>
  <c r="E6" i="14"/>
  <c r="E7" i="14"/>
  <c r="E8" i="14"/>
  <c r="E9" i="14"/>
  <c r="E10" i="14"/>
  <c r="E11" i="14"/>
  <c r="E12" i="14"/>
  <c r="E13" i="14"/>
  <c r="E14" i="14"/>
  <c r="E15" i="14"/>
  <c r="E6" i="13"/>
  <c r="E7" i="13"/>
  <c r="E8" i="13"/>
  <c r="E9" i="13"/>
  <c r="E10" i="13"/>
  <c r="E11" i="13"/>
  <c r="E12" i="13"/>
  <c r="E13" i="13"/>
  <c r="E14" i="13"/>
  <c r="E15" i="13"/>
  <c r="H18" i="12"/>
  <c r="I19" i="12"/>
  <c r="J20" i="12"/>
  <c r="K31" i="12"/>
  <c r="K32" i="12" s="1"/>
  <c r="L31" i="12"/>
  <c r="L32" i="12" s="1"/>
  <c r="G37" i="12"/>
  <c r="F39" i="12"/>
  <c r="F40" i="12"/>
  <c r="D8" i="11"/>
  <c r="B9" i="11"/>
  <c r="D9" i="11"/>
  <c r="B10" i="11"/>
  <c r="D10" i="11"/>
  <c r="B11" i="11"/>
  <c r="D11" i="11"/>
  <c r="B12" i="11"/>
  <c r="D12" i="11"/>
  <c r="A6" i="10"/>
  <c r="D7" i="10"/>
  <c r="D8" i="10"/>
  <c r="D9" i="10"/>
  <c r="D10" i="10"/>
  <c r="D11" i="10"/>
  <c r="D8" i="9"/>
  <c r="B9" i="9"/>
  <c r="D9" i="9"/>
  <c r="B10" i="9"/>
  <c r="D10" i="9"/>
  <c r="B11" i="9"/>
  <c r="D11" i="9"/>
  <c r="B12" i="9"/>
  <c r="D12" i="9"/>
  <c r="D8" i="8"/>
  <c r="B9" i="8"/>
  <c r="D9" i="8"/>
  <c r="B10" i="8"/>
  <c r="D10" i="8"/>
  <c r="B11" i="8"/>
  <c r="D11" i="8"/>
  <c r="B12" i="8"/>
  <c r="D12" i="8"/>
  <c r="B9" i="7"/>
  <c r="B10" i="7"/>
  <c r="B11" i="7"/>
  <c r="B12" i="7"/>
  <c r="K15" i="7"/>
  <c r="O15" i="7"/>
  <c r="K17" i="7"/>
  <c r="O17" i="7"/>
  <c r="I18" i="7"/>
  <c r="M18" i="7" s="1"/>
  <c r="K18" i="7"/>
  <c r="O18" i="7"/>
  <c r="B21" i="7"/>
  <c r="B21" i="8" s="1"/>
  <c r="B23" i="9" s="1"/>
  <c r="B31" i="11" s="1"/>
  <c r="C39" i="12" s="1"/>
  <c r="D21" i="7"/>
  <c r="D21" i="8" s="1"/>
  <c r="D23" i="9" s="1"/>
  <c r="D31" i="11" s="1"/>
  <c r="B22" i="7"/>
  <c r="B22" i="8" s="1"/>
  <c r="B24" i="9" s="1"/>
  <c r="D22" i="7"/>
  <c r="D22" i="8" s="1"/>
  <c r="D24" i="9" s="1"/>
  <c r="D32" i="11" s="1"/>
  <c r="M8" i="6"/>
  <c r="C9" i="6"/>
  <c r="M9" i="6"/>
  <c r="C10" i="6"/>
  <c r="C11" i="6"/>
  <c r="C12" i="6"/>
  <c r="D7" i="16"/>
  <c r="A1" i="5"/>
  <c r="AE8" i="5"/>
  <c r="C9" i="5"/>
  <c r="B8" i="10" s="1"/>
  <c r="AE9" i="5"/>
  <c r="C10" i="5"/>
  <c r="C11" i="5"/>
  <c r="B10" i="10" s="1"/>
  <c r="C12" i="5"/>
  <c r="JA16" i="5"/>
  <c r="C308" i="5"/>
  <c r="H308" i="5"/>
  <c r="O478" i="6" s="1"/>
  <c r="C309" i="5"/>
  <c r="C479" i="6" s="1"/>
  <c r="H309" i="5"/>
  <c r="O479" i="6" s="1"/>
  <c r="K6" i="4"/>
  <c r="AE7" i="5" s="1"/>
  <c r="AA6" i="4"/>
  <c r="B7" i="4"/>
  <c r="B9" i="4"/>
  <c r="B10" i="4"/>
  <c r="B14" i="4"/>
  <c r="B15" i="4"/>
  <c r="H27" i="4"/>
  <c r="G27" i="4" s="1"/>
  <c r="B2" i="2"/>
  <c r="F2" i="2"/>
  <c r="B3" i="2"/>
  <c r="A1" i="6" s="1"/>
  <c r="D6" i="16" l="1"/>
  <c r="A3" i="11"/>
  <c r="A3" i="5"/>
  <c r="H5" i="17"/>
  <c r="H7" i="17" s="1"/>
  <c r="AE10" i="5"/>
  <c r="A7" i="5"/>
  <c r="A7" i="11" s="1"/>
  <c r="A8" i="8"/>
  <c r="B9" i="10"/>
  <c r="E16" i="14"/>
  <c r="E16" i="13"/>
  <c r="B11" i="10"/>
  <c r="A8" i="9"/>
  <c r="A8" i="11"/>
  <c r="F16" i="15"/>
  <c r="A3" i="8"/>
  <c r="C12" i="12"/>
  <c r="A3" i="10"/>
  <c r="A3" i="6"/>
  <c r="A3" i="7"/>
  <c r="A3" i="9"/>
  <c r="A1" i="11"/>
  <c r="B1" i="4"/>
  <c r="A1" i="9"/>
  <c r="A2" i="12"/>
  <c r="C40" i="12"/>
  <c r="B32" i="11"/>
  <c r="B2" i="4"/>
  <c r="A1" i="8"/>
  <c r="A8" i="6"/>
  <c r="A8" i="7"/>
  <c r="A1" i="7"/>
  <c r="A1" i="10"/>
  <c r="C478" i="6"/>
  <c r="A8" i="5"/>
  <c r="Y473" i="6"/>
  <c r="J7" i="12"/>
  <c r="I25" i="12" s="1"/>
  <c r="Y302" i="5"/>
  <c r="A7" i="8" l="1"/>
  <c r="A7" i="6"/>
  <c r="A7" i="7"/>
  <c r="A7" i="9"/>
  <c r="A7" i="10"/>
  <c r="I16" i="12"/>
  <c r="E17" i="11"/>
  <c r="U302" i="5"/>
  <c r="D15" i="7" s="1"/>
  <c r="D16" i="16" s="1"/>
  <c r="J6" i="12"/>
  <c r="E15" i="11"/>
  <c r="F10" i="16" l="1"/>
  <c r="F12" i="16" s="1"/>
  <c r="F22" i="16" s="1"/>
  <c r="D10" i="16"/>
  <c r="D12" i="16" s="1"/>
  <c r="H16" i="12"/>
  <c r="H24" i="12"/>
  <c r="I15" i="12" l="1"/>
  <c r="I35" i="12" l="1"/>
  <c r="I36" i="12" s="1"/>
  <c r="F17" i="11" s="1"/>
  <c r="D17" i="11" s="1"/>
  <c r="I31" i="12"/>
  <c r="I32" i="12" s="1"/>
  <c r="T319" i="6" l="1"/>
  <c r="U319" i="6"/>
  <c r="U473" i="6" s="1"/>
  <c r="D17" i="7" s="1"/>
  <c r="D19" i="7" l="1"/>
  <c r="D19" i="16"/>
  <c r="D21" i="16" s="1"/>
  <c r="D22" i="16" s="1"/>
  <c r="E19" i="11"/>
  <c r="J8" i="12"/>
  <c r="D8" i="16"/>
  <c r="S483" i="6"/>
  <c r="J16" i="12" l="1"/>
  <c r="J26" i="12"/>
  <c r="J9" i="12"/>
  <c r="J15" i="12" l="1"/>
  <c r="J35" i="12" s="1"/>
  <c r="J36" i="12" s="1"/>
  <c r="V453" i="6" s="1"/>
  <c r="W453" i="6" s="1"/>
  <c r="X453" i="6" s="1"/>
  <c r="H15" i="12"/>
  <c r="V18" i="6" l="1"/>
  <c r="W18" i="6" s="1"/>
  <c r="X18" i="6" s="1"/>
  <c r="V448" i="6"/>
  <c r="W448" i="6" s="1"/>
  <c r="X448" i="6" s="1"/>
  <c r="V449" i="6"/>
  <c r="W449" i="6" s="1"/>
  <c r="X449" i="6" s="1"/>
  <c r="V247" i="6"/>
  <c r="W247" i="6" s="1"/>
  <c r="X247" i="6" s="1"/>
  <c r="V243" i="6"/>
  <c r="W243" i="6" s="1"/>
  <c r="X243" i="6" s="1"/>
  <c r="V239" i="6"/>
  <c r="W239" i="6" s="1"/>
  <c r="X239" i="6" s="1"/>
  <c r="V235" i="6"/>
  <c r="W235" i="6" s="1"/>
  <c r="X235" i="6" s="1"/>
  <c r="V231" i="6"/>
  <c r="W231" i="6" s="1"/>
  <c r="X231" i="6" s="1"/>
  <c r="V227" i="6"/>
  <c r="W227" i="6" s="1"/>
  <c r="X227" i="6" s="1"/>
  <c r="V223" i="6"/>
  <c r="W223" i="6" s="1"/>
  <c r="X223" i="6" s="1"/>
  <c r="V219" i="6"/>
  <c r="W219" i="6" s="1"/>
  <c r="X219" i="6" s="1"/>
  <c r="V215" i="6"/>
  <c r="W215" i="6" s="1"/>
  <c r="X215" i="6" s="1"/>
  <c r="V211" i="6"/>
  <c r="W211" i="6" s="1"/>
  <c r="X211" i="6" s="1"/>
  <c r="V207" i="6"/>
  <c r="W207" i="6" s="1"/>
  <c r="X207" i="6" s="1"/>
  <c r="V246" i="6"/>
  <c r="W246" i="6" s="1"/>
  <c r="X246" i="6" s="1"/>
  <c r="V242" i="6"/>
  <c r="W242" i="6" s="1"/>
  <c r="X242" i="6" s="1"/>
  <c r="V238" i="6"/>
  <c r="W238" i="6" s="1"/>
  <c r="X238" i="6" s="1"/>
  <c r="V234" i="6"/>
  <c r="W234" i="6" s="1"/>
  <c r="X234" i="6" s="1"/>
  <c r="V230" i="6"/>
  <c r="W230" i="6" s="1"/>
  <c r="X230" i="6" s="1"/>
  <c r="V226" i="6"/>
  <c r="W226" i="6" s="1"/>
  <c r="X226" i="6" s="1"/>
  <c r="V222" i="6"/>
  <c r="W222" i="6" s="1"/>
  <c r="X222" i="6" s="1"/>
  <c r="V218" i="6"/>
  <c r="W218" i="6" s="1"/>
  <c r="X218" i="6" s="1"/>
  <c r="V214" i="6"/>
  <c r="W214" i="6" s="1"/>
  <c r="X214" i="6" s="1"/>
  <c r="V210" i="6"/>
  <c r="W210" i="6" s="1"/>
  <c r="X210" i="6" s="1"/>
  <c r="V245" i="6"/>
  <c r="W245" i="6" s="1"/>
  <c r="X245" i="6" s="1"/>
  <c r="V241" i="6"/>
  <c r="W241" i="6" s="1"/>
  <c r="X241" i="6" s="1"/>
  <c r="V237" i="6"/>
  <c r="W237" i="6" s="1"/>
  <c r="X237" i="6" s="1"/>
  <c r="V233" i="6"/>
  <c r="W233" i="6" s="1"/>
  <c r="X233" i="6" s="1"/>
  <c r="V229" i="6"/>
  <c r="W229" i="6" s="1"/>
  <c r="X229" i="6" s="1"/>
  <c r="V225" i="6"/>
  <c r="W225" i="6" s="1"/>
  <c r="X225" i="6" s="1"/>
  <c r="V221" i="6"/>
  <c r="W221" i="6" s="1"/>
  <c r="X221" i="6" s="1"/>
  <c r="V217" i="6"/>
  <c r="W217" i="6" s="1"/>
  <c r="X217" i="6" s="1"/>
  <c r="V213" i="6"/>
  <c r="W213" i="6" s="1"/>
  <c r="X213" i="6" s="1"/>
  <c r="V209" i="6"/>
  <c r="W209" i="6" s="1"/>
  <c r="X209" i="6" s="1"/>
  <c r="V244" i="6"/>
  <c r="W244" i="6" s="1"/>
  <c r="X244" i="6" s="1"/>
  <c r="V236" i="6"/>
  <c r="W236" i="6" s="1"/>
  <c r="X236" i="6" s="1"/>
  <c r="V232" i="6"/>
  <c r="W232" i="6" s="1"/>
  <c r="X232" i="6" s="1"/>
  <c r="V228" i="6"/>
  <c r="W228" i="6" s="1"/>
  <c r="X228" i="6" s="1"/>
  <c r="V224" i="6"/>
  <c r="W224" i="6" s="1"/>
  <c r="X224" i="6" s="1"/>
  <c r="V216" i="6"/>
  <c r="W216" i="6" s="1"/>
  <c r="X216" i="6" s="1"/>
  <c r="V212" i="6"/>
  <c r="W212" i="6" s="1"/>
  <c r="X212" i="6" s="1"/>
  <c r="V205" i="6"/>
  <c r="W205" i="6" s="1"/>
  <c r="X205" i="6" s="1"/>
  <c r="V201" i="6"/>
  <c r="W201" i="6" s="1"/>
  <c r="X201" i="6" s="1"/>
  <c r="V197" i="6"/>
  <c r="W197" i="6" s="1"/>
  <c r="X197" i="6" s="1"/>
  <c r="V193" i="6"/>
  <c r="W193" i="6" s="1"/>
  <c r="X193" i="6" s="1"/>
  <c r="V189" i="6"/>
  <c r="W189" i="6" s="1"/>
  <c r="X189" i="6" s="1"/>
  <c r="V185" i="6"/>
  <c r="W185" i="6" s="1"/>
  <c r="X185" i="6" s="1"/>
  <c r="V181" i="6"/>
  <c r="W181" i="6" s="1"/>
  <c r="X181" i="6" s="1"/>
  <c r="V177" i="6"/>
  <c r="W177" i="6" s="1"/>
  <c r="X177" i="6" s="1"/>
  <c r="V173" i="6"/>
  <c r="W173" i="6" s="1"/>
  <c r="X173" i="6" s="1"/>
  <c r="V169" i="6"/>
  <c r="W169" i="6" s="1"/>
  <c r="X169" i="6" s="1"/>
  <c r="V165" i="6"/>
  <c r="W165" i="6" s="1"/>
  <c r="X165" i="6" s="1"/>
  <c r="V161" i="6"/>
  <c r="W161" i="6" s="1"/>
  <c r="X161" i="6" s="1"/>
  <c r="V204" i="6"/>
  <c r="W204" i="6" s="1"/>
  <c r="X204" i="6" s="1"/>
  <c r="V200" i="6"/>
  <c r="W200" i="6" s="1"/>
  <c r="X200" i="6" s="1"/>
  <c r="V196" i="6"/>
  <c r="W196" i="6" s="1"/>
  <c r="X196" i="6" s="1"/>
  <c r="V192" i="6"/>
  <c r="W192" i="6" s="1"/>
  <c r="X192" i="6" s="1"/>
  <c r="V188" i="6"/>
  <c r="W188" i="6" s="1"/>
  <c r="X188" i="6" s="1"/>
  <c r="V184" i="6"/>
  <c r="W184" i="6" s="1"/>
  <c r="X184" i="6" s="1"/>
  <c r="V180" i="6"/>
  <c r="W180" i="6" s="1"/>
  <c r="X180" i="6" s="1"/>
  <c r="V176" i="6"/>
  <c r="W176" i="6" s="1"/>
  <c r="X176" i="6" s="1"/>
  <c r="V172" i="6"/>
  <c r="W172" i="6" s="1"/>
  <c r="X172" i="6" s="1"/>
  <c r="V168" i="6"/>
  <c r="W168" i="6" s="1"/>
  <c r="X168" i="6" s="1"/>
  <c r="V164" i="6"/>
  <c r="W164" i="6" s="1"/>
  <c r="X164" i="6" s="1"/>
  <c r="V160" i="6"/>
  <c r="W160" i="6" s="1"/>
  <c r="X160" i="6" s="1"/>
  <c r="V203" i="6"/>
  <c r="W203" i="6" s="1"/>
  <c r="X203" i="6" s="1"/>
  <c r="V199" i="6"/>
  <c r="W199" i="6" s="1"/>
  <c r="X199" i="6" s="1"/>
  <c r="V195" i="6"/>
  <c r="W195" i="6" s="1"/>
  <c r="X195" i="6" s="1"/>
  <c r="V191" i="6"/>
  <c r="W191" i="6" s="1"/>
  <c r="X191" i="6" s="1"/>
  <c r="V187" i="6"/>
  <c r="W187" i="6" s="1"/>
  <c r="X187" i="6" s="1"/>
  <c r="V183" i="6"/>
  <c r="W183" i="6" s="1"/>
  <c r="X183" i="6" s="1"/>
  <c r="V179" i="6"/>
  <c r="W179" i="6" s="1"/>
  <c r="X179" i="6" s="1"/>
  <c r="V175" i="6"/>
  <c r="W175" i="6" s="1"/>
  <c r="X175" i="6" s="1"/>
  <c r="V171" i="6"/>
  <c r="W171" i="6" s="1"/>
  <c r="X171" i="6" s="1"/>
  <c r="V167" i="6"/>
  <c r="W167" i="6" s="1"/>
  <c r="X167" i="6" s="1"/>
  <c r="V163" i="6"/>
  <c r="W163" i="6" s="1"/>
  <c r="X163" i="6" s="1"/>
  <c r="V159" i="6"/>
  <c r="W159" i="6" s="1"/>
  <c r="X159" i="6" s="1"/>
  <c r="V155" i="6"/>
  <c r="W155" i="6" s="1"/>
  <c r="X155" i="6" s="1"/>
  <c r="V151" i="6"/>
  <c r="W151" i="6" s="1"/>
  <c r="X151" i="6" s="1"/>
  <c r="V147" i="6"/>
  <c r="W147" i="6" s="1"/>
  <c r="X147" i="6" s="1"/>
  <c r="V143" i="6"/>
  <c r="W143" i="6" s="1"/>
  <c r="X143" i="6" s="1"/>
  <c r="V139" i="6"/>
  <c r="W139" i="6" s="1"/>
  <c r="X139" i="6" s="1"/>
  <c r="V135" i="6"/>
  <c r="W135" i="6" s="1"/>
  <c r="X135" i="6" s="1"/>
  <c r="V131" i="6"/>
  <c r="W131" i="6" s="1"/>
  <c r="X131" i="6" s="1"/>
  <c r="V240" i="6"/>
  <c r="W240" i="6" s="1"/>
  <c r="X240" i="6" s="1"/>
  <c r="V206" i="6"/>
  <c r="W206" i="6" s="1"/>
  <c r="X206" i="6" s="1"/>
  <c r="V190" i="6"/>
  <c r="W190" i="6" s="1"/>
  <c r="X190" i="6" s="1"/>
  <c r="V174" i="6"/>
  <c r="W174" i="6" s="1"/>
  <c r="X174" i="6" s="1"/>
  <c r="V157" i="6"/>
  <c r="W157" i="6" s="1"/>
  <c r="X157" i="6" s="1"/>
  <c r="V125" i="6"/>
  <c r="W125" i="6" s="1"/>
  <c r="X125" i="6" s="1"/>
  <c r="V121" i="6"/>
  <c r="W121" i="6" s="1"/>
  <c r="X121" i="6" s="1"/>
  <c r="V117" i="6"/>
  <c r="W117" i="6" s="1"/>
  <c r="X117" i="6" s="1"/>
  <c r="V113" i="6"/>
  <c r="W113" i="6" s="1"/>
  <c r="X113" i="6" s="1"/>
  <c r="V109" i="6"/>
  <c r="W109" i="6" s="1"/>
  <c r="X109" i="6" s="1"/>
  <c r="V105" i="6"/>
  <c r="W105" i="6" s="1"/>
  <c r="X105" i="6" s="1"/>
  <c r="V101" i="6"/>
  <c r="W101" i="6" s="1"/>
  <c r="X101" i="6" s="1"/>
  <c r="V194" i="6"/>
  <c r="W194" i="6" s="1"/>
  <c r="X194" i="6" s="1"/>
  <c r="V178" i="6"/>
  <c r="W178" i="6" s="1"/>
  <c r="X178" i="6" s="1"/>
  <c r="V162" i="6"/>
  <c r="W162" i="6" s="1"/>
  <c r="X162" i="6" s="1"/>
  <c r="V158" i="6"/>
  <c r="W158" i="6" s="1"/>
  <c r="X158" i="6" s="1"/>
  <c r="V124" i="6"/>
  <c r="W124" i="6" s="1"/>
  <c r="X124" i="6" s="1"/>
  <c r="V120" i="6"/>
  <c r="W120" i="6" s="1"/>
  <c r="X120" i="6" s="1"/>
  <c r="V116" i="6"/>
  <c r="W116" i="6" s="1"/>
  <c r="X116" i="6" s="1"/>
  <c r="V112" i="6"/>
  <c r="W112" i="6" s="1"/>
  <c r="X112" i="6" s="1"/>
  <c r="V108" i="6"/>
  <c r="W108" i="6" s="1"/>
  <c r="X108" i="6" s="1"/>
  <c r="V104" i="6"/>
  <c r="W104" i="6" s="1"/>
  <c r="X104" i="6" s="1"/>
  <c r="V100" i="6"/>
  <c r="W100" i="6" s="1"/>
  <c r="X100" i="6" s="1"/>
  <c r="V208" i="6"/>
  <c r="W208" i="6" s="1"/>
  <c r="X208" i="6" s="1"/>
  <c r="V198" i="6"/>
  <c r="W198" i="6" s="1"/>
  <c r="X198" i="6" s="1"/>
  <c r="V182" i="6"/>
  <c r="W182" i="6" s="1"/>
  <c r="X182" i="6" s="1"/>
  <c r="V166" i="6"/>
  <c r="W166" i="6" s="1"/>
  <c r="X166" i="6" s="1"/>
  <c r="V156" i="6"/>
  <c r="W156" i="6" s="1"/>
  <c r="X156" i="6" s="1"/>
  <c r="V152" i="6"/>
  <c r="W152" i="6" s="1"/>
  <c r="X152" i="6" s="1"/>
  <c r="V148" i="6"/>
  <c r="W148" i="6" s="1"/>
  <c r="X148" i="6" s="1"/>
  <c r="V144" i="6"/>
  <c r="W144" i="6" s="1"/>
  <c r="X144" i="6" s="1"/>
  <c r="V140" i="6"/>
  <c r="W140" i="6" s="1"/>
  <c r="X140" i="6" s="1"/>
  <c r="V136" i="6"/>
  <c r="W136" i="6" s="1"/>
  <c r="X136" i="6" s="1"/>
  <c r="V132" i="6"/>
  <c r="W132" i="6" s="1"/>
  <c r="X132" i="6" s="1"/>
  <c r="V128" i="6"/>
  <c r="W128" i="6" s="1"/>
  <c r="X128" i="6" s="1"/>
  <c r="V127" i="6"/>
  <c r="W127" i="6" s="1"/>
  <c r="X127" i="6" s="1"/>
  <c r="V123" i="6"/>
  <c r="W123" i="6" s="1"/>
  <c r="X123" i="6" s="1"/>
  <c r="V119" i="6"/>
  <c r="W119" i="6" s="1"/>
  <c r="X119" i="6" s="1"/>
  <c r="V115" i="6"/>
  <c r="W115" i="6" s="1"/>
  <c r="X115" i="6" s="1"/>
  <c r="V111" i="6"/>
  <c r="W111" i="6" s="1"/>
  <c r="X111" i="6" s="1"/>
  <c r="V107" i="6"/>
  <c r="W107" i="6" s="1"/>
  <c r="X107" i="6" s="1"/>
  <c r="V103" i="6"/>
  <c r="W103" i="6" s="1"/>
  <c r="X103" i="6" s="1"/>
  <c r="V99" i="6"/>
  <c r="W99" i="6" s="1"/>
  <c r="X99" i="6" s="1"/>
  <c r="V95" i="6"/>
  <c r="W95" i="6" s="1"/>
  <c r="X95" i="6" s="1"/>
  <c r="V91" i="6"/>
  <c r="W91" i="6" s="1"/>
  <c r="X91" i="6" s="1"/>
  <c r="V87" i="6"/>
  <c r="W87" i="6" s="1"/>
  <c r="X87" i="6" s="1"/>
  <c r="V83" i="6"/>
  <c r="W83" i="6" s="1"/>
  <c r="X83" i="6" s="1"/>
  <c r="V79" i="6"/>
  <c r="W79" i="6" s="1"/>
  <c r="X79" i="6" s="1"/>
  <c r="V75" i="6"/>
  <c r="W75" i="6" s="1"/>
  <c r="X75" i="6" s="1"/>
  <c r="V71" i="6"/>
  <c r="W71" i="6" s="1"/>
  <c r="X71" i="6" s="1"/>
  <c r="V67" i="6"/>
  <c r="W67" i="6" s="1"/>
  <c r="X67" i="6" s="1"/>
  <c r="V63" i="6"/>
  <c r="W63" i="6" s="1"/>
  <c r="X63" i="6" s="1"/>
  <c r="V59" i="6"/>
  <c r="W59" i="6" s="1"/>
  <c r="X59" i="6" s="1"/>
  <c r="V55" i="6"/>
  <c r="W55" i="6" s="1"/>
  <c r="X55" i="6" s="1"/>
  <c r="V51" i="6"/>
  <c r="W51" i="6" s="1"/>
  <c r="X51" i="6" s="1"/>
  <c r="V47" i="6"/>
  <c r="W47" i="6" s="1"/>
  <c r="X47" i="6" s="1"/>
  <c r="V202" i="6"/>
  <c r="W202" i="6" s="1"/>
  <c r="X202" i="6" s="1"/>
  <c r="V154" i="6"/>
  <c r="W154" i="6" s="1"/>
  <c r="X154" i="6" s="1"/>
  <c r="V145" i="6"/>
  <c r="W145" i="6" s="1"/>
  <c r="X145" i="6" s="1"/>
  <c r="V138" i="6"/>
  <c r="W138" i="6" s="1"/>
  <c r="X138" i="6" s="1"/>
  <c r="V129" i="6"/>
  <c r="W129" i="6" s="1"/>
  <c r="X129" i="6" s="1"/>
  <c r="V126" i="6"/>
  <c r="W126" i="6" s="1"/>
  <c r="X126" i="6" s="1"/>
  <c r="V110" i="6"/>
  <c r="W110" i="6" s="1"/>
  <c r="X110" i="6" s="1"/>
  <c r="V98" i="6"/>
  <c r="W98" i="6" s="1"/>
  <c r="X98" i="6" s="1"/>
  <c r="V44" i="6"/>
  <c r="W44" i="6" s="1"/>
  <c r="X44" i="6" s="1"/>
  <c r="V40" i="6"/>
  <c r="W40" i="6" s="1"/>
  <c r="X40" i="6" s="1"/>
  <c r="V150" i="6"/>
  <c r="W150" i="6" s="1"/>
  <c r="X150" i="6" s="1"/>
  <c r="V141" i="6"/>
  <c r="W141" i="6" s="1"/>
  <c r="X141" i="6" s="1"/>
  <c r="V220" i="6"/>
  <c r="W220" i="6" s="1"/>
  <c r="X220" i="6" s="1"/>
  <c r="V170" i="6"/>
  <c r="W170" i="6" s="1"/>
  <c r="X170" i="6" s="1"/>
  <c r="V153" i="6"/>
  <c r="W153" i="6" s="1"/>
  <c r="X153" i="6" s="1"/>
  <c r="V146" i="6"/>
  <c r="W146" i="6" s="1"/>
  <c r="X146" i="6" s="1"/>
  <c r="V137" i="6"/>
  <c r="W137" i="6" s="1"/>
  <c r="X137" i="6" s="1"/>
  <c r="V130" i="6"/>
  <c r="W130" i="6" s="1"/>
  <c r="X130" i="6" s="1"/>
  <c r="V118" i="6"/>
  <c r="W118" i="6" s="1"/>
  <c r="X118" i="6" s="1"/>
  <c r="V102" i="6"/>
  <c r="W102" i="6" s="1"/>
  <c r="X102" i="6" s="1"/>
  <c r="V94" i="6"/>
  <c r="W94" i="6" s="1"/>
  <c r="X94" i="6" s="1"/>
  <c r="V93" i="6"/>
  <c r="W93" i="6" s="1"/>
  <c r="X93" i="6" s="1"/>
  <c r="V90" i="6"/>
  <c r="W90" i="6" s="1"/>
  <c r="X90" i="6" s="1"/>
  <c r="V89" i="6"/>
  <c r="W89" i="6" s="1"/>
  <c r="X89" i="6" s="1"/>
  <c r="V86" i="6"/>
  <c r="W86" i="6" s="1"/>
  <c r="X86" i="6" s="1"/>
  <c r="V85" i="6"/>
  <c r="W85" i="6" s="1"/>
  <c r="X85" i="6" s="1"/>
  <c r="V82" i="6"/>
  <c r="W82" i="6" s="1"/>
  <c r="X82" i="6" s="1"/>
  <c r="V81" i="6"/>
  <c r="W81" i="6" s="1"/>
  <c r="X81" i="6" s="1"/>
  <c r="V78" i="6"/>
  <c r="W78" i="6" s="1"/>
  <c r="X78" i="6" s="1"/>
  <c r="V77" i="6"/>
  <c r="W77" i="6" s="1"/>
  <c r="X77" i="6" s="1"/>
  <c r="V74" i="6"/>
  <c r="W74" i="6" s="1"/>
  <c r="X74" i="6" s="1"/>
  <c r="V73" i="6"/>
  <c r="W73" i="6" s="1"/>
  <c r="X73" i="6" s="1"/>
  <c r="V70" i="6"/>
  <c r="W70" i="6" s="1"/>
  <c r="X70" i="6" s="1"/>
  <c r="V69" i="6"/>
  <c r="W69" i="6" s="1"/>
  <c r="X69" i="6" s="1"/>
  <c r="V66" i="6"/>
  <c r="W66" i="6" s="1"/>
  <c r="X66" i="6" s="1"/>
  <c r="V65" i="6"/>
  <c r="W65" i="6" s="1"/>
  <c r="X65" i="6" s="1"/>
  <c r="V62" i="6"/>
  <c r="W62" i="6" s="1"/>
  <c r="X62" i="6" s="1"/>
  <c r="V61" i="6"/>
  <c r="W61" i="6" s="1"/>
  <c r="X61" i="6" s="1"/>
  <c r="V58" i="6"/>
  <c r="W58" i="6" s="1"/>
  <c r="X58" i="6" s="1"/>
  <c r="V57" i="6"/>
  <c r="W57" i="6" s="1"/>
  <c r="X57" i="6" s="1"/>
  <c r="V54" i="6"/>
  <c r="W54" i="6" s="1"/>
  <c r="X54" i="6" s="1"/>
  <c r="V53" i="6"/>
  <c r="W53" i="6" s="1"/>
  <c r="X53" i="6" s="1"/>
  <c r="V50" i="6"/>
  <c r="W50" i="6" s="1"/>
  <c r="X50" i="6" s="1"/>
  <c r="V49" i="6"/>
  <c r="W49" i="6" s="1"/>
  <c r="X49" i="6" s="1"/>
  <c r="V46" i="6"/>
  <c r="W46" i="6" s="1"/>
  <c r="X46" i="6" s="1"/>
  <c r="V42" i="6"/>
  <c r="W42" i="6" s="1"/>
  <c r="X42" i="6" s="1"/>
  <c r="V38" i="6"/>
  <c r="W38" i="6" s="1"/>
  <c r="X38" i="6" s="1"/>
  <c r="V34" i="6"/>
  <c r="W34" i="6" s="1"/>
  <c r="X34" i="6" s="1"/>
  <c r="V30" i="6"/>
  <c r="W30" i="6" s="1"/>
  <c r="X30" i="6" s="1"/>
  <c r="V26" i="6"/>
  <c r="W26" i="6" s="1"/>
  <c r="X26" i="6" s="1"/>
  <c r="V22" i="6"/>
  <c r="W22" i="6" s="1"/>
  <c r="X22" i="6" s="1"/>
  <c r="V133" i="6"/>
  <c r="W133" i="6" s="1"/>
  <c r="X133" i="6" s="1"/>
  <c r="V84" i="6"/>
  <c r="W84" i="6" s="1"/>
  <c r="X84" i="6" s="1"/>
  <c r="V68" i="6"/>
  <c r="W68" i="6" s="1"/>
  <c r="X68" i="6" s="1"/>
  <c r="V52" i="6"/>
  <c r="W52" i="6" s="1"/>
  <c r="X52" i="6" s="1"/>
  <c r="V37" i="6"/>
  <c r="W37" i="6" s="1"/>
  <c r="X37" i="6" s="1"/>
  <c r="V36" i="6"/>
  <c r="W36" i="6" s="1"/>
  <c r="X36" i="6" s="1"/>
  <c r="V33" i="6"/>
  <c r="W33" i="6" s="1"/>
  <c r="X33" i="6" s="1"/>
  <c r="V32" i="6"/>
  <c r="W32" i="6" s="1"/>
  <c r="X32" i="6" s="1"/>
  <c r="V29" i="6"/>
  <c r="W29" i="6" s="1"/>
  <c r="X29" i="6" s="1"/>
  <c r="V28" i="6"/>
  <c r="W28" i="6" s="1"/>
  <c r="X28" i="6" s="1"/>
  <c r="V25" i="6"/>
  <c r="W25" i="6" s="1"/>
  <c r="X25" i="6" s="1"/>
  <c r="V24" i="6"/>
  <c r="W24" i="6" s="1"/>
  <c r="X24" i="6" s="1"/>
  <c r="V21" i="6"/>
  <c r="W21" i="6" s="1"/>
  <c r="X21" i="6" s="1"/>
  <c r="V20" i="6"/>
  <c r="W20" i="6" s="1"/>
  <c r="X20" i="6" s="1"/>
  <c r="V56" i="6"/>
  <c r="W56" i="6" s="1"/>
  <c r="X56" i="6" s="1"/>
  <c r="V31" i="6"/>
  <c r="W31" i="6" s="1"/>
  <c r="X31" i="6" s="1"/>
  <c r="V23" i="6"/>
  <c r="W23" i="6" s="1"/>
  <c r="X23" i="6" s="1"/>
  <c r="V149" i="6"/>
  <c r="W149" i="6" s="1"/>
  <c r="X149" i="6" s="1"/>
  <c r="V106" i="6"/>
  <c r="W106" i="6" s="1"/>
  <c r="X106" i="6" s="1"/>
  <c r="V97" i="6"/>
  <c r="W97" i="6" s="1"/>
  <c r="X97" i="6" s="1"/>
  <c r="V96" i="6"/>
  <c r="W96" i="6" s="1"/>
  <c r="X96" i="6" s="1"/>
  <c r="V80" i="6"/>
  <c r="W80" i="6" s="1"/>
  <c r="X80" i="6" s="1"/>
  <c r="V64" i="6"/>
  <c r="W64" i="6" s="1"/>
  <c r="X64" i="6" s="1"/>
  <c r="V48" i="6"/>
  <c r="W48" i="6" s="1"/>
  <c r="X48" i="6" s="1"/>
  <c r="V43" i="6"/>
  <c r="W43" i="6" s="1"/>
  <c r="X43" i="6" s="1"/>
  <c r="V122" i="6"/>
  <c r="W122" i="6" s="1"/>
  <c r="X122" i="6" s="1"/>
  <c r="V88" i="6"/>
  <c r="W88" i="6" s="1"/>
  <c r="X88" i="6" s="1"/>
  <c r="V72" i="6"/>
  <c r="W72" i="6" s="1"/>
  <c r="X72" i="6" s="1"/>
  <c r="V41" i="6"/>
  <c r="W41" i="6" s="1"/>
  <c r="X41" i="6" s="1"/>
  <c r="V35" i="6"/>
  <c r="W35" i="6" s="1"/>
  <c r="X35" i="6" s="1"/>
  <c r="V186" i="6"/>
  <c r="W186" i="6" s="1"/>
  <c r="X186" i="6" s="1"/>
  <c r="V134" i="6"/>
  <c r="W134" i="6" s="1"/>
  <c r="X134" i="6" s="1"/>
  <c r="V114" i="6"/>
  <c r="W114" i="6" s="1"/>
  <c r="X114" i="6" s="1"/>
  <c r="V92" i="6"/>
  <c r="W92" i="6" s="1"/>
  <c r="X92" i="6" s="1"/>
  <c r="V76" i="6"/>
  <c r="W76" i="6" s="1"/>
  <c r="X76" i="6" s="1"/>
  <c r="V60" i="6"/>
  <c r="W60" i="6" s="1"/>
  <c r="X60" i="6" s="1"/>
  <c r="V45" i="6"/>
  <c r="W45" i="6" s="1"/>
  <c r="X45" i="6" s="1"/>
  <c r="V39" i="6"/>
  <c r="W39" i="6" s="1"/>
  <c r="X39" i="6" s="1"/>
  <c r="V248" i="6"/>
  <c r="W248" i="6" s="1"/>
  <c r="X248" i="6" s="1"/>
  <c r="V142" i="6"/>
  <c r="W142" i="6" s="1"/>
  <c r="X142" i="6" s="1"/>
  <c r="V27" i="6"/>
  <c r="W27" i="6" s="1"/>
  <c r="X27" i="6" s="1"/>
  <c r="V454" i="6"/>
  <c r="W454" i="6" s="1"/>
  <c r="X454" i="6" s="1"/>
  <c r="V447" i="6"/>
  <c r="W447" i="6" s="1"/>
  <c r="X447" i="6" s="1"/>
  <c r="V443" i="6"/>
  <c r="W443" i="6" s="1"/>
  <c r="X443" i="6" s="1"/>
  <c r="V439" i="6"/>
  <c r="W439" i="6" s="1"/>
  <c r="X439" i="6" s="1"/>
  <c r="V435" i="6"/>
  <c r="W435" i="6" s="1"/>
  <c r="X435" i="6" s="1"/>
  <c r="V431" i="6"/>
  <c r="W431" i="6" s="1"/>
  <c r="X431" i="6" s="1"/>
  <c r="V427" i="6"/>
  <c r="W427" i="6" s="1"/>
  <c r="X427" i="6" s="1"/>
  <c r="V423" i="6"/>
  <c r="W423" i="6" s="1"/>
  <c r="X423" i="6" s="1"/>
  <c r="V419" i="6"/>
  <c r="W419" i="6" s="1"/>
  <c r="X419" i="6" s="1"/>
  <c r="V415" i="6"/>
  <c r="W415" i="6" s="1"/>
  <c r="X415" i="6" s="1"/>
  <c r="V411" i="6"/>
  <c r="W411" i="6" s="1"/>
  <c r="X411" i="6" s="1"/>
  <c r="V407" i="6"/>
  <c r="W407" i="6" s="1"/>
  <c r="X407" i="6" s="1"/>
  <c r="V403" i="6"/>
  <c r="W403" i="6" s="1"/>
  <c r="X403" i="6" s="1"/>
  <c r="V450" i="6"/>
  <c r="W450" i="6" s="1"/>
  <c r="X450" i="6" s="1"/>
  <c r="V444" i="6"/>
  <c r="W444" i="6" s="1"/>
  <c r="X444" i="6" s="1"/>
  <c r="V440" i="6"/>
  <c r="W440" i="6" s="1"/>
  <c r="X440" i="6" s="1"/>
  <c r="V436" i="6"/>
  <c r="W436" i="6" s="1"/>
  <c r="X436" i="6" s="1"/>
  <c r="V434" i="6"/>
  <c r="W434" i="6" s="1"/>
  <c r="X434" i="6" s="1"/>
  <c r="V430" i="6"/>
  <c r="W430" i="6" s="1"/>
  <c r="X430" i="6" s="1"/>
  <c r="V426" i="6"/>
  <c r="W426" i="6" s="1"/>
  <c r="X426" i="6" s="1"/>
  <c r="V422" i="6"/>
  <c r="W422" i="6" s="1"/>
  <c r="X422" i="6" s="1"/>
  <c r="V418" i="6"/>
  <c r="W418" i="6" s="1"/>
  <c r="X418" i="6" s="1"/>
  <c r="V414" i="6"/>
  <c r="W414" i="6" s="1"/>
  <c r="X414" i="6" s="1"/>
  <c r="V410" i="6"/>
  <c r="W410" i="6" s="1"/>
  <c r="X410" i="6" s="1"/>
  <c r="V406" i="6"/>
  <c r="W406" i="6" s="1"/>
  <c r="X406" i="6" s="1"/>
  <c r="V402" i="6"/>
  <c r="W402" i="6" s="1"/>
  <c r="X402" i="6" s="1"/>
  <c r="V446" i="6"/>
  <c r="W446" i="6" s="1"/>
  <c r="X446" i="6" s="1"/>
  <c r="V437" i="6"/>
  <c r="W437" i="6" s="1"/>
  <c r="X437" i="6" s="1"/>
  <c r="V432" i="6"/>
  <c r="W432" i="6" s="1"/>
  <c r="X432" i="6" s="1"/>
  <c r="V429" i="6"/>
  <c r="W429" i="6" s="1"/>
  <c r="X429" i="6" s="1"/>
  <c r="V421" i="6"/>
  <c r="W421" i="6" s="1"/>
  <c r="X421" i="6" s="1"/>
  <c r="V416" i="6"/>
  <c r="W416" i="6" s="1"/>
  <c r="X416" i="6" s="1"/>
  <c r="V413" i="6"/>
  <c r="W413" i="6" s="1"/>
  <c r="X413" i="6" s="1"/>
  <c r="V399" i="6"/>
  <c r="W399" i="6" s="1"/>
  <c r="X399" i="6" s="1"/>
  <c r="V395" i="6"/>
  <c r="W395" i="6" s="1"/>
  <c r="X395" i="6" s="1"/>
  <c r="V391" i="6"/>
  <c r="W391" i="6" s="1"/>
  <c r="X391" i="6" s="1"/>
  <c r="V387" i="6"/>
  <c r="W387" i="6" s="1"/>
  <c r="X387" i="6" s="1"/>
  <c r="V383" i="6"/>
  <c r="W383" i="6" s="1"/>
  <c r="X383" i="6" s="1"/>
  <c r="V379" i="6"/>
  <c r="W379" i="6" s="1"/>
  <c r="X379" i="6" s="1"/>
  <c r="V375" i="6"/>
  <c r="W375" i="6" s="1"/>
  <c r="X375" i="6" s="1"/>
  <c r="V371" i="6"/>
  <c r="W371" i="6" s="1"/>
  <c r="X371" i="6" s="1"/>
  <c r="V367" i="6"/>
  <c r="W367" i="6" s="1"/>
  <c r="X367" i="6" s="1"/>
  <c r="V438" i="6"/>
  <c r="W438" i="6" s="1"/>
  <c r="X438" i="6" s="1"/>
  <c r="V424" i="6"/>
  <c r="W424" i="6" s="1"/>
  <c r="X424" i="6" s="1"/>
  <c r="V389" i="6"/>
  <c r="W389" i="6" s="1"/>
  <c r="X389" i="6" s="1"/>
  <c r="V381" i="6"/>
  <c r="W381" i="6" s="1"/>
  <c r="X381" i="6" s="1"/>
  <c r="V377" i="6"/>
  <c r="W377" i="6" s="1"/>
  <c r="X377" i="6" s="1"/>
  <c r="V373" i="6"/>
  <c r="W373" i="6" s="1"/>
  <c r="X373" i="6" s="1"/>
  <c r="V425" i="6"/>
  <c r="W425" i="6" s="1"/>
  <c r="X425" i="6" s="1"/>
  <c r="V452" i="6"/>
  <c r="W452" i="6" s="1"/>
  <c r="X452" i="6" s="1"/>
  <c r="V441" i="6"/>
  <c r="W441" i="6" s="1"/>
  <c r="X441" i="6" s="1"/>
  <c r="V433" i="6"/>
  <c r="W433" i="6" s="1"/>
  <c r="X433" i="6" s="1"/>
  <c r="V409" i="6"/>
  <c r="W409" i="6" s="1"/>
  <c r="X409" i="6" s="1"/>
  <c r="V405" i="6"/>
  <c r="W405" i="6" s="1"/>
  <c r="X405" i="6" s="1"/>
  <c r="V398" i="6"/>
  <c r="W398" i="6" s="1"/>
  <c r="X398" i="6" s="1"/>
  <c r="V394" i="6"/>
  <c r="W394" i="6" s="1"/>
  <c r="X394" i="6" s="1"/>
  <c r="V390" i="6"/>
  <c r="W390" i="6" s="1"/>
  <c r="X390" i="6" s="1"/>
  <c r="V386" i="6"/>
  <c r="W386" i="6" s="1"/>
  <c r="X386" i="6" s="1"/>
  <c r="V382" i="6"/>
  <c r="W382" i="6" s="1"/>
  <c r="X382" i="6" s="1"/>
  <c r="V378" i="6"/>
  <c r="W378" i="6" s="1"/>
  <c r="X378" i="6" s="1"/>
  <c r="V374" i="6"/>
  <c r="W374" i="6" s="1"/>
  <c r="X374" i="6" s="1"/>
  <c r="V370" i="6"/>
  <c r="W370" i="6" s="1"/>
  <c r="X370" i="6" s="1"/>
  <c r="V366" i="6"/>
  <c r="W366" i="6" s="1"/>
  <c r="X366" i="6" s="1"/>
  <c r="V445" i="6"/>
  <c r="W445" i="6" s="1"/>
  <c r="X445" i="6" s="1"/>
  <c r="V420" i="6"/>
  <c r="W420" i="6" s="1"/>
  <c r="X420" i="6" s="1"/>
  <c r="V417" i="6"/>
  <c r="W417" i="6" s="1"/>
  <c r="X417" i="6" s="1"/>
  <c r="V397" i="6"/>
  <c r="W397" i="6" s="1"/>
  <c r="X397" i="6" s="1"/>
  <c r="V393" i="6"/>
  <c r="W393" i="6" s="1"/>
  <c r="X393" i="6" s="1"/>
  <c r="V385" i="6"/>
  <c r="W385" i="6" s="1"/>
  <c r="X385" i="6" s="1"/>
  <c r="V369" i="6"/>
  <c r="W369" i="6" s="1"/>
  <c r="X369" i="6" s="1"/>
  <c r="V365" i="6"/>
  <c r="W365" i="6" s="1"/>
  <c r="X365" i="6" s="1"/>
  <c r="V451" i="6"/>
  <c r="W451" i="6" s="1"/>
  <c r="X451" i="6" s="1"/>
  <c r="V442" i="6"/>
  <c r="W442" i="6" s="1"/>
  <c r="X442" i="6" s="1"/>
  <c r="V428" i="6"/>
  <c r="W428" i="6" s="1"/>
  <c r="X428" i="6" s="1"/>
  <c r="V412" i="6"/>
  <c r="W412" i="6" s="1"/>
  <c r="X412" i="6" s="1"/>
  <c r="V376" i="6"/>
  <c r="W376" i="6" s="1"/>
  <c r="X376" i="6" s="1"/>
  <c r="V368" i="6"/>
  <c r="W368" i="6" s="1"/>
  <c r="X368" i="6" s="1"/>
  <c r="V400" i="6"/>
  <c r="W400" i="6" s="1"/>
  <c r="X400" i="6" s="1"/>
  <c r="V396" i="6"/>
  <c r="W396" i="6" s="1"/>
  <c r="X396" i="6" s="1"/>
  <c r="V392" i="6"/>
  <c r="W392" i="6" s="1"/>
  <c r="X392" i="6" s="1"/>
  <c r="V384" i="6"/>
  <c r="W384" i="6" s="1"/>
  <c r="X384" i="6" s="1"/>
  <c r="V372" i="6"/>
  <c r="W372" i="6" s="1"/>
  <c r="X372" i="6" s="1"/>
  <c r="V364" i="6"/>
  <c r="W364" i="6" s="1"/>
  <c r="X364" i="6" s="1"/>
  <c r="V408" i="6"/>
  <c r="W408" i="6" s="1"/>
  <c r="X408" i="6" s="1"/>
  <c r="V388" i="6"/>
  <c r="W388" i="6" s="1"/>
  <c r="X388" i="6" s="1"/>
  <c r="V404" i="6"/>
  <c r="W404" i="6" s="1"/>
  <c r="X404" i="6" s="1"/>
  <c r="V401" i="6"/>
  <c r="W401" i="6" s="1"/>
  <c r="X401" i="6" s="1"/>
  <c r="V380" i="6"/>
  <c r="W380" i="6" s="1"/>
  <c r="X380" i="6" s="1"/>
  <c r="V456" i="6"/>
  <c r="W456" i="6" s="1"/>
  <c r="X456" i="6" s="1"/>
  <c r="V462" i="6"/>
  <c r="W462" i="6" s="1"/>
  <c r="X462" i="6" s="1"/>
  <c r="V468" i="6"/>
  <c r="W468" i="6" s="1"/>
  <c r="X468" i="6" s="1"/>
  <c r="V457" i="6"/>
  <c r="W457" i="6" s="1"/>
  <c r="X457" i="6" s="1"/>
  <c r="V463" i="6"/>
  <c r="W463" i="6" s="1"/>
  <c r="X463" i="6" s="1"/>
  <c r="V469" i="6"/>
  <c r="W469" i="6" s="1"/>
  <c r="X469" i="6" s="1"/>
  <c r="V458" i="6"/>
  <c r="W458" i="6" s="1"/>
  <c r="X458" i="6" s="1"/>
  <c r="V464" i="6"/>
  <c r="W464" i="6" s="1"/>
  <c r="X464" i="6" s="1"/>
  <c r="V467" i="6"/>
  <c r="W467" i="6" s="1"/>
  <c r="X467" i="6" s="1"/>
  <c r="V459" i="6"/>
  <c r="W459" i="6" s="1"/>
  <c r="X459" i="6" s="1"/>
  <c r="V465" i="6"/>
  <c r="W465" i="6" s="1"/>
  <c r="X465" i="6" s="1"/>
  <c r="V460" i="6"/>
  <c r="W460" i="6" s="1"/>
  <c r="X460" i="6" s="1"/>
  <c r="V466" i="6"/>
  <c r="W466" i="6" s="1"/>
  <c r="X466" i="6" s="1"/>
  <c r="V455" i="6"/>
  <c r="W455" i="6" s="1"/>
  <c r="X455" i="6" s="1"/>
  <c r="V461" i="6"/>
  <c r="W461" i="6" s="1"/>
  <c r="X461" i="6" s="1"/>
  <c r="V317" i="6"/>
  <c r="W317" i="6" s="1"/>
  <c r="X317" i="6" s="1"/>
  <c r="V311" i="6"/>
  <c r="W311" i="6" s="1"/>
  <c r="X311" i="6" s="1"/>
  <c r="V305" i="6"/>
  <c r="W305" i="6" s="1"/>
  <c r="X305" i="6" s="1"/>
  <c r="V299" i="6"/>
  <c r="W299" i="6" s="1"/>
  <c r="X299" i="6" s="1"/>
  <c r="V293" i="6"/>
  <c r="W293" i="6" s="1"/>
  <c r="X293" i="6" s="1"/>
  <c r="V287" i="6"/>
  <c r="W287" i="6" s="1"/>
  <c r="X287" i="6" s="1"/>
  <c r="V281" i="6"/>
  <c r="W281" i="6" s="1"/>
  <c r="X281" i="6" s="1"/>
  <c r="V275" i="6"/>
  <c r="W275" i="6" s="1"/>
  <c r="X275" i="6" s="1"/>
  <c r="V269" i="6"/>
  <c r="W269" i="6" s="1"/>
  <c r="X269" i="6" s="1"/>
  <c r="V263" i="6"/>
  <c r="W263" i="6" s="1"/>
  <c r="X263" i="6" s="1"/>
  <c r="V257" i="6"/>
  <c r="W257" i="6" s="1"/>
  <c r="X257" i="6" s="1"/>
  <c r="V251" i="6"/>
  <c r="W251" i="6" s="1"/>
  <c r="X251" i="6" s="1"/>
  <c r="V316" i="6"/>
  <c r="W316" i="6" s="1"/>
  <c r="X316" i="6" s="1"/>
  <c r="V310" i="6"/>
  <c r="W310" i="6" s="1"/>
  <c r="X310" i="6" s="1"/>
  <c r="V304" i="6"/>
  <c r="W304" i="6" s="1"/>
  <c r="X304" i="6" s="1"/>
  <c r="V298" i="6"/>
  <c r="W298" i="6" s="1"/>
  <c r="X298" i="6" s="1"/>
  <c r="V292" i="6"/>
  <c r="W292" i="6" s="1"/>
  <c r="X292" i="6" s="1"/>
  <c r="V286" i="6"/>
  <c r="W286" i="6" s="1"/>
  <c r="X286" i="6" s="1"/>
  <c r="V280" i="6"/>
  <c r="W280" i="6" s="1"/>
  <c r="X280" i="6" s="1"/>
  <c r="V274" i="6"/>
  <c r="W274" i="6" s="1"/>
  <c r="X274" i="6" s="1"/>
  <c r="V315" i="6"/>
  <c r="W315" i="6" s="1"/>
  <c r="X315" i="6" s="1"/>
  <c r="V309" i="6"/>
  <c r="W309" i="6" s="1"/>
  <c r="X309" i="6" s="1"/>
  <c r="V303" i="6"/>
  <c r="W303" i="6" s="1"/>
  <c r="X303" i="6" s="1"/>
  <c r="V297" i="6"/>
  <c r="W297" i="6" s="1"/>
  <c r="X297" i="6" s="1"/>
  <c r="V291" i="6"/>
  <c r="W291" i="6" s="1"/>
  <c r="X291" i="6" s="1"/>
  <c r="V285" i="6"/>
  <c r="W285" i="6" s="1"/>
  <c r="X285" i="6" s="1"/>
  <c r="V279" i="6"/>
  <c r="W279" i="6" s="1"/>
  <c r="X279" i="6" s="1"/>
  <c r="V273" i="6"/>
  <c r="W273" i="6" s="1"/>
  <c r="X273" i="6" s="1"/>
  <c r="V314" i="6"/>
  <c r="W314" i="6" s="1"/>
  <c r="X314" i="6" s="1"/>
  <c r="V308" i="6"/>
  <c r="W308" i="6" s="1"/>
  <c r="X308" i="6" s="1"/>
  <c r="V302" i="6"/>
  <c r="W302" i="6" s="1"/>
  <c r="X302" i="6" s="1"/>
  <c r="V296" i="6"/>
  <c r="W296" i="6" s="1"/>
  <c r="X296" i="6" s="1"/>
  <c r="V290" i="6"/>
  <c r="W290" i="6" s="1"/>
  <c r="X290" i="6" s="1"/>
  <c r="V284" i="6"/>
  <c r="W284" i="6" s="1"/>
  <c r="X284" i="6" s="1"/>
  <c r="V278" i="6"/>
  <c r="W278" i="6" s="1"/>
  <c r="X278" i="6" s="1"/>
  <c r="V272" i="6"/>
  <c r="W272" i="6" s="1"/>
  <c r="X272" i="6" s="1"/>
  <c r="V266" i="6"/>
  <c r="W266" i="6" s="1"/>
  <c r="X266" i="6" s="1"/>
  <c r="V260" i="6"/>
  <c r="W260" i="6" s="1"/>
  <c r="X260" i="6" s="1"/>
  <c r="V254" i="6"/>
  <c r="W254" i="6" s="1"/>
  <c r="X254" i="6" s="1"/>
  <c r="V307" i="6"/>
  <c r="W307" i="6" s="1"/>
  <c r="X307" i="6" s="1"/>
  <c r="V294" i="6"/>
  <c r="W294" i="6" s="1"/>
  <c r="X294" i="6" s="1"/>
  <c r="V271" i="6"/>
  <c r="W271" i="6" s="1"/>
  <c r="X271" i="6" s="1"/>
  <c r="V267" i="6"/>
  <c r="W267" i="6" s="1"/>
  <c r="X267" i="6" s="1"/>
  <c r="V262" i="6"/>
  <c r="W262" i="6" s="1"/>
  <c r="X262" i="6" s="1"/>
  <c r="V258" i="6"/>
  <c r="W258" i="6" s="1"/>
  <c r="X258" i="6" s="1"/>
  <c r="V253" i="6"/>
  <c r="W253" i="6" s="1"/>
  <c r="X253" i="6" s="1"/>
  <c r="V312" i="6"/>
  <c r="W312" i="6" s="1"/>
  <c r="X312" i="6" s="1"/>
  <c r="V289" i="6"/>
  <c r="W289" i="6" s="1"/>
  <c r="X289" i="6" s="1"/>
  <c r="V265" i="6"/>
  <c r="W265" i="6" s="1"/>
  <c r="X265" i="6" s="1"/>
  <c r="V301" i="6"/>
  <c r="W301" i="6" s="1"/>
  <c r="X301" i="6" s="1"/>
  <c r="V288" i="6"/>
  <c r="W288" i="6" s="1"/>
  <c r="X288" i="6" s="1"/>
  <c r="V283" i="6"/>
  <c r="W283" i="6" s="1"/>
  <c r="X283" i="6" s="1"/>
  <c r="V256" i="6"/>
  <c r="W256" i="6" s="1"/>
  <c r="X256" i="6" s="1"/>
  <c r="V313" i="6"/>
  <c r="W313" i="6" s="1"/>
  <c r="X313" i="6" s="1"/>
  <c r="V277" i="6"/>
  <c r="W277" i="6" s="1"/>
  <c r="X277" i="6" s="1"/>
  <c r="V318" i="6"/>
  <c r="W318" i="6" s="1"/>
  <c r="X318" i="6" s="1"/>
  <c r="V295" i="6"/>
  <c r="W295" i="6" s="1"/>
  <c r="X295" i="6" s="1"/>
  <c r="V282" i="6"/>
  <c r="W282" i="6" s="1"/>
  <c r="X282" i="6" s="1"/>
  <c r="V268" i="6"/>
  <c r="W268" i="6" s="1"/>
  <c r="X268" i="6" s="1"/>
  <c r="V264" i="6"/>
  <c r="W264" i="6" s="1"/>
  <c r="X264" i="6" s="1"/>
  <c r="V259" i="6"/>
  <c r="W259" i="6" s="1"/>
  <c r="X259" i="6" s="1"/>
  <c r="V255" i="6"/>
  <c r="W255" i="6" s="1"/>
  <c r="X255" i="6" s="1"/>
  <c r="V276" i="6"/>
  <c r="W276" i="6" s="1"/>
  <c r="X276" i="6" s="1"/>
  <c r="V250" i="6"/>
  <c r="W250" i="6" s="1"/>
  <c r="X250" i="6" s="1"/>
  <c r="V306" i="6"/>
  <c r="W306" i="6" s="1"/>
  <c r="X306" i="6" s="1"/>
  <c r="V270" i="6"/>
  <c r="W270" i="6" s="1"/>
  <c r="X270" i="6" s="1"/>
  <c r="V261" i="6"/>
  <c r="W261" i="6" s="1"/>
  <c r="X261" i="6" s="1"/>
  <c r="V252" i="6"/>
  <c r="W252" i="6" s="1"/>
  <c r="X252" i="6" s="1"/>
  <c r="V249" i="6"/>
  <c r="W249" i="6" s="1"/>
  <c r="X249" i="6" s="1"/>
  <c r="V300" i="6"/>
  <c r="W300" i="6" s="1"/>
  <c r="X300" i="6" s="1"/>
  <c r="V19" i="6"/>
  <c r="W19" i="6" s="1"/>
  <c r="X19" i="6" s="1"/>
  <c r="J31" i="12"/>
  <c r="J32" i="12" s="1"/>
  <c r="H31" i="12"/>
  <c r="H32" i="12" s="1"/>
  <c r="H35" i="12"/>
  <c r="H36" i="12" s="1"/>
  <c r="V337" i="6"/>
  <c r="W337" i="6" s="1"/>
  <c r="X337" i="6" s="1"/>
  <c r="V325" i="6"/>
  <c r="W325" i="6" s="1"/>
  <c r="X325" i="6" s="1"/>
  <c r="V358" i="6"/>
  <c r="W358" i="6" s="1"/>
  <c r="X358" i="6" s="1"/>
  <c r="V320" i="6"/>
  <c r="W320" i="6" s="1"/>
  <c r="X320" i="6" s="1"/>
  <c r="V345" i="6"/>
  <c r="W345" i="6" s="1"/>
  <c r="X345" i="6" s="1"/>
  <c r="V354" i="6"/>
  <c r="W354" i="6" s="1"/>
  <c r="X354" i="6" s="1"/>
  <c r="V338" i="6"/>
  <c r="W338" i="6" s="1"/>
  <c r="X338" i="6" s="1"/>
  <c r="V359" i="6"/>
  <c r="W359" i="6" s="1"/>
  <c r="X359" i="6" s="1"/>
  <c r="V343" i="6"/>
  <c r="W343" i="6" s="1"/>
  <c r="X343" i="6" s="1"/>
  <c r="V344" i="6"/>
  <c r="W344" i="6" s="1"/>
  <c r="X344" i="6" s="1"/>
  <c r="V330" i="6"/>
  <c r="W330" i="6" s="1"/>
  <c r="X330" i="6" s="1"/>
  <c r="V356" i="6"/>
  <c r="W356" i="6" s="1"/>
  <c r="X356" i="6" s="1"/>
  <c r="V339" i="6"/>
  <c r="W339" i="6" s="1"/>
  <c r="X339" i="6" s="1"/>
  <c r="V340" i="6"/>
  <c r="W340" i="6" s="1"/>
  <c r="X340" i="6" s="1"/>
  <c r="V323" i="6"/>
  <c r="W323" i="6" s="1"/>
  <c r="X323" i="6" s="1"/>
  <c r="V319" i="6"/>
  <c r="W319" i="6" s="1"/>
  <c r="X319" i="6" s="1"/>
  <c r="V346" i="6"/>
  <c r="W346" i="6" s="1"/>
  <c r="X346" i="6" s="1"/>
  <c r="V321" i="6"/>
  <c r="W321" i="6" s="1"/>
  <c r="X321" i="6" s="1"/>
  <c r="V357" i="6"/>
  <c r="W357" i="6" s="1"/>
  <c r="X357" i="6" s="1"/>
  <c r="F19" i="11"/>
  <c r="D19" i="11" s="1"/>
  <c r="V347" i="6"/>
  <c r="W347" i="6" s="1"/>
  <c r="X347" i="6" s="1"/>
  <c r="V342" i="6"/>
  <c r="W342" i="6" s="1"/>
  <c r="X342" i="6" s="1"/>
  <c r="V333" i="6"/>
  <c r="W333" i="6" s="1"/>
  <c r="X333" i="6" s="1"/>
  <c r="V329" i="6"/>
  <c r="W329" i="6" s="1"/>
  <c r="X329" i="6" s="1"/>
  <c r="V353" i="6"/>
  <c r="W353" i="6" s="1"/>
  <c r="X353" i="6" s="1"/>
  <c r="V322" i="6"/>
  <c r="W322" i="6" s="1"/>
  <c r="X322" i="6" s="1"/>
  <c r="V355" i="6"/>
  <c r="W355" i="6" s="1"/>
  <c r="X355" i="6" s="1"/>
  <c r="V350" i="6"/>
  <c r="W350" i="6" s="1"/>
  <c r="X350" i="6" s="1"/>
  <c r="V352" i="6"/>
  <c r="W352" i="6" s="1"/>
  <c r="X352" i="6" s="1"/>
  <c r="V332" i="6"/>
  <c r="W332" i="6" s="1"/>
  <c r="X332" i="6" s="1"/>
  <c r="V334" i="6"/>
  <c r="W334" i="6" s="1"/>
  <c r="X334" i="6" s="1"/>
  <c r="V341" i="6"/>
  <c r="W341" i="6" s="1"/>
  <c r="X341" i="6" s="1"/>
  <c r="V348" i="6"/>
  <c r="W348" i="6" s="1"/>
  <c r="X348" i="6" s="1"/>
  <c r="V336" i="6"/>
  <c r="W336" i="6" s="1"/>
  <c r="X336" i="6" s="1"/>
  <c r="V326" i="6"/>
  <c r="W326" i="6" s="1"/>
  <c r="X326" i="6" s="1"/>
  <c r="V331" i="6"/>
  <c r="W331" i="6" s="1"/>
  <c r="X331" i="6" s="1"/>
  <c r="V361" i="6"/>
  <c r="W361" i="6" s="1"/>
  <c r="X361" i="6" s="1"/>
  <c r="V351" i="6"/>
  <c r="W351" i="6" s="1"/>
  <c r="X351" i="6" s="1"/>
  <c r="V362" i="6"/>
  <c r="W362" i="6" s="1"/>
  <c r="X362" i="6" s="1"/>
  <c r="V328" i="6"/>
  <c r="W328" i="6" s="1"/>
  <c r="X328" i="6" s="1"/>
  <c r="V360" i="6"/>
  <c r="W360" i="6" s="1"/>
  <c r="X360" i="6" s="1"/>
  <c r="V349" i="6"/>
  <c r="W349" i="6" s="1"/>
  <c r="X349" i="6" s="1"/>
  <c r="V324" i="6"/>
  <c r="W324" i="6" s="1"/>
  <c r="X324" i="6" s="1"/>
  <c r="V335" i="6"/>
  <c r="W335" i="6" s="1"/>
  <c r="X335" i="6" s="1"/>
  <c r="V363" i="6"/>
  <c r="W363" i="6" s="1"/>
  <c r="X363" i="6" s="1"/>
  <c r="V327" i="6"/>
  <c r="W327" i="6" s="1"/>
  <c r="X327" i="6" s="1"/>
  <c r="V245" i="5" l="1"/>
  <c r="W245" i="5" s="1"/>
  <c r="X245" i="5" s="1"/>
  <c r="V18" i="5"/>
  <c r="W18" i="5" s="1"/>
  <c r="X18" i="5" s="1"/>
  <c r="V272" i="5"/>
  <c r="W272" i="5" s="1"/>
  <c r="X272" i="5" s="1"/>
  <c r="V237" i="5"/>
  <c r="W237" i="5" s="1"/>
  <c r="X237" i="5" s="1"/>
  <c r="V238" i="5"/>
  <c r="W238" i="5" s="1"/>
  <c r="X238" i="5" s="1"/>
  <c r="V234" i="5"/>
  <c r="W234" i="5" s="1"/>
  <c r="X234" i="5" s="1"/>
  <c r="V233" i="5"/>
  <c r="W233" i="5" s="1"/>
  <c r="X233" i="5" s="1"/>
  <c r="V232" i="5"/>
  <c r="W232" i="5" s="1"/>
  <c r="X232" i="5" s="1"/>
  <c r="V230" i="5"/>
  <c r="W230" i="5" s="1"/>
  <c r="X230" i="5" s="1"/>
  <c r="V271" i="5"/>
  <c r="W271" i="5" s="1"/>
  <c r="X271" i="5" s="1"/>
  <c r="V231" i="5"/>
  <c r="W231" i="5" s="1"/>
  <c r="X231" i="5" s="1"/>
  <c r="V270" i="5"/>
  <c r="W270" i="5" s="1"/>
  <c r="X270" i="5" s="1"/>
  <c r="V236" i="5"/>
  <c r="W236" i="5" s="1"/>
  <c r="X236" i="5" s="1"/>
  <c r="V235" i="5"/>
  <c r="W235" i="5" s="1"/>
  <c r="X235" i="5" s="1"/>
  <c r="V298" i="5"/>
  <c r="W298" i="5" s="1"/>
  <c r="X298" i="5" s="1"/>
  <c r="V299" i="5"/>
  <c r="W299" i="5" s="1"/>
  <c r="X299" i="5" s="1"/>
  <c r="V300" i="5"/>
  <c r="W300" i="5" s="1"/>
  <c r="X300" i="5" s="1"/>
  <c r="V296" i="5"/>
  <c r="W296" i="5" s="1"/>
  <c r="X296" i="5" s="1"/>
  <c r="V225" i="5"/>
  <c r="W225" i="5" s="1"/>
  <c r="X225" i="5" s="1"/>
  <c r="V219" i="5"/>
  <c r="W219" i="5" s="1"/>
  <c r="X219" i="5" s="1"/>
  <c r="V213" i="5"/>
  <c r="W213" i="5" s="1"/>
  <c r="X213" i="5" s="1"/>
  <c r="V207" i="5"/>
  <c r="W207" i="5" s="1"/>
  <c r="X207" i="5" s="1"/>
  <c r="V297" i="5"/>
  <c r="W297" i="5" s="1"/>
  <c r="X297" i="5" s="1"/>
  <c r="V226" i="5"/>
  <c r="W226" i="5" s="1"/>
  <c r="X226" i="5" s="1"/>
  <c r="V220" i="5"/>
  <c r="W220" i="5" s="1"/>
  <c r="X220" i="5" s="1"/>
  <c r="V214" i="5"/>
  <c r="W214" i="5" s="1"/>
  <c r="X214" i="5" s="1"/>
  <c r="V208" i="5"/>
  <c r="W208" i="5" s="1"/>
  <c r="X208" i="5" s="1"/>
  <c r="V202" i="5"/>
  <c r="W202" i="5" s="1"/>
  <c r="X202" i="5" s="1"/>
  <c r="V227" i="5"/>
  <c r="W227" i="5" s="1"/>
  <c r="X227" i="5" s="1"/>
  <c r="V221" i="5"/>
  <c r="W221" i="5" s="1"/>
  <c r="X221" i="5" s="1"/>
  <c r="V215" i="5"/>
  <c r="W215" i="5" s="1"/>
  <c r="X215" i="5" s="1"/>
  <c r="V209" i="5"/>
  <c r="W209" i="5" s="1"/>
  <c r="X209" i="5" s="1"/>
  <c r="V203" i="5"/>
  <c r="W203" i="5" s="1"/>
  <c r="X203" i="5" s="1"/>
  <c r="V228" i="5"/>
  <c r="W228" i="5" s="1"/>
  <c r="X228" i="5" s="1"/>
  <c r="V222" i="5"/>
  <c r="W222" i="5" s="1"/>
  <c r="X222" i="5" s="1"/>
  <c r="V216" i="5"/>
  <c r="W216" i="5" s="1"/>
  <c r="X216" i="5" s="1"/>
  <c r="V210" i="5"/>
  <c r="W210" i="5" s="1"/>
  <c r="X210" i="5" s="1"/>
  <c r="V204" i="5"/>
  <c r="W204" i="5" s="1"/>
  <c r="X204" i="5" s="1"/>
  <c r="V229" i="5"/>
  <c r="W229" i="5" s="1"/>
  <c r="X229" i="5" s="1"/>
  <c r="V223" i="5"/>
  <c r="W223" i="5" s="1"/>
  <c r="X223" i="5" s="1"/>
  <c r="V217" i="5"/>
  <c r="W217" i="5" s="1"/>
  <c r="X217" i="5" s="1"/>
  <c r="V211" i="5"/>
  <c r="W211" i="5" s="1"/>
  <c r="X211" i="5" s="1"/>
  <c r="V205" i="5"/>
  <c r="W205" i="5" s="1"/>
  <c r="X205" i="5" s="1"/>
  <c r="V224" i="5"/>
  <c r="W224" i="5" s="1"/>
  <c r="X224" i="5" s="1"/>
  <c r="V199" i="5"/>
  <c r="W199" i="5" s="1"/>
  <c r="X199" i="5" s="1"/>
  <c r="V193" i="5"/>
  <c r="W193" i="5" s="1"/>
  <c r="X193" i="5" s="1"/>
  <c r="V187" i="5"/>
  <c r="W187" i="5" s="1"/>
  <c r="X187" i="5" s="1"/>
  <c r="V181" i="5"/>
  <c r="W181" i="5" s="1"/>
  <c r="X181" i="5" s="1"/>
  <c r="V175" i="5"/>
  <c r="W175" i="5" s="1"/>
  <c r="X175" i="5" s="1"/>
  <c r="V169" i="5"/>
  <c r="W169" i="5" s="1"/>
  <c r="X169" i="5" s="1"/>
  <c r="V163" i="5"/>
  <c r="W163" i="5" s="1"/>
  <c r="X163" i="5" s="1"/>
  <c r="V200" i="5"/>
  <c r="W200" i="5" s="1"/>
  <c r="X200" i="5" s="1"/>
  <c r="V194" i="5"/>
  <c r="W194" i="5" s="1"/>
  <c r="X194" i="5" s="1"/>
  <c r="V188" i="5"/>
  <c r="W188" i="5" s="1"/>
  <c r="X188" i="5" s="1"/>
  <c r="V182" i="5"/>
  <c r="W182" i="5" s="1"/>
  <c r="X182" i="5" s="1"/>
  <c r="V176" i="5"/>
  <c r="W176" i="5" s="1"/>
  <c r="X176" i="5" s="1"/>
  <c r="V170" i="5"/>
  <c r="W170" i="5" s="1"/>
  <c r="X170" i="5" s="1"/>
  <c r="V164" i="5"/>
  <c r="W164" i="5" s="1"/>
  <c r="X164" i="5" s="1"/>
  <c r="V201" i="5"/>
  <c r="W201" i="5" s="1"/>
  <c r="X201" i="5" s="1"/>
  <c r="V195" i="5"/>
  <c r="W195" i="5" s="1"/>
  <c r="X195" i="5" s="1"/>
  <c r="V189" i="5"/>
  <c r="W189" i="5" s="1"/>
  <c r="X189" i="5" s="1"/>
  <c r="V183" i="5"/>
  <c r="W183" i="5" s="1"/>
  <c r="X183" i="5" s="1"/>
  <c r="V177" i="5"/>
  <c r="W177" i="5" s="1"/>
  <c r="X177" i="5" s="1"/>
  <c r="V171" i="5"/>
  <c r="W171" i="5" s="1"/>
  <c r="X171" i="5" s="1"/>
  <c r="V165" i="5"/>
  <c r="W165" i="5" s="1"/>
  <c r="X165" i="5" s="1"/>
  <c r="V218" i="5"/>
  <c r="W218" i="5" s="1"/>
  <c r="X218" i="5" s="1"/>
  <c r="V196" i="5"/>
  <c r="W196" i="5" s="1"/>
  <c r="X196" i="5" s="1"/>
  <c r="V190" i="5"/>
  <c r="W190" i="5" s="1"/>
  <c r="X190" i="5" s="1"/>
  <c r="V184" i="5"/>
  <c r="W184" i="5" s="1"/>
  <c r="X184" i="5" s="1"/>
  <c r="V178" i="5"/>
  <c r="W178" i="5" s="1"/>
  <c r="X178" i="5" s="1"/>
  <c r="V172" i="5"/>
  <c r="W172" i="5" s="1"/>
  <c r="X172" i="5" s="1"/>
  <c r="V166" i="5"/>
  <c r="W166" i="5" s="1"/>
  <c r="X166" i="5" s="1"/>
  <c r="V295" i="5"/>
  <c r="W295" i="5" s="1"/>
  <c r="X295" i="5" s="1"/>
  <c r="V212" i="5"/>
  <c r="W212" i="5" s="1"/>
  <c r="X212" i="5" s="1"/>
  <c r="V206" i="5"/>
  <c r="W206" i="5" s="1"/>
  <c r="X206" i="5" s="1"/>
  <c r="V197" i="5"/>
  <c r="W197" i="5" s="1"/>
  <c r="X197" i="5" s="1"/>
  <c r="V191" i="5"/>
  <c r="W191" i="5" s="1"/>
  <c r="X191" i="5" s="1"/>
  <c r="V185" i="5"/>
  <c r="W185" i="5" s="1"/>
  <c r="X185" i="5" s="1"/>
  <c r="V179" i="5"/>
  <c r="W179" i="5" s="1"/>
  <c r="X179" i="5" s="1"/>
  <c r="V173" i="5"/>
  <c r="W173" i="5" s="1"/>
  <c r="X173" i="5" s="1"/>
  <c r="V167" i="5"/>
  <c r="W167" i="5" s="1"/>
  <c r="X167" i="5" s="1"/>
  <c r="V161" i="5"/>
  <c r="W161" i="5" s="1"/>
  <c r="X161" i="5" s="1"/>
  <c r="V198" i="5"/>
  <c r="W198" i="5" s="1"/>
  <c r="X198" i="5" s="1"/>
  <c r="V156" i="5"/>
  <c r="W156" i="5" s="1"/>
  <c r="X156" i="5" s="1"/>
  <c r="V150" i="5"/>
  <c r="W150" i="5" s="1"/>
  <c r="X150" i="5" s="1"/>
  <c r="V144" i="5"/>
  <c r="W144" i="5" s="1"/>
  <c r="X144" i="5" s="1"/>
  <c r="V192" i="5"/>
  <c r="W192" i="5" s="1"/>
  <c r="X192" i="5" s="1"/>
  <c r="V157" i="5"/>
  <c r="W157" i="5" s="1"/>
  <c r="X157" i="5" s="1"/>
  <c r="V151" i="5"/>
  <c r="W151" i="5" s="1"/>
  <c r="X151" i="5" s="1"/>
  <c r="V145" i="5"/>
  <c r="W145" i="5" s="1"/>
  <c r="X145" i="5" s="1"/>
  <c r="V186" i="5"/>
  <c r="W186" i="5" s="1"/>
  <c r="X186" i="5" s="1"/>
  <c r="V158" i="5"/>
  <c r="W158" i="5" s="1"/>
  <c r="X158" i="5" s="1"/>
  <c r="V152" i="5"/>
  <c r="W152" i="5" s="1"/>
  <c r="X152" i="5" s="1"/>
  <c r="V146" i="5"/>
  <c r="W146" i="5" s="1"/>
  <c r="X146" i="5" s="1"/>
  <c r="V180" i="5"/>
  <c r="W180" i="5" s="1"/>
  <c r="X180" i="5" s="1"/>
  <c r="V159" i="5"/>
  <c r="W159" i="5" s="1"/>
  <c r="X159" i="5" s="1"/>
  <c r="V153" i="5"/>
  <c r="W153" i="5" s="1"/>
  <c r="X153" i="5" s="1"/>
  <c r="V147" i="5"/>
  <c r="W147" i="5" s="1"/>
  <c r="X147" i="5" s="1"/>
  <c r="V141" i="5"/>
  <c r="W141" i="5" s="1"/>
  <c r="X141" i="5" s="1"/>
  <c r="V174" i="5"/>
  <c r="W174" i="5" s="1"/>
  <c r="X174" i="5" s="1"/>
  <c r="V160" i="5"/>
  <c r="W160" i="5" s="1"/>
  <c r="X160" i="5" s="1"/>
  <c r="V154" i="5"/>
  <c r="W154" i="5" s="1"/>
  <c r="X154" i="5" s="1"/>
  <c r="V148" i="5"/>
  <c r="W148" i="5" s="1"/>
  <c r="X148" i="5" s="1"/>
  <c r="V142" i="5"/>
  <c r="W142" i="5" s="1"/>
  <c r="X142" i="5" s="1"/>
  <c r="V143" i="5"/>
  <c r="W143" i="5" s="1"/>
  <c r="X143" i="5" s="1"/>
  <c r="V19" i="5"/>
  <c r="W19" i="5" s="1"/>
  <c r="X19" i="5" s="1"/>
  <c r="V149" i="5"/>
  <c r="W149" i="5" s="1"/>
  <c r="X149" i="5" s="1"/>
  <c r="V168" i="5"/>
  <c r="W168" i="5" s="1"/>
  <c r="X168" i="5" s="1"/>
  <c r="V155" i="5"/>
  <c r="W155" i="5" s="1"/>
  <c r="X155" i="5" s="1"/>
  <c r="V162" i="5"/>
  <c r="W162" i="5" s="1"/>
  <c r="X162" i="5" s="1"/>
  <c r="F15" i="11"/>
  <c r="D15" i="11" s="1"/>
  <c r="D28" i="11" s="1"/>
  <c r="P1" i="19" s="1"/>
  <c r="X473" i="6"/>
  <c r="D17" i="8" s="1"/>
  <c r="Y28" i="19" l="1"/>
  <c r="T28" i="19" s="1"/>
  <c r="P11" i="19"/>
  <c r="Q11" i="19" s="1"/>
  <c r="S11" i="19" s="1"/>
  <c r="Y22" i="19"/>
  <c r="T22" i="19" s="1"/>
  <c r="P10" i="19"/>
  <c r="Q10" i="19" s="1"/>
  <c r="S10" i="19" s="1"/>
  <c r="P9" i="19"/>
  <c r="Q9" i="19" s="1"/>
  <c r="S9" i="19" s="1"/>
  <c r="Y8" i="19"/>
  <c r="T8" i="19" s="1"/>
  <c r="Y43" i="19"/>
  <c r="T43" i="19" s="1"/>
  <c r="Y35" i="19"/>
  <c r="T35" i="19" s="1"/>
  <c r="Y42" i="19"/>
  <c r="T42" i="19" s="1"/>
  <c r="Y34" i="19"/>
  <c r="T34" i="19" s="1"/>
  <c r="Y18" i="19"/>
  <c r="T18" i="19" s="1"/>
  <c r="P7" i="19"/>
  <c r="Q7" i="19" s="1"/>
  <c r="S7" i="19" s="1"/>
  <c r="Y38" i="19"/>
  <c r="T38" i="19" s="1"/>
  <c r="Y37" i="19"/>
  <c r="T37" i="19" s="1"/>
  <c r="Y13" i="19"/>
  <c r="T13" i="19" s="1"/>
  <c r="Y23" i="19"/>
  <c r="T23" i="19" s="1"/>
  <c r="Y17" i="19"/>
  <c r="T17" i="19" s="1"/>
  <c r="Y19" i="19"/>
  <c r="T19" i="19" s="1"/>
  <c r="Y20" i="19"/>
  <c r="T20" i="19" s="1"/>
  <c r="P6" i="19"/>
  <c r="Q6" i="19" s="1"/>
  <c r="Y41" i="19"/>
  <c r="T41" i="19" s="1"/>
  <c r="Y33" i="19"/>
  <c r="T33" i="19" s="1"/>
  <c r="Y40" i="19"/>
  <c r="T40" i="19" s="1"/>
  <c r="Y32" i="19"/>
  <c r="T32" i="19" s="1"/>
  <c r="Y11" i="19"/>
  <c r="T11" i="19" s="1"/>
  <c r="Y16" i="19"/>
  <c r="T16" i="19" s="1"/>
  <c r="Y31" i="19"/>
  <c r="T31" i="19" s="1"/>
  <c r="Y30" i="19"/>
  <c r="T30" i="19" s="1"/>
  <c r="Y36" i="19"/>
  <c r="T36" i="19" s="1"/>
  <c r="Y21" i="19"/>
  <c r="T21" i="19" s="1"/>
  <c r="Y14" i="19"/>
  <c r="T14" i="19" s="1"/>
  <c r="Y39" i="19"/>
  <c r="T39" i="19" s="1"/>
  <c r="Y29" i="19"/>
  <c r="T29" i="19" s="1"/>
  <c r="Y15" i="19"/>
  <c r="T15" i="19" s="1"/>
  <c r="P8" i="19"/>
  <c r="Q8" i="19" s="1"/>
  <c r="S8" i="19" s="1"/>
  <c r="Y10" i="19"/>
  <c r="T10" i="19" s="1"/>
  <c r="Y9" i="19"/>
  <c r="T9" i="19" s="1"/>
  <c r="Y12" i="19"/>
  <c r="T12" i="19" s="1"/>
  <c r="P4" i="19"/>
  <c r="X302" i="5"/>
  <c r="D15" i="8" s="1"/>
  <c r="D19" i="8" s="1"/>
  <c r="D23" i="11" s="1"/>
  <c r="W302" i="5"/>
  <c r="U5" i="19" l="1"/>
  <c r="U4" i="19"/>
</calcChain>
</file>

<file path=xl/sharedStrings.xml><?xml version="1.0" encoding="utf-8"?>
<sst xmlns="http://schemas.openxmlformats.org/spreadsheetml/2006/main" count="3207" uniqueCount="662">
  <si>
    <t>(SCHEDULE OF RATES AND PRICES)</t>
  </si>
  <si>
    <t>To:</t>
  </si>
  <si>
    <t>Contract Services</t>
  </si>
  <si>
    <t>Power Grid Corporation of India Ltd.,</t>
  </si>
  <si>
    <t>"Saudamini", Plot No.-2</t>
  </si>
  <si>
    <t xml:space="preserve">Sector-29, </t>
  </si>
  <si>
    <t>Gurgaon (Haryana) - 122001</t>
  </si>
  <si>
    <t>SI. No.</t>
  </si>
  <si>
    <t>Unit</t>
  </si>
  <si>
    <t>Qty.</t>
  </si>
  <si>
    <t>Address   :</t>
  </si>
  <si>
    <t>Name       :</t>
  </si>
  <si>
    <t>Material Code</t>
  </si>
  <si>
    <t>Description</t>
  </si>
  <si>
    <t>Quantity</t>
  </si>
  <si>
    <t>Schedule - 3</t>
  </si>
  <si>
    <t>(SCHEDULE OF RATES AND PRICES )</t>
  </si>
  <si>
    <t>Service Code</t>
  </si>
  <si>
    <t>Name     :</t>
  </si>
  <si>
    <t>Address :</t>
  </si>
  <si>
    <t>Package Name</t>
  </si>
  <si>
    <t>Package Code</t>
  </si>
  <si>
    <t>Price Schedules</t>
  </si>
  <si>
    <t/>
  </si>
  <si>
    <t>Instructions / error messages, if any, will be displayed automatically  after selecting the cell.</t>
  </si>
  <si>
    <t>I</t>
  </si>
  <si>
    <t>While filling up the worksheets following may please be observed :</t>
  </si>
  <si>
    <t>(i)</t>
  </si>
  <si>
    <t>Fill up only green shaded cells.</t>
  </si>
  <si>
    <t>(ii)</t>
  </si>
  <si>
    <t>Certain data type entries have been restricted, such as Numeric values or limits of numeric values.</t>
  </si>
  <si>
    <t>(iii)</t>
  </si>
  <si>
    <t>Select only the options provided in pull down menus.</t>
  </si>
  <si>
    <t>(iv)</t>
  </si>
  <si>
    <t>Do not link any cell of this work book with any other work book.</t>
  </si>
  <si>
    <t>(v)</t>
  </si>
  <si>
    <t>Do not use copy &amp; paste or cut &amp; paste options for filling up the data.</t>
  </si>
  <si>
    <t>(vi)</t>
  </si>
  <si>
    <t>Do not reformat any of the cell of the work book.</t>
  </si>
  <si>
    <t>II</t>
  </si>
  <si>
    <t>This Workbook consists of following worksheets :</t>
  </si>
  <si>
    <t xml:space="preserve">Cover : </t>
  </si>
  <si>
    <t>Opening page of the workbook.</t>
  </si>
  <si>
    <t>Names of Bidder :</t>
  </si>
  <si>
    <t>●</t>
  </si>
  <si>
    <t>Select Sole Bidder or JV (Joint Venture) from the pull down menu. Do not leave this cell blank.</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</si>
  <si>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</si>
  <si>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</si>
  <si>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Fill up names and address of the Sole Bidder and /or Joint Venture.</t>
  </si>
  <si>
    <t>Fill up date in dd-mm-yyyy format from drop down menu.</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</si>
  <si>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</si>
  <si>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</si>
  <si>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</si>
  <si>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</si>
  <si>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Select either Direct or Bought-out from the drop down menu. Do not leave the cell blank the same shall be deemed to be Bought-out if the cell is left blank.</t>
  </si>
  <si>
    <t>Total amount shall get calculated automatically.</t>
  </si>
  <si>
    <t>Type Test charges shall appear automatically after filling up Sch-7 appropriately.</t>
  </si>
  <si>
    <t>Sch-2 (Freight &amp; Insurance Charges) :</t>
  </si>
  <si>
    <t>Sch-3 (Erection  Charges) :</t>
  </si>
  <si>
    <t>Sch-4 (Training  Charges) :</t>
  </si>
  <si>
    <t>Not applicable, hence no cell is required to be filled up.</t>
  </si>
  <si>
    <t>Sch-5 (Summary of Taxes and Duties applicable on the Goods) :</t>
  </si>
  <si>
    <t xml:space="preserve">Fill up applicable rate of Excise Duty. The amount of Excise Duty on the items mentioned as Direct in the mode of transaction in Schedule-1 shall be calculated automatically at the rate mentioned by the bidder here. </t>
  </si>
  <si>
    <t xml:space="preserve">Segregate and fill up the amount on which Sales Tax shall be applicable out of Ex-works supply items mentioned as direct in the mode of transaction in Schedule-1. Applicable Excise Duty on this amount will be calculated automatically at the rate mentioned by the bidder. Further, fill up the rate of applicable Sales Tax. Amount of Sales Tax shall be automatically calculated on the amount mentioned by the bidder as subjected to Sales Tax plus applicable Excise Duty at the rate mentioned by the Bidder.   </t>
  </si>
  <si>
    <t>Difference of total amount quoted by the bidder as Direct Transaction and the amount mentioned by him subjected to Sales Tax shall be considered as the amount on which VAT shall become applicable and the same shall be calculated &amp; displayed automatically. Applicable Excise Duty on this amount at the rate mentioned by the bidder shall also be calculated &amp; displayed automatically. Fill up the rate of applicable VAT. The amount of VAT shall be calculated automatically on the amount considered to be subjected to VAT plus applicable Excise Duty at the rate mentioned by the bidder here.</t>
  </si>
  <si>
    <t xml:space="preserve">Amount as per details filled up by the bidder in the work sheets Entry Tax, Octroi and other Taxes &amp; Duties shall be displayed in this work sheet Sch-5 but will not be added to the grand total and shall be  considered as applicable. </t>
  </si>
  <si>
    <t>Click at the links to go to the work sheets Entry Tax, Octroi and other Taxes &amp; Duties one by one.</t>
  </si>
  <si>
    <t>Entry Tax :</t>
  </si>
  <si>
    <t>Fill the description, amount and rate of applicable Entry Tax. Total of this worksheet shall be displayed in Sch -5 (Taxes &amp; Duties)</t>
  </si>
  <si>
    <t>Click at the link to go back to Sch-5.</t>
  </si>
  <si>
    <t>OCTROI :</t>
  </si>
  <si>
    <t>Fill the description, amount and rate of applicable Octroi. Total of this worksheet shall be displayed in Sch -5 (Taxes &amp; Duties)</t>
  </si>
  <si>
    <t>Other Taxes &amp; Duties :</t>
  </si>
  <si>
    <t xml:space="preserve">       </t>
  </si>
  <si>
    <t>Fill the description, amount and rate of applicable Other Taxes &amp; Duties. Total of this worksheet shall be displayed in Sch -5 (Taxes &amp; Duties)</t>
  </si>
  <si>
    <t>Sch -6 :</t>
  </si>
  <si>
    <t xml:space="preserve">Summary of all the Schedules without considering discount (mentioned in the work sheet discount) shall be displayed automatically. </t>
  </si>
  <si>
    <t>No cell is required to be filled in by the bidder in this worksheet.</t>
  </si>
  <si>
    <t>Sch-7 (Type Test Charges) :</t>
  </si>
  <si>
    <t>Fill up the rates &amp; location where type tests are proposed.</t>
  </si>
  <si>
    <t>Total of this Sch-7 shall automatically appear in Sch-1.</t>
  </si>
  <si>
    <r>
      <t>Bid form 2</t>
    </r>
    <r>
      <rPr>
        <b/>
        <vertAlign val="superscript"/>
        <sz val="12"/>
        <color indexed="12"/>
        <rFont val="Book Antiqua"/>
        <family val="1"/>
      </rPr>
      <t>nd</t>
    </r>
    <r>
      <rPr>
        <b/>
        <sz val="12"/>
        <color indexed="12"/>
        <rFont val="Book Antiqua"/>
        <family val="1"/>
      </rPr>
      <t xml:space="preserve"> Envelope :</t>
    </r>
  </si>
  <si>
    <t>Fill up ref. no. as bidder's ref no. of this letter.</t>
  </si>
  <si>
    <t xml:space="preserve">This letter shall consider the net price as per Sch-6 (After Discount). </t>
  </si>
  <si>
    <t xml:space="preserve">Fill up names &amp; Designation of the representatives of other JV partner(s) if the bidder is JV (Joint Venture) . </t>
  </si>
  <si>
    <t>Fill up additional information as required.</t>
  </si>
  <si>
    <t>* * *</t>
  </si>
  <si>
    <t>Happy Bidding !</t>
  </si>
  <si>
    <t>Sole Bidder</t>
  </si>
  <si>
    <t>JV (Joint Venture)</t>
  </si>
  <si>
    <t>Other Partner</t>
  </si>
  <si>
    <t>Enter following details of the bidder</t>
  </si>
  <si>
    <t xml:space="preserve">…….. …….. …….. …….. …….. …….. </t>
  </si>
  <si>
    <t>Name of other Partner - 2 (more, if any)</t>
  </si>
  <si>
    <t>Address of other Partner - 2 (more, if any)</t>
  </si>
  <si>
    <t xml:space="preserve">Printed Name </t>
  </si>
  <si>
    <t>Designation</t>
  </si>
  <si>
    <t xml:space="preserve">Date     </t>
  </si>
  <si>
    <t xml:space="preserve">Place     </t>
  </si>
  <si>
    <t>Schedule - 5</t>
  </si>
  <si>
    <t>(SUMMARY OF TAXES &amp; DUTIES APPLICABLE ON PLANT &amp; EQUIPMENT)</t>
  </si>
  <si>
    <t>Sl. No.</t>
  </si>
  <si>
    <t>Item Nos.</t>
  </si>
  <si>
    <t>Total Price (INR)</t>
  </si>
  <si>
    <t>After Discount</t>
  </si>
  <si>
    <t>After MPDiscount</t>
  </si>
  <si>
    <t>1</t>
  </si>
  <si>
    <t>Excise Duty</t>
  </si>
  <si>
    <t>2</t>
  </si>
  <si>
    <t>Sales Tax</t>
  </si>
  <si>
    <t>3</t>
  </si>
  <si>
    <t>4</t>
  </si>
  <si>
    <t>Amount on which Octroi is applicable</t>
  </si>
  <si>
    <t>6</t>
  </si>
  <si>
    <t xml:space="preserve">Date         : </t>
  </si>
  <si>
    <t>Printed Name   :</t>
  </si>
  <si>
    <t>Place        :</t>
  </si>
  <si>
    <t>Designation   :</t>
  </si>
  <si>
    <t>Schedule - 6</t>
  </si>
  <si>
    <t>(GRAND SUMMARY)</t>
  </si>
  <si>
    <t>TOTAL SCHEDULE NO. 1</t>
  </si>
  <si>
    <t xml:space="preserve">Ex-works price of Plant and Equipment including Type Test Charges </t>
  </si>
  <si>
    <t>TOTAL SCHEDULE NO. 2</t>
  </si>
  <si>
    <t xml:space="preserve">Local Transportation, Insurance and other Incidental Services </t>
  </si>
  <si>
    <t>TOTAL SCHEDULE NO. 3</t>
  </si>
  <si>
    <t>Installation Charges</t>
  </si>
  <si>
    <t>TOTAL SCHEDULE NO. 4</t>
  </si>
  <si>
    <t xml:space="preserve">Training Charges </t>
  </si>
  <si>
    <t>TOTAL SCHEDULE NO. 5</t>
  </si>
  <si>
    <t>Taxes and Duties</t>
  </si>
  <si>
    <t>TOTAL SCHEDULE NO. 7</t>
  </si>
  <si>
    <r>
      <t xml:space="preserve">Type Test Charges 
</t>
    </r>
    <r>
      <rPr>
        <sz val="10"/>
        <rFont val="Book Antiqua"/>
        <family val="1"/>
      </rPr>
      <t>[Total of this Schedule is included in Schedule - 1 above.]</t>
    </r>
  </si>
  <si>
    <t>GRAND TOTAL [1+2+3+4+5]</t>
  </si>
  <si>
    <t xml:space="preserve">Date          : </t>
  </si>
  <si>
    <t>Place         :</t>
  </si>
  <si>
    <t>Schedule - 6 After Discount</t>
  </si>
  <si>
    <t>Letter of Discount</t>
  </si>
  <si>
    <t>LETTER OF DISCOUNT</t>
  </si>
  <si>
    <t>Sector-29, (near IFFCO Chowk)</t>
  </si>
  <si>
    <t>Subject  :</t>
  </si>
  <si>
    <t>Dear Sir</t>
  </si>
  <si>
    <t>With reference to the subject tender, we hereby offer unconditional discount on the prices quoted by us as per details given here below :</t>
  </si>
  <si>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</si>
  <si>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In Rs.</t>
  </si>
  <si>
    <t>Schedule-7 : Type Test Charges</t>
  </si>
  <si>
    <t>In Percent (%)</t>
  </si>
  <si>
    <t xml:space="preserve">Discount(s) offered at sl. No. 1 to 4 will get displayed and accounted for automatically in the respective items of the Schedules. </t>
  </si>
  <si>
    <t>We hereby offer Multi-package discount as given below:</t>
  </si>
  <si>
    <t>Multi-Package Discount(s) offered at sl. No. 5 will not get automatically accounted for in the respective items of the Schedules. The same shall be worked out saparately for evaluation.</t>
  </si>
  <si>
    <t>Please consider this letter of discount as the integral part of our price bid.</t>
  </si>
  <si>
    <t>Thanking you, we remain,</t>
  </si>
  <si>
    <t>Yours faithfully,</t>
  </si>
  <si>
    <t>Date :</t>
  </si>
  <si>
    <t>Printed Name :</t>
  </si>
  <si>
    <t>Place :</t>
  </si>
  <si>
    <t>Designation :</t>
  </si>
  <si>
    <t>Details of Octroi</t>
  </si>
  <si>
    <t>Sl No.</t>
  </si>
  <si>
    <t>Description of Items</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</si>
  <si>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</si>
  <si>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</si>
  <si>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</si>
  <si>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</si>
  <si>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</si>
  <si>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</si>
  <si>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</si>
  <si>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</si>
  <si>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</si>
  <si>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</si>
  <si>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</si>
  <si>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</si>
  <si>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</si>
  <si>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</si>
  <si>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</si>
  <si>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</si>
  <si>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</si>
  <si>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</si>
  <si>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</si>
  <si>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t>Schedule 1</t>
  </si>
  <si>
    <t>Schedule 2</t>
  </si>
  <si>
    <t>Schedule 3</t>
  </si>
  <si>
    <t>(=IF('Sch-1'!B43=0,"", 'Sch-1'!B43))</t>
  </si>
  <si>
    <t>(=IF('Sch-1'!B44=0,"", 'Sch-1'!B44))</t>
  </si>
  <si>
    <t>(='Sch-1'!B43)</t>
  </si>
  <si>
    <t>(='Sch-1'!B44)</t>
  </si>
  <si>
    <t>Direct</t>
  </si>
  <si>
    <t>Bought-out</t>
  </si>
  <si>
    <t>PR No</t>
  </si>
  <si>
    <t xml:space="preserve"> Total Ex-Works Price Direct</t>
  </si>
  <si>
    <t xml:space="preserve"> Total Ex-Works Price  Bought Out</t>
  </si>
  <si>
    <t xml:space="preserve"> Total Ex-Works Price </t>
  </si>
  <si>
    <t>Total Type Test charges as per Schedule-7</t>
  </si>
  <si>
    <t>Total Ex-works Price including Type Test charges</t>
  </si>
  <si>
    <t>Note          :</t>
  </si>
  <si>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</si>
  <si>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t>
  </si>
  <si>
    <t>If the item(s) quoted/considered as "Bought-out" in the bid are manufactured at Bidder's works and confirmed to be supplied under “Direct transaction” by the bidder, then the taxes and duties  on such items shall be paid/reimbursed by POWERGRID in line with the provisions of Bidding Documents. For this purpose, at the time of award,  the Ex-works price (exclusive of taxes &amp; duties) shall be arrived at from the quoted Ex-works price (inclusive of taxes ad duties) by excluding taxes and duties applicable on such items, as on date of Bid opening, in case of supplies from manufacturer proposed in the bid. During contract execution, the taxes and duties on such items shall be paid/reimbursed at actuals, limited to the rates prevailing on date of Bid opening.</t>
  </si>
  <si>
    <t>Activity Header</t>
  </si>
  <si>
    <t>PR Line Item No</t>
  </si>
  <si>
    <t>PR Activity No</t>
  </si>
  <si>
    <t>Activity Description</t>
  </si>
  <si>
    <t>Exworks</t>
  </si>
  <si>
    <t>FandI</t>
  </si>
  <si>
    <t xml:space="preserve">Total F&amp;I Price </t>
  </si>
  <si>
    <t>(='Sch-1'!E44)</t>
  </si>
  <si>
    <t>(='Sch-1'!E45)</t>
  </si>
  <si>
    <t>service</t>
  </si>
  <si>
    <t>Total Installaiton Charges</t>
  </si>
  <si>
    <t>(="Printed Name : " &amp; IF('Sch-1'!E44=0,"",'Sch-1'!E44))</t>
  </si>
  <si>
    <t>(="Designation   : " &amp; IF('Sch-1'!E45=0,"",'Sch-1'!E45))</t>
  </si>
  <si>
    <t>Training</t>
  </si>
  <si>
    <t>Type test</t>
  </si>
  <si>
    <t>TOTAL TYPE TEST CHARGES</t>
  </si>
  <si>
    <t>(="Printed Name   : " &amp; 'Sch-1'!E44)</t>
  </si>
  <si>
    <t>(="Designation      : " &amp; 'Sch-1'!E45)</t>
  </si>
  <si>
    <t>Note         :</t>
  </si>
  <si>
    <t>Bidder should indicate the name of test laboratories where type tests are proposed to be conducted</t>
  </si>
  <si>
    <t>(=SUM(I16:I27))</t>
  </si>
  <si>
    <t>(=SUM(I17:I18))</t>
  </si>
  <si>
    <t xml:space="preserve">EA </t>
  </si>
  <si>
    <t>SET</t>
  </si>
  <si>
    <t>Local Transportation, In-transit Insurance, loading and unloading</t>
  </si>
  <si>
    <t>Date</t>
  </si>
  <si>
    <t>Place</t>
  </si>
  <si>
    <t>Printed Name</t>
  </si>
  <si>
    <t xml:space="preserve">SAC
(Service Accounting Codes)
</t>
  </si>
  <si>
    <t>TOTAL GST on Goods</t>
  </si>
  <si>
    <t>Total GST for Supply of Goods (inter-alia including Type Test Charges) between the Contractor and the Employer (identified in Schedule 1') which are not included in the Ex-works price as per the provision of the Bidding Documents, as applicable.</t>
  </si>
  <si>
    <t>TOTAL GST on Services</t>
  </si>
  <si>
    <t>Total GST on Installation Services  (indentified in Schedule-3) and Training to be imparted in India (identified  in Schedule-4) which are not included in the Installation and Training charges as per the provision of the Bidding Documents, as applicable</t>
  </si>
  <si>
    <t xml:space="preserve">GRAND TOTAL [1+2] </t>
  </si>
  <si>
    <r>
      <t>Discount on lum-sum basis on total price quoted by us without GST.</t>
    </r>
    <r>
      <rPr>
        <sz val="11"/>
        <rFont val="Book Antiqua"/>
        <family val="1"/>
      </rPr>
      <t xml:space="preserve"> 
[The discount shall be proportionately applicable on all the items of all the Schdules i.e. Sch-1 (without type test charges), Sch-2, Sch-3, Sch-4 &amp; Sch-7] </t>
    </r>
    <r>
      <rPr>
        <b/>
        <sz val="11"/>
        <rFont val="Book Antiqua"/>
        <family val="1"/>
      </rPr>
      <t>In Rs.</t>
    </r>
  </si>
  <si>
    <t>Schedule-1 : Ex works prices</t>
  </si>
  <si>
    <t>Schedule-3 : Installation Charges</t>
  </si>
  <si>
    <t>Schedule-4 : Training Charges</t>
  </si>
  <si>
    <t>[Discount will not be calculated authometrically. However, the same shall be considered during evaluation.]</t>
  </si>
  <si>
    <t>Not Applicable</t>
  </si>
  <si>
    <t>Sch-1</t>
  </si>
  <si>
    <t>Sch-2</t>
  </si>
  <si>
    <t>Sch-3</t>
  </si>
  <si>
    <t>Total Price after discount</t>
  </si>
  <si>
    <t>GST After Discount</t>
  </si>
  <si>
    <t>GST Before Discount</t>
  </si>
  <si>
    <t>Discount</t>
  </si>
  <si>
    <t>GRAND TOTAL [1+2+3+5]</t>
  </si>
  <si>
    <t>General Instruction to the Bidders for filling up this workbook of Price Schedules for Package TW13</t>
  </si>
  <si>
    <t>BIDDER:</t>
  </si>
  <si>
    <r>
      <t xml:space="preserve">Specify type of Bidder
</t>
    </r>
    <r>
      <rPr>
        <i/>
        <sz val="12"/>
        <rFont val="Book Antiqua"/>
        <family val="1"/>
      </rPr>
      <t>[Select from drop down menu]</t>
    </r>
  </si>
  <si>
    <t xml:space="preserve">Total Ex-Works Price
(excluding GST)
</t>
  </si>
  <si>
    <t>(All Prices are in Indian Rupees)</t>
  </si>
  <si>
    <t>Schedule-2 : Local Transportation, In-transit Insurance, loading and unloading</t>
  </si>
  <si>
    <t>Discount Factors</t>
  </si>
  <si>
    <t>From Sch-6</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</si>
  <si>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</si>
  <si>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</si>
  <si>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</si>
  <si>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</si>
  <si>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</si>
  <si>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</si>
  <si>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</si>
  <si>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</si>
  <si>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</si>
  <si>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</si>
  <si>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</si>
  <si>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</si>
  <si>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</si>
  <si>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</si>
  <si>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</si>
  <si>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</si>
  <si>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</si>
  <si>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</si>
  <si>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</si>
  <si>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</si>
  <si>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</si>
  <si>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</si>
  <si>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</si>
  <si>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</si>
  <si>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</si>
  <si>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</si>
  <si>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</si>
  <si>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</si>
  <si>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</si>
  <si>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</si>
  <si>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</si>
  <si>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</si>
  <si>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</si>
  <si>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</si>
  <si>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Fivr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</si>
  <si>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</si>
  <si>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</si>
  <si>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</si>
  <si>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</si>
  <si>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</si>
  <si>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</si>
  <si>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</si>
  <si>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</si>
  <si>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</si>
  <si>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</si>
  <si>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</si>
  <si>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</si>
  <si>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</si>
  <si>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</si>
  <si>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</si>
  <si>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</si>
  <si>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</si>
  <si>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</si>
  <si>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</si>
  <si>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</si>
  <si>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</si>
  <si>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</si>
  <si>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</si>
  <si>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</si>
  <si>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</si>
  <si>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</si>
  <si>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</si>
  <si>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</si>
  <si>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</si>
  <si>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</si>
  <si>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</si>
  <si>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</si>
  <si>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</si>
  <si>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</si>
  <si>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</si>
  <si>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</si>
  <si>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</si>
  <si>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</si>
  <si>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</si>
  <si>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</si>
  <si>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</si>
  <si>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</si>
  <si>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</si>
  <si>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</si>
  <si>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</si>
  <si>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</si>
  <si>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</si>
  <si>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</si>
  <si>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</si>
  <si>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</si>
  <si>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</si>
  <si>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</si>
  <si>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</si>
  <si>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</si>
  <si>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</si>
  <si>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</si>
  <si>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</si>
  <si>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</si>
  <si>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</si>
  <si>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</si>
  <si>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</si>
  <si>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</si>
  <si>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</si>
  <si>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</si>
  <si>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</si>
  <si>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 xml:space="preserve">INR </t>
  </si>
  <si>
    <t xml:space="preserve"> plus </t>
  </si>
  <si>
    <t xml:space="preserve"> + </t>
  </si>
  <si>
    <t xml:space="preserve">/- + </t>
  </si>
  <si>
    <t>/-</t>
  </si>
  <si>
    <t>BG VALUE:</t>
  </si>
  <si>
    <t>Total Ex-Works Price</t>
  </si>
  <si>
    <t>Schedule-1</t>
  </si>
  <si>
    <t>Whether SAC in column ‘8’ is confirmed. If not  indicate applicable the SAC #</t>
  </si>
  <si>
    <t>Whether  rate of GST in column ‘10’ is confirmed. If not  indicate applicable rate of GST #</t>
  </si>
  <si>
    <t xml:space="preserve">KM </t>
  </si>
  <si>
    <t>STATEMENT OF QUOTED / CORRECTED PRICES</t>
  </si>
  <si>
    <t>ALL FIGURES ARE IN INDIAN RUPEES</t>
  </si>
  <si>
    <t>BIDDER</t>
  </si>
  <si>
    <t>SL.</t>
  </si>
  <si>
    <t>PRICE COMPONENT</t>
  </si>
  <si>
    <t>QUOTED PRICE</t>
  </si>
  <si>
    <t>CORRECTED PRICE</t>
  </si>
  <si>
    <t>Price of Plant and Equipment (including Mandatory Spares Parts) to be supplied [Schedule-1]</t>
  </si>
  <si>
    <t>Local Transportation, In-transit Insurance, loading and unloading charges [Schedule-2]</t>
  </si>
  <si>
    <t>Installation Charges [Schedule-3]</t>
  </si>
  <si>
    <t>Type Test Charges [Schedule-7]</t>
  </si>
  <si>
    <t xml:space="preserve"> </t>
  </si>
  <si>
    <t>Total Bid Price excluding GST (1+2+3+4)</t>
  </si>
  <si>
    <t xml:space="preserve">Discount </t>
  </si>
  <si>
    <t>NIL</t>
  </si>
  <si>
    <t>Taxes &amp; Duties:</t>
  </si>
  <si>
    <t>GST on Supply of Goods @5%</t>
  </si>
  <si>
    <t>total GST on supply</t>
  </si>
  <si>
    <t>GST on Supply of Goods @12%</t>
  </si>
  <si>
    <t>GST on Supply of Goods @18%</t>
  </si>
  <si>
    <t>GST on Supply of Goods @28%</t>
  </si>
  <si>
    <t>GST on Supply of Installation Services @ 18%</t>
  </si>
  <si>
    <t>GST on Type Test Charges</t>
  </si>
  <si>
    <t>Total Taxes &amp; Duties</t>
  </si>
  <si>
    <t>Total Bid Price (including Taxes &amp; Duties)</t>
  </si>
  <si>
    <t>Note-1:</t>
  </si>
  <si>
    <t xml:space="preserve">It may be mentioned that KEC in Schedule-1 &amp; 3 of their bid, have confirmed/deemed confirmed HSN/SAC code. Also, KEC have confirmed/ deemed confirmed rate of GST for all the items/services in Schedule-1 &amp; 3. Hence the GST tax rate as quoted by KEC has been considered to arrive at their total evaluated bid price, in line with the provisions of the Bidding Documents.                            </t>
  </si>
  <si>
    <t>Note-2:</t>
  </si>
  <si>
    <t>It may be mentioned that KEC in Schedule-3 of their bid, have quoted unit prices in more than 2 place of decimals. Accordingly, to work out the total corrected price, unit rates quoted by KEC are rounded off to 2 place of decimals.</t>
  </si>
  <si>
    <t>Annexure-E9</t>
  </si>
  <si>
    <r>
      <rPr>
        <b/>
        <i/>
        <sz val="11"/>
        <rFont val="Book Antiqua"/>
        <family val="1"/>
      </rPr>
      <t xml:space="preserve">Transmission line Tower Package TW03 for 765 kV D/C Navasari (New) (South Gujarat) - Padghe line (Gujarat portion) associated with Transmission Network Expansion in Gujarat to increase its ATC from ISTS: Part B;
Spec. No.: 5002002154/TOWER/DOM/A04-CC CS -5 </t>
    </r>
    <r>
      <rPr>
        <b/>
        <i/>
        <sz val="12"/>
        <rFont val="Book Antiqua"/>
        <family val="1"/>
      </rPr>
      <t xml:space="preserve">
</t>
    </r>
  </si>
  <si>
    <t>Rounded off UnitPrice</t>
  </si>
  <si>
    <t>GST rate</t>
  </si>
  <si>
    <t>GST @12%</t>
  </si>
  <si>
    <t>GST @18%</t>
  </si>
  <si>
    <t>GST @28%</t>
  </si>
  <si>
    <t>GST amount @12%</t>
  </si>
  <si>
    <t>GST amount @18%</t>
  </si>
  <si>
    <t>GST amount @28%</t>
  </si>
  <si>
    <t>Total Corrected Price (excl. GST)</t>
  </si>
  <si>
    <t>GST Amount</t>
  </si>
  <si>
    <t>Rate of GST applicable  (in %)</t>
  </si>
  <si>
    <r>
      <t>Discount on percent basis on total price quoted by us without GST.</t>
    </r>
    <r>
      <rPr>
        <sz val="11"/>
        <rFont val="Book Antiqua"/>
        <family val="1"/>
      </rPr>
      <t xml:space="preserve"> [The discount shall be applicable on all the items of all the Schdules i.e. Sch-1 (without type test charges), Sch-2 , Sch-3, Sch-4 &amp; Sch-7] </t>
    </r>
    <r>
      <rPr>
        <b/>
        <sz val="11"/>
        <rFont val="Book Antiqua"/>
        <family val="1"/>
      </rPr>
      <t>In Percent (%)</t>
    </r>
  </si>
  <si>
    <r>
      <t>Discount on percent basis on the Schedules as given below :</t>
    </r>
    <r>
      <rPr>
        <sz val="11"/>
        <rFont val="Book Antiqua"/>
        <family val="1"/>
      </rPr>
      <t xml:space="preserve"> [The discount shall be applicable on all the relevent items of the respective Schdules.] </t>
    </r>
    <r>
      <rPr>
        <b/>
        <sz val="11"/>
        <rFont val="Book Antiqua"/>
        <family val="1"/>
      </rPr>
      <t>In Percent (%)</t>
    </r>
  </si>
  <si>
    <t>NIT/RFB No</t>
  </si>
  <si>
    <t xml:space="preserve">Fill up only green shaded cells in Schedule-1 and Schedule-2 </t>
  </si>
  <si>
    <t>All the cells in Schedule are auto filled, therefore no cell is required to be filled up there.</t>
  </si>
  <si>
    <t>GST payable on the price quoted if Contract is awarded (%)</t>
  </si>
  <si>
    <t xml:space="preserve">Total Price for inland transportation and other services required in India to convey the Goods to their final destination
(excluding GST)
</t>
  </si>
  <si>
    <t>Description of Goods</t>
  </si>
  <si>
    <t xml:space="preserve">GST
payable on the price quoted if Contract is awarded
</t>
  </si>
  <si>
    <t xml:space="preserve">Unit Ex- works price
</t>
  </si>
  <si>
    <t>GST on Ex works</t>
  </si>
  <si>
    <t>GST on F&amp;I</t>
  </si>
  <si>
    <t>Total Ex works (exc GST)</t>
  </si>
  <si>
    <t>Total F&amp;I (exc GST)</t>
  </si>
  <si>
    <t>GST payable on the price quoted if Contract is awarded (Amount)</t>
  </si>
  <si>
    <t>Total Price per line item (including GST)</t>
  </si>
  <si>
    <t>Unit price</t>
  </si>
  <si>
    <t>Total Price per line item (excluding GST)</t>
  </si>
  <si>
    <t xml:space="preserve">MT </t>
  </si>
  <si>
    <t>7=5x6</t>
  </si>
  <si>
    <t>9=5x8</t>
  </si>
  <si>
    <t>10=(7+9)x2</t>
  </si>
  <si>
    <t>GRAND TOTAL [1+2]</t>
  </si>
  <si>
    <t>Total Ex-Works Price + price for inland transportation and other services required in India to convey the Goods to their final destination
(including GST)</t>
  </si>
  <si>
    <t>Total Installation / Erection Charges (excluding GST)</t>
  </si>
  <si>
    <t>Total Installation / Erection Charges (including GST)</t>
  </si>
  <si>
    <t>Schedule - 2</t>
  </si>
  <si>
    <t>Supply of Plant (including Mandatory Spare Parts)</t>
  </si>
  <si>
    <t>Supply of Installation Services :</t>
  </si>
  <si>
    <t>13=10*11</t>
  </si>
  <si>
    <t>15=13+14</t>
  </si>
  <si>
    <t>To</t>
  </si>
  <si>
    <t>POWERGRID CORPORATION OF INDIA LIMITED,</t>
  </si>
  <si>
    <t xml:space="preserve"> Saudamini, Plot No. 2, Sector - 29, Gurgaon</t>
  </si>
  <si>
    <t>Rev0</t>
  </si>
  <si>
    <t>11=9+10+7</t>
  </si>
  <si>
    <t>Total Ex-Works Price including GST</t>
  </si>
  <si>
    <t xml:space="preserve">M3 </t>
  </si>
  <si>
    <t>14=13*12</t>
  </si>
  <si>
    <t>Unit Price for inland transportation and other services required in India to convey the Goods to their final destination</t>
  </si>
  <si>
    <t>Total Price for inland transportation and other services required in India to convey the Goods to their final destination
(excluding GST)</t>
  </si>
  <si>
    <t xml:space="preserve">GST
payable on the price quoted if Contract is awarded
</t>
  </si>
  <si>
    <t>Total Price per line item</t>
  </si>
  <si>
    <t>Transmission Line Package TL01</t>
  </si>
  <si>
    <t xml:space="preserve">STUB FAB SUPPLY                         </t>
  </si>
  <si>
    <t xml:space="preserve">EARTHING OF TOWERS                      </t>
  </si>
  <si>
    <t xml:space="preserve">TOWER ACCESSORIES                       </t>
  </si>
  <si>
    <t xml:space="preserve">CONDUCTOR &amp; Earthwire                   </t>
  </si>
  <si>
    <t xml:space="preserve">INSULATOR                               </t>
  </si>
  <si>
    <t xml:space="preserve">HARDWARE FITTINGS                       </t>
  </si>
  <si>
    <t xml:space="preserve">CONDUCTOR &amp; Earthwire ACCESSORIES       </t>
  </si>
  <si>
    <t xml:space="preserve">SUPPLY OF AVIATION                      </t>
  </si>
  <si>
    <t xml:space="preserve">FAB SUPPLY TOWERS                       </t>
  </si>
  <si>
    <t xml:space="preserve">TOWER STUB EXTENSION                    </t>
  </si>
  <si>
    <t>FABRICATION, GALVANISING AND SUPPLY OF STUB &amp; CLEATS (PER LEG) FORVARIOUS TYPE OF TOWERS INCLUDING  BOLTS &amp; NUTS, PACK WASHER ETC. FOR66KV DC (SINGLE PANTHER , WZ6) TOWERS DESIGNED AS PER IS 802-2015 FORHILLY AREA ALTITUDE UP TO 5600M FOR 5 MM ICE  ; TOWER TYPE DA (UP TO+9M EXTN.)</t>
  </si>
  <si>
    <t>FABRICATION, GALVANISING AND SUPPLY OF STUB &amp; CLEATS (PER LEG) FORVARIOUS TYPE OF TOWERS INCLUDING  BOLTS &amp; NUTS, PACK WASHER ETC. FOR66KV DC (SINGLE PANTHER , WZ6) TOWERS DESIGNED AS PER IS 802-2015 FORHILLY AREA ALTITUDE UP TO 5600M FOR 5 MM ICE  ; TOWER TYPE DB (UP TO+9M EXTN.)</t>
  </si>
  <si>
    <t>FABRICATION, GALVANISING AND SUPPLY OF STUB &amp; CLEATS (PER LEG) FORVARIOUS TYPE OF TOWERS INCLUDING  BOLTS &amp; NUTS, PACK WASHER ETC. FOR66KV DC (SINGLE PANTHER , WZ6) TOWERS DESIGNED AS PER IS 802-2015 FORHILLY AREA ALTITUDE UP TO 5600M FOR 5 MM ICE  ; TOWER TYPE DC (UP TO+9M EXTN.)</t>
  </si>
  <si>
    <t>FABRICATION, GALVANISING AND SUPPLY OF STUB &amp; CLEATS (PER LEG) FORVARIOUS TYPE OF TOWERS INCLUDING  BOLTS &amp; NUTS, PACK WASHER ETC. FOR66KV DC (SINGLE PANTHER , WZ6) TOWERS DESIGNED AS PER IS 802-2015 FORHILLY AREA ALTITUDE UP TO 5600M FOR 5 MM ICE  ; TOWER TYPE DD (UP TO+9M EXTN.)</t>
  </si>
  <si>
    <t>FABRICATION, GALVANISING AND SUPPLY OF STUB &amp; CLEATS (PER LEG) FORVARIOUS TYPE OF TOWERS SUITABLE FOR 1.5M RAISED CHIMNEY INCLUDINGBOLTS &amp; NUTS, PACK WASHER ETC. FOR 66KV DC (SINGLE PANTHER , WZ6)TOWERS DESIGNED AS PER IS 802-2015 FOR HILLY AREA ALTITUDE UP TO 5600MFOR 5 MM ICE  ; TOWER TYPE DB (UP TO +9M EXTN.)</t>
  </si>
  <si>
    <t>FABRICATION, GALVANISING AND SUPPLY OF STUB &amp; CLEATS (PER LEG) FORVARIOUS TYPE OF TOWERS SUITABLE FOR 1.5M RAISED CHIMNEY INCLUDINGBOLTS &amp; NUTS, PACK WASHER ETC. FOR 66KV DC (SINGLE PANTHER , WZ6)TOWERS DESIGNED AS PER IS 802-2015 FOR HILLY AREA ALTITUDE UP TO 5600MFOR 5 MM ICE  ; TOWER TYPE DC (UP TO +9M EXTN.)</t>
  </si>
  <si>
    <t>FABRICATION, GALVANISING AND SUPPLY OF STUB &amp; CLEATS (PER LEG) FORVARIOUS TYPE OF TOWERS SUITABLE FOR 1.5M RAISED CHIMNEY INCLUDINGBOLTS &amp; NUTS, PACK WASHER ETC. FOR 66KV DC (SINGLE PANTHER , WZ6)TOWERS DESIGNED AS PER IS 802-2015 FOR HILLY AREA ALTITUDE UP TO 5600MFOR 5 MM ICE  ; TOWER TYPE DD (UP TO +9M EXTN.)</t>
  </si>
  <si>
    <t>FABRICATION, GALVANISING AND SUPPLY OF STUB &amp; CLEATS (PER LEG) FORVARIOUS TYPE OF TOWERS SUITABLE FOR 3.0M RAISED CHIMNEY INCLUDINGBOLTS &amp; NUTS, PACK WASHER ETC. FOR 66KV DC (SINGLE PANTHER , WZ6)TOWERS DESIGNED AS PER IS 802-2015 FOR HILLY AREA ALTITUDE UP TO 5600MFOR 5 MM ICE  ; TOWER TYPE DB (UP TO +9M EXTN.)</t>
  </si>
  <si>
    <t>FABRICATION, GALVANISING AND SUPPLY OF STUB &amp; CLEATS (PER LEG) FORVARIOUS TYPE OF TOWERS SUITABLE FOR 3.0M RAISED CHIMNEY INCLUDINGBOLTS &amp; NUTS, PACK WASHER ETC. FOR 66KV DC (SINGLE PANTHER , WZ6)TOWERS DESIGNED AS PER IS 802-2015 FOR HILLY AREA ALTITUDE UP TO 5600MFOR 5 MM ICE  ; TOWER TYPE DC (UP TO +9M EXTN.)</t>
  </si>
  <si>
    <t>FABRICATION, GALVANISING AND SUPPLY OF STUB &amp; CLEATS (PER LEG) FORVARIOUS TYPE OF TOWERS SUITABLE FOR 3.0M RAISED CHIMNEY INCLUDINGBOLTS &amp; NUTS, PACK WASHER ETC. FOR 66KV DC (SINGLE PANTHER , WZ6)TOWERS DESIGNED AS PER IS 802-2015 FOR HILLY AREA ALTITUDE UP TO 5600MFOR 5 MM ICE  ; TOWER TYPE DD (UP TO +9M EXTN.)</t>
  </si>
  <si>
    <t>Supply of Shieldwire EarthingincludingPG clamps, downlead clampsbutexcluding Earthwire bits for Pipetypeearthing</t>
  </si>
  <si>
    <t>PIPE TYPE CHEMICAL EARTHING</t>
  </si>
  <si>
    <t>Supply of Pipe Type Earthing</t>
  </si>
  <si>
    <t>Supply of Shieldwire Earthing Counterpoise (4X30M) Type including PGclamps, downlead clamps but excluding Earthwire bits.</t>
  </si>
  <si>
    <t>SUPPLY OF CHEMICAL EARTHING: COUNTERPOISE TYPE  (120M LENGTH)</t>
  </si>
  <si>
    <t>Supply of Counterpoise type (120 mlength)</t>
  </si>
  <si>
    <t>ROD TYPE EARTHING</t>
  </si>
  <si>
    <t>Phase Plate (Set of three)</t>
  </si>
  <si>
    <t>Circuit Plate  (Set of two)</t>
  </si>
  <si>
    <t>Supply of Anti-Climbing Devices ofBarbedWire Type</t>
  </si>
  <si>
    <t>DANGER  PLATE FOR 66 KV</t>
  </si>
  <si>
    <t>NUMBER PLATE FOR 66 KV TOWER</t>
  </si>
  <si>
    <t>Bird Guard (Set of Three)</t>
  </si>
  <si>
    <t>ACSR PANTHER CONDUCTOR</t>
  </si>
  <si>
    <t>7/3.15 G.S. EARTHWIRE</t>
  </si>
  <si>
    <t>90 KN AC Disc Insulator</t>
  </si>
  <si>
    <t>70 KN AC Disc Insulator</t>
  </si>
  <si>
    <t>HARDWARE FITTINGS FOR 66KV AC WITH ACSR PANTHERCONDUCTOR-DOUBLETENSION STRING</t>
  </si>
  <si>
    <t>HARDWARE FITTINGS FOR 66KV WITH SINGLE ACSR PANTHER-SINGLESUSPENSIONSTRING</t>
  </si>
  <si>
    <t>Tension clamp -7/3.15mm Earth Wire</t>
  </si>
  <si>
    <t>Suspension clamp -7/3.15mm Earth Wire</t>
  </si>
  <si>
    <t>Vibration damper -7/3.15mm Earth Wire</t>
  </si>
  <si>
    <t>Mid Span Compression Joint -7/3.15mm Earth Wire</t>
  </si>
  <si>
    <t>FLEXIBLE ALUMUNIUM BOND</t>
  </si>
  <si>
    <t>Vibration Damper for Conductor-ACSR Panther</t>
  </si>
  <si>
    <t>Repair Sleeve for Conductor-ACSR Panther</t>
  </si>
  <si>
    <t>Mid Span Compression Joint for Conductor-ACSR Panther</t>
  </si>
  <si>
    <t>Supply of Obstruction Lights (as perIS5613)-1 Medium Intensity + 2LowIntensity</t>
  </si>
  <si>
    <t>Supply of Obstruction Lights (as per IS5613)-1 Medium Intensity + 4 LowIntensity</t>
  </si>
  <si>
    <t>Supply of Span Marker for Aviation</t>
  </si>
  <si>
    <t>FABRICATION, GALVANISING AND SUPPLY OF LEG EXTENSIONS INCLUDING BOLTS&amp;NUTS, STEPBOLTS, PACK WASHER ETC. FOR FOR 66KV DC (SINGLE PANTHER ,WZ6) TOWERS DESIGNED AS PER IS 802-2015 FOR HILLY AREA ALTITUDE UP TO5600M FOR 5 MM ICE: -3 M LEG EXTN FOR TOWER TYPE DD  ( EXCLUDING BASICTOWER BODY, PLAN AT BASIC LEVEL AND STUB  BUT INCLUDING ALL PARTS OFONE QUADRANT OF TOWER BEYOND BASIC TOWER)</t>
  </si>
  <si>
    <t>FABRICATION, GALVANISING AND SUPPLY OF LEG EXTENSIONS INCLUDING BOLTS&amp;NUTS, STEPBOLTS, PACK WASHER ETC. FOR FOR 66KV DC (SINGLE PANTHER ,WZ6) TOWERS DESIGNED AS PER IS 802-2015 FOR HILLY AREA ALTITUDE UP TO5600M FOR 5 MM ICE: +9 M LEG EXTN FOR TOWER TYPE DD  ( EXCLUDING BASICTOWER BODY, PLAN AT BASIC LEVEL AND STUB  BUT INCLUDING ALL PARTS OFONE QUADRANT OF TOWER BEYOND BASIC TOWER)</t>
  </si>
  <si>
    <t>FABRICATION, GALVANISING AND SUPPLY OF LEG EXTENSIONS INCLUDING BOLTS&amp;NUTS, STEPBOLTS, PACK WASHER ETC. FOR FOR 66KV DC (SINGLE PANTHER ,WZ6) TOWERS DESIGNED AS PER IS 802-2015 FOR HILLY AREA ALTITUDE UP TO5600M FOR 5 MM ICE: +6 M LEG EXTN FOR TOWER TYPE DD  ( EXCLUDING BASICTOWER BODY, PLAN AT BASIC LEVEL AND STUB  BUT INCLUDING ALL PARTS OFONE QUADRANT OF TOWER BEYOND BASIC TOWER)</t>
  </si>
  <si>
    <t>FABRICATION, GALVANISING AND SUPPLY OF LEG EXTENSIONS INCLUDING BOLTS&amp;NUTS, STEPBOLTS, PACK WASHER ETC. FOR FOR 66KV DC (SINGLE PANTHER ,WZ6) TOWERS DESIGNED AS PER IS 802-2015 FOR HILLY AREA ALTITUDE UP TO5600M FOR 5 MM ICE: +3 M LEG EXTN FOR TOWER TYPE DD  ( EXCLUDING BASICTOWER BODY, PLAN AT BASIC LEVEL AND STUB  BUT INCLUDING ALL PARTS OFONE QUADRANT OF TOWER BEYOND BASIC TOWER)</t>
  </si>
  <si>
    <t>FABRICATION, GALVANISING AND SUPPLY OF LEG EXTENSIONS INCLUDING BOLTS&amp;NUTS, STEPBOLTS, PACK WASHER ETC. FOR FOR 66KV DC (SINGLE PANTHER ,WZ6) TOWERS DESIGNED AS PER IS 802-2015 FOR HILLY AREA ALTITUDE UP TO5600M FOR 5 MM ICE: +0 M LEG EXTN FOR TOWER TYPE DD  ( EXCLUDING BASICTOWER BODY, PLAN AT BASIC LEVEL AND STUB  BUT INCLUDING ALL PARTS OFONE QUADRANT OF TOWER BEYOND BASIC TOWER)</t>
  </si>
  <si>
    <t>FABRICATION, GALVANISING AND SUPPLY OF LEG EXTENSIONS INCLUDING BOLTS&amp;NUTS, STEPBOLTS, PACK WASHER ETC. FOR FOR 66KV DC (SINGLE PANTHER ,WZ6) TOWERS DESIGNED AS PER IS 802-2015 FOR HILLY AREA ALTITUDE UP TO5600M FOR 5 MM ICE: -3 M LEG EXTN FOR TOWER TYPE DC  ( EXCLUDING BASICTOWER BODY, PLAN AT BASIC LEVEL AND STUB  BUT INCLUDING ALL PARTS OFONE QUADRANT OF TOWER BEYOND BASIC TOWER)</t>
  </si>
  <si>
    <t>FABRICATION, GALVANISING AND SUPPLY OF LEG EXTENSIONS INCLUDING BOLTS&amp;NUTS, STEPBOLTS, PACK WASHER ETC. FOR FOR 66KV DC (SINGLE PANTHER ,WZ6) TOWERS DESIGNED AS PER IS 802-2015 FOR HILLY AREA ALTITUDE UP TO5600M FOR 5 MM ICE: +9 M LEG EXTN FOR TOWER TYPE DC  ( EXCLUDING BASICTOWER BODY, PLAN AT BASIC LEVEL AND STUB  BUT INCLUDING ALL PARTS OFONE QUADRANT OF TOWER BEYOND BASIC TOWER)</t>
  </si>
  <si>
    <t>FABRICATION, GALVANISING AND SUPPLY OF LEG EXTENSIONS INCLUDING BOLTS&amp;NUTS, STEPBOLTS, PACK WASHER ETC. FOR FOR 66KV DC (SINGLE PANTHER ,WZ6) TOWERS DESIGNED AS PER IS 802-2015 FOR HILLY AREA ALTITUDE UP TO5600M FOR 5 MM ICE: +6 M LEG EXTN FOR TOWER TYPE DC  ( EXCLUDING BASICTOWER BODY, PLAN AT BASIC LEVEL AND STUB  BUT INCLUDING ALL PARTS OFONE QUADRANT OF TOWER BEYOND BASIC TOWER)</t>
  </si>
  <si>
    <t>FABRICATION, GALVANISING AND SUPPLY OF LEG EXTENSIONS INCLUDING BOLTS&amp;NUTS, STEPBOLTS, PACK WASHER ETC. FOR FOR 66KV DC (SINGLE PANTHER ,WZ6) TOWERS DESIGNED AS PER IS 802-2015 FOR HILLY AREA ALTITUDE UP TO5600M FOR 5 MM ICE: +3 M LEG EXTN FOR TOWER TYPE DC  ( EXCLUDING BASICTOWER BODY, PLAN AT BASIC LEVEL AND STUB  BUT INCLUDING ALL PARTS OFONE QUADRANT OF TOWER BEYOND BASIC TOWER)</t>
  </si>
  <si>
    <t>FABRICATION, GALVANISING AND SUPPLY OF LEG EXTENSIONS INCLUDING BOLTS&amp;NUTS, STEPBOLTS, PACK WASHER ETC. FOR FOR 66KV DC (SINGLE PANTHER ,WZ6) TOWERS DESIGNED AS PER IS 802-2015 FOR HILLY AREA ALTITUDE UP TO5600M FOR 5 MM ICE: +0 M LEG EXTN FOR TOWER TYPE DC  ( EXCLUDING BASICTOWER BODY, PLAN AT BASIC LEVEL AND STUB  BUT INCLUDING ALL PARTS OFONE QUADRANT OF TOWER BEYOND BASIC TOWER)</t>
  </si>
  <si>
    <t>FABRICATION, GALVANISING AND SUPPLY OF LEG EXTENSIONS INCLUDING BOLTS&amp;NUTS, STEPBOLTS, PACK WASHER ETC. FOR FOR 66KV DC (SINGLE PANTHER ,WZ6) TOWERS DESIGNED AS PER IS 802-2015 FOR HILLY AREA ALTITUDE UP TO5600M FOR 5 MM ICE: -3 M LEG EXTN FOR TOWER TYPE DB  ( EXCLUDING BASICTOWER BODY, PLAN AT BASIC LEVEL AND STUB  BUT INCLUDING ALL PARTS OFONE QUADRANT OF TOWER BEYOND BASIC TOWER)</t>
  </si>
  <si>
    <t>FABRICATION, GALVANISING AND SUPPLY OF LEG EXTENSIONS INCLUDING BOLTS&amp;NUTS, STEPBOLTS, PACK WASHER ETC. FOR FOR 66KV DC (SINGLE PANTHER ,WZ6) TOWERS DESIGNED AS PER IS 802-2015 FOR HILLY AREA ALTITUDE UP TO5600M FOR 5 MM ICE: +9 M LEG EXTN FOR TOWER TYPE DB  ( EXCLUDING BASICTOWER BODY, PLAN AT BASIC LEVEL AND STUB  BUT INCLUDING ALL PARTS OFONE QUADRANT OF TOWER BEYOND BASIC TOWER)</t>
  </si>
  <si>
    <t>FABRICATION, GALVANISING AND SUPPLY OF LEG EXTENSIONS INCLUDING BOLTS&amp;NUTS, STEPBOLTS, PACK WASHER ETC. FOR FOR 66KV DC (SINGLE PANTHER ,WZ6) TOWERS DESIGNED AS PER IS 802-2015 FOR HILLY AREA ALTITUDE UP TO5600M FOR 5 MM ICE: +6 M LEG EXTN FOR TOWER TYPE DB  ( EXCLUDING BASICTOWER BODY, PLAN AT BASIC LEVEL AND STUB  BUT INCLUDING ALL PARTS OFONE QUADRANT OF TOWER BEYOND BASIC TOWER)</t>
  </si>
  <si>
    <t>FABRICATION, GALVANISING AND SUPPLY OF LEG EXTENSIONS INCLUDING BOLTS&amp;NUTS, STEPBOLTS, PACK WASHER ETC. FOR FOR 66KV DC (SINGLE PANTHER ,WZ6) TOWERS DESIGNED AS PER IS 802-2015 FOR HILLY AREA ALTITUDE UP TO5600M FOR 5 MM ICE: +3 M LEG EXTN FOR TOWER TYPE DB  ( EXCLUDING BASICTOWER BODY, PLAN AT BASIC LEVEL AND STUB  BUT INCLUDING ALL PARTS OFONE QUADRANT OF TOWER BEYOND BASIC TOWER)</t>
  </si>
  <si>
    <t>FABRICATION, GALVANISING AND SUPPLY OF LEG EXTENSIONS INCLUDING BOLTS&amp;NUTS, STEPBOLTS, PACK WASHER ETC. FOR FOR 66KV DC (SINGLE PANTHER ,WZ6) TOWERS DESIGNED AS PER IS 802-2015 FOR HILLY AREA ALTITUDE UP TO5600M FOR 5 MM ICE: +0 M LEG EXTN FOR TOWER TYPE DB  ( EXCLUDING BASICTOWER BODY, PLAN AT BASIC LEVEL AND STUB  BUT INCLUDING ALL PARTS OFONE QUADRANT OF TOWER BEYOND BASIC TOWER)</t>
  </si>
  <si>
    <t>FABRICATION, GALVANISING AND SUPPLY OF LEG EXTENSIONS INCLUDING BOLTS&amp;NUTS, STEPBOLTS, PACK WASHER ETC. FOR FOR 66KV DC (SINGLE PANTHER ,WZ6) TOWERS DESIGNED AS PER IS 802-2015 FOR HILLY AREA ALTITUDE UP TO5600M FOR 5 MM ICE: -3 M LEG EXTN FOR TOWER TYPE DA  ( EXCLUDING BASICTOWER BODY, PLAN AT BASIC LEVEL AND STUB  BUT INCLUDING ALL PARTS OFONE QUADRANT OF TOWER BEYOND BASIC TOWER)</t>
  </si>
  <si>
    <t>FABRICATION, GALVANISING AND SUPPLY OF LEG EXTENSIONS INCLUDING BOLTS&amp;NUTS, STEPBOLTS, PACK WASHER ETC. FOR FOR 66KV DC (SINGLE PANTHER ,WZ6) TOWERS DESIGNED AS PER IS 802-2015 FOR HILLY AREA ALTITUDE UP TO5600M FOR 5 MM ICE: +9 M LEG EXTN FOR TOWER TYPE DA  ( EXCLUDING BASICTOWER BODY, PLAN AT BASIC LEVEL AND STUB  BUT INCLUDING ALL PARTS OFONE QUADRANT OF TOWER BEYOND BASIC TOWER)</t>
  </si>
  <si>
    <t>FABRICATION, GALVANISING AND SUPPLY OF LEG EXTENSIONS INCLUDING BOLTS&amp;NUTS, STEPBOLTS, PACK WASHER ETC. FOR FOR 66KV DC (SINGLE PANTHER ,WZ6) TOWERS DESIGNED AS PER IS 802-2015 FOR HILLY AREA ALTITUDE UP TO5600M FOR 5 MM ICE: +6 M LEG EXTN FOR TOWER TYPE DA  ( EXCLUDING BASICTOWER BODY, PLAN AT BASIC LEVEL AND STUB  BUT INCLUDING ALL PARTS OFONE QUADRANT OF TOWER BEYOND BASIC TOWER)</t>
  </si>
  <si>
    <t>FABRICATION, GALVANISING AND SUPPLY OF LEG EXTENSIONS INCLUDING BOLTS&amp;NUTS, STEPBOLTS, PACK WASHER ETC. FOR FOR 66KV DC (SINGLE PANTHER ,WZ6) TOWERS DESIGNED AS PER IS 802-2015 FOR HILLY AREA ALTITUDE UP TO5600M FOR 5 MM ICE: +3 M LEG EXTN FOR TOWER TYPE DA  ( EXCLUDING BASICTOWER BODY, PLAN AT BASIC LEVEL AND STUB  BUT INCLUDING ALL PARTS OFONE QUADRANT OF TOWER BEYOND BASIC TOWER)</t>
  </si>
  <si>
    <t>FABRICATION, GALVANISING AND SUPPLY OF LEG EXTENSIONS INCLUDING BOLTS&amp;NUTS, STEPBOLTS, PACK WASHER ETC. FOR FOR 66KV DC (SINGLE PANTHER ,WZ6) TOWERS DESIGNED AS PER IS 802-2015 FOR HILLY AREA ALTITUDE UP TO5600M FOR 5 MM ICE: +0 M LEG EXTN FOR TOWER TYPE DA  ( EXCLUDING BASICTOWER BODY, PLAN AT BASIC LEVEL AND STUB  BUT INCLUDING ALL PARTS OFONE QUADRANT OF TOWER BEYOND BASIC TOWER)</t>
  </si>
  <si>
    <t>FABRICATION, GALVANISING AND SUPPLY OF  BASIC TOWER BODY INCLUDINGÃ‚COMMON PLAN AT BASIC LEVEL, BOLTS &amp; NUTS, STEPBOLTS, HANGERS,D-SHACKLES, PACK WASHER ETC. AND EXCLUDING STUB FOR 66KV DC (SINGLEPANTHER , WZ6) TOWERS DESIGNED AS PER IS 802-2015 FOR HILLY AREAALTITUDE UP TO 5600M FOR 5 MM ICE; TOWER TYPE DD .</t>
  </si>
  <si>
    <t>FABRICATION, GALVANISING AND SUPPLY OF  BASIC TOWER BODY INCLUDINGÃ‚COMMON PLAN AT BASIC LEVEL, BOLTS &amp; NUTS, STEPBOLTS, HANGERS,D-SHACKLES, PACK WASHER ETC. AND EXCLUDING STUB FOR 66KV DC (SINGLEPANTHER , WZ6) TOWERS DESIGNED AS PER IS 802-2015 FOR HILLY AREAALTITUDE UP TO 5600M FOR 5 MM ICE; TOWER TYPE DC .</t>
  </si>
  <si>
    <t>FABRICATION, GALVANISING AND SUPPLY OF  BASIC TOWER BODY INCLUDINGÃ‚COMMON PLAN AT BASIC LEVEL, BOLTS &amp; NUTS, STEPBOLTS, HANGERS,D-SHACKLES, PACK WASHER ETC. AND EXCLUDING STUB FOR 66KV DC (SINGLEPANTHER , WZ6) TOWERS DESIGNED AS PER IS 802-2015 FOR HILLY AREAALTITUDE UP TO 5600M FOR 5 MM ICE; TOWER TYPE DB .</t>
  </si>
  <si>
    <t>FABRICATION, GALVANISING AND SUPPLY OF  BASIC TOWER BODY INCLUDINGÃ‚COMMON PLAN AT BASIC LEVEL, BOLTS &amp; NUTS, STEPBOLTS, HANGERS,D-SHACKLES, PACK WASHER ETC. AND EXCLUDING STUB FOR 66KV DC (SINGLEPANTHER , WZ6) TOWERS DESIGNED AS PER IS 802-2015 FOR HILLY AREAALTITUDE UP TO 5600M FOR 5 MM ICE; TOWER TYPE DA .</t>
  </si>
  <si>
    <t xml:space="preserve">LS </t>
  </si>
  <si>
    <t xml:space="preserve">SURVEY                                  </t>
  </si>
  <si>
    <t xml:space="preserve">SOIL INVESTIGATION                      </t>
  </si>
  <si>
    <t xml:space="preserve">WORK ASSOCIATED WITH TOWER FOUNDATION   </t>
  </si>
  <si>
    <t xml:space="preserve">ERECTION                                </t>
  </si>
  <si>
    <t xml:space="preserve">INSTALLATION OF EARTHING OF TOWERS      </t>
  </si>
  <si>
    <t xml:space="preserve">INSTALLATION OF TOWER ACCESSORIES       </t>
  </si>
  <si>
    <t xml:space="preserve">STRINGING                               </t>
  </si>
  <si>
    <t xml:space="preserve">PAINTING                                </t>
  </si>
  <si>
    <t xml:space="preserve">AVIATION                                </t>
  </si>
  <si>
    <t xml:space="preserve">BENCHING                                </t>
  </si>
  <si>
    <t xml:space="preserve">PROTECTION OF TOWER FOOTING             </t>
  </si>
  <si>
    <t xml:space="preserve">CAMP                                    </t>
  </si>
  <si>
    <t>Check survey</t>
  </si>
  <si>
    <t>Detailed survey including route alignment, profiling and tower spotting</t>
  </si>
  <si>
    <t>Detailed soil investigation: All kinds of soils except fissured rock and hard rock</t>
  </si>
  <si>
    <t>Detailed soil investigation: Fissured Rock</t>
  </si>
  <si>
    <t>Detailed soil investigation: Hard Rock</t>
  </si>
  <si>
    <t>DESIGN &amp; INSTALLATION OF  HR FOUNDATION (PER LEG) INCLUDING ALL ASSOCIATED WORKS AS SPECIFIED IN TS UPTO 3.5 M FOUNDATION DEPTH FOR66KV DC (SINGLE PANTHER , WZ6) TOWERS DESIGNED AS PER IS 802-2015 FOR HILLY AREA ALTITUDE UP TO 5600M FOR 5 MM ICE  WITH EQUAL LEGSAS PER IS 802-2015 FOR HILLY TERRAIN ;FOR TOWER TYPE DA ( +1.5 TO +9 M LEG EXTN )</t>
  </si>
  <si>
    <t>DESIGN &amp; INSTALLATION OF  HR FOUNDATION (PER LEG) INCLUDING ALL ASSOCIATED WORKS AS SPECIFIED IN TS UPTO 3.5 M FOUNDATION DEPTH FOR66KV DC (SINGLE PANTHER , WZ6) TOWERS DESIGNED AS PER IS 802-2015 FOR HILLY AREA ALTITUDE UP TO 5600M FOR 5 MM ICE  WITH EQUAL LEGSAS PER IS 802-2015 FOR HILLY TERRAIN ;FOR TOWER TYPE DA ( -3 TO +0 M LEG EXTN )</t>
  </si>
  <si>
    <t>DESIGN &amp; INSTALLATION OF  WFR FOUNDATION (PER LEG) INCLUDING ALL ASSOCIATED WORKS AS SPECIFIED IN TS UPTO 3.5 M FOUNDATION DEPTH FOR66KV DC (SINGLE PANTHER , WZ6) TOWERS DESIGNED AS PER IS 802-2015 FOR HILLY AREA ALTITUDE UP TO 5600M FOR 5 MM ICE  WITH EQUAL LEGSAS PER IS 802-2015 FOR HILLY TERRAIN ;FOR TOWER TYPE DD ( +1.5 TO +9 M LEG EXTN )</t>
  </si>
  <si>
    <t>DESIGN &amp; INSTALLATION OF  WFR FOUNDATION (PER LEG) INCLUDING ALL ASSOCIATED WORKS AS SPECIFIED IN TS UPTO 3.5 M FOUNDATION DEPTH FOR66KV DC (SINGLE PANTHER , WZ6) TOWERS DESIGNED AS PER IS 802-2015 FOR HILLY AREA ALTITUDE UP TO 5600M FOR 5 MM ICE  WITH EQUAL LEGSAS PER IS 802-2015 FOR HILLY TERRAIN ;FOR TOWER TYPE DD ( -3 TO +0 M LEG EXTN )</t>
  </si>
  <si>
    <t>DESIGN &amp; INSTALLATION OF  WFR FOUNDATION (PER LEG) INCLUDING ALL ASSOCIATED WORKS AS SPECIFIED IN TS UPTO 3.5 M FOUNDATION DEPTH FOR66KV DC (SINGLE PANTHER , WZ6) TOWERS DESIGNED AS PER IS 802-2015 FOR HILLY AREA ALTITUDE UP TO 5600M FOR 5 MM ICE  WITH UNEQUALLEGS AS PER IS 802-2015 FOR HILLY TERRAIN ;FOR TOWER TYPE DD ( -3 TO +9 M LEG EXTN )</t>
  </si>
  <si>
    <t>DESIGN &amp; INSTALLATION OF  WFR FOUNDATION (PER LEG) INCLUDING ALL ASSOCIATED WORKS AS SPECIFIED IN TS UPTO 3.5 M FOUNDATION DEPTH FOR66KV DC (SINGLE PANTHER , WZ6) TOWERS DESIGNED AS PER IS 802-2015 FOR HILLY AREA ALTITUDE UP TO 5600M FOR 5 MM ICE  WITH EQUAL LEGSAS PER IS 802-2015 FOR HILLY TERRAIN ;FOR TOWER TYPE DC ( +1.5 TO +9 M LEG EXTN )</t>
  </si>
  <si>
    <t>DESIGN &amp; INSTALLATION OF  WFR FOUNDATION (PER LEG) INCLUDING ALL ASSOCIATED WORKS AS SPECIFIED IN TS UPTO 3.5 M FOUNDATION DEPTH FOR66KV DC (SINGLE PANTHER , WZ6) TOWERS DESIGNED AS PER IS 802-2015 FOR HILLY AREA ALTITUDE UP TO 5600M FOR 5 MM ICE  WITH EQUAL LEGSAS PER IS 802-2015 FOR HILLY TERRAIN ;FOR TOWER TYPE DC ( -3 TO +0 M LEG EXTN )</t>
  </si>
  <si>
    <t>DESIGN &amp; INSTALLATION OF  WFR FOUNDATION (PER LEG) INCLUDING ALL ASSOCIATED WORKS AS SPECIFIED IN TS UPTO 3.5 M FOUNDATION DEPTH FOR66KV DC (SINGLE PANTHER , WZ6) TOWERS DESIGNED AS PER IS 802-2015 FOR HILLY AREA ALTITUDE UP TO 5600M FOR 5 MM ICE  WITH EQUAL LEGSAS PER IS 802-2015 FOR HILLY TERRAIN ;FOR TOWER TYPE DB ( +1.5 TO +9 M LEG EXTN )</t>
  </si>
  <si>
    <t>DESIGN &amp; INSTALLATION OF  WFR FOUNDATION (PER LEG) INCLUDING ALL ASSOCIATED WORKS AS SPECIFIED IN TS UPTO 3.5 M FOUNDATION DEPTH FOR66KV DC (SINGLE PANTHER , WZ6) TOWERS DESIGNED AS PER IS 802-2015 FOR HILLY AREA ALTITUDE UP TO 5600M FOR 5 MM ICE  WITH EQUAL LEGSAS PER IS 802-2015 FOR HILLY TERRAIN ;FOR TOWER TYPE DB ( -3 TO +0 M LEG EXTN )</t>
  </si>
  <si>
    <t>DESIGN &amp; INSTALLATION OF  WFR FOUNDATION (PER LEG) INCLUDING ALL ASSOCIATED WORKS AS SPECIFIED IN TS UPTO 3.5 M FOUNDATION DEPTH FOR66KV DC (SINGLE PANTHER , WZ6) TOWERS DESIGNED AS PER IS 802-2015 FOR HILLY AREA ALTITUDE UP TO 5600M FOR 5 MM ICE  WITH UNEQUALLEGS AS PER IS 802-2015 FOR HILLY TERRAIN ;FOR TOWER TYPE DB ( -3 TO +9 M LEG EXTN )</t>
  </si>
  <si>
    <t>DESIGN &amp; INSTALLATION OF  WFR FOUNDATION (PER LEG) INCLUDING ALL ASSOCIATED WORKS AS SPECIFIED IN TS UPTO 3.5 M FOUNDATION DEPTH FOR66KV DC (SINGLE PANTHER , WZ6) TOWERS DESIGNED AS PER IS 802-2015 FOR HILLY AREA ALTITUDE UP TO 5600M FOR 5 MM ICE  WITH EQUAL LEGSAS PER IS 802-2015 FOR HILLY TERRAIN ;FOR TOWER TYPE DA ( +1.5 TO +9 M LEG EXTN )</t>
  </si>
  <si>
    <t>DESIGN &amp; INSTALLATION OF  HR FOUNDATION (PER LEG) INCLUDING ALL ASSOCIATED WORKS AS SPECIFIED IN TS UPTO 3.5 M FOUNDATION DEPTH FOR66KV DC (SINGLE PANTHER , WZ6) TOWERS DESIGNED AS PER IS 802-2015 FOR HILLY AREA ALTITUDE UP TO 5600M FOR 5 MM ICE  WITH EQUAL LEGSAS PER IS 802-2015 FOR HILLY TERRAIN ;FOR TOWER TYPE DB ( -3 TO +0 M LEG EXTN )</t>
  </si>
  <si>
    <t>DESIGN &amp; INSTALLATION OF  HR FOUNDATION (PER LEG) INCLUDING ALL ASSOCIATED WORKS AS SPECIFIED IN TS UPTO 3.5 M FOUNDATION DEPTH FOR66KV DC (SINGLE PANTHER , WZ6) TOWERS DESIGNED AS PER IS 802-2015 FOR HILLY AREA ALTITUDE UP TO 5600M FOR 5 MM ICE  WITH UNEQUALLEGS AS PER IS 802-2015 FOR HILLY TERRAIN ;FOR TOWER TYPE DC ( -3 TO +9 M LEG EXTN )</t>
  </si>
  <si>
    <t>DESIGN &amp; INSTALLATION OF  HR FOUNDATION (PER LEG) INCLUDING ALL ASSOCIATED WORKS AS SPECIFIED IN TS UPTO 3.5 M FOUNDATION DEPTH FOR66KV DC (SINGLE PANTHER , WZ6) TOWERS DESIGNED AS PER IS 802-2015 FOR HILLY AREA ALTITUDE UP TO 5600M FOR 5 MM ICE  WITH EQUAL LEGSAS PER IS 802-2015 FOR HILLY TERRAIN ;FOR TOWER TYPE DC ( -3 TO +0 M LEG EXTN )</t>
  </si>
  <si>
    <t>DESIGN &amp; INSTALLATION OF  HR FOUNDATION (PER LEG) INCLUDING ALL ASSOCIATED WORKS AS SPECIFIED IN TS UPTO 3.5 M FOUNDATION DEPTH FOR66KV DC (SINGLE PANTHER , WZ6) TOWERS DESIGNED AS PER IS 802-2015 FOR HILLY AREA ALTITUDE UP TO 5600M FOR 5 MM ICE  WITH UNEQUALLEGS AS PER IS 802-2015 FOR HILLY TERRAIN ;FOR TOWER TYPE DD ( -3 TO +9 M LEG EXTN )</t>
  </si>
  <si>
    <t>DESIGN &amp; INSTALLATION OF  HR FOUNDATION (PER LEG) INCLUDING ALL ASSOCIATED WORKS AS SPECIFIED IN TS UPTO 3.5 M FOUNDATION DEPTH FOR66KV DC (SINGLE PANTHER , WZ6) TOWERS DESIGNED AS PER IS 802-2015 FOR HILLY AREA ALTITUDE UP TO 5600M FOR 5 MM ICE  WITH EQUAL LEGSAS PER IS 802-2015 FOR HILLY TERRAIN ;FOR TOWER TYPE DD ( -3 TO +0 M LEG EXTN )</t>
  </si>
  <si>
    <t>INSTALLATION OF STUB (PER LEG) INCLUDING CLEATS, BOLTS AND NUTS FOR 66KV DC (SINGLE PANTHER , WZ6) TOWERS DESIGNED AS PER IS802-2015 FOR HILLY AREA ALTITUDE UP TO 5600M FOR 5 MM ICE  ; TOWER TYPE DA (UP TO+9M EXTN.).</t>
  </si>
  <si>
    <t>INSTALLATION OF STUB (PER LEG) INCLUDING CLEATS, BOLTS AND NUTS FOR 66KV DC (SINGLE PANTHER , WZ6) TOWERS DESIGNED AS PER IS802-2015 FOR HILLY AREA ALTITUDE UP TO 5600M FOR 5 MM ICE  ; TOWER TYPE DB (UP TO+9M EXTN.).</t>
  </si>
  <si>
    <t>INSTALLATION OF STUB (PER LEG) INCLUDING CLEATS, BOLTS AND NUTS FOR 66KV DC (SINGLE PANTHER , WZ6) TOWERS DESIGNED AS PER IS802-2015 FOR HILLY AREA ALTITUDE UP TO 5600M FOR 5 MM ICE  ; TOWER TYPE DC (UP TO+9M EXTN.).</t>
  </si>
  <si>
    <t>INSTALLATION OF STUB (PER LEG) INCLUDING CLEATS, BOLTS AND NUTS FOR 66KV DC (SINGLE PANTHER , WZ6) TOWERS DESIGNED AS PER IS802-2015 FOR HILLY AREA ALTITUDE UP TO 5600M FOR 5 MM ICE  ; TOWER TYPE DD (UP TO+9M EXTN.).</t>
  </si>
  <si>
    <t>INSTALLATION OF STUB (PER LEG) SUITABLE FOR 1.5 M RAISED CHIMNEY INCLUDING CLEATS, BOLTS AND NUTS FOR 66KV DC (SINGLE PANTHER , WZ6)TOWERS DESIGNED AS PER IS 802-2015 FOR HILLY AREA ALTITUDE UP TO 5600M FOR 5 MM ICE  ; TOWER TYPE DB (UP TO+9M EXTN.).</t>
  </si>
  <si>
    <t>INSTALLATION OF STUB (PER LEG) SUITABLE FOR 1.5 M RAISED CHIMNEY INCLUDING CLEATS, BOLTS AND NUTS FOR 66KV DC (SINGLE PANTHER , WZ6)TOWERS DESIGNED AS PER IS 802-2015 FOR HILLY AREA ALTITUDE UP TO 5600M FOR 5 MM ICE  ; TOWER TYPE DC (UP TO+9M EXTN.).</t>
  </si>
  <si>
    <t>INSTALLATION OF STUB (PER LEG) SUITABLE FOR 1.5 M RAISED CHIMNEY INCLUDING CLEATS, BOLTS AND NUTS FOR 66KV DC (SINGLE PANTHER , WZ6)TOWERS DESIGNED AS PER IS 802-2015 FOR HILLY AREA ALTITUDE UP TO 5600M FOR 5 MM ICE  ; TOWER TYPE DD (UP TO+9M EXTN.).</t>
  </si>
  <si>
    <t>INSTALLATION OF STUB (PER LEG) SUITABLE FOR 3 M RAISED CHIMNEY INCLUDING CLEATS, BOLTS AND NUTS FOR 66KV DC (SINGLE PANTHER , WZ6)TOWERS DESIGNED AS PER IS 802-2015 FOR HILLY AREA ALTITUDE UP TO 5600M FOR 5 MM ICE  ; TOWER TYPE DB (UP TO+9M EXTN.).</t>
  </si>
  <si>
    <t>INSTALLATION OF STUB (PER LEG) SUITABLE FOR 3 M RAISED CHIMNEY INCLUDING CLEATS, BOLTS AND NUTS FOR 66KV DC (SINGLE PANTHER , WZ6)TOWERS DESIGNED AS PER IS 802-2015 FOR HILLY AREA ALTITUDE UP TO 5600M FOR 5 MM ICE  ; TOWER TYPE DC (UP TO+9M EXTN.).</t>
  </si>
  <si>
    <t>INSTALLATION OF STUB (PER LEG) SUITABLE FOR 3M RAISED CHIMNEY INCLUDING CLEATS, BOLTS AND NUTS FOR 66KV DC (SINGLE PANTHER , WZ6)TOWERS DESIGNED AS PER IS 802-2015 FOR HILLY AREA ALTITUDE UP TO 5600M FOR 5 MM ICE  ; TOWER TYPE DD (UP TO+9M EXTN.).</t>
  </si>
  <si>
    <t>DESIGN &amp; INSTALLATION OF  DRY FOUNDATION (PER LEG) INCLUDING ALL ASSOCIATED WORKS AS SPECIFIED IN TS UPTO 3.5 M FOUNDATION DEPTH FOR66KV DC (SINGLE PANTHER , WZ6) TOWERS DESIGNED AS PER IS 802-2015 FOR HILLY AREA ALTITUDE UP TO 5600M FOR 5 MM ICE  WITH EQUAL LEGSAS PER IS 802-2015 FOR HILLY TERRAIN ;FOR TOWER TYPE DA ( -3 TO +0 M LEG EXTN )</t>
  </si>
  <si>
    <t>DESIGN &amp; INSTALLATION OF  DRY FOUNDATION (PER LEG) INCLUDING ALL ASSOCIATED WORKS AS SPECIFIED IN TS UPTO 3.5 M FOUNDATION DEPTH FOR66KV DC (SINGLE PANTHER , WZ6) TOWERS DESIGNED AS PER IS 802-2015 FOR HILLY AREA ALTITUDE UP TO 5600M FOR 5 MM ICE  WITH EQUAL LEGSAS PER IS 802-2015 FOR HILLY TERRAIN ;FOR TOWER TYPE DA ( +1.5 TO +9 M LEG EXTN )</t>
  </si>
  <si>
    <t>DESIGN &amp; INSTALLATION OF  DRY FOUNDATION (PER LEG) INCLUDING ALL ASSOCIATED WORKS AS SPECIFIED IN TS UPTO 3.5 M FOUNDATION DEPTH FOR66KV DC (SINGLE PANTHER , WZ6) TOWERS DESIGNED AS PER IS 802-2015 FOR HILLY AREA ALTITUDE UP TO 5600M FOR 5 MM ICE  WITH UNEQUALLEGS AS PER IS 802-2015 FOR HILLY TERRAIN ;FOR TOWER TYPE DB ( -3 TO +9 M LEG EXTN )</t>
  </si>
  <si>
    <t>DESIGN &amp; INSTALLATION OF  DRY FOUNDATION (PER LEG) INCLUDING ALL ASSOCIATED WORKS AS SPECIFIED IN TS UPTO 3.5 M FOUNDATION DEPTH FOR66KV DC (SINGLE PANTHER , WZ6) TOWERS DESIGNED AS PER IS 802-2015 FOR HILLY AREA ALTITUDE UP TO 5600M FOR 5 MM ICE  WITH EQUAL LEGSAS PER IS 802-2015 FOR HILLY TERRAIN ;FOR TOWER TYPE DB ( -3 TO +0 M LEG EXTN )</t>
  </si>
  <si>
    <t>DESIGN &amp; INSTALLATION OF  DRY FOUNDATION (PER LEG) INCLUDING ALL ASSOCIATED WORKS AS SPECIFIED IN TS UPTO 3.5 M FOUNDATION DEPTH FOR66KV DC (SINGLE PANTHER , WZ6) TOWERS DESIGNED AS PER IS 802-2015 FOR HILLY AREA ALTITUDE UP TO 5600M FOR 5 MM ICE  WITH EQUAL LEGSAS PER IS 802-2015 FOR HILLY TERRAIN ;FOR TOWER TYPE DB ( +1.5 TO +9 M LEG EXTN )</t>
  </si>
  <si>
    <t>DESIGN &amp; INSTALLATION OF  DRY FOUNDATION (PER LEG) INCLUDING ALL ASSOCIATED WORKS AS SPECIFIED IN TS UPTO 3.5 M FOUNDATION DEPTH FOR66KV DC (SINGLE PANTHER , WZ6) TOWERS DESIGNED AS PER IS 802-2015 FOR HILLY AREA ALTITUDE UP TO 5600M FOR 5 MM ICE  WITH UNEQUALLEGS AS PER IS 802-2015 FOR HILLY TERRAIN ;FOR TOWER TYPE DC ( -3 TO +9 M LEG EXTN )</t>
  </si>
  <si>
    <t>DESIGN &amp; INSTALLATION OF  DRY FOUNDATION (PER LEG) INCLUDING ALL ASSOCIATED WORKS AS SPECIFIED IN TS UPTO 3.5 M FOUNDATION DEPTH FOR66KV DC (SINGLE PANTHER , WZ6) TOWERS DESIGNED AS PER IS 802-2015 FOR HILLY AREA ALTITUDE UP TO 5600M FOR 5 MM ICE  WITH EQUAL LEGSAS PER IS 802-2015 FOR HILLY TERRAIN ;FOR TOWER TYPE DC ( -3 TO +0 M LEG EXTN )</t>
  </si>
  <si>
    <t>DESIGN &amp; INSTALLATION OF  DRY FOUNDATION (PER LEG) INCLUDING ALL ASSOCIATED WORKS AS SPECIFIED IN TS UPTO 3.5 M FOUNDATION DEPTH FOR66KV DC (SINGLE PANTHER , WZ6) TOWERS DESIGNED AS PER IS 802-2015 FOR HILLY AREA ALTITUDE UP TO 5600M FOR 5 MM ICE  WITH EQUAL LEGSAS PER IS 802-2015 FOR HILLY TERRAIN ;FOR TOWER TYPE DC ( +1.5 TO +9 M LEG EXTN )</t>
  </si>
  <si>
    <t>DESIGN &amp; INSTALLATION OF  DRY FOUNDATION (PER LEG) INCLUDING ALL ASSOCIATED WORKS AS SPECIFIED IN TS UPTO 3.5 M FOUNDATION DEPTH FOR66KV DC (SINGLE PANTHER , WZ6) TOWERS DESIGNED AS PER IS 802-2015 FOR HILLY AREA ALTITUDE UP TO 5600M FOR 5 MM ICE  WITH EQUAL LEGSAS PER IS 802-2015 FOR HILLY TERRAIN ;FOR TOWER TYPE DD ( -3 TO +0 M LEG EXTN )</t>
  </si>
  <si>
    <t>DESIGN &amp; INSTALLATION OF  DRY FOUNDATION (PER LEG) INCLUDING ALL ASSOCIATED WORKS AS SPECIFIED IN TS UPTO 3.5 M FOUNDATION DEPTH FOR66KV DC (SINGLE PANTHER , WZ6) TOWERS DESIGNED AS PER IS 802-2015 FOR HILLY AREA ALTITUDE UP TO 5600M FOR 5 MM ICE  WITH EQUAL LEGSAS PER IS 802-2015 FOR HILLY TERRAIN ;FOR TOWER TYPE DD ( +1.5 TO +9 M LEG EXTN )</t>
  </si>
  <si>
    <t>DESIGN &amp; INSTALLATION OF  DRY FOUNDATION (PER LEG) INCLUDING ALL ASSOCIATED WORKS AS SPECIFIED IN TS UPTO 3.5 M FOUNDATION DEPTH FOR66KV DC (SINGLE PANTHER , WZ6) TOWERS DESIGNED AS PER IS 802-2015 FOR HILLY AREA ALTITUDE UP TO 5600M FOR 5 MM ICE  WITH UNEQUALLEGS AS PER IS 802-2015 FOR HILLY TERRAIN ;1.5 M RAISED CHIMNEY FOR TOWER TYPE DB ( -3 TO +9 M LEG EXTN )</t>
  </si>
  <si>
    <t>DESIGN &amp; INSTALLATION OF  DRY FOUNDATION (PER LEG) INCLUDING ALL ASSOCIATED WORKS AS SPECIFIED IN TS UPTO 3.5 M FOUNDATION DEPTH FOR66KV DC (SINGLE PANTHER , WZ6) TOWERS DESIGNED AS PER IS 802-2015 FOR HILLY AREA ALTITUDE UP TO 5600M FOR 5 MM ICE  WITH UNEQUALLEGS AS PER IS 802-2015 FOR HILLY TERRAIN ;1.5 M RAISED CHIMNEY FOR TOWER TYPE DC ( -3 TO +9 M LEG EXTN )</t>
  </si>
  <si>
    <t>DESIGN &amp; INSTALLATION OF  DRY FOUNDATION (PER LEG) INCLUDING ALL ASSOCIATED WORKS AS SPECIFIED IN TS UPTO 3.5 M FOUNDATION DEPTH FOR66KV DC (SINGLE PANTHER , WZ6) TOWERS DESIGNED AS PER IS 802-2015 FOR HILLY AREA ALTITUDE UP TO 5600M FOR 5 MM ICE  WITH UNEQUALLEGS AS PER IS 802-2015 FOR HILLY TERRAIN ;1.5 M RAISED CHIMNEY FOR TOWER TYPE DD ( -3 TO +9 M LEG EXTN )</t>
  </si>
  <si>
    <t>DESIGN &amp; INSTALLATION OF  WFR FOUNDATION (PER LEG) INCLUDING ALL ASSOCIATED WORKS AS SPECIFIED IN TS UPTO 3.5 M FOUNDATION DEPTH FOR66KV DC (SINGLE PANTHER , WZ6) TOWERS DESIGNED AS PER IS 802-2015 FOR HILLY AREA ALTITUDE UP TO 5600M FOR 5 MM ICE  WITH EQUAL LEGSAS PER IS 802-2015 FOR HILLY TERRAIN ;FOR TOWER TYPE DA ( -3 TO +0 M LEG EXTN )</t>
  </si>
  <si>
    <t>DESIGN &amp; INSTALLATION OF  DFR FOUNDATION (PER LEG) INCLUDING ALL ASSOCIATED WORKS AS SPECIFIED IN TS UPTO 3.5 M FOUNDATION DEPTH FOR66KV DC (SINGLE PANTHER , WZ6) TOWERS DESIGNED AS PER IS 802-2015 FOR HILLY AREA ALTITUDE UP TO 5600M FOR 5 MM ICE  WITH UNEQUALLEGS AS PER IS 802-2015 FOR HILLY TERRAIN ;3 M RAISED CHIMNEY FOR TOWER TYPE DD ( -3 TO +9 M LEG EXTN )</t>
  </si>
  <si>
    <t>DESIGN &amp; INSTALLATION OF  DFR FOUNDATION (PER LEG) INCLUDING ALL ASSOCIATED WORKS AS SPECIFIED IN TS UPTO 3.5 M FOUNDATION DEPTH FOR66KV DC (SINGLE PANTHER , WZ6) TOWERS DESIGNED AS PER IS 802-2015 FOR HILLY AREA ALTITUDE UP TO 5600M FOR 5 MM ICE  WITH UNEQUALLEGS AS PER IS 802-2015 FOR HILLY TERRAIN ;3 M RAISED CHIMNEY FOR TOWER TYPE DC ( -3 TO +9 M LEG EXTN )</t>
  </si>
  <si>
    <t>DESIGN &amp; INSTALLATION OF  DFR FOUNDATION (PER LEG) INCLUDING ALL ASSOCIATED WORKS AS SPECIFIED IN TS UPTO 3.5 M FOUNDATION DEPTH FOR66KV DC (SINGLE PANTHER , WZ6) TOWERS DESIGNED AS PER IS 802-2015 FOR HILLY AREA ALTITUDE UP TO 5600M FOR 5 MM ICE  WITH UNEQUALLEGS AS PER IS 802-2015 FOR HILLY TERRAIN ;1.5 M RAISED CHIMNEY FOR TOWER TYPE DC ( -3 TO +9 M LEG EXTN )</t>
  </si>
  <si>
    <t>DESIGN &amp; INSTALLATION OF  DFR FOUNDATION (PER LEG) INCLUDING ALL ASSOCIATED WORKS AS SPECIFIED IN TS UPTO 3.5 M FOUNDATION DEPTH FOR66KV DC (SINGLE PANTHER , WZ6) TOWERS DESIGNED AS PER IS 802-2015 FOR HILLY AREA ALTITUDE UP TO 5600M FOR 5 MM ICE  WITH UNEQUALLEGS AS PER IS 802-2015 FOR HILLY TERRAIN ;3 M RAISED CHIMNEY FOR TOWER TYPE DB ( -3 TO +9 M LEG EXTN )</t>
  </si>
  <si>
    <t>DESIGN &amp; INSTALLATION OF  DFR FOUNDATION (PER LEG) INCLUDING ALL ASSOCIATED WORKS AS SPECIFIED IN TS UPTO 3.5 M FOUNDATION DEPTH FOR66KV DC (SINGLE PANTHER , WZ6) TOWERS DESIGNED AS PER IS 802-2015 FOR HILLY AREA ALTITUDE UP TO 5600M FOR 5 MM ICE  WITH UNEQUALLEGS AS PER IS 802-2015 FOR HILLY TERRAIN ;1.5 M RAISED CHIMNEY FOR TOWER TYPE DB ( -3 TO +9 M LEG EXTN )</t>
  </si>
  <si>
    <t>DESIGN &amp; INSTALLATION OF  DFR FOUNDATION (PER LEG) INCLUDING ALL ASSOCIATED WORKS AS SPECIFIED IN TS UPTO 3.5 M FOUNDATION DEPTH FOR66KV DC (SINGLE PANTHER , WZ6) TOWERS DESIGNED AS PER IS 802-2015 FOR HILLY AREA ALTITUDE UP TO 5600M FOR 5 MM ICE  WITH EQUAL LEGSAS PER IS 802-2015 FOR HILLY TERRAIN ;FOR TOWER TYPE DD ( +1.5 TO +9 M LEG EXTN )</t>
  </si>
  <si>
    <t>DESIGN &amp; INSTALLATION OF  DFR FOUNDATION (PER LEG) INCLUDING ALL ASSOCIATED WORKS AS SPECIFIED IN TS UPTO 3.5 M FOUNDATION DEPTH FOR66KV DC (SINGLE PANTHER , WZ6) TOWERS DESIGNED AS PER IS 802-2015 FOR HILLY AREA ALTITUDE UP TO 5600M FOR 5 MM ICE  WITH EQUAL LEGSAS PER IS 802-2015 FOR HILLY TERRAIN ;FOR TOWER TYPE DD ( -3 TO +0 M LEG EXTN )</t>
  </si>
  <si>
    <t>DESIGN &amp; INSTALLATION OF  DFR FOUNDATION (PER LEG) INCLUDING ALL ASSOCIATED WORKS AS SPECIFIED IN TS UPTO 3.5 M FOUNDATION DEPTH FOR66KV DC (SINGLE PANTHER , WZ6) TOWERS DESIGNED AS PER IS 802-2015 FOR HILLY AREA ALTITUDE UP TO 5600M FOR 5 MM ICE  WITH UNEQUALLEGS AS PER IS 802-2015 FOR HILLY TERRAIN ;FOR TOWER TYPE DD ( -3 TO +9 M LEG EXTN )</t>
  </si>
  <si>
    <t>DESIGN &amp; INSTALLATION OF  DFR FOUNDATION (PER LEG) INCLUDING ALL ASSOCIATED WORKS AS SPECIFIED IN TS UPTO 3.5 M FOUNDATION DEPTH FOR66KV DC (SINGLE PANTHER , WZ6) TOWERS DESIGNED AS PER IS 802-2015 FOR HILLY AREA ALTITUDE UP TO 5600M FOR 5 MM ICE  WITH EQUAL LEGSAS PER IS 802-2015 FOR HILLY TERRAIN ;FOR TOWER TYPE DC ( +1.5 TO +9 M LEG EXTN )</t>
  </si>
  <si>
    <t>DESIGN &amp; INSTALLATION OF  DFR FOUNDATION (PER LEG) INCLUDING ALL ASSOCIATED WORKS AS SPECIFIED IN TS UPTO 3.5 M FOUNDATION DEPTH FOR66KV DC (SINGLE PANTHER , WZ6) TOWERS DESIGNED AS PER IS 802-2015 FOR HILLY AREA ALTITUDE UP TO 5600M FOR 5 MM ICE  WITH EQUAL LEGSAS PER IS 802-2015 FOR HILLY TERRAIN ;FOR TOWER TYPE DC ( -3 TO +0 M LEG EXTN )</t>
  </si>
  <si>
    <t>DESIGN &amp; INSTALLATION OF  DFR FOUNDATION (PER LEG) INCLUDING ALL ASSOCIATED WORKS AS SPECIFIED IN TS UPTO 3.5 M FOUNDATION DEPTH FOR66KV DC (SINGLE PANTHER , WZ6) TOWERS DESIGNED AS PER IS 802-2015 FOR HILLY AREA ALTITUDE UP TO 5600M FOR 5 MM ICE  WITH UNEQUALLEGS AS PER IS 802-2015 FOR HILLY TERRAIN ;FOR TOWER TYPE DC ( -3 TO +9 M LEG EXTN )</t>
  </si>
  <si>
    <t>DESIGN &amp; INSTALLATION OF  DFR FOUNDATION (PER LEG) INCLUDING ALL ASSOCIATED WORKS AS SPECIFIED IN TS UPTO 3.5 M FOUNDATION DEPTH FOR66KV DC (SINGLE PANTHER , WZ6) TOWERS DESIGNED AS PER IS 802-2015 FOR HILLY AREA ALTITUDE UP TO 5600M FOR 5 MM ICE  WITH EQUAL LEGSAS PER IS 802-2015 FOR HILLY TERRAIN ;FOR TOWER TYPE DB ( +1.5 TO +9 M LEG EXTN )</t>
  </si>
  <si>
    <t>DESIGN &amp; INSTALLATION OF  DFR FOUNDATION (PER LEG) INCLUDING ALL ASSOCIATED WORKS AS SPECIFIED IN TS UPTO 3.5 M FOUNDATION DEPTH FOR66KV DC (SINGLE PANTHER , WZ6) TOWERS DESIGNED AS PER IS 802-2015 FOR HILLY AREA ALTITUDE UP TO 5600M FOR 5 MM ICE  WITH EQUAL LEGSAS PER IS 802-2015 FOR HILLY TERRAIN ;FOR TOWER TYPE DB ( -3 TO +0 M LEG EXTN )</t>
  </si>
  <si>
    <t>DESIGN &amp; INSTALLATION OF  DFR FOUNDATION (PER LEG) INCLUDING ALL ASSOCIATED WORKS AS SPECIFIED IN TS UPTO 3.5 M FOUNDATION DEPTH FOR66KV DC (SINGLE PANTHER , WZ6) TOWERS DESIGNED AS PER IS 802-2015 FOR HILLY AREA ALTITUDE UP TO 5600M FOR 5 MM ICE  WITH UNEQUALLEGS AS PER IS 802-2015 FOR HILLY TERRAIN ;FOR TOWER TYPE DB ( -3 TO +9 M LEG EXTN )</t>
  </si>
  <si>
    <t>DESIGN &amp; INSTALLATION OF  DFR FOUNDATION (PER LEG) INCLUDING ALL ASSOCIATED WORKS AS SPECIFIED IN TS UPTO 3.5 M FOUNDATION DEPTH FOR66KV DC (SINGLE PANTHER , WZ6) TOWERS DESIGNED AS PER IS 802-2015 FOR HILLY AREA ALTITUDE UP TO 5600M FOR 5 MM ICE  WITH EQUAL LEGSAS PER IS 802-2015 FOR HILLY TERRAIN ;FOR TOWER TYPE DA ( +1.5 TO +9 M LEG EXTN )</t>
  </si>
  <si>
    <t>DESIGN &amp; INSTALLATION OF  DFR FOUNDATION (PER LEG) INCLUDING ALL ASSOCIATED WORKS AS SPECIFIED IN TS UPTO 3.5 M FOUNDATION DEPTH FOR66KV DC (SINGLE PANTHER , WZ6) TOWERS DESIGNED AS PER IS 802-2015 FOR HILLY AREA ALTITUDE UP TO 5600M FOR 5 MM ICE  WITH EQUAL LEGSAS PER IS 802-2015 FOR HILLY TERRAIN ;FOR TOWER TYPE DA ( -3 TO +0 M LEG EXTN )</t>
  </si>
  <si>
    <t>ERECTION OF LEG EXTENSIONS INCLUDING BOLTS &amp; NUTS, STEPBOLTS, PACK WASHER ETC. FOR 66KV DC (SINGLE PANTHER , WZ6) TOWERS DESIGNED ASPER IS 802-2015 FOR HILLY AREA ALTITUDE UP TO 5600M FOR 5 MM ICE; +9 M LEG EXTN FOR TOWER TYPE DB  ( EXCLUDING BASIC TOWER BODY,PLAN AT BASIC LEVEL AND STUB  BUT INCLUDING ALL PARTS OF ONE QUADRANT OF TOWER BEYOND BASIC TOWER)</t>
  </si>
  <si>
    <t>ERECTION OF LEG EXTENSIONS INCLUDING BOLTS &amp; NUTS, STEPBOLTS, PACK WASHER ETC. FOR 66KV DC (SINGLE PANTHER , WZ6) TOWERS DESIGNED ASPER IS 802-2015 FOR HILLY AREA ALTITUDE UP TO 5600M FOR 5 MM ICE; -3 M LEG EXTN FOR TOWER TYPE DB  ( EXCLUDING BASIC TOWER BODY,PLAN AT BASIC LEVEL AND STUB  BUT INCLUDING ALL PARTS OF ONE QUADRANT OF TOWER BEYOND BASIC TOWER)</t>
  </si>
  <si>
    <t>ERECTION OF LEG EXTENSIONS INCLUDING BOLTS &amp; NUTS, STEPBOLTS, PACK WASHER ETC. FOR 66KV DC (SINGLE PANTHER , WZ6) TOWERS DESIGNED ASPER IS 802-2015 FOR HILLY AREA ALTITUDE UP TO 5600M FOR 5 MM ICE; +0 M LEG EXTN FOR TOWER TYPE DC  ( EXCLUDING BASIC TOWER BODY,PLAN AT BASIC LEVEL AND STUB  BUT INCLUDING ALL PARTS OF ONE QUADRANT OF TOWER BEYOND BASIC TOWER)</t>
  </si>
  <si>
    <t>ERECTION OF LEG EXTENSIONS INCLUDING BOLTS &amp; NUTS, STEPBOLTS, PACK WASHER ETC. FOR 66KV DC (SINGLE PANTHER , WZ6) TOWERS DESIGNED ASPER IS 802-2015 FOR HILLY AREA ALTITUDE UP TO 5600M FOR 5 MM ICE; +3 M LEG EXTN FOR TOWER TYPE DC  ( EXCLUDING BASIC TOWER BODY,PLAN AT BASIC LEVEL AND STUB  BUT INCLUDING ALL PARTS OF ONE QUADRANT OF TOWER BEYOND BASIC TOWER)</t>
  </si>
  <si>
    <t>ERECTION OF LEG EXTENSIONS INCLUDING BOLTS &amp; NUTS, STEPBOLTS, PACK WASHER ETC. FOR 66KV DC (SINGLE PANTHER , WZ6) TOWERS DESIGNED ASPER IS 802-2015 FOR HILLY AREA ALTITUDE UP TO 5600M FOR 5 MM ICE; +6 M LEG EXTN FOR TOWER TYPE DC  ( EXCLUDING BASIC TOWER BODY,PLAN AT BASIC LEVEL AND STUB  BUT INCLUDING ALL PARTS OF ONE QUADRANT OF TOWER BEYOND BASIC TOWER)</t>
  </si>
  <si>
    <t>ERECTION OF LEG EXTENSIONS INCLUDING BOLTS &amp; NUTS, STEPBOLTS, PACK WASHER ETC. FOR 66KV DC (SINGLE PANTHER , WZ6) TOWERS DESIGNED ASPER IS 802-2015 FOR HILLY AREA ALTITUDE UP TO 5600M FOR 5 MM ICE; +9 M LEG EXTN FOR TOWER TYPE DC  ( EXCLUDING BASIC TOWER BODY,PLAN AT BASIC LEVEL AND STUB  BUT INCLUDING ALL PARTS OF ONE QUADRANT OF TOWER BEYOND BASIC TOWER)</t>
  </si>
  <si>
    <t>ERECTION OF LEG EXTENSIONS INCLUDING BOLTS &amp; NUTS, STEPBOLTS, PACK WASHER ETC. FOR 66KV DC (SINGLE PANTHER , WZ6) TOWERS DESIGNED ASPER IS 802-2015 FOR HILLY AREA ALTITUDE UP TO 5600M FOR 5 MM ICE; -3 M LEG EXTN FOR TOWER TYPE DC  ( EXCLUDING BASIC TOWER BODY,PLAN AT BASIC LEVEL AND STUB  BUT INCLUDING ALL PARTS OF ONE QUADRANT OF TOWER BEYOND BASIC TOWER)</t>
  </si>
  <si>
    <t>ERECTION OF LEG EXTENSIONS INCLUDING BOLTS &amp; NUTS, STEPBOLTS, PACK WASHER ETC. FOR 66KV DC (SINGLE PANTHER , WZ6) TOWERS DESIGNED ASPER IS 802-2015 FOR HILLY AREA ALTITUDE UP TO 5600M FOR 5 MM ICE; +0 M LEG EXTN FOR TOWER TYPE DD  ( EXCLUDING BASIC TOWER BODY,PLAN AT BASIC LEVEL AND STUB  BUT INCLUDING ALL PARTS OF ONE QUADRANT OF TOWER BEYOND BASIC TOWER)</t>
  </si>
  <si>
    <t>ERECTION OF LEG EXTENSIONS INCLUDING BOLTS &amp; NUTS, STEPBOLTS, PACK WASHER ETC. FOR 66KV DC (SINGLE PANTHER , WZ6) TOWERS DESIGNED ASPER IS 802-2015 FOR HILLY AREA ALTITUDE UP TO 5600M FOR 5 MM ICE; +3 M LEG EXTN FOR TOWER TYPE DD  ( EXCLUDING BASIC TOWER BODY,PLAN AT BASIC LEVEL AND STUB  BUT INCLUDING ALL PARTS OF ONE QUADRANT OF TOWER BEYOND BASIC TOWER)</t>
  </si>
  <si>
    <t>ERECTION OF LEG EXTENSIONS INCLUDING BOLTS &amp; NUTS, STEPBOLTS, PACK WASHER ETC. FOR 66KV DC (SINGLE PANTHER , WZ6) TOWERS DESIGNED ASPER IS 802-2015 FOR HILLY AREA ALTITUDE UP TO 5600M FOR 5 MM ICE; +6 M LEG EXTN FOR TOWER TYPE DD  ( EXCLUDING BASIC TOWER BODY,PLAN AT BASIC LEVEL AND STUB  BUT INCLUDING ALL PARTS OF ONE QUADRANT OF TOWER BEYOND BASIC TOWER)</t>
  </si>
  <si>
    <t>ERECTION OF LEG EXTENSIONS INCLUDING BOLTS &amp; NUTS, STEPBOLTS, PACK WASHER ETC. FOR 66KV DC (SINGLE PANTHER , WZ6) TOWERS DESIGNED ASPER IS 802-2015 FOR HILLY AREA ALTITUDE UP TO 5600M FOR 5 MM ICE; +9 M LEG EXTN FOR TOWER TYPE DD  ( EXCLUDING BASIC TOWER BODY,PLAN AT BASIC LEVEL AND STUB  BUT INCLUDING ALL PARTS OF ONE QUADRANT OF TOWER BEYOND BASIC TOWER)</t>
  </si>
  <si>
    <t>ERECTION OF LEG EXTENSIONS INCLUDING BOLTS &amp; NUTS, STEPBOLTS, PACK WASHER ETC. FOR 66KV DC (SINGLE PANTHER , WZ6) TOWERS DESIGNED ASPER IS 802-2015 FOR HILLY AREA ALTITUDE UP TO 5600M FOR 5 MM ICE; -3 M LEG EXTN FOR TOWER TYPE DD  ( EXCLUDING BASIC TOWER BODY,PLAN AT BASIC LEVEL AND STUB  BUT INCLUDING ALL PARTS OF ONE QUADRANT OF TOWER BEYOND BASIC TOWER)</t>
  </si>
  <si>
    <t>ERECTION OF LEG EXTENSIONS INCLUDING BOLTS &amp; NUTS, STEPBOLTS, PACK WASHER ETC. FOR 66KV DC (SINGLE PANTHER , WZ6) TOWERS DESIGNED ASPER IS 802-2015 FOR HILLY AREA ALTITUDE UP TO 5600M FOR 5 MM ICE; +6 M LEG EXTN FOR TOWER TYPE DB  ( EXCLUDING BASIC TOWER BODY,PLAN AT BASIC LEVEL AND STUB  BUT INCLUDING ALL PARTS OF ONE QUADRANT OF TOWER BEYOND BASIC TOWER)</t>
  </si>
  <si>
    <t>ERECTION OF LEG EXTENSIONS INCLUDING BOLTS &amp; NUTS, STEPBOLTS, PACK WASHER ETC. FOR 66KV DC (SINGLE PANTHER , WZ6) TOWERS DESIGNED ASPER IS 802-2015 FOR HILLY AREA ALTITUDE UP TO 5600M FOR 5 MM ICE; +3 M LEG EXTN FOR TOWER TYPE DB  ( EXCLUDING BASIC TOWER BODY,PLAN AT BASIC LEVEL AND STUB  BUT INCLUDING ALL PARTS OF ONE QUADRANT OF TOWER BEYOND BASIC TOWER)</t>
  </si>
  <si>
    <t>ERECTION OF LEG EXTENSIONS INCLUDING BOLTS &amp; NUTS, STEPBOLTS, PACK WASHER ETC. FOR 66KV DC (SINGLE PANTHER , WZ6) TOWERS DESIGNED ASPER IS 802-2015 FOR HILLY AREA ALTITUDE UP TO 5600M FOR 5 MM ICE; +0 M LEG EXTN FOR TOWER TYPE DB  ( EXCLUDING BASIC TOWER BODY,PLAN AT BASIC LEVEL AND STUB  BUT INCLUDING ALL PARTS OF ONE QUADRANT OF TOWER BEYOND BASIC TOWER)</t>
  </si>
  <si>
    <t>ERECTION OF LEG EXTENSIONS INCLUDING BOLTS &amp; NUTS, STEPBOLTS, PACK WASHER ETC. FOR 66KV DC (SINGLE PANTHER , WZ6) TOWERS DESIGNED ASPER IS 802-2015 FOR HILLY AREA ALTITUDE UP TO 5600M FOR 5 MM ICE; -3 M LEG EXTN FOR TOWER TYPE DA  ( EXCLUDING BASIC TOWER BODY,PLAN AT BASIC LEVEL AND STUB  BUT INCLUDING ALL PARTS OF ONE QUADRANT OF TOWER BEYOND BASIC TOWER)</t>
  </si>
  <si>
    <t>ERECTION OF LEG EXTENSIONS INCLUDING BOLTS &amp; NUTS, STEPBOLTS, PACK WASHER ETC. FOR 66KV DC (SINGLE PANTHER , WZ6) TOWERS DESIGNED ASPER IS 802-2015 FOR HILLY AREA ALTITUDE UP TO 5600M FOR 5 MM ICE; +9 M LEG EXTN FOR TOWER TYPE DA  ( EXCLUDING BASIC TOWER BODY,PLAN AT BASIC LEVEL AND STUB  BUT INCLUDING ALL PARTS OF ONE QUADRANT OF TOWER BEYOND BASIC TOWER)</t>
  </si>
  <si>
    <t>ERECTION OF LEG EXTENSIONS INCLUDING BOLTS &amp; NUTS, STEPBOLTS, PACK WASHER ETC. FOR 66KV DC (SINGLE PANTHER , WZ6) TOWERS DESIGNED ASPER IS 802-2015 FOR HILLY AREA ALTITUDE UP TO 5600M FOR 5 MM ICE; +6 M LEG EXTN FOR TOWER TYPE DA  ( EXCLUDING BASIC TOWER BODY,PLAN AT BASIC LEVEL AND STUB  BUT INCLUDING ALL PARTS OF ONE QUADRANT OF TOWER BEYOND BASIC TOWER)</t>
  </si>
  <si>
    <t>ERECTION OF LEG EXTENSIONS INCLUDING BOLTS &amp; NUTS, STEPBOLTS, PACK WASHER ETC. FOR 66KV DC (SINGLE PANTHER , WZ6) TOWERS DESIGNED ASPER IS 802-2015 FOR HILLY AREA ALTITUDE UP TO 5600M FOR 5 MM ICE; +3 M LEG EXTN FOR TOWER TYPE DA  ( EXCLUDING BASIC TOWER BODY,PLAN AT BASIC LEVEL AND STUB  BUT INCLUDING ALL PARTS OF ONE QUADRANT OF TOWER BEYOND BASIC TOWER)</t>
  </si>
  <si>
    <t>ERECTION OF LEG EXTENSIONS INCLUDING BOLTS &amp; NUTS, STEPBOLTS, PACK WASHER ETC. FOR 66KV DC (SINGLE PANTHER , WZ6) TOWERS DESIGNED ASPER IS 802-2015 FOR HILLY AREA ALTITUDE UP TO 5600M FOR 5 MM ICE; +0 M LEG EXTN FOR TOWER TYPE DA  ( EXCLUDING BASIC TOWER BODY,PLAN AT BASIC LEVEL AND STUB  BUT INCLUDING ALL PARTS OF ONE QUADRANT OF TOWER BEYOND BASIC TOWER)</t>
  </si>
  <si>
    <t>ERECTION OF  BASIC TOWER BODY INCLUDINGÂ  COMMON PLAN AT BASIC LEVEL, BOLTS &amp; NUTS, STEPBOLTS, HANGERS, D-SHACKLES, PACK WASHER ETC.AND EXCLUDING STUB FOR 66KV DD (SINGLE PANTHER , WZ6) TOWERS DESIGNED AS PER IS 802-2015 FOR HILLY AREA ALTITUDE UP TO 5600M FOR 5MM ICE; TOWER TYPE DD .</t>
  </si>
  <si>
    <t>ERECTION OF  BASIC TOWER BODY INCLUDINGÂ  COMMON PLAN AT BASIC LEVEL, BOLTS &amp; NUTS, STEPBOLTS, HANGERS, D-SHACKLES, PACK WASHER ETC.AND EXCLUDING STUB FOR 66KV DC (SINGLE PANTHER , WZ6) TOWERS DESIGNED AS PER IS 802-2015 FOR HILLY AREA ALTITUDE UP TO 5600M FOR 5MM ICE; TOWER TYPE DC .</t>
  </si>
  <si>
    <t>ERECTION OF  BASIC TOWER BODY INCLUDINGÂ  COMMON PLAN AT BASIC LEVEL, BOLTS &amp; NUTS, STEPBOLTS, HANGERS, D-SHACKLES, PACK WASHER ETC.AND EXCLUDING STUB FOR 66KV DC (SINGLE PANTHER , WZ6) TOWERS DESIGNED AS PER IS 802-2015 FOR HILLY AREA ALTITUDE UP TO 5600M FOR 5MM ICE; TOWER TYPE DB .</t>
  </si>
  <si>
    <t>ERECTION OF  BASIC TOWER BODY INCLUDINGÂ  COMMON PLAN AT BASIC LEVEL, BOLTS &amp; NUTS, STEPBOLTS, HANGERS, D-SHACKLES, PACK WASHER ETC.AND EXCLUDING STUB FOR 66KV DC (SINGLE PANTHER , WZ6) TOWERS DESIGNED AS PER IS 802-2015 FOR HILLY AREA ALTITUDE UP TO 5600M FOR 5MM ICE; TOWER TYPE DA .</t>
  </si>
  <si>
    <t>Installation of Shieldwire Earthingincluding PG clamps, Downlead clampsand  Earthwire bits i.e Shield wireearthing (Pipe Type/counterpoise type)shall be an addition to earthing oftowers (Pipe type/ counterpoisetype)-Pipe type</t>
  </si>
  <si>
    <t>Installation of Chemical earthing of towers: Pipe Type .</t>
  </si>
  <si>
    <t>Installation of Shieldwire Earthing Counterpoise (4X30M) type including PG clamps, Downlead clamps and  Earthwire bits. Shieldwireearthing (Pipe Type/counterpoise type) shall be an in addition to Tower Earthing (Pipe type/counterpoise type)</t>
  </si>
  <si>
    <t>Installation of Chemical earthing of towers: Counterpoise Type (120m length).</t>
  </si>
  <si>
    <t>Installation of earthing of towers: Counterpoise type (120 m length)</t>
  </si>
  <si>
    <t>Installation of earthing of towers: Pipe Type</t>
  </si>
  <si>
    <t>Installation of tower accessories : Danger  Plate</t>
  </si>
  <si>
    <t>Installation of tower accessories: Number  Plate</t>
  </si>
  <si>
    <t>Installation of tower accessories: Phase Plate (Set of three)</t>
  </si>
  <si>
    <t>Installation of tower accessories: Circuit Plate  (Set of two)</t>
  </si>
  <si>
    <t>Installation of tower accessories: Anti-Climbing Devices</t>
  </si>
  <si>
    <t>Installation of tower accessories: Bird Guard (Set of Three)</t>
  </si>
  <si>
    <t>Installation of insulator strings complete with arcing horns and necessary hardware, installing and stringing ofconductorincludingfixing of conductor accessories, installing and stringing of earthwire/OPGW including fixing of earthwire/OPGWaccessories for 66 kV double circuit towers (one ckt out of two ckts) with single PANTHER conductor.</t>
  </si>
  <si>
    <t>Painting of towers</t>
  </si>
  <si>
    <t>Installation of Span Markers for aviation requirements</t>
  </si>
  <si>
    <t>Installation of Obstruction Lights for Aviation requirements 1 Medium Intensity Plus 2 Low Intensity</t>
  </si>
  <si>
    <t>Installation of Obstruction Lights for Aviation requirements: 1 Medium Intensity + 4 Low Intensity</t>
  </si>
  <si>
    <t>Benching: All kinds of soils except fissured rock,hard rock and sandy soil</t>
  </si>
  <si>
    <t>Benching: Fissured Rock</t>
  </si>
  <si>
    <t>Benching:Hard Rock</t>
  </si>
  <si>
    <t>Protection of tower footing (supply and installation): ' Random rubble stone masonary including excavation (1:5 cement mortar)</t>
  </si>
  <si>
    <t>Protection of tower footing (supply and installation): M 15 (1:2:4) mixed concrete for top seal cover of revetment</t>
  </si>
  <si>
    <t>Protection of tower footing (supply and installation): Stone Bound in Galvanising wire netting including excavation</t>
  </si>
  <si>
    <t>ESTABLISHMENT OF LABOUR CAMPS AS PER PROVISION UNDER FACILITIES TO BE INCORPORATED FOR LABOURERS IN TECHNICAL SPECIFICATION</t>
  </si>
  <si>
    <t>DESIGN &amp; INSTALLATION OF  WFR FOUNDATION (PER LEG) INCLUDING ALL ASSOCIATED WORKS AS SPECIFIED IN TS UPTO 3.5 M FOUNDATION DEPTH FOR66KV DC (SINGLE PANTHER , WZ6) TOWERS DESIGNED AS PER IS 802-2015 FOR HILLY AREA ALTITUDE UP TO 5600M FOR 5 MM ICE  WITH UNEQUALLEGS AS PER IS 802-2015 FOR HILLY TERRAIN ;3 M RAISED CHIMNEY FOR TOWER TYPE DC ( -3 TO +9 M LEG EXTN )</t>
  </si>
  <si>
    <t>DESIGN &amp; INSTALLATION OF  WFR FOUNDATION (PER LEG) INCLUDING ALL ASSOCIATED WORKS AS SPECIFIED IN TS UPTO 3.5 M FOUNDATION DEPTH FOR66KV DC (SINGLE PANTHER , WZ6) TOWERS DESIGNED AS PER IS 802-2015 FOR HILLY AREA ALTITUDE UP TO 5600M FOR 5 MM ICE  WITH UNEQUALLEGS AS PER IS 802-2015 FOR HILLY TERRAIN ;1.5 M RAISED CHIMNEY FOR TOWER TYPE DB ( -3 TO +9 M LEG EXTN )</t>
  </si>
  <si>
    <t>DESIGN &amp; INSTALLATION OF  HR FOUNDATION (PER LEG) INCLUDING ALL ASSOCIATED WORKS AS SPECIFIED IN TS UPTO 3.5 M FOUNDATION DEPTH FOR66KV DC (SINGLE PANTHER , WZ6) TOWERS DESIGNED AS PER IS 802-2015 FOR HILLY AREA ALTITUDE UP TO 5600M FOR 5 MM ICE  WITH UNEQUALLEGS AS PER IS 802-2015 FOR HILLY TERRAIN ;FOR TOWER TYPE DB ( -3 TO +9 M LEG EXTN )</t>
  </si>
  <si>
    <t>DESIGN &amp; INSTALLATION OF  DRY FOUNDATION (PER LEG) INCLUDING ALL ASSOCIATED WORKS AS SPECIFIED IN TS UPTO 3.5 M FOUNDATION DEPTH FOR66KV DC (SINGLE PANTHER , WZ6) TOWERS DESIGNED AS PER IS 802-2015 FOR HILLY AREA ALTITUDE UP TO 5600M FOR 5 MM ICE  WITH UNEQUALLEGS AS PER IS 802-2015 FOR HILLY TERRAIN ;FOR TOWER TYPE DD ( -3 TO +9 M LEG EXTN )</t>
  </si>
  <si>
    <t>DESIGN &amp; INSTALLATION OF  DRY FOUNDATION (PER LEG) INCLUDING ALL ASSOCIATED WORKS AS SPECIFIED IN TS UPTO 3.5 M FOUNDATION DEPTH FOR66KV DC (SINGLE PANTHER , WZ6) TOWERS DESIGNED AS PER IS 802-2015 FOR HILLY AREA ALTITUDE UP TO 5600M FOR 5 MM ICE  WITH UNEQUALLEGS AS PER IS 802-2015 FOR HILLY TERRAIN ;3 M RAISED CHIMNEY FOR TOWER TYPE DB ( -3 TO +9 M LEG EXTN )</t>
  </si>
  <si>
    <t>DESIGN &amp; INSTALLATION OF  DFR FOUNDATION (PER LEG) INCLUDING ALL ASSOCIATED WORKS AS SPECIFIED IN TS UPTO 3.5 M FOUNDATION DEPTH FOR66KV DC (SINGLE PANTHER , WZ6) TOWERS DESIGNED AS PER IS 802-2015 FOR HILLY AREA ALTITUDE UP TO 5600M FOR 5 MM ICE  WITH UNEQUALLEGS AS PER IS 802-2015 FOR HILLY TERRAIN ;1.5 M RAISED CHIMNEY FOR TOWER TYPE DD ( -3 TO +9 M LEG EXTN )</t>
  </si>
  <si>
    <t>DESIGN &amp; INSTALLATION OF  DRY FOUNDATION (PER LEG) INCLUDING ALL ASSOCIATED WORKS AS SPECIFIED IN TS UPTO 3.5 M FOUNDATION DEPTH FOR66KV DC (SINGLE PANTHER , WZ6) TOWERS DESIGNED AS PER IS 802-2015 FOR HILLY AREA ALTITUDE UP TO 5600M FOR 5 MM ICE  WITH UNEQUALLEGS AS PER IS 802-2015 FOR HILLY TERRAIN ;3 M RAISED CHIMNEY FOR TOWER TYPE DC ( -3 TO +9 M LEG EXTN )</t>
  </si>
  <si>
    <t>Transmission line package TL01 for implementation of Distribution Infrastructure works of LPDD under Revamped Distribution Section Scheme (RDSS) in the districts of Leh &amp; Kargil of UT of Ladakh</t>
  </si>
  <si>
    <t>NIT/RFB No.: CC/NT/W-TW/DOM/A06/23/07694</t>
  </si>
  <si>
    <t>Package: TL01</t>
  </si>
  <si>
    <t xml:space="preserve">TL01 Pkg for 66kV Tangste-Phobrang      </t>
  </si>
  <si>
    <t>Tl01 Pkg for 66kV Himya-Mudh Nyoma Part1</t>
  </si>
  <si>
    <t xml:space="preserve">Tl01 Package for 66 kV Kharu-Tangste </t>
  </si>
  <si>
    <t xml:space="preserve">TL01 Pkg for 66kV Tangste-Chushul      </t>
  </si>
  <si>
    <t xml:space="preserve">TL01 Pkg for 66kV Tangste-Phobrang     </t>
  </si>
  <si>
    <t>TL01 Pkg for 66kV Himya-Mudh Nyoma Part1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</si>
</sst>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 #,##0.00_ ;_ * \-#,##0.00_ ;_ * &quot;-&quot;??_ ;_ @_ "/>
    <numFmt numFmtId="164" formatCode="_(* #,##0.00_);_(* \(#,##0.00\);_(* &quot;-&quot;??_);_(@_)"/>
    <numFmt numFmtId="165" formatCode="0.0"/>
    <numFmt numFmtId="166" formatCode="_-&quot;£&quot;* #,##0.00_-;\-&quot;£&quot;* #,##0.00_-;_-&quot;£&quot;* &quot;-&quot;??_-;_-@_-"/>
    <numFmt numFmtId="167" formatCode="0.0_)"/>
    <numFmt numFmtId="168" formatCode="#,##0.000_);\(#,##0.000\)"/>
    <numFmt numFmtId="169" formatCode=";;"/>
    <numFmt numFmtId="170" formatCode="&quot;\&quot;#,##0.00;[Red]\-&quot;\&quot;#,##0.00"/>
    <numFmt numFmtId="171" formatCode="#,##0.0"/>
    <numFmt numFmtId="172" formatCode="0.000"/>
    <numFmt numFmtId="173" formatCode="[$-409]dd\-mmm\-yy;@"/>
    <numFmt numFmtId="174" formatCode="&quot; &quot;@"/>
    <numFmt numFmtId="175" formatCode="0.0000000000%"/>
    <numFmt numFmtId="176" formatCode="#,##0.0000000000_);\(#,##0.0000000000\)"/>
    <numFmt numFmtId="177" formatCode="0.00000000"/>
    <numFmt numFmtId="178" formatCode="_(* #,##0_);_(* \(#,##0\);_(* &quot;-&quot;??_);_(@_)"/>
    <numFmt numFmtId="179" formatCode="0.0000"/>
  </numFmts>
  <fonts count="81">
    <font>
      <sz val="11"/>
      <color theme="1"/>
      <name val="Calibri"/>
      <family val="2"/>
      <scheme val="minor"/>
    </font>
    <font>
      <b/>
      <sz val="12"/>
      <name val="Book Antiqua"/>
      <family val="1"/>
    </font>
    <font>
      <sz val="12"/>
      <name val="Book Antiqua"/>
      <family val="1"/>
    </font>
    <font>
      <b/>
      <sz val="12"/>
      <color indexed="9"/>
      <name val="Book Antiqua"/>
      <family val="1"/>
    </font>
    <font>
      <sz val="11"/>
      <name val="Book Antiqua"/>
      <family val="1"/>
    </font>
    <font>
      <sz val="12"/>
      <color indexed="9"/>
      <name val="Book Antiqua"/>
      <family val="1"/>
    </font>
    <font>
      <sz val="10"/>
      <name val="Arial"/>
      <family val="2"/>
    </font>
    <font>
      <b/>
      <sz val="11"/>
      <name val="Book Antiqua"/>
      <family val="1"/>
    </font>
    <font>
      <b/>
      <sz val="11"/>
      <color indexed="9"/>
      <name val="Book Antiqua"/>
      <family val="1"/>
    </font>
    <font>
      <sz val="10"/>
      <name val="Book Antiqua"/>
      <family val="1"/>
    </font>
    <font>
      <sz val="11"/>
      <color indexed="9"/>
      <name val="Book Antiqua"/>
      <family val="1"/>
    </font>
    <font>
      <sz val="14"/>
      <name val="AngsanaUPC"/>
      <family val="1"/>
    </font>
    <font>
      <sz val="12"/>
      <name val="¹ÙÅÁÃ¼"/>
      <charset val="129"/>
    </font>
    <font>
      <sz val="10"/>
      <color indexed="10"/>
      <name val="Arial"/>
      <family val="2"/>
    </font>
    <font>
      <b/>
      <sz val="12"/>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sz val="12"/>
      <name val="Arial"/>
      <family val="2"/>
    </font>
    <font>
      <sz val="18"/>
      <color indexed="10"/>
      <name val="Book Antiqua"/>
      <family val="1"/>
    </font>
    <font>
      <b/>
      <u/>
      <sz val="12"/>
      <name val="Book Antiqua"/>
      <family val="1"/>
    </font>
    <font>
      <b/>
      <sz val="12"/>
      <color indexed="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b/>
      <sz val="14"/>
      <color indexed="9"/>
      <name val="Book Antiqua"/>
      <family val="1"/>
    </font>
    <font>
      <b/>
      <sz val="14"/>
      <color indexed="12"/>
      <name val="Book Antiqua"/>
      <family val="1"/>
    </font>
    <font>
      <vertAlign val="superscript"/>
      <sz val="12"/>
      <name val="Book Antiqua"/>
      <family val="1"/>
    </font>
    <font>
      <b/>
      <vertAlign val="superscript"/>
      <sz val="12"/>
      <color indexed="12"/>
      <name val="Book Antiqua"/>
      <family val="1"/>
    </font>
    <font>
      <b/>
      <sz val="14"/>
      <name val="Book Antiqua"/>
      <family val="1"/>
    </font>
    <font>
      <b/>
      <sz val="11"/>
      <color indexed="10"/>
      <name val="Book Antiqua"/>
      <family val="1"/>
    </font>
    <font>
      <sz val="12"/>
      <color indexed="56"/>
      <name val="Book Antiqua"/>
      <family val="1"/>
    </font>
    <font>
      <sz val="12"/>
      <color indexed="10"/>
      <name val="Book Antiqua"/>
      <family val="1"/>
    </font>
    <font>
      <b/>
      <sz val="11"/>
      <color indexed="8"/>
      <name val="Cambria"/>
      <family val="1"/>
    </font>
    <font>
      <b/>
      <sz val="12"/>
      <color indexed="8"/>
      <name val="Cambria"/>
      <family val="1"/>
    </font>
    <font>
      <b/>
      <sz val="12"/>
      <color indexed="9"/>
      <name val="Cambria"/>
      <family val="1"/>
    </font>
    <font>
      <b/>
      <sz val="12"/>
      <color indexed="9"/>
      <name val="Arial"/>
      <family val="2"/>
    </font>
    <font>
      <b/>
      <sz val="10"/>
      <color indexed="8"/>
      <name val="Cambria"/>
      <family val="1"/>
    </font>
    <font>
      <sz val="10"/>
      <color indexed="8"/>
      <name val="Cambria"/>
      <family val="1"/>
    </font>
    <font>
      <sz val="10"/>
      <color indexed="9"/>
      <name val="Cambria"/>
      <family val="1"/>
    </font>
    <font>
      <sz val="10"/>
      <color indexed="9"/>
      <name val="Arial"/>
      <family val="2"/>
    </font>
    <font>
      <sz val="11"/>
      <name val="Arial"/>
      <family val="2"/>
    </font>
    <font>
      <sz val="11"/>
      <color indexed="8"/>
      <name val="Cambria"/>
      <family val="1"/>
    </font>
    <font>
      <sz val="11"/>
      <color indexed="9"/>
      <name val="Cambria"/>
      <family val="1"/>
    </font>
    <font>
      <sz val="11"/>
      <color indexed="9"/>
      <name val="Arial"/>
      <family val="2"/>
    </font>
    <font>
      <b/>
      <sz val="11"/>
      <color indexed="8"/>
      <name val="Book Antiqua"/>
      <family val="1"/>
    </font>
    <font>
      <sz val="12"/>
      <color indexed="8"/>
      <name val="Book Antiqua"/>
      <family val="1"/>
    </font>
    <font>
      <b/>
      <sz val="12"/>
      <color indexed="10"/>
      <name val="Book Antiqua"/>
      <family val="1"/>
    </font>
    <font>
      <sz val="12"/>
      <name val="Times New Roman"/>
      <family val="1"/>
    </font>
    <font>
      <b/>
      <i/>
      <sz val="11"/>
      <name val="Book Antiqua"/>
      <family val="1"/>
    </font>
    <font>
      <sz val="10"/>
      <name val="Cambria"/>
      <family val="1"/>
    </font>
    <font>
      <b/>
      <sz val="12"/>
      <name val="Bookman Old Style"/>
      <family val="1"/>
    </font>
    <font>
      <sz val="12"/>
      <name val="Bookman Old Style"/>
      <family val="1"/>
    </font>
    <font>
      <b/>
      <i/>
      <sz val="12"/>
      <name val="Book Antiqua"/>
      <family val="1"/>
    </font>
    <font>
      <b/>
      <sz val="13"/>
      <name val="Book Antiqua"/>
      <family val="1"/>
    </font>
    <font>
      <i/>
      <sz val="12"/>
      <name val="Book Antiqua"/>
      <family val="1"/>
    </font>
    <font>
      <b/>
      <i/>
      <sz val="13"/>
      <color indexed="8"/>
      <name val="Cambria"/>
      <family val="1"/>
    </font>
    <font>
      <b/>
      <sz val="12"/>
      <color indexed="8"/>
      <name val="Book Antiqua"/>
      <family val="1"/>
    </font>
    <font>
      <sz val="13"/>
      <name val="Book Antiqua"/>
      <family val="1"/>
    </font>
    <font>
      <b/>
      <sz val="10"/>
      <name val="Arial"/>
      <family val="2"/>
    </font>
    <font>
      <b/>
      <sz val="11"/>
      <name val="Arial"/>
      <family val="2"/>
    </font>
    <font>
      <b/>
      <u/>
      <sz val="10"/>
      <name val="Arial"/>
      <family val="2"/>
    </font>
    <font>
      <sz val="11"/>
      <color theme="1"/>
      <name val="Calibri"/>
      <family val="2"/>
      <scheme val="minor"/>
    </font>
    <font>
      <sz val="12"/>
      <color theme="0"/>
      <name val="Book Antiqua"/>
      <family val="1"/>
    </font>
    <font>
      <b/>
      <sz val="12"/>
      <color theme="0"/>
      <name val="Book Antiqua"/>
      <family val="1"/>
    </font>
    <font>
      <sz val="12"/>
      <color theme="1"/>
      <name val="Book Antiqua"/>
      <family val="1"/>
    </font>
    <font>
      <sz val="11"/>
      <color theme="1"/>
      <name val="Book Antiqua"/>
      <family val="1"/>
    </font>
    <font>
      <b/>
      <sz val="11"/>
      <color theme="1"/>
      <name val="Book Antiqua"/>
      <family val="1"/>
    </font>
    <font>
      <b/>
      <sz val="12"/>
      <color theme="1"/>
      <name val="Book Antiqua"/>
      <family val="1"/>
    </font>
    <font>
      <b/>
      <sz val="11"/>
      <color theme="1"/>
      <name val="Calibri"/>
      <family val="2"/>
      <scheme val="minor"/>
    </font>
    <font>
      <u/>
      <sz val="11"/>
      <color theme="10"/>
      <name val="Calibri"/>
      <family val="2"/>
      <scheme val="minor"/>
    </font>
    <font>
      <b/>
      <sz val="20"/>
      <color indexed="16"/>
      <name val="Book Antiqua"/>
      <family val="1"/>
    </font>
    <font>
      <b/>
      <u/>
      <sz val="11"/>
      <name val="Book Antiqua"/>
      <family val="1"/>
    </font>
    <font>
      <sz val="11"/>
      <color theme="0"/>
      <name val="Book Antiqua"/>
      <family val="1"/>
    </font>
    <font>
      <i/>
      <sz val="11"/>
      <color theme="1"/>
      <name val="Book Antiqua"/>
      <family val="1"/>
    </font>
    <font>
      <b/>
      <sz val="11"/>
      <color rgb="FFFFFF00"/>
      <name val="Book Antiqua"/>
      <family val="1"/>
    </font>
    <font>
      <sz val="14"/>
      <color theme="1"/>
      <name val="Calibri"/>
      <family val="2"/>
      <scheme val="minor"/>
    </font>
    <font>
      <b/>
      <sz val="14"/>
      <color theme="1"/>
      <name val="Calibri"/>
      <family val="2"/>
      <scheme val="minor"/>
    </font>
  </fonts>
  <fills count="16">
    <fill>
      <patternFill patternType="none"/>
    </fill>
    <fill>
      <patternFill patternType="gray125"/>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44"/>
        <bgColor indexed="64"/>
      </patternFill>
    </fill>
    <fill>
      <patternFill patternType="solid">
        <fgColor indexed="12"/>
        <bgColor indexed="64"/>
      </patternFill>
    </fill>
    <fill>
      <patternFill patternType="solid">
        <fgColor indexed="45"/>
        <bgColor indexed="64"/>
      </patternFill>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9" tint="-0.249977111117893"/>
        <bgColor indexed="64"/>
      </patternFill>
    </fill>
  </fills>
  <borders count="75">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hair">
        <color indexed="64"/>
      </top>
      <bottom style="hair">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right/>
      <top style="thin">
        <color indexed="64"/>
      </top>
      <bottom style="hair">
        <color indexed="64"/>
      </bottom>
      <diagonal/>
    </border>
    <border>
      <left style="thin">
        <color indexed="64"/>
      </left>
      <right/>
      <top style="thin">
        <color indexed="64"/>
      </top>
      <bottom/>
      <diagonal/>
    </border>
    <border>
      <left/>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top style="medium">
        <color indexed="64"/>
      </top>
      <bottom style="thin">
        <color indexed="64"/>
      </bottom>
      <diagonal/>
    </border>
    <border>
      <left/>
      <right/>
      <top style="hair">
        <color indexed="64"/>
      </top>
      <bottom style="thin">
        <color indexed="64"/>
      </bottom>
      <diagonal/>
    </border>
    <border>
      <left style="medium">
        <color indexed="64"/>
      </left>
      <right/>
      <top style="medium">
        <color indexed="64"/>
      </top>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s>
  <cellStyleXfs count="125">
    <xf numFmtId="0" fontId="0" fillId="0" borderId="0"/>
    <xf numFmtId="9" fontId="11" fillId="0" borderId="0"/>
    <xf numFmtId="9" fontId="11" fillId="0" borderId="0"/>
    <xf numFmtId="166" fontId="6" fillId="0" borderId="0" applyFont="0" applyFill="0" applyBorder="0" applyAlignment="0" applyProtection="0"/>
    <xf numFmtId="167" fontId="6" fillId="0" borderId="0" applyFont="0" applyFill="0" applyBorder="0" applyAlignment="0" applyProtection="0"/>
    <xf numFmtId="168" fontId="6" fillId="0" borderId="0" applyFont="0" applyFill="0" applyBorder="0" applyAlignment="0" applyProtection="0"/>
    <xf numFmtId="169" fontId="6" fillId="0" borderId="0" applyFont="0" applyFill="0" applyBorder="0" applyAlignment="0" applyProtection="0"/>
    <xf numFmtId="0" fontId="12" fillId="0" borderId="0"/>
    <xf numFmtId="43" fontId="65" fillId="0" borderId="0" applyFont="0" applyFill="0" applyBorder="0" applyAlignment="0" applyProtection="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71" fontId="13" fillId="0" borderId="1">
      <alignment horizontal="right"/>
    </xf>
    <xf numFmtId="171" fontId="13" fillId="0" borderId="1">
      <alignment horizontal="right"/>
    </xf>
    <xf numFmtId="0" fontId="14" fillId="0" borderId="2" applyNumberFormat="0" applyAlignment="0" applyProtection="0">
      <alignment horizontal="left" vertical="center"/>
    </xf>
    <xf numFmtId="0" fontId="14" fillId="0" borderId="3">
      <alignment horizontal="left" vertical="center"/>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37" fontId="16" fillId="0" borderId="0"/>
    <xf numFmtId="37" fontId="16" fillId="0" borderId="0"/>
    <xf numFmtId="172" fontId="6" fillId="0" borderId="0"/>
    <xf numFmtId="172" fontId="6" fillId="0" borderId="0"/>
    <xf numFmtId="0" fontId="6" fillId="0" borderId="0" applyNumberFormat="0" applyFont="0" applyFill="0" applyBorder="0" applyAlignment="0" applyProtection="0">
      <alignment vertical="top"/>
    </xf>
    <xf numFmtId="0" fontId="6" fillId="0" borderId="0" applyNumberFormat="0" applyFont="0" applyFill="0" applyBorder="0" applyAlignment="0" applyProtection="0">
      <alignment vertical="top"/>
    </xf>
    <xf numFmtId="0" fontId="6" fillId="0" borderId="0" applyNumberFormat="0" applyFont="0" applyFill="0" applyBorder="0" applyAlignment="0" applyProtection="0">
      <alignment vertical="top"/>
    </xf>
    <xf numFmtId="0" fontId="6" fillId="0" borderId="0" applyNumberFormat="0" applyFont="0" applyFill="0" applyBorder="0" applyAlignment="0" applyProtection="0">
      <alignment vertical="top"/>
    </xf>
    <xf numFmtId="0" fontId="6" fillId="0" borderId="0" applyNumberFormat="0" applyFont="0" applyFill="0" applyBorder="0" applyAlignment="0" applyProtection="0">
      <alignment vertical="top"/>
    </xf>
    <xf numFmtId="0" fontId="6" fillId="0" borderId="0" applyNumberFormat="0" applyFont="0" applyFill="0" applyBorder="0" applyAlignment="0" applyProtection="0">
      <alignment vertical="top"/>
    </xf>
    <xf numFmtId="0" fontId="6" fillId="0" borderId="0" applyNumberFormat="0" applyFont="0" applyFill="0" applyBorder="0" applyAlignment="0" applyProtection="0">
      <alignment vertical="top"/>
    </xf>
    <xf numFmtId="0" fontId="6" fillId="0" borderId="0" applyNumberFormat="0" applyFont="0" applyFill="0" applyBorder="0" applyAlignment="0" applyProtection="0">
      <alignment vertical="top"/>
    </xf>
    <xf numFmtId="0" fontId="6" fillId="0" borderId="0" applyNumberFormat="0" applyFont="0" applyFill="0" applyBorder="0" applyAlignment="0" applyProtection="0">
      <alignment vertical="top"/>
    </xf>
    <xf numFmtId="0" fontId="6" fillId="0" borderId="0" applyNumberFormat="0" applyFont="0" applyFill="0" applyBorder="0" applyAlignment="0" applyProtection="0">
      <alignment vertical="top"/>
    </xf>
    <xf numFmtId="0" fontId="4" fillId="0" borderId="0"/>
    <xf numFmtId="0" fontId="6" fillId="0" borderId="0"/>
    <xf numFmtId="0" fontId="9" fillId="0" borderId="0"/>
    <xf numFmtId="0" fontId="6" fillId="0" borderId="0"/>
    <xf numFmtId="0" fontId="6" fillId="0" borderId="0" applyNumberFormat="0" applyFont="0" applyFill="0" applyBorder="0" applyAlignment="0" applyProtection="0">
      <alignment vertical="top"/>
    </xf>
    <xf numFmtId="0" fontId="6" fillId="0" borderId="0" applyNumberFormat="0" applyFont="0" applyFill="0" applyBorder="0" applyAlignment="0" applyProtection="0">
      <alignment vertical="top"/>
    </xf>
    <xf numFmtId="0" fontId="6" fillId="0" borderId="0" applyNumberFormat="0" applyFont="0" applyFill="0" applyBorder="0" applyAlignment="0" applyProtection="0">
      <alignment vertical="top"/>
    </xf>
    <xf numFmtId="0" fontId="6" fillId="0" borderId="0" applyNumberFormat="0" applyFont="0" applyFill="0" applyBorder="0" applyAlignment="0" applyProtection="0">
      <alignment vertical="top"/>
    </xf>
    <xf numFmtId="0" fontId="6" fillId="0" borderId="0" applyNumberFormat="0" applyFont="0" applyFill="0" applyBorder="0" applyAlignment="0" applyProtection="0">
      <alignment vertical="top"/>
    </xf>
    <xf numFmtId="0" fontId="6" fillId="0" borderId="0" applyNumberFormat="0" applyFont="0" applyFill="0" applyBorder="0" applyAlignment="0" applyProtection="0">
      <alignment vertical="top"/>
    </xf>
    <xf numFmtId="0" fontId="6" fillId="0" borderId="0" applyNumberFormat="0" applyFont="0" applyFill="0" applyBorder="0" applyAlignment="0" applyProtection="0">
      <alignment vertical="top"/>
    </xf>
    <xf numFmtId="0" fontId="6" fillId="0" borderId="0" applyNumberFormat="0" applyFont="0" applyFill="0" applyBorder="0" applyAlignment="0" applyProtection="0">
      <alignment vertical="top"/>
    </xf>
    <xf numFmtId="0" fontId="6" fillId="0" borderId="0" applyNumberFormat="0" applyFont="0" applyFill="0" applyBorder="0" applyAlignment="0" applyProtection="0">
      <alignment vertical="top"/>
    </xf>
    <xf numFmtId="0" fontId="6" fillId="0" borderId="0" applyNumberFormat="0" applyFont="0" applyFill="0" applyBorder="0" applyAlignment="0" applyProtection="0">
      <alignment vertical="top"/>
    </xf>
    <xf numFmtId="0" fontId="6" fillId="0" borderId="0" applyNumberFormat="0" applyFont="0" applyFill="0" applyBorder="0" applyAlignment="0" applyProtection="0">
      <alignment vertical="top"/>
    </xf>
    <xf numFmtId="0" fontId="4" fillId="0" borderId="0"/>
    <xf numFmtId="0" fontId="6" fillId="0" borderId="0"/>
    <xf numFmtId="0" fontId="6" fillId="0" borderId="0"/>
    <xf numFmtId="0" fontId="6" fillId="0" borderId="0" applyNumberFormat="0" applyFont="0" applyFill="0" applyBorder="0" applyAlignment="0" applyProtection="0">
      <alignment vertical="top"/>
    </xf>
    <xf numFmtId="0" fontId="6" fillId="0" borderId="0" applyNumberFormat="0" applyFont="0" applyFill="0" applyBorder="0" applyAlignment="0" applyProtection="0">
      <alignment vertical="top"/>
    </xf>
    <xf numFmtId="0" fontId="6" fillId="0" borderId="0" applyNumberFormat="0" applyFont="0" applyFill="0" applyBorder="0" applyAlignment="0" applyProtection="0">
      <alignment vertical="top"/>
    </xf>
    <xf numFmtId="0" fontId="6" fillId="0" borderId="0" applyNumberFormat="0" applyFont="0" applyFill="0" applyBorder="0" applyAlignment="0" applyProtection="0">
      <alignment vertical="top"/>
    </xf>
    <xf numFmtId="0" fontId="6" fillId="0" borderId="0" applyNumberFormat="0" applyFont="0" applyFill="0" applyBorder="0" applyAlignment="0" applyProtection="0">
      <alignment vertical="top"/>
    </xf>
    <xf numFmtId="0" fontId="6" fillId="0" borderId="0" applyNumberFormat="0" applyFont="0" applyFill="0" applyBorder="0" applyAlignment="0" applyProtection="0">
      <alignment vertical="top"/>
    </xf>
    <xf numFmtId="0" fontId="6" fillId="0" borderId="0" applyNumberFormat="0" applyFont="0" applyFill="0" applyBorder="0" applyAlignment="0" applyProtection="0">
      <alignment vertical="top"/>
    </xf>
    <xf numFmtId="0" fontId="6" fillId="0" borderId="0" applyNumberFormat="0" applyFont="0" applyFill="0" applyBorder="0" applyAlignment="0" applyProtection="0">
      <alignment vertical="top"/>
    </xf>
    <xf numFmtId="0" fontId="6" fillId="0" borderId="0" applyNumberFormat="0" applyFont="0" applyFill="0" applyBorder="0" applyAlignment="0" applyProtection="0">
      <alignment vertical="top"/>
    </xf>
    <xf numFmtId="0" fontId="6" fillId="0" borderId="0" applyNumberFormat="0" applyFont="0" applyFill="0" applyBorder="0" applyAlignment="0" applyProtection="0">
      <alignment vertical="top"/>
    </xf>
    <xf numFmtId="0" fontId="6" fillId="0" borderId="0" applyNumberFormat="0" applyFont="0" applyFill="0" applyBorder="0" applyAlignment="0" applyProtection="0">
      <alignment vertical="top"/>
    </xf>
    <xf numFmtId="0" fontId="6" fillId="0" borderId="0" applyNumberFormat="0" applyFont="0" applyFill="0" applyBorder="0" applyAlignment="0" applyProtection="0">
      <alignment vertical="top"/>
    </xf>
    <xf numFmtId="0" fontId="6" fillId="0" borderId="0" applyNumberFormat="0" applyFont="0" applyFill="0" applyBorder="0" applyAlignment="0" applyProtection="0">
      <alignment vertical="top"/>
    </xf>
    <xf numFmtId="0" fontId="6" fillId="0" borderId="0" applyNumberFormat="0" applyFont="0" applyFill="0" applyBorder="0" applyAlignment="0" applyProtection="0">
      <alignment vertical="top"/>
    </xf>
    <xf numFmtId="0" fontId="6" fillId="0" borderId="0" applyNumberFormat="0" applyFont="0" applyFill="0" applyBorder="0" applyAlignment="0" applyProtection="0">
      <alignment vertical="top"/>
    </xf>
    <xf numFmtId="0" fontId="9" fillId="0" borderId="0"/>
    <xf numFmtId="0" fontId="9" fillId="0" borderId="0"/>
    <xf numFmtId="0" fontId="6" fillId="0" borderId="0"/>
    <xf numFmtId="0" fontId="4" fillId="0" borderId="0" applyNumberFormat="0" applyFill="0" applyBorder="0" applyProtection="0">
      <alignment vertical="top"/>
    </xf>
    <xf numFmtId="0" fontId="6" fillId="0" borderId="0" applyNumberFormat="0" applyFont="0" applyFill="0" applyBorder="0" applyAlignment="0" applyProtection="0">
      <alignment vertical="top"/>
    </xf>
    <xf numFmtId="0" fontId="6" fillId="0" borderId="0"/>
    <xf numFmtId="0" fontId="4" fillId="0" borderId="0"/>
    <xf numFmtId="0" fontId="6" fillId="0" borderId="0"/>
    <xf numFmtId="0" fontId="6" fillId="0" borderId="0" applyNumberFormat="0" applyFont="0" applyFill="0" applyBorder="0" applyAlignment="0" applyProtection="0">
      <alignment vertical="top"/>
    </xf>
    <xf numFmtId="0" fontId="6" fillId="0" borderId="0"/>
    <xf numFmtId="0" fontId="6" fillId="2" borderId="4" applyNumberFormat="0" applyFont="0" applyAlignment="0" applyProtection="0"/>
    <xf numFmtId="0" fontId="6" fillId="2" borderId="4" applyNumberFormat="0" applyFont="0" applyAlignment="0" applyProtection="0"/>
    <xf numFmtId="0" fontId="17" fillId="0" borderId="0" applyFont="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9" fillId="0" borderId="0"/>
    <xf numFmtId="0" fontId="6" fillId="0" borderId="0"/>
    <xf numFmtId="164" fontId="6" fillId="0" borderId="0" applyFont="0" applyFill="0" applyBorder="0" applyAlignment="0" applyProtection="0"/>
    <xf numFmtId="0" fontId="73" fillId="0" borderId="0" applyNumberFormat="0" applyFill="0" applyBorder="0" applyAlignment="0" applyProtection="0"/>
  </cellStyleXfs>
  <cellXfs count="957">
    <xf numFmtId="0" fontId="0" fillId="0" borderId="0" xfId="0"/>
    <xf numFmtId="0" fontId="1" fillId="0" borderId="5" xfId="0" applyFont="1" applyBorder="1" applyAlignment="1">
      <alignment vertical="center"/>
    </xf>
    <xf numFmtId="0" fontId="1" fillId="0" borderId="5" xfId="0" applyFont="1" applyBorder="1" applyAlignment="1">
      <alignment horizontal="right" vertical="center"/>
    </xf>
    <xf numFmtId="0" fontId="2" fillId="0" borderId="0" xfId="0" applyFont="1" applyAlignment="1">
      <alignment vertical="center"/>
    </xf>
    <xf numFmtId="0" fontId="2" fillId="0" borderId="0" xfId="0" applyFont="1" applyAlignment="1">
      <alignment horizontal="center" vertical="center"/>
    </xf>
    <xf numFmtId="0" fontId="1" fillId="0" borderId="5" xfId="0" applyFont="1" applyBorder="1" applyAlignment="1">
      <alignment horizontal="center" vertical="center"/>
    </xf>
    <xf numFmtId="0" fontId="5" fillId="0" borderId="0" xfId="0" applyFont="1" applyAlignment="1">
      <alignment vertical="center"/>
    </xf>
    <xf numFmtId="0" fontId="2" fillId="0" borderId="0" xfId="109" applyNumberFormat="1" applyFont="1" applyFill="1" applyBorder="1" applyAlignment="1" applyProtection="1">
      <alignment vertical="center" wrapText="1"/>
    </xf>
    <xf numFmtId="0" fontId="2" fillId="0" borderId="0" xfId="109" applyNumberFormat="1" applyFont="1" applyFill="1" applyBorder="1" applyAlignment="1" applyProtection="1">
      <alignment vertical="center"/>
    </xf>
    <xf numFmtId="0" fontId="2" fillId="0" borderId="0" xfId="0" applyFont="1" applyAlignment="1" applyProtection="1">
      <alignment horizontal="left" vertical="center"/>
      <protection hidden="1"/>
    </xf>
    <xf numFmtId="0" fontId="2" fillId="0" borderId="0" xfId="112" applyFont="1" applyAlignment="1" applyProtection="1">
      <alignment horizontal="left" vertical="center"/>
      <protection hidden="1"/>
    </xf>
    <xf numFmtId="0" fontId="1" fillId="0" borderId="9" xfId="0" applyFont="1" applyBorder="1" applyAlignment="1">
      <alignment horizontal="center" vertical="center"/>
    </xf>
    <xf numFmtId="165" fontId="1" fillId="0" borderId="5" xfId="0" applyNumberFormat="1" applyFont="1" applyBorder="1" applyAlignment="1">
      <alignment horizontal="left" vertical="center"/>
    </xf>
    <xf numFmtId="165" fontId="2" fillId="0" borderId="0" xfId="0" applyNumberFormat="1" applyFont="1" applyAlignment="1">
      <alignment horizontal="left" vertical="center"/>
    </xf>
    <xf numFmtId="165" fontId="2" fillId="0" borderId="0" xfId="109" applyNumberFormat="1" applyFont="1" applyFill="1" applyBorder="1" applyAlignment="1" applyProtection="1">
      <alignment vertical="center"/>
    </xf>
    <xf numFmtId="165" fontId="2" fillId="0" borderId="0" xfId="112" applyNumberFormat="1" applyFont="1" applyAlignment="1" applyProtection="1">
      <alignment vertical="center"/>
      <protection hidden="1"/>
    </xf>
    <xf numFmtId="0" fontId="4" fillId="0" borderId="0" xfId="0" applyFont="1" applyAlignment="1" applyProtection="1">
      <alignment horizontal="justify" vertical="center"/>
      <protection hidden="1"/>
    </xf>
    <xf numFmtId="0" fontId="4" fillId="0" borderId="0" xfId="0" applyFont="1" applyAlignment="1" applyProtection="1">
      <alignment horizontal="center" vertical="center"/>
      <protection hidden="1"/>
    </xf>
    <xf numFmtId="0" fontId="4" fillId="0" borderId="0" xfId="0" applyFont="1" applyAlignment="1" applyProtection="1">
      <alignment vertical="center"/>
      <protection hidden="1"/>
    </xf>
    <xf numFmtId="0" fontId="7" fillId="0" borderId="0" xfId="112" applyFont="1" applyAlignment="1" applyProtection="1">
      <alignment vertical="center"/>
      <protection hidden="1"/>
    </xf>
    <xf numFmtId="0" fontId="4" fillId="0" borderId="0" xfId="112" applyAlignment="1" applyProtection="1">
      <alignment vertical="center"/>
      <protection hidden="1"/>
    </xf>
    <xf numFmtId="0" fontId="4" fillId="0" borderId="0" xfId="112" applyAlignment="1" applyProtection="1">
      <alignment horizontal="left" vertical="center" indent="1"/>
      <protection hidden="1"/>
    </xf>
    <xf numFmtId="0" fontId="4" fillId="0" borderId="0" xfId="111" applyFont="1" applyAlignment="1" applyProtection="1">
      <alignment vertical="center"/>
      <protection hidden="1"/>
    </xf>
    <xf numFmtId="0" fontId="7" fillId="0" borderId="0" xfId="113" applyFont="1" applyAlignment="1" applyProtection="1">
      <alignment vertical="top"/>
      <protection hidden="1"/>
    </xf>
    <xf numFmtId="0" fontId="4" fillId="0" borderId="0" xfId="111" applyFont="1" applyAlignment="1" applyProtection="1">
      <alignment vertical="top"/>
      <protection hidden="1"/>
    </xf>
    <xf numFmtId="0" fontId="4" fillId="0" borderId="0" xfId="73" applyAlignment="1">
      <alignment vertical="top"/>
    </xf>
    <xf numFmtId="0" fontId="2" fillId="0" borderId="0" xfId="73" applyFont="1" applyAlignment="1" applyProtection="1">
      <alignment vertical="center"/>
      <protection hidden="1"/>
    </xf>
    <xf numFmtId="0" fontId="4" fillId="0" borderId="0" xfId="73"/>
    <xf numFmtId="0" fontId="4" fillId="0" borderId="0" xfId="73" applyAlignment="1">
      <alignment wrapText="1"/>
    </xf>
    <xf numFmtId="0" fontId="9" fillId="0" borderId="9" xfId="111" quotePrefix="1" applyFont="1" applyBorder="1" applyAlignment="1" applyProtection="1">
      <alignment horizontal="left" vertical="center"/>
      <protection hidden="1"/>
    </xf>
    <xf numFmtId="0" fontId="14" fillId="0" borderId="9" xfId="111" applyFont="1" applyBorder="1" applyAlignment="1" applyProtection="1">
      <alignment vertical="center"/>
      <protection hidden="1"/>
    </xf>
    <xf numFmtId="0" fontId="20" fillId="0" borderId="0" xfId="111" applyFont="1" applyAlignment="1" applyProtection="1">
      <alignment vertical="center"/>
      <protection hidden="1"/>
    </xf>
    <xf numFmtId="0" fontId="20" fillId="0" borderId="0" xfId="111" applyFont="1" applyProtection="1">
      <protection hidden="1"/>
    </xf>
    <xf numFmtId="0" fontId="6" fillId="0" borderId="0" xfId="111" applyProtection="1">
      <protection hidden="1"/>
    </xf>
    <xf numFmtId="0" fontId="23" fillId="0" borderId="11" xfId="111" applyFont="1" applyBorder="1" applyAlignment="1" applyProtection="1">
      <alignment horizontal="center" vertical="center"/>
      <protection hidden="1"/>
    </xf>
    <xf numFmtId="0" fontId="6" fillId="0" borderId="0" xfId="111"/>
    <xf numFmtId="0" fontId="6" fillId="0" borderId="0" xfId="111" quotePrefix="1" applyAlignment="1">
      <alignment horizontal="left"/>
    </xf>
    <xf numFmtId="0" fontId="6" fillId="0" borderId="0" xfId="111" applyAlignment="1" applyProtection="1">
      <alignment vertical="center"/>
      <protection hidden="1"/>
    </xf>
    <xf numFmtId="0" fontId="2" fillId="0" borderId="0" xfId="111" applyFont="1" applyAlignment="1" applyProtection="1">
      <alignment vertical="center"/>
      <protection hidden="1"/>
    </xf>
    <xf numFmtId="0" fontId="25" fillId="0" borderId="13" xfId="111" applyFont="1" applyBorder="1" applyAlignment="1" applyProtection="1">
      <alignment vertical="center"/>
      <protection hidden="1"/>
    </xf>
    <xf numFmtId="0" fontId="9" fillId="0" borderId="13" xfId="111" applyFont="1" applyBorder="1" applyAlignment="1" applyProtection="1">
      <alignment vertical="center"/>
      <protection hidden="1"/>
    </xf>
    <xf numFmtId="0" fontId="27" fillId="0" borderId="0" xfId="111" applyFont="1" applyAlignment="1" applyProtection="1">
      <alignment vertical="center"/>
      <protection hidden="1"/>
    </xf>
    <xf numFmtId="0" fontId="9" fillId="0" borderId="15" xfId="111" applyFont="1" applyBorder="1" applyAlignment="1" applyProtection="1">
      <alignment vertical="center"/>
      <protection hidden="1"/>
    </xf>
    <xf numFmtId="0" fontId="2" fillId="0" borderId="16" xfId="111" applyFont="1" applyBorder="1" applyAlignment="1" applyProtection="1">
      <alignment vertical="center"/>
      <protection hidden="1"/>
    </xf>
    <xf numFmtId="0" fontId="9" fillId="0" borderId="0" xfId="111" applyFont="1" applyAlignment="1" applyProtection="1">
      <alignment vertical="center"/>
      <protection hidden="1"/>
    </xf>
    <xf numFmtId="0" fontId="29" fillId="0" borderId="0" xfId="73" applyFont="1" applyAlignment="1" applyProtection="1">
      <alignment horizontal="center" vertical="center" wrapText="1"/>
      <protection hidden="1"/>
    </xf>
    <xf numFmtId="0" fontId="14" fillId="0" borderId="0" xfId="73" applyFont="1" applyProtection="1">
      <protection hidden="1"/>
    </xf>
    <xf numFmtId="0" fontId="4" fillId="0" borderId="0" xfId="73" applyProtection="1">
      <protection hidden="1"/>
    </xf>
    <xf numFmtId="0" fontId="4" fillId="0" borderId="0" xfId="73" applyAlignment="1" applyProtection="1">
      <alignment vertical="top"/>
      <protection hidden="1"/>
    </xf>
    <xf numFmtId="0" fontId="2" fillId="0" borderId="0" xfId="73" applyFont="1" applyAlignment="1" applyProtection="1">
      <alignment vertical="top"/>
      <protection hidden="1"/>
    </xf>
    <xf numFmtId="0" fontId="20" fillId="0" borderId="0" xfId="73" applyFont="1" applyProtection="1">
      <protection hidden="1"/>
    </xf>
    <xf numFmtId="0" fontId="7" fillId="0" borderId="0" xfId="73" applyFont="1" applyAlignment="1" applyProtection="1">
      <alignment horizontal="center" vertical="top"/>
      <protection hidden="1"/>
    </xf>
    <xf numFmtId="0" fontId="2" fillId="0" borderId="0" xfId="73" applyFont="1" applyAlignment="1" applyProtection="1">
      <alignment horizontal="justify" vertical="center"/>
      <protection hidden="1"/>
    </xf>
    <xf numFmtId="0" fontId="20" fillId="0" borderId="0" xfId="73" applyFont="1" applyAlignment="1" applyProtection="1">
      <alignment vertical="top" wrapText="1"/>
      <protection hidden="1"/>
    </xf>
    <xf numFmtId="165" fontId="1" fillId="0" borderId="0" xfId="73" quotePrefix="1" applyNumberFormat="1" applyFont="1" applyAlignment="1" applyProtection="1">
      <alignment horizontal="left" vertical="top" wrapText="1" indent="1"/>
      <protection hidden="1"/>
    </xf>
    <xf numFmtId="0" fontId="2" fillId="0" borderId="0" xfId="73" applyFont="1" applyAlignment="1" applyProtection="1">
      <alignment horizontal="justify" vertical="top"/>
      <protection hidden="1"/>
    </xf>
    <xf numFmtId="0" fontId="23" fillId="0" borderId="0" xfId="73" applyFont="1" applyAlignment="1" applyProtection="1">
      <alignment horizontal="justify" vertical="center"/>
      <protection hidden="1"/>
    </xf>
    <xf numFmtId="0" fontId="2" fillId="0" borderId="0" xfId="73" applyFont="1" applyAlignment="1" applyProtection="1">
      <alignment horizontal="right" vertical="top" wrapText="1"/>
      <protection hidden="1"/>
    </xf>
    <xf numFmtId="0" fontId="2" fillId="0" borderId="0" xfId="73" applyFont="1" applyAlignment="1" applyProtection="1">
      <alignment horizontal="center" vertical="top" wrapText="1"/>
      <protection hidden="1"/>
    </xf>
    <xf numFmtId="0" fontId="2" fillId="8" borderId="0" xfId="73" applyFont="1" applyFill="1" applyAlignment="1" applyProtection="1">
      <alignment horizontal="justify" vertical="top"/>
      <protection hidden="1"/>
    </xf>
    <xf numFmtId="0" fontId="2" fillId="0" borderId="0" xfId="73" applyFont="1" applyAlignment="1" applyProtection="1">
      <alignment horizontal="left"/>
      <protection hidden="1"/>
    </xf>
    <xf numFmtId="0" fontId="2" fillId="0" borderId="0" xfId="73" applyFont="1" applyAlignment="1" applyProtection="1">
      <alignment horizontal="justify"/>
      <protection hidden="1"/>
    </xf>
    <xf numFmtId="0" fontId="2" fillId="0" borderId="0" xfId="73" applyFont="1" applyProtection="1">
      <protection hidden="1"/>
    </xf>
    <xf numFmtId="165" fontId="1" fillId="0" borderId="0" xfId="73" quotePrefix="1" applyNumberFormat="1" applyFont="1" applyAlignment="1" applyProtection="1">
      <alignment horizontal="left" vertical="top" wrapText="1"/>
      <protection hidden="1"/>
    </xf>
    <xf numFmtId="0" fontId="23" fillId="0" borderId="0" xfId="73" applyFont="1" applyAlignment="1" applyProtection="1">
      <alignment horizontal="center" vertical="top"/>
      <protection hidden="1"/>
    </xf>
    <xf numFmtId="0" fontId="7" fillId="0" borderId="5" xfId="73" applyFont="1" applyBorder="1" applyAlignment="1">
      <alignment horizontal="left" vertical="center"/>
    </xf>
    <xf numFmtId="0" fontId="7" fillId="0" borderId="5" xfId="73" applyFont="1" applyBorder="1" applyAlignment="1">
      <alignment horizontal="justify" vertical="center"/>
    </xf>
    <xf numFmtId="0" fontId="7" fillId="0" borderId="5" xfId="73" applyFont="1" applyBorder="1" applyAlignment="1">
      <alignment horizontal="center" vertical="center"/>
    </xf>
    <xf numFmtId="0" fontId="7" fillId="0" borderId="5" xfId="73" applyFont="1" applyBorder="1" applyAlignment="1">
      <alignment horizontal="right" vertical="center"/>
    </xf>
    <xf numFmtId="0" fontId="5" fillId="0" borderId="0" xfId="111" applyFont="1" applyAlignment="1" applyProtection="1">
      <alignment vertical="top"/>
      <protection hidden="1"/>
    </xf>
    <xf numFmtId="0" fontId="4" fillId="0" borderId="0" xfId="73" applyAlignment="1">
      <alignment horizontal="left" vertical="center"/>
    </xf>
    <xf numFmtId="0" fontId="4" fillId="0" borderId="0" xfId="73" applyAlignment="1">
      <alignment horizontal="justify" vertical="center"/>
    </xf>
    <xf numFmtId="0" fontId="4" fillId="0" borderId="0" xfId="73" applyAlignment="1">
      <alignment horizontal="center" vertical="center"/>
    </xf>
    <xf numFmtId="0" fontId="4" fillId="0" borderId="0" xfId="73" applyAlignment="1">
      <alignment vertical="center"/>
    </xf>
    <xf numFmtId="0" fontId="10" fillId="0" borderId="0" xfId="73" applyFont="1" applyAlignment="1" applyProtection="1">
      <alignment vertical="center"/>
      <protection hidden="1"/>
    </xf>
    <xf numFmtId="0" fontId="8" fillId="0" borderId="0" xfId="111" applyFont="1" applyAlignment="1" applyProtection="1">
      <alignment vertical="center"/>
      <protection hidden="1"/>
    </xf>
    <xf numFmtId="0" fontId="8" fillId="0" borderId="0" xfId="111" applyFont="1" applyAlignment="1" applyProtection="1">
      <alignment horizontal="center" vertical="center"/>
      <protection hidden="1"/>
    </xf>
    <xf numFmtId="0" fontId="4" fillId="0" borderId="0" xfId="111" applyFont="1" applyAlignment="1" applyProtection="1">
      <alignment horizontal="left" vertical="center" indent="1"/>
      <protection hidden="1"/>
    </xf>
    <xf numFmtId="0" fontId="4" fillId="0" borderId="0" xfId="113" applyFont="1" applyAlignment="1" applyProtection="1">
      <alignment horizontal="left" vertical="center" indent="1"/>
      <protection hidden="1"/>
    </xf>
    <xf numFmtId="174" fontId="7" fillId="0" borderId="17" xfId="111" applyNumberFormat="1" applyFont="1" applyBorder="1" applyAlignment="1" applyProtection="1">
      <alignment horizontal="center" vertical="center"/>
      <protection hidden="1"/>
    </xf>
    <xf numFmtId="0" fontId="3" fillId="0" borderId="0" xfId="111" applyFont="1" applyAlignment="1" applyProtection="1">
      <alignment vertical="top"/>
      <protection hidden="1"/>
    </xf>
    <xf numFmtId="0" fontId="34" fillId="0" borderId="0" xfId="111" applyFont="1" applyAlignment="1" applyProtection="1">
      <alignment vertical="top"/>
      <protection hidden="1"/>
    </xf>
    <xf numFmtId="10" fontId="7" fillId="3" borderId="9" xfId="111" applyNumberFormat="1" applyFont="1" applyFill="1" applyBorder="1" applyAlignment="1" applyProtection="1">
      <alignment horizontal="right" vertical="center" wrapText="1"/>
      <protection locked="0"/>
    </xf>
    <xf numFmtId="2" fontId="3" fillId="0" borderId="0" xfId="111" applyNumberFormat="1" applyFont="1" applyAlignment="1" applyProtection="1">
      <alignment vertical="top"/>
      <protection hidden="1"/>
    </xf>
    <xf numFmtId="0" fontId="35" fillId="0" borderId="0" xfId="111" applyFont="1" applyAlignment="1" applyProtection="1">
      <alignment vertical="top"/>
      <protection hidden="1"/>
    </xf>
    <xf numFmtId="0" fontId="4" fillId="0" borderId="0" xfId="111" applyFont="1" applyAlignment="1" applyProtection="1">
      <alignment horizontal="left" vertical="center" wrapText="1"/>
      <protection hidden="1"/>
    </xf>
    <xf numFmtId="0" fontId="7" fillId="0" borderId="0" xfId="73" applyFont="1" applyAlignment="1">
      <alignment horizontal="right" vertical="center"/>
    </xf>
    <xf numFmtId="0" fontId="7" fillId="0" borderId="0" xfId="73" applyFont="1" applyAlignment="1">
      <alignment horizontal="justify" vertical="center"/>
    </xf>
    <xf numFmtId="0" fontId="10" fillId="0" borderId="0" xfId="73" applyFont="1" applyAlignment="1" applyProtection="1">
      <alignment horizontal="right" vertical="center"/>
      <protection hidden="1"/>
    </xf>
    <xf numFmtId="0" fontId="10" fillId="0" borderId="0" xfId="73" applyFont="1" applyAlignment="1" applyProtection="1">
      <alignment horizontal="center" vertical="center"/>
      <protection hidden="1"/>
    </xf>
    <xf numFmtId="0" fontId="10" fillId="0" borderId="0" xfId="73" applyFont="1" applyAlignment="1" applyProtection="1">
      <alignment horizontal="justify" vertical="center"/>
      <protection hidden="1"/>
    </xf>
    <xf numFmtId="0" fontId="8" fillId="0" borderId="0" xfId="73" applyFont="1" applyAlignment="1" applyProtection="1">
      <alignment horizontal="right" vertical="center"/>
      <protection hidden="1"/>
    </xf>
    <xf numFmtId="0" fontId="10" fillId="0" borderId="0" xfId="111" applyFont="1" applyAlignment="1" applyProtection="1">
      <alignment vertical="center"/>
      <protection hidden="1"/>
    </xf>
    <xf numFmtId="0" fontId="10" fillId="0" borderId="0" xfId="111" applyFont="1" applyAlignment="1" applyProtection="1">
      <alignment horizontal="right" vertical="center"/>
      <protection hidden="1"/>
    </xf>
    <xf numFmtId="0" fontId="10" fillId="0" borderId="0" xfId="111" applyFont="1" applyAlignment="1" applyProtection="1">
      <alignment horizontal="left" vertical="center"/>
      <protection hidden="1"/>
    </xf>
    <xf numFmtId="0" fontId="2" fillId="0" borderId="0" xfId="111" applyFont="1" applyAlignment="1" applyProtection="1">
      <alignment vertical="top"/>
      <protection hidden="1"/>
    </xf>
    <xf numFmtId="0" fontId="7" fillId="0" borderId="5" xfId="73" applyFont="1" applyBorder="1" applyAlignment="1" applyProtection="1">
      <alignment horizontal="left" vertical="center"/>
      <protection hidden="1"/>
    </xf>
    <xf numFmtId="0" fontId="7" fillId="0" borderId="5" xfId="73" applyFont="1" applyBorder="1" applyAlignment="1" applyProtection="1">
      <alignment horizontal="justify" vertical="center"/>
      <protection hidden="1"/>
    </xf>
    <xf numFmtId="0" fontId="7" fillId="0" borderId="5" xfId="73" applyFont="1" applyBorder="1" applyAlignment="1" applyProtection="1">
      <alignment vertical="center"/>
      <protection hidden="1"/>
    </xf>
    <xf numFmtId="0" fontId="7" fillId="0" borderId="5" xfId="73" applyFont="1" applyBorder="1" applyAlignment="1" applyProtection="1">
      <alignment horizontal="right" vertical="center"/>
      <protection hidden="1"/>
    </xf>
    <xf numFmtId="0" fontId="4" fillId="0" borderId="0" xfId="73" applyAlignment="1" applyProtection="1">
      <alignment horizontal="left" vertical="center"/>
      <protection hidden="1"/>
    </xf>
    <xf numFmtId="0" fontId="4" fillId="0" borderId="0" xfId="73" applyAlignment="1" applyProtection="1">
      <alignment horizontal="justify" vertical="center"/>
      <protection hidden="1"/>
    </xf>
    <xf numFmtId="0" fontId="4" fillId="0" borderId="0" xfId="73" applyAlignment="1" applyProtection="1">
      <alignment vertical="center"/>
      <protection hidden="1"/>
    </xf>
    <xf numFmtId="0" fontId="1" fillId="0" borderId="0" xfId="111" applyFont="1" applyAlignment="1" applyProtection="1">
      <alignment horizontal="center" vertical="top"/>
      <protection hidden="1"/>
    </xf>
    <xf numFmtId="0" fontId="7" fillId="0" borderId="0" xfId="111" applyFont="1" applyAlignment="1" applyProtection="1">
      <alignment vertical="center"/>
      <protection hidden="1"/>
    </xf>
    <xf numFmtId="0" fontId="7" fillId="0" borderId="5" xfId="111" applyFont="1" applyBorder="1" applyAlignment="1" applyProtection="1">
      <alignment vertical="top"/>
      <protection hidden="1"/>
    </xf>
    <xf numFmtId="0" fontId="7" fillId="0" borderId="17" xfId="111" applyFont="1" applyBorder="1" applyAlignment="1" applyProtection="1">
      <alignment horizontal="justify" vertical="top" wrapText="1"/>
      <protection hidden="1"/>
    </xf>
    <xf numFmtId="0" fontId="7" fillId="0" borderId="17" xfId="111" applyFont="1" applyBorder="1" applyAlignment="1" applyProtection="1">
      <alignment horizontal="right" vertical="center" wrapText="1" indent="5"/>
      <protection hidden="1"/>
    </xf>
    <xf numFmtId="4" fontId="7" fillId="0" borderId="17" xfId="111" applyNumberFormat="1" applyFont="1" applyBorder="1" applyAlignment="1" applyProtection="1">
      <alignment vertical="center"/>
      <protection hidden="1"/>
    </xf>
    <xf numFmtId="0" fontId="4" fillId="0" borderId="18" xfId="111" applyFont="1" applyBorder="1" applyAlignment="1" applyProtection="1">
      <alignment horizontal="center" vertical="center"/>
      <protection hidden="1"/>
    </xf>
    <xf numFmtId="0" fontId="4" fillId="0" borderId="18" xfId="111" applyFont="1" applyBorder="1" applyAlignment="1" applyProtection="1">
      <alignment vertical="center"/>
      <protection hidden="1"/>
    </xf>
    <xf numFmtId="4" fontId="7" fillId="0" borderId="17" xfId="111" applyNumberFormat="1" applyFont="1" applyBorder="1" applyAlignment="1" applyProtection="1">
      <alignment horizontal="right" vertical="center"/>
      <protection hidden="1"/>
    </xf>
    <xf numFmtId="4" fontId="7" fillId="0" borderId="17" xfId="111" applyNumberFormat="1" applyFont="1" applyBorder="1" applyAlignment="1" applyProtection="1">
      <alignment vertical="center" wrapText="1"/>
      <protection hidden="1"/>
    </xf>
    <xf numFmtId="3" fontId="25" fillId="0" borderId="18" xfId="111" applyNumberFormat="1" applyFont="1" applyBorder="1" applyAlignment="1" applyProtection="1">
      <alignment horizontal="justify" vertical="center" wrapText="1"/>
      <protection hidden="1"/>
    </xf>
    <xf numFmtId="0" fontId="4" fillId="0" borderId="0" xfId="111" applyFont="1" applyAlignment="1" applyProtection="1">
      <alignment horizontal="center" vertical="center"/>
      <protection hidden="1"/>
    </xf>
    <xf numFmtId="0" fontId="7" fillId="0" borderId="0" xfId="111" applyFont="1" applyAlignment="1" applyProtection="1">
      <alignment horizontal="left" vertical="center" wrapText="1"/>
      <protection hidden="1"/>
    </xf>
    <xf numFmtId="0" fontId="7" fillId="0" borderId="0" xfId="111" applyFont="1" applyAlignment="1" applyProtection="1">
      <alignment horizontal="right" vertical="center" wrapText="1"/>
      <protection hidden="1"/>
    </xf>
    <xf numFmtId="0" fontId="7" fillId="0" borderId="0" xfId="73" applyFont="1" applyAlignment="1" applyProtection="1">
      <alignment horizontal="right" vertical="center"/>
      <protection hidden="1"/>
    </xf>
    <xf numFmtId="0" fontId="7" fillId="0" borderId="0" xfId="73" applyFont="1" applyAlignment="1" applyProtection="1">
      <alignment horizontal="justify" vertical="center"/>
      <protection hidden="1"/>
    </xf>
    <xf numFmtId="0" fontId="4" fillId="0" borderId="0" xfId="73" applyAlignment="1" applyProtection="1">
      <alignment horizontal="right" vertical="center"/>
      <protection hidden="1"/>
    </xf>
    <xf numFmtId="0" fontId="4" fillId="0" borderId="0" xfId="73" applyAlignment="1" applyProtection="1">
      <alignment horizontal="center" vertical="center"/>
      <protection hidden="1"/>
    </xf>
    <xf numFmtId="0" fontId="4" fillId="0" borderId="0" xfId="111" applyFont="1" applyAlignment="1" applyProtection="1">
      <alignment horizontal="right" vertical="center"/>
      <protection hidden="1"/>
    </xf>
    <xf numFmtId="0" fontId="4" fillId="0" borderId="0" xfId="111" applyFont="1" applyAlignment="1" applyProtection="1">
      <alignment horizontal="left" vertical="center"/>
      <protection hidden="1"/>
    </xf>
    <xf numFmtId="0" fontId="2" fillId="0" borderId="0" xfId="111" applyFont="1" applyAlignment="1" applyProtection="1">
      <alignment horizontal="right"/>
      <protection hidden="1"/>
    </xf>
    <xf numFmtId="0" fontId="4" fillId="0" borderId="18" xfId="111" applyFont="1" applyBorder="1" applyAlignment="1" applyProtection="1">
      <alignment horizontal="justify" vertical="top" wrapText="1"/>
      <protection hidden="1"/>
    </xf>
    <xf numFmtId="0" fontId="36" fillId="0" borderId="0" xfId="110" applyNumberFormat="1" applyFont="1" applyFill="1" applyBorder="1" applyAlignment="1" applyProtection="1">
      <alignment horizontal="center" vertical="center"/>
      <protection hidden="1"/>
    </xf>
    <xf numFmtId="0" fontId="37" fillId="0" borderId="0" xfId="110" applyNumberFormat="1" applyFont="1" applyFill="1" applyBorder="1" applyAlignment="1" applyProtection="1">
      <alignment horizontal="center" vertical="center"/>
      <protection hidden="1"/>
    </xf>
    <xf numFmtId="0" fontId="37" fillId="0" borderId="0" xfId="110" applyNumberFormat="1" applyFont="1" applyFill="1" applyBorder="1" applyAlignment="1" applyProtection="1">
      <alignment horizontal="center" vertical="top"/>
      <protection hidden="1"/>
    </xf>
    <xf numFmtId="0" fontId="38" fillId="0" borderId="0" xfId="110" applyNumberFormat="1" applyFont="1" applyFill="1" applyBorder="1" applyAlignment="1" applyProtection="1">
      <alignment horizontal="center" vertical="top"/>
      <protection hidden="1"/>
    </xf>
    <xf numFmtId="0" fontId="39" fillId="0" borderId="0" xfId="110" applyNumberFormat="1" applyFont="1" applyFill="1" applyBorder="1" applyAlignment="1" applyProtection="1">
      <alignment horizontal="center" vertical="top"/>
      <protection hidden="1"/>
    </xf>
    <xf numFmtId="0" fontId="14" fillId="0" borderId="0" xfId="110" applyNumberFormat="1" applyFont="1" applyFill="1" applyBorder="1" applyAlignment="1" applyProtection="1">
      <alignment horizontal="center" vertical="top"/>
      <protection hidden="1"/>
    </xf>
    <xf numFmtId="0" fontId="7" fillId="0" borderId="5" xfId="73" applyFont="1" applyBorder="1" applyAlignment="1" applyProtection="1">
      <alignment horizontal="center" vertical="center"/>
      <protection hidden="1"/>
    </xf>
    <xf numFmtId="0" fontId="36" fillId="0" borderId="0" xfId="110" applyNumberFormat="1" applyFont="1" applyFill="1" applyBorder="1" applyAlignment="1" applyProtection="1">
      <alignment vertical="center"/>
      <protection hidden="1"/>
    </xf>
    <xf numFmtId="0" fontId="40" fillId="0" borderId="0" xfId="110" applyNumberFormat="1" applyFont="1" applyFill="1" applyBorder="1" applyAlignment="1" applyProtection="1">
      <alignment vertical="center"/>
      <protection hidden="1"/>
    </xf>
    <xf numFmtId="0" fontId="40" fillId="0" borderId="0" xfId="110" applyNumberFormat="1" applyFont="1" applyFill="1" applyBorder="1" applyAlignment="1" applyProtection="1">
      <alignment vertical="top"/>
      <protection hidden="1"/>
    </xf>
    <xf numFmtId="0" fontId="41" fillId="0" borderId="0" xfId="110" applyNumberFormat="1" applyFont="1" applyFill="1" applyBorder="1" applyAlignment="1" applyProtection="1">
      <alignment vertical="top"/>
      <protection hidden="1"/>
    </xf>
    <xf numFmtId="0" fontId="42" fillId="0" borderId="0" xfId="110" applyNumberFormat="1" applyFont="1" applyFill="1" applyBorder="1" applyAlignment="1" applyProtection="1">
      <alignment vertical="top"/>
      <protection hidden="1"/>
    </xf>
    <xf numFmtId="0" fontId="43" fillId="0" borderId="0" xfId="110" applyNumberFormat="1" applyFont="1" applyFill="1" applyBorder="1" applyAlignment="1" applyProtection="1">
      <alignment vertical="top"/>
      <protection hidden="1"/>
    </xf>
    <xf numFmtId="0" fontId="6" fillId="0" borderId="0" xfId="110" applyNumberFormat="1" applyFont="1" applyFill="1" applyBorder="1" applyAlignment="1" applyProtection="1">
      <alignment vertical="top"/>
      <protection hidden="1"/>
    </xf>
    <xf numFmtId="0" fontId="4" fillId="0" borderId="0" xfId="73" applyAlignment="1" applyProtection="1">
      <alignment horizontal="left" vertical="center" indent="1"/>
      <protection hidden="1"/>
    </xf>
    <xf numFmtId="0" fontId="7" fillId="0" borderId="0" xfId="73" applyFont="1" applyAlignment="1" applyProtection="1">
      <alignment horizontal="center" vertical="center"/>
      <protection hidden="1"/>
    </xf>
    <xf numFmtId="0" fontId="4" fillId="0" borderId="0" xfId="110" applyFont="1" applyAlignment="1" applyProtection="1">
      <alignment vertical="top"/>
      <protection hidden="1"/>
    </xf>
    <xf numFmtId="0" fontId="4" fillId="0" borderId="0" xfId="110" applyFont="1" applyAlignment="1" applyProtection="1">
      <alignment vertical="center"/>
      <protection hidden="1"/>
    </xf>
    <xf numFmtId="0" fontId="4" fillId="0" borderId="0" xfId="110" applyFont="1" applyAlignment="1" applyProtection="1">
      <alignment vertical="center" wrapText="1"/>
      <protection hidden="1"/>
    </xf>
    <xf numFmtId="0" fontId="40" fillId="0" borderId="0" xfId="110" applyNumberFormat="1" applyFont="1" applyFill="1" applyBorder="1" applyAlignment="1" applyProtection="1">
      <alignment vertical="top" wrapText="1"/>
      <protection hidden="1"/>
    </xf>
    <xf numFmtId="0" fontId="4" fillId="0" borderId="0" xfId="110" applyNumberFormat="1" applyFont="1" applyFill="1" applyBorder="1" applyAlignment="1" applyProtection="1">
      <alignment vertical="center"/>
      <protection hidden="1"/>
    </xf>
    <xf numFmtId="0" fontId="4" fillId="0" borderId="9" xfId="110" applyFont="1" applyBorder="1" applyAlignment="1" applyProtection="1">
      <alignment horizontal="center" vertical="top"/>
      <protection hidden="1"/>
    </xf>
    <xf numFmtId="4" fontId="4" fillId="3" borderId="9" xfId="110" applyNumberFormat="1" applyFont="1" applyFill="1" applyBorder="1" applyAlignment="1" applyProtection="1">
      <alignment horizontal="right" vertical="center"/>
      <protection locked="0"/>
    </xf>
    <xf numFmtId="10" fontId="4" fillId="3" borderId="9" xfId="110" applyNumberFormat="1" applyFont="1" applyFill="1" applyBorder="1" applyAlignment="1" applyProtection="1">
      <alignment horizontal="right" vertical="center"/>
      <protection locked="0"/>
    </xf>
    <xf numFmtId="0" fontId="44" fillId="0" borderId="0" xfId="110" applyNumberFormat="1" applyFont="1" applyFill="1" applyBorder="1" applyAlignment="1" applyProtection="1">
      <alignment vertical="top"/>
      <protection hidden="1"/>
    </xf>
    <xf numFmtId="0" fontId="4" fillId="0" borderId="17" xfId="110" applyFont="1" applyBorder="1" applyAlignment="1" applyProtection="1">
      <alignment horizontal="center" vertical="top"/>
      <protection hidden="1"/>
    </xf>
    <xf numFmtId="0" fontId="36" fillId="0" borderId="0" xfId="110" applyNumberFormat="1" applyFont="1" applyFill="1" applyBorder="1" applyAlignment="1" applyProtection="1">
      <alignment vertical="top"/>
      <protection hidden="1"/>
    </xf>
    <xf numFmtId="0" fontId="45" fillId="0" borderId="0" xfId="110" applyNumberFormat="1" applyFont="1" applyFill="1" applyBorder="1" applyAlignment="1" applyProtection="1">
      <alignment vertical="top"/>
      <protection hidden="1"/>
    </xf>
    <xf numFmtId="0" fontId="46" fillId="0" borderId="0" xfId="110" applyNumberFormat="1" applyFont="1" applyFill="1" applyBorder="1" applyAlignment="1" applyProtection="1">
      <alignment vertical="top"/>
      <protection hidden="1"/>
    </xf>
    <xf numFmtId="0" fontId="47" fillId="0" borderId="0" xfId="110" applyNumberFormat="1" applyFont="1" applyFill="1" applyBorder="1" applyAlignment="1" applyProtection="1">
      <alignment vertical="top"/>
      <protection hidden="1"/>
    </xf>
    <xf numFmtId="0" fontId="7" fillId="0" borderId="19" xfId="110" applyFont="1" applyBorder="1" applyAlignment="1" applyProtection="1">
      <alignment horizontal="center" vertical="center" wrapText="1"/>
      <protection hidden="1"/>
    </xf>
    <xf numFmtId="0" fontId="4" fillId="0" borderId="20" xfId="110" applyFont="1" applyBorder="1" applyAlignment="1" applyProtection="1">
      <alignment horizontal="right" vertical="center"/>
      <protection hidden="1"/>
    </xf>
    <xf numFmtId="175" fontId="36" fillId="0" borderId="0" xfId="110" applyNumberFormat="1" applyFont="1" applyFill="1" applyBorder="1" applyAlignment="1" applyProtection="1">
      <alignment vertical="top"/>
      <protection hidden="1"/>
    </xf>
    <xf numFmtId="0" fontId="48" fillId="0" borderId="0" xfId="110" applyNumberFormat="1" applyFont="1" applyFill="1" applyBorder="1" applyAlignment="1" applyProtection="1">
      <alignment horizontal="left" vertical="center" indent="3"/>
      <protection hidden="1"/>
    </xf>
    <xf numFmtId="0" fontId="7" fillId="0" borderId="18" xfId="110" applyFont="1" applyBorder="1" applyAlignment="1" applyProtection="1">
      <alignment horizontal="center" vertical="center" wrapText="1"/>
      <protection hidden="1"/>
    </xf>
    <xf numFmtId="0" fontId="4" fillId="0" borderId="21" xfId="110" applyFont="1" applyBorder="1" applyAlignment="1" applyProtection="1">
      <alignment horizontal="right" vertical="center"/>
      <protection hidden="1"/>
    </xf>
    <xf numFmtId="0" fontId="7" fillId="0" borderId="0" xfId="110" applyFont="1" applyAlignment="1" applyProtection="1">
      <alignment horizontal="center" vertical="center" wrapText="1"/>
      <protection hidden="1"/>
    </xf>
    <xf numFmtId="0" fontId="4" fillId="0" borderId="16" xfId="110" applyFont="1" applyBorder="1" applyAlignment="1" applyProtection="1">
      <alignment vertical="center"/>
      <protection hidden="1"/>
    </xf>
    <xf numFmtId="0" fontId="4" fillId="0" borderId="0" xfId="110" applyFont="1" applyBorder="1" applyAlignment="1" applyProtection="1">
      <alignment horizontal="center" vertical="center"/>
      <protection hidden="1"/>
    </xf>
    <xf numFmtId="0" fontId="7" fillId="0" borderId="0" xfId="110" applyFont="1" applyBorder="1" applyAlignment="1" applyProtection="1">
      <alignment horizontal="center" vertical="center" wrapText="1"/>
      <protection hidden="1"/>
    </xf>
    <xf numFmtId="0" fontId="4" fillId="0" borderId="0" xfId="110" applyNumberFormat="1" applyFont="1" applyFill="1" applyBorder="1" applyAlignment="1" applyProtection="1">
      <alignment horizontal="left" vertical="center" indent="6"/>
      <protection hidden="1"/>
    </xf>
    <xf numFmtId="0" fontId="4" fillId="0" borderId="0" xfId="110" applyFont="1" applyBorder="1" applyAlignment="1" applyProtection="1">
      <alignment horizontal="justify" vertical="center"/>
      <protection hidden="1"/>
    </xf>
    <xf numFmtId="0" fontId="4" fillId="0" borderId="0" xfId="110" applyNumberFormat="1" applyFont="1" applyFill="1" applyBorder="1" applyAlignment="1" applyProtection="1">
      <alignment vertical="center" wrapText="1"/>
      <protection hidden="1"/>
    </xf>
    <xf numFmtId="0" fontId="4" fillId="0" borderId="0" xfId="106" applyFont="1" applyAlignment="1" applyProtection="1">
      <alignment vertical="center"/>
      <protection hidden="1"/>
    </xf>
    <xf numFmtId="165" fontId="4" fillId="0" borderId="0" xfId="73" applyNumberFormat="1" applyAlignment="1" applyProtection="1">
      <alignment horizontal="center" vertical="center"/>
      <protection hidden="1"/>
    </xf>
    <xf numFmtId="0" fontId="9" fillId="0" borderId="0" xfId="106" applyProtection="1">
      <protection hidden="1"/>
    </xf>
    <xf numFmtId="173" fontId="7" fillId="0" borderId="0" xfId="106" applyNumberFormat="1" applyFont="1" applyAlignment="1" applyProtection="1">
      <alignment vertical="center"/>
      <protection hidden="1"/>
    </xf>
    <xf numFmtId="0" fontId="7" fillId="0" borderId="0" xfId="106" applyFont="1" applyAlignment="1" applyProtection="1">
      <alignment horizontal="right" vertical="center"/>
      <protection hidden="1"/>
    </xf>
    <xf numFmtId="0" fontId="36" fillId="0" borderId="0" xfId="106" applyFont="1" applyAlignment="1" applyProtection="1">
      <alignment horizontal="left" vertical="center"/>
      <protection hidden="1"/>
    </xf>
    <xf numFmtId="0" fontId="7" fillId="0" borderId="0" xfId="106" applyFont="1" applyAlignment="1" applyProtection="1">
      <alignment horizontal="left" vertical="center" indent="2"/>
      <protection hidden="1"/>
    </xf>
    <xf numFmtId="0" fontId="4" fillId="0" borderId="0" xfId="106" applyFont="1" applyAlignment="1" applyProtection="1">
      <alignment horizontal="left" vertical="center" indent="1"/>
      <protection hidden="1"/>
    </xf>
    <xf numFmtId="0" fontId="4" fillId="0" borderId="0" xfId="73" applyAlignment="1" applyProtection="1">
      <alignment horizontal="center" vertical="center" wrapText="1"/>
      <protection hidden="1"/>
    </xf>
    <xf numFmtId="0" fontId="4" fillId="0" borderId="0" xfId="73" applyAlignment="1" applyProtection="1">
      <alignment vertical="center" wrapText="1"/>
      <protection hidden="1"/>
    </xf>
    <xf numFmtId="0" fontId="7" fillId="0" borderId="9" xfId="73" applyFont="1" applyBorder="1" applyAlignment="1" applyProtection="1">
      <alignment horizontal="center" vertical="center" wrapText="1"/>
      <protection hidden="1"/>
    </xf>
    <xf numFmtId="0" fontId="7" fillId="0" borderId="9" xfId="73" applyFont="1" applyBorder="1" applyAlignment="1" applyProtection="1">
      <alignment vertical="center" wrapText="1"/>
      <protection hidden="1"/>
    </xf>
    <xf numFmtId="0" fontId="7" fillId="0" borderId="9" xfId="73" quotePrefix="1" applyFont="1" applyBorder="1" applyAlignment="1" applyProtection="1">
      <alignment horizontal="center" vertical="center"/>
      <protection hidden="1"/>
    </xf>
    <xf numFmtId="0" fontId="4" fillId="0" borderId="9" xfId="73" applyBorder="1" applyAlignment="1" applyProtection="1">
      <alignment horizontal="center" vertical="center"/>
      <protection hidden="1"/>
    </xf>
    <xf numFmtId="0" fontId="4" fillId="3" borderId="9" xfId="73" applyFill="1" applyBorder="1" applyAlignment="1" applyProtection="1">
      <alignment vertical="center"/>
      <protection locked="0"/>
    </xf>
    <xf numFmtId="2" fontId="4" fillId="3" borderId="9" xfId="73" applyNumberFormat="1" applyFill="1" applyBorder="1" applyAlignment="1" applyProtection="1">
      <alignment vertical="center"/>
      <protection locked="0"/>
    </xf>
    <xf numFmtId="10" fontId="4" fillId="3" borderId="9" xfId="73" applyNumberFormat="1" applyFill="1" applyBorder="1" applyAlignment="1" applyProtection="1">
      <alignment vertical="center"/>
      <protection locked="0"/>
    </xf>
    <xf numFmtId="0" fontId="4" fillId="0" borderId="9" xfId="73" applyBorder="1" applyAlignment="1" applyProtection="1">
      <alignment vertical="center"/>
      <protection hidden="1"/>
    </xf>
    <xf numFmtId="0" fontId="7" fillId="0" borderId="9" xfId="73" applyFont="1" applyBorder="1" applyAlignment="1" applyProtection="1">
      <alignment horizontal="center" vertical="center"/>
      <protection hidden="1"/>
    </xf>
    <xf numFmtId="0" fontId="7" fillId="0" borderId="9" xfId="73" applyFont="1" applyBorder="1" applyAlignment="1" applyProtection="1">
      <alignment vertical="center"/>
      <protection hidden="1"/>
    </xf>
    <xf numFmtId="0" fontId="7" fillId="0" borderId="0" xfId="73" applyFont="1" applyProtection="1">
      <protection hidden="1"/>
    </xf>
    <xf numFmtId="0" fontId="7" fillId="0" borderId="0" xfId="73" quotePrefix="1" applyFont="1" applyAlignment="1" applyProtection="1">
      <alignment horizontal="center" vertical="center"/>
      <protection hidden="1"/>
    </xf>
    <xf numFmtId="0" fontId="2" fillId="0" borderId="0" xfId="112" applyFont="1" applyAlignment="1">
      <alignment horizontal="left" vertical="center"/>
    </xf>
    <xf numFmtId="0" fontId="2" fillId="0" borderId="0" xfId="0" applyFont="1" applyAlignment="1" applyProtection="1">
      <alignment vertical="center"/>
      <protection locked="0"/>
    </xf>
    <xf numFmtId="0" fontId="5" fillId="0" borderId="0" xfId="0" applyFont="1" applyAlignment="1" applyProtection="1">
      <alignment vertical="center"/>
      <protection locked="0"/>
    </xf>
    <xf numFmtId="0" fontId="4" fillId="0" borderId="0" xfId="0" applyFont="1" applyAlignment="1">
      <alignment horizontal="left" vertical="center"/>
    </xf>
    <xf numFmtId="0" fontId="4" fillId="0" borderId="0" xfId="0" applyFont="1" applyAlignment="1">
      <alignment horizontal="center" vertical="center"/>
    </xf>
    <xf numFmtId="165" fontId="1" fillId="0" borderId="23" xfId="0" applyNumberFormat="1" applyFont="1" applyBorder="1" applyAlignment="1">
      <alignment horizontal="right" vertical="top" wrapText="1"/>
    </xf>
    <xf numFmtId="0" fontId="1" fillId="4" borderId="24" xfId="114" applyFont="1" applyFill="1" applyBorder="1" applyAlignment="1" applyProtection="1">
      <alignment vertical="center" wrapText="1"/>
    </xf>
    <xf numFmtId="0" fontId="2" fillId="0" borderId="3" xfId="0" applyFont="1" applyBorder="1" applyAlignment="1">
      <alignment horizontal="center" vertical="top" wrapText="1"/>
    </xf>
    <xf numFmtId="0" fontId="2" fillId="0" borderId="25" xfId="0" applyFont="1" applyBorder="1" applyAlignment="1">
      <alignment horizontal="center" vertical="top" wrapText="1"/>
    </xf>
    <xf numFmtId="0" fontId="49" fillId="3" borderId="26" xfId="0" applyFont="1" applyFill="1" applyBorder="1" applyAlignment="1">
      <alignment vertical="center"/>
    </xf>
    <xf numFmtId="0" fontId="2" fillId="4" borderId="23" xfId="0" applyFont="1" applyFill="1" applyBorder="1" applyAlignment="1">
      <alignment horizontal="center" vertical="top" wrapText="1"/>
    </xf>
    <xf numFmtId="0" fontId="1" fillId="4" borderId="3" xfId="114" applyFont="1" applyFill="1" applyBorder="1" applyAlignment="1" applyProtection="1">
      <alignment vertical="center" wrapText="1"/>
    </xf>
    <xf numFmtId="0" fontId="1" fillId="4" borderId="25" xfId="114" applyFont="1" applyFill="1" applyBorder="1" applyAlignment="1" applyProtection="1">
      <alignment vertical="center" wrapText="1"/>
    </xf>
    <xf numFmtId="2" fontId="2" fillId="4" borderId="9" xfId="0" applyNumberFormat="1" applyFont="1" applyFill="1" applyBorder="1" applyAlignment="1">
      <alignment horizontal="right" vertical="center"/>
    </xf>
    <xf numFmtId="0" fontId="2" fillId="4" borderId="26" xfId="0" applyFont="1" applyFill="1" applyBorder="1" applyAlignment="1">
      <alignment vertical="center"/>
    </xf>
    <xf numFmtId="0" fontId="2" fillId="0" borderId="23" xfId="114" applyNumberFormat="1" applyFont="1" applyFill="1" applyBorder="1" applyAlignment="1" applyProtection="1">
      <alignment horizontal="center" vertical="center"/>
    </xf>
    <xf numFmtId="2" fontId="2" fillId="0" borderId="9" xfId="0" applyNumberFormat="1" applyFont="1" applyBorder="1" applyAlignment="1">
      <alignment horizontal="right" vertical="center"/>
    </xf>
    <xf numFmtId="0" fontId="2" fillId="0" borderId="26" xfId="0" applyFont="1" applyBorder="1" applyAlignment="1">
      <alignment vertical="center"/>
    </xf>
    <xf numFmtId="0" fontId="2" fillId="5" borderId="27" xfId="114" applyNumberFormat="1" applyFont="1" applyFill="1" applyBorder="1" applyAlignment="1" applyProtection="1">
      <alignment horizontal="center" vertical="center"/>
    </xf>
    <xf numFmtId="2" fontId="2" fillId="5" borderId="28" xfId="0" applyNumberFormat="1" applyFont="1" applyFill="1" applyBorder="1" applyAlignment="1">
      <alignment horizontal="right" vertical="center"/>
    </xf>
    <xf numFmtId="0" fontId="2" fillId="5" borderId="29" xfId="0" applyFont="1" applyFill="1" applyBorder="1" applyAlignment="1">
      <alignment vertical="center"/>
    </xf>
    <xf numFmtId="0" fontId="50" fillId="0" borderId="0" xfId="0" applyFont="1" applyAlignment="1">
      <alignment vertical="center" wrapText="1"/>
    </xf>
    <xf numFmtId="0" fontId="1" fillId="0" borderId="0" xfId="0" applyFont="1" applyAlignment="1">
      <alignment horizontal="left" vertical="top"/>
    </xf>
    <xf numFmtId="0" fontId="2" fillId="0" borderId="0" xfId="0" applyFont="1" applyAlignment="1">
      <alignment horizontal="right" vertical="top"/>
    </xf>
    <xf numFmtId="0" fontId="1" fillId="0" borderId="0" xfId="0" applyFont="1" applyAlignment="1">
      <alignment horizontal="justify" vertical="center"/>
    </xf>
    <xf numFmtId="173" fontId="1" fillId="0" borderId="0" xfId="0" applyNumberFormat="1" applyFont="1" applyAlignment="1">
      <alignment horizontal="justify" vertical="center"/>
    </xf>
    <xf numFmtId="14" fontId="2" fillId="0" borderId="0" xfId="0" applyNumberFormat="1" applyFont="1" applyAlignment="1">
      <alignment horizontal="left" vertical="center"/>
    </xf>
    <xf numFmtId="0" fontId="1" fillId="0" borderId="0" xfId="0" applyFont="1" applyAlignment="1">
      <alignment horizontal="right" vertical="center"/>
    </xf>
    <xf numFmtId="0" fontId="1" fillId="0" borderId="0" xfId="0" applyFont="1" applyAlignment="1">
      <alignment vertical="center"/>
    </xf>
    <xf numFmtId="0" fontId="5" fillId="0" borderId="0" xfId="0" applyFont="1" applyAlignment="1">
      <alignment horizontal="center" vertical="center"/>
    </xf>
    <xf numFmtId="0" fontId="5" fillId="0" borderId="0" xfId="0" applyFont="1" applyAlignment="1">
      <alignment horizontal="justify" vertical="center"/>
    </xf>
    <xf numFmtId="165" fontId="2" fillId="0" borderId="23" xfId="0" applyNumberFormat="1" applyFont="1" applyBorder="1" applyAlignment="1">
      <alignment horizontal="center" vertical="top" wrapText="1"/>
    </xf>
    <xf numFmtId="0" fontId="2" fillId="0" borderId="9" xfId="0" applyFont="1" applyBorder="1" applyAlignment="1">
      <alignment horizontal="justify" vertical="top" wrapText="1"/>
    </xf>
    <xf numFmtId="0" fontId="2" fillId="0" borderId="9" xfId="0" applyFont="1" applyBorder="1" applyAlignment="1">
      <alignment horizontal="center" vertical="top" wrapText="1"/>
    </xf>
    <xf numFmtId="1" fontId="2" fillId="0" borderId="9" xfId="0" applyNumberFormat="1" applyFont="1" applyBorder="1" applyAlignment="1">
      <alignment horizontal="center" vertical="top" wrapText="1"/>
    </xf>
    <xf numFmtId="164" fontId="2" fillId="0" borderId="9" xfId="8" applyNumberFormat="1" applyFont="1" applyBorder="1" applyAlignment="1" applyProtection="1">
      <alignment vertical="top" wrapText="1"/>
    </xf>
    <xf numFmtId="0" fontId="2" fillId="3" borderId="26" xfId="0" applyFont="1" applyFill="1" applyBorder="1" applyAlignment="1">
      <alignment vertical="center"/>
    </xf>
    <xf numFmtId="39" fontId="2" fillId="0" borderId="9" xfId="8" applyNumberFormat="1" applyFont="1" applyFill="1" applyBorder="1" applyAlignment="1" applyProtection="1">
      <alignment horizontal="right" vertical="top" wrapText="1"/>
    </xf>
    <xf numFmtId="164" fontId="2" fillId="0" borderId="9" xfId="8" applyNumberFormat="1" applyFont="1" applyFill="1" applyBorder="1" applyAlignment="1" applyProtection="1">
      <alignment horizontal="right" vertical="center"/>
    </xf>
    <xf numFmtId="164" fontId="2" fillId="4" borderId="9" xfId="8" applyNumberFormat="1" applyFont="1" applyFill="1" applyBorder="1" applyAlignment="1" applyProtection="1">
      <alignment horizontal="right" vertical="center"/>
    </xf>
    <xf numFmtId="164" fontId="2" fillId="5" borderId="28" xfId="8" applyNumberFormat="1" applyFont="1" applyFill="1" applyBorder="1" applyAlignment="1" applyProtection="1">
      <alignment horizontal="right" vertical="center"/>
    </xf>
    <xf numFmtId="0" fontId="2" fillId="5" borderId="27" xfId="0" applyFont="1" applyFill="1" applyBorder="1" applyAlignment="1">
      <alignment horizontal="center" vertical="center" wrapText="1"/>
    </xf>
    <xf numFmtId="0" fontId="1" fillId="5" borderId="28" xfId="114" applyFont="1" applyFill="1" applyBorder="1" applyAlignment="1" applyProtection="1">
      <alignment vertical="center" wrapText="1"/>
    </xf>
    <xf numFmtId="0" fontId="1" fillId="5" borderId="28" xfId="114" applyFont="1" applyFill="1" applyBorder="1" applyAlignment="1" applyProtection="1">
      <alignment horizontal="center" vertical="center" wrapText="1"/>
    </xf>
    <xf numFmtId="164" fontId="2" fillId="5" borderId="29" xfId="8" applyNumberFormat="1" applyFont="1" applyFill="1" applyBorder="1" applyAlignment="1" applyProtection="1">
      <alignment horizontal="right" vertical="center"/>
    </xf>
    <xf numFmtId="0" fontId="2" fillId="9" borderId="0" xfId="0" applyFont="1" applyFill="1" applyAlignment="1">
      <alignment horizontal="center" vertical="center" wrapText="1"/>
    </xf>
    <xf numFmtId="0" fontId="2" fillId="0" borderId="0" xfId="0" applyFont="1" applyAlignment="1">
      <alignment horizontal="center" vertical="center" wrapText="1"/>
    </xf>
    <xf numFmtId="14" fontId="2" fillId="0" borderId="0" xfId="0" applyNumberFormat="1" applyFont="1" applyAlignment="1">
      <alignment horizontal="center" vertical="center"/>
    </xf>
    <xf numFmtId="165" fontId="2" fillId="5" borderId="9" xfId="0" applyNumberFormat="1" applyFont="1" applyFill="1" applyBorder="1" applyAlignment="1">
      <alignment horizontal="center" vertical="center" wrapText="1"/>
    </xf>
    <xf numFmtId="0" fontId="1" fillId="5" borderId="9" xfId="114" applyFont="1" applyFill="1" applyBorder="1" applyAlignment="1" applyProtection="1">
      <alignment vertical="center" wrapText="1"/>
    </xf>
    <xf numFmtId="2" fontId="2" fillId="5" borderId="9" xfId="0" applyNumberFormat="1" applyFont="1" applyFill="1" applyBorder="1" applyAlignment="1">
      <alignment horizontal="right" vertical="center"/>
    </xf>
    <xf numFmtId="164" fontId="2" fillId="5" borderId="9" xfId="8" applyNumberFormat="1" applyFont="1" applyFill="1" applyBorder="1" applyAlignment="1" applyProtection="1">
      <alignment horizontal="right" vertical="center"/>
    </xf>
    <xf numFmtId="165" fontId="1" fillId="0" borderId="0" xfId="0" applyNumberFormat="1" applyFont="1" applyAlignment="1">
      <alignment horizontal="justify" vertical="top"/>
    </xf>
    <xf numFmtId="173" fontId="1" fillId="0" borderId="0" xfId="0" applyNumberFormat="1" applyFont="1" applyAlignment="1">
      <alignment horizontal="justify" vertical="top"/>
    </xf>
    <xf numFmtId="14" fontId="2" fillId="0" borderId="0" xfId="0" applyNumberFormat="1" applyFont="1" applyAlignment="1">
      <alignment horizontal="left" vertical="top"/>
    </xf>
    <xf numFmtId="0" fontId="1" fillId="0" borderId="0" xfId="0" applyFont="1" applyAlignment="1">
      <alignment horizontal="right" vertical="top"/>
    </xf>
    <xf numFmtId="0" fontId="2" fillId="0" borderId="0" xfId="0" applyFont="1" applyAlignment="1">
      <alignment vertical="top"/>
    </xf>
    <xf numFmtId="0" fontId="1" fillId="0" borderId="0" xfId="0" applyFont="1" applyAlignment="1">
      <alignment vertical="top"/>
    </xf>
    <xf numFmtId="165" fontId="5" fillId="0" borderId="0" xfId="0" applyNumberFormat="1" applyFont="1" applyAlignment="1">
      <alignment horizontal="center" vertical="top"/>
    </xf>
    <xf numFmtId="0" fontId="5" fillId="0" borderId="0" xfId="0" applyFont="1" applyAlignment="1">
      <alignment horizontal="justify" vertical="top"/>
    </xf>
    <xf numFmtId="0" fontId="5" fillId="0" borderId="0" xfId="0" applyFont="1" applyAlignment="1">
      <alignment vertical="top"/>
    </xf>
    <xf numFmtId="0" fontId="7" fillId="0" borderId="12" xfId="0" applyFont="1" applyBorder="1" applyAlignment="1" applyProtection="1">
      <alignment horizontal="justify" vertical="center"/>
      <protection hidden="1"/>
    </xf>
    <xf numFmtId="173" fontId="7" fillId="0" borderId="0" xfId="0" applyNumberFormat="1" applyFont="1" applyAlignment="1" applyProtection="1">
      <alignment horizontal="justify" vertical="center"/>
      <protection hidden="1"/>
    </xf>
    <xf numFmtId="14" fontId="4" fillId="0" borderId="0" xfId="0" applyNumberFormat="1" applyFont="1" applyAlignment="1" applyProtection="1">
      <alignment horizontal="left" vertical="center"/>
      <protection hidden="1"/>
    </xf>
    <xf numFmtId="0" fontId="2" fillId="4" borderId="9" xfId="112" applyFont="1" applyFill="1" applyBorder="1" applyAlignment="1">
      <alignment vertical="top" wrapText="1"/>
    </xf>
    <xf numFmtId="0" fontId="7" fillId="4" borderId="9" xfId="0" applyFont="1" applyFill="1" applyBorder="1" applyAlignment="1">
      <alignment horizontal="left" vertical="top" wrapText="1"/>
    </xf>
    <xf numFmtId="4" fontId="7" fillId="4" borderId="9" xfId="8" applyNumberFormat="1" applyFont="1" applyFill="1" applyBorder="1" applyAlignment="1" applyProtection="1">
      <alignment vertical="top" wrapText="1"/>
    </xf>
    <xf numFmtId="0" fontId="4" fillId="0" borderId="0" xfId="112" applyAlignment="1" applyProtection="1">
      <alignment horizontal="left" vertical="center" wrapText="1"/>
      <protection hidden="1"/>
    </xf>
    <xf numFmtId="0" fontId="7" fillId="0" borderId="0" xfId="0" applyFont="1" applyAlignment="1" applyProtection="1">
      <alignment horizontal="left" vertical="center" wrapText="1"/>
      <protection hidden="1"/>
    </xf>
    <xf numFmtId="2" fontId="7" fillId="0" borderId="0" xfId="112" applyNumberFormat="1" applyFont="1" applyAlignment="1" applyProtection="1">
      <alignment vertical="center"/>
      <protection hidden="1"/>
    </xf>
    <xf numFmtId="0" fontId="33" fillId="0" borderId="0" xfId="112" applyFont="1" applyAlignment="1" applyProtection="1">
      <alignment horizontal="justify" vertical="center" wrapText="1"/>
      <protection hidden="1"/>
    </xf>
    <xf numFmtId="0" fontId="33" fillId="0" borderId="0" xfId="112" applyFont="1" applyAlignment="1" applyProtection="1">
      <alignment horizontal="center" vertical="center" wrapText="1"/>
      <protection hidden="1"/>
    </xf>
    <xf numFmtId="0" fontId="7" fillId="0" borderId="0" xfId="0" applyFont="1" applyAlignment="1" applyProtection="1">
      <alignment horizontal="justify" vertical="center"/>
      <protection hidden="1"/>
    </xf>
    <xf numFmtId="173" fontId="7" fillId="0" borderId="0" xfId="0" applyNumberFormat="1" applyFont="1" applyAlignment="1" applyProtection="1">
      <alignment horizontal="left" vertical="center" indent="1"/>
      <protection hidden="1"/>
    </xf>
    <xf numFmtId="0" fontId="7" fillId="0" borderId="0" xfId="0" applyFont="1" applyAlignment="1" applyProtection="1">
      <alignment horizontal="left" vertical="center" indent="1"/>
      <protection hidden="1"/>
    </xf>
    <xf numFmtId="0" fontId="7" fillId="0" borderId="0" xfId="112" applyFont="1" applyAlignment="1" applyProtection="1">
      <alignment horizontal="left" vertical="top"/>
      <protection hidden="1"/>
    </xf>
    <xf numFmtId="0" fontId="4" fillId="0" borderId="0" xfId="112" applyAlignment="1" applyProtection="1">
      <alignment vertical="top" wrapText="1"/>
      <protection hidden="1"/>
    </xf>
    <xf numFmtId="0" fontId="4" fillId="0" borderId="0" xfId="112" applyAlignment="1" applyProtection="1">
      <alignment horizontal="left" vertical="center"/>
      <protection hidden="1"/>
    </xf>
    <xf numFmtId="0" fontId="0" fillId="0" borderId="9" xfId="0" applyBorder="1"/>
    <xf numFmtId="0" fontId="2" fillId="0" borderId="0" xfId="0" applyFont="1" applyAlignment="1">
      <alignment horizontal="justify" vertical="center" wrapText="1"/>
    </xf>
    <xf numFmtId="0" fontId="66" fillId="0" borderId="0" xfId="111" applyFont="1" applyAlignment="1" applyProtection="1">
      <alignment vertical="top"/>
      <protection hidden="1"/>
    </xf>
    <xf numFmtId="0" fontId="67" fillId="0" borderId="0" xfId="111" applyFont="1" applyAlignment="1" applyProtection="1">
      <alignment vertical="top"/>
      <protection hidden="1"/>
    </xf>
    <xf numFmtId="2" fontId="67" fillId="0" borderId="0" xfId="111" applyNumberFormat="1" applyFont="1" applyAlignment="1" applyProtection="1">
      <alignment vertical="top"/>
      <protection hidden="1"/>
    </xf>
    <xf numFmtId="172" fontId="66" fillId="0" borderId="0" xfId="111" applyNumberFormat="1" applyFont="1" applyAlignment="1" applyProtection="1">
      <alignment vertical="top"/>
      <protection hidden="1"/>
    </xf>
    <xf numFmtId="0" fontId="1" fillId="0" borderId="9" xfId="0" applyFont="1" applyBorder="1" applyAlignment="1">
      <alignment horizontal="center" vertical="center" wrapText="1"/>
    </xf>
    <xf numFmtId="0" fontId="1" fillId="0" borderId="5" xfId="0" applyFont="1" applyBorder="1" applyAlignment="1">
      <alignment horizontal="justify" vertical="center" wrapText="1"/>
    </xf>
    <xf numFmtId="0" fontId="2" fillId="0" borderId="0" xfId="112" applyFont="1" applyAlignment="1" applyProtection="1">
      <alignment vertical="center" wrapText="1"/>
      <protection hidden="1"/>
    </xf>
    <xf numFmtId="0" fontId="2" fillId="0" borderId="0" xfId="112" applyFont="1" applyAlignment="1">
      <alignment horizontal="left" vertical="center" wrapText="1"/>
    </xf>
    <xf numFmtId="0" fontId="1" fillId="0" borderId="0" xfId="112" applyFont="1" applyAlignment="1">
      <alignment horizontal="center" vertical="center"/>
    </xf>
    <xf numFmtId="0" fontId="2" fillId="0" borderId="0" xfId="112" applyFont="1" applyAlignment="1">
      <alignment horizontal="center" vertical="center"/>
    </xf>
    <xf numFmtId="165" fontId="1" fillId="0" borderId="5" xfId="0" applyNumberFormat="1" applyFont="1" applyBorder="1" applyAlignment="1">
      <alignment horizontal="left" vertical="center" wrapText="1"/>
    </xf>
    <xf numFmtId="165" fontId="2" fillId="0" borderId="0" xfId="0" applyNumberFormat="1" applyFont="1" applyAlignment="1">
      <alignment horizontal="left" vertical="center" wrapText="1"/>
    </xf>
    <xf numFmtId="165" fontId="2" fillId="0" borderId="0" xfId="109" applyNumberFormat="1" applyFont="1" applyFill="1" applyBorder="1" applyAlignment="1" applyProtection="1">
      <alignment vertical="center" wrapText="1"/>
    </xf>
    <xf numFmtId="165" fontId="1" fillId="0" borderId="0" xfId="112" applyNumberFormat="1" applyFont="1" applyAlignment="1" applyProtection="1">
      <alignment vertical="center" wrapText="1"/>
      <protection hidden="1"/>
    </xf>
    <xf numFmtId="165" fontId="2" fillId="0" borderId="0" xfId="112" applyNumberFormat="1" applyFont="1" applyAlignment="1" applyProtection="1">
      <alignment vertical="center" wrapText="1"/>
      <protection hidden="1"/>
    </xf>
    <xf numFmtId="0" fontId="5" fillId="0" borderId="0" xfId="0" applyFont="1" applyAlignment="1">
      <alignment vertical="center" wrapText="1"/>
    </xf>
    <xf numFmtId="0" fontId="2" fillId="0" borderId="0" xfId="0" applyFont="1" applyAlignment="1">
      <alignment vertical="center" wrapText="1"/>
    </xf>
    <xf numFmtId="0" fontId="5" fillId="10" borderId="0" xfId="0" applyFont="1" applyFill="1" applyAlignment="1">
      <alignment vertical="center"/>
    </xf>
    <xf numFmtId="0" fontId="2" fillId="10" borderId="0" xfId="0" applyFont="1" applyFill="1" applyAlignment="1">
      <alignment vertical="center"/>
    </xf>
    <xf numFmtId="165" fontId="1" fillId="0" borderId="0" xfId="0" applyNumberFormat="1" applyFont="1" applyAlignment="1">
      <alignment horizontal="justify" vertical="center"/>
    </xf>
    <xf numFmtId="0" fontId="1" fillId="0" borderId="0" xfId="0" applyFont="1" applyAlignment="1">
      <alignment vertical="center" wrapText="1"/>
    </xf>
    <xf numFmtId="165" fontId="5" fillId="0" borderId="0" xfId="0" applyNumberFormat="1" applyFont="1" applyAlignment="1">
      <alignment horizontal="center" vertical="center"/>
    </xf>
    <xf numFmtId="0" fontId="44" fillId="0" borderId="17" xfId="110" applyNumberFormat="1" applyFont="1" applyFill="1" applyBorder="1" applyAlignment="1" applyProtection="1">
      <alignment horizontal="right" vertical="top"/>
      <protection hidden="1"/>
    </xf>
    <xf numFmtId="4" fontId="4" fillId="3" borderId="9" xfId="110" applyNumberFormat="1" applyFont="1" applyFill="1" applyBorder="1" applyAlignment="1" applyProtection="1">
      <alignment horizontal="right" vertical="center" wrapText="1"/>
      <protection locked="0"/>
    </xf>
    <xf numFmtId="10" fontId="4" fillId="3" borderId="9" xfId="110" applyNumberFormat="1" applyFont="1" applyFill="1" applyBorder="1" applyAlignment="1" applyProtection="1">
      <alignment horizontal="right" vertical="center" wrapText="1"/>
      <protection locked="0"/>
    </xf>
    <xf numFmtId="164" fontId="36" fillId="0" borderId="0" xfId="110" applyNumberFormat="1" applyFont="1" applyFill="1" applyBorder="1" applyAlignment="1" applyProtection="1">
      <alignment vertical="center"/>
      <protection hidden="1"/>
    </xf>
    <xf numFmtId="0" fontId="53" fillId="0" borderId="0" xfId="110" applyNumberFormat="1" applyFont="1" applyFill="1" applyBorder="1" applyAlignment="1" applyProtection="1">
      <alignment vertical="center"/>
      <protection hidden="1"/>
    </xf>
    <xf numFmtId="164" fontId="40" fillId="0" borderId="0" xfId="110" applyNumberFormat="1" applyFont="1" applyFill="1" applyBorder="1" applyAlignment="1" applyProtection="1">
      <alignment vertical="top"/>
      <protection hidden="1"/>
    </xf>
    <xf numFmtId="4" fontId="4" fillId="9" borderId="9" xfId="110" applyNumberFormat="1" applyFont="1" applyFill="1" applyBorder="1" applyAlignment="1" applyProtection="1">
      <alignment horizontal="right" vertical="center" wrapText="1"/>
    </xf>
    <xf numFmtId="10" fontId="4" fillId="9" borderId="9" xfId="110" applyNumberFormat="1" applyFont="1" applyFill="1" applyBorder="1" applyAlignment="1" applyProtection="1">
      <alignment horizontal="right" vertical="center" wrapText="1"/>
    </xf>
    <xf numFmtId="0" fontId="2" fillId="0" borderId="9" xfId="0" applyFont="1" applyBorder="1" applyAlignment="1" applyProtection="1">
      <alignment horizontal="center" vertical="center"/>
      <protection locked="0"/>
    </xf>
    <xf numFmtId="0" fontId="2" fillId="0" borderId="9" xfId="0" applyFont="1" applyBorder="1" applyAlignment="1" applyProtection="1">
      <alignment vertical="center"/>
      <protection locked="0"/>
    </xf>
    <xf numFmtId="0" fontId="2" fillId="0" borderId="0" xfId="0" applyFont="1" applyAlignment="1" applyProtection="1">
      <alignment horizontal="center" vertical="center"/>
      <protection locked="0"/>
    </xf>
    <xf numFmtId="37" fontId="36" fillId="0" borderId="0" xfId="110" applyNumberFormat="1" applyFont="1" applyFill="1" applyBorder="1" applyAlignment="1" applyProtection="1">
      <alignment vertical="top"/>
      <protection hidden="1"/>
    </xf>
    <xf numFmtId="0" fontId="2" fillId="0" borderId="0" xfId="109" applyNumberFormat="1" applyFont="1" applyFill="1" applyBorder="1" applyAlignment="1" applyProtection="1">
      <alignment horizontal="center" vertical="center"/>
    </xf>
    <xf numFmtId="0" fontId="2" fillId="0" borderId="0" xfId="112" applyFont="1" applyAlignment="1" applyProtection="1">
      <alignment horizontal="center" vertical="center"/>
      <protection hidden="1"/>
    </xf>
    <xf numFmtId="0" fontId="1" fillId="0" borderId="0" xfId="112" applyFont="1" applyAlignment="1">
      <alignment horizontal="left" vertical="center"/>
    </xf>
    <xf numFmtId="0" fontId="69" fillId="0" borderId="0" xfId="0" applyFont="1" applyAlignment="1">
      <alignment horizontal="center" vertical="center"/>
    </xf>
    <xf numFmtId="0" fontId="69" fillId="0" borderId="0" xfId="0" applyFont="1" applyAlignment="1">
      <alignment vertical="center"/>
    </xf>
    <xf numFmtId="165" fontId="1" fillId="0" borderId="9" xfId="109" applyNumberFormat="1" applyFont="1" applyFill="1" applyBorder="1" applyAlignment="1" applyProtection="1">
      <alignment vertical="center" wrapText="1"/>
    </xf>
    <xf numFmtId="0" fontId="1" fillId="0" borderId="9" xfId="109" applyNumberFormat="1" applyFont="1" applyFill="1" applyBorder="1" applyAlignment="1" applyProtection="1">
      <alignment vertical="center" wrapText="1"/>
    </xf>
    <xf numFmtId="0" fontId="70" fillId="0" borderId="9" xfId="0" applyFont="1" applyBorder="1" applyAlignment="1">
      <alignment horizontal="center" vertical="center" wrapText="1"/>
    </xf>
    <xf numFmtId="0" fontId="70" fillId="0" borderId="9" xfId="0" applyFont="1" applyBorder="1" applyAlignment="1">
      <alignment vertical="center" wrapText="1"/>
    </xf>
    <xf numFmtId="0" fontId="1" fillId="0" borderId="9" xfId="109" applyNumberFormat="1" applyFont="1" applyFill="1" applyBorder="1" applyAlignment="1" applyProtection="1">
      <alignment horizontal="center" vertical="center" wrapText="1"/>
    </xf>
    <xf numFmtId="0" fontId="1" fillId="0" borderId="9" xfId="109" applyNumberFormat="1" applyFont="1" applyFill="1" applyBorder="1" applyAlignment="1" applyProtection="1">
      <alignment horizontal="center" vertical="center"/>
    </xf>
    <xf numFmtId="0" fontId="2" fillId="0" borderId="0" xfId="0" applyFont="1" applyAlignment="1" applyProtection="1">
      <alignment horizontal="left" vertical="center" indent="1"/>
      <protection hidden="1"/>
    </xf>
    <xf numFmtId="0" fontId="1" fillId="0" borderId="0" xfId="109" applyNumberFormat="1" applyFont="1" applyFill="1" applyBorder="1" applyAlignment="1" applyProtection="1">
      <alignment vertical="center" wrapText="1"/>
    </xf>
    <xf numFmtId="0" fontId="7" fillId="0" borderId="0" xfId="110" applyFont="1" applyAlignment="1" applyProtection="1">
      <alignment vertical="top"/>
      <protection hidden="1"/>
    </xf>
    <xf numFmtId="2" fontId="2" fillId="0" borderId="9" xfId="109" applyNumberFormat="1" applyFont="1" applyFill="1" applyBorder="1" applyAlignment="1" applyProtection="1">
      <alignment horizontal="right" vertical="top" wrapText="1"/>
    </xf>
    <xf numFmtId="0" fontId="68" fillId="0" borderId="9" xfId="0" applyFont="1" applyBorder="1" applyAlignment="1">
      <alignment vertical="top" wrapText="1"/>
    </xf>
    <xf numFmtId="10" fontId="2" fillId="0" borderId="9" xfId="109" applyNumberFormat="1" applyFont="1" applyFill="1" applyBorder="1" applyAlignment="1" applyProtection="1">
      <alignment horizontal="center" vertical="top" wrapText="1"/>
      <protection locked="0" hidden="1"/>
    </xf>
    <xf numFmtId="0" fontId="68" fillId="0" borderId="9" xfId="0" applyFont="1" applyBorder="1" applyAlignment="1">
      <alignment horizontal="center" vertical="top" wrapText="1"/>
    </xf>
    <xf numFmtId="0" fontId="68" fillId="3" borderId="9" xfId="107" applyFont="1" applyFill="1" applyBorder="1" applyAlignment="1" applyProtection="1">
      <alignment horizontal="center" vertical="top" wrapText="1"/>
      <protection locked="0"/>
    </xf>
    <xf numFmtId="0" fontId="2" fillId="0" borderId="0" xfId="107" applyFont="1" applyAlignment="1" applyProtection="1">
      <alignment vertical="center"/>
      <protection hidden="1"/>
    </xf>
    <xf numFmtId="0" fontId="23" fillId="0" borderId="0" xfId="107" applyFont="1" applyAlignment="1" applyProtection="1">
      <alignment horizontal="center" vertical="center" wrapText="1"/>
      <protection hidden="1"/>
    </xf>
    <xf numFmtId="0" fontId="5" fillId="0" borderId="0" xfId="107" applyFont="1" applyAlignment="1" applyProtection="1">
      <alignment vertical="center"/>
      <protection hidden="1"/>
    </xf>
    <xf numFmtId="0" fontId="2" fillId="0" borderId="0" xfId="107" applyFont="1" applyProtection="1">
      <protection hidden="1"/>
    </xf>
    <xf numFmtId="0" fontId="2" fillId="0" borderId="0" xfId="107" applyFont="1" applyAlignment="1" applyProtection="1">
      <alignment horizontal="center"/>
      <protection hidden="1"/>
    </xf>
    <xf numFmtId="0" fontId="5" fillId="0" borderId="0" xfId="107" applyFont="1" applyProtection="1">
      <protection hidden="1"/>
    </xf>
    <xf numFmtId="0" fontId="1" fillId="0" borderId="0" xfId="107" applyFont="1" applyAlignment="1" applyProtection="1">
      <alignment horizontal="center" vertical="center"/>
      <protection hidden="1"/>
    </xf>
    <xf numFmtId="0" fontId="2" fillId="0" borderId="0" xfId="107" applyFont="1" applyAlignment="1" applyProtection="1">
      <alignment horizontal="justify" vertical="center"/>
      <protection hidden="1"/>
    </xf>
    <xf numFmtId="0" fontId="2" fillId="0" borderId="0" xfId="107" applyFont="1" applyAlignment="1" applyProtection="1">
      <alignment horizontal="center" vertical="center"/>
      <protection hidden="1"/>
    </xf>
    <xf numFmtId="0" fontId="49" fillId="0" borderId="0" xfId="107" applyFont="1" applyAlignment="1" applyProtection="1">
      <alignment horizontal="center" vertical="center"/>
      <protection hidden="1"/>
    </xf>
    <xf numFmtId="0" fontId="2" fillId="0" borderId="24" xfId="107" applyFont="1" applyBorder="1" applyAlignment="1" applyProtection="1">
      <alignment vertical="center" wrapText="1"/>
      <protection hidden="1"/>
    </xf>
    <xf numFmtId="0" fontId="2" fillId="0" borderId="3" xfId="107" applyFont="1" applyBorder="1" applyAlignment="1" applyProtection="1">
      <alignment vertical="center" wrapText="1"/>
      <protection hidden="1"/>
    </xf>
    <xf numFmtId="0" fontId="2" fillId="0" borderId="0" xfId="107" applyFont="1" applyAlignment="1" applyProtection="1">
      <alignment vertical="center" wrapText="1"/>
      <protection hidden="1"/>
    </xf>
    <xf numFmtId="0" fontId="2" fillId="0" borderId="30" xfId="107" applyFont="1" applyBorder="1" applyAlignment="1" applyProtection="1">
      <alignment vertical="center"/>
      <protection hidden="1"/>
    </xf>
    <xf numFmtId="0" fontId="2" fillId="0" borderId="31" xfId="107" applyFont="1" applyBorder="1" applyAlignment="1" applyProtection="1">
      <alignment vertical="center"/>
      <protection hidden="1"/>
    </xf>
    <xf numFmtId="0" fontId="2" fillId="0" borderId="11" xfId="107" applyFont="1" applyBorder="1" applyAlignment="1" applyProtection="1">
      <alignment vertical="center"/>
      <protection hidden="1"/>
    </xf>
    <xf numFmtId="0" fontId="2" fillId="0" borderId="20" xfId="107" applyFont="1" applyBorder="1" applyAlignment="1" applyProtection="1">
      <alignment vertical="center"/>
      <protection hidden="1"/>
    </xf>
    <xf numFmtId="0" fontId="2" fillId="0" borderId="32" xfId="107" applyFont="1" applyBorder="1" applyAlignment="1" applyProtection="1">
      <alignment vertical="center"/>
      <protection hidden="1"/>
    </xf>
    <xf numFmtId="0" fontId="2" fillId="0" borderId="33" xfId="107" applyFont="1" applyBorder="1" applyAlignment="1" applyProtection="1">
      <alignment vertical="center"/>
      <protection hidden="1"/>
    </xf>
    <xf numFmtId="0" fontId="2" fillId="0" borderId="14" xfId="107" applyFont="1" applyBorder="1" applyAlignment="1" applyProtection="1">
      <alignment vertical="center"/>
      <protection hidden="1"/>
    </xf>
    <xf numFmtId="0" fontId="2" fillId="0" borderId="15" xfId="107" applyFont="1" applyBorder="1" applyAlignment="1" applyProtection="1">
      <alignment vertical="center"/>
      <protection hidden="1"/>
    </xf>
    <xf numFmtId="0" fontId="2" fillId="0" borderId="24" xfId="107" applyFont="1" applyBorder="1" applyAlignment="1" applyProtection="1">
      <alignment horizontal="left" vertical="center"/>
      <protection hidden="1"/>
    </xf>
    <xf numFmtId="0" fontId="2" fillId="0" borderId="25" xfId="107" applyFont="1" applyBorder="1" applyAlignment="1" applyProtection="1">
      <alignment horizontal="left" vertical="center"/>
      <protection hidden="1"/>
    </xf>
    <xf numFmtId="0" fontId="2" fillId="0" borderId="0" xfId="107" applyFont="1" applyAlignment="1" applyProtection="1">
      <alignment horizontal="left" vertical="center"/>
      <protection hidden="1"/>
    </xf>
    <xf numFmtId="1" fontId="2" fillId="3" borderId="17" xfId="107" applyNumberFormat="1" applyFont="1" applyFill="1" applyBorder="1" applyAlignment="1" applyProtection="1">
      <alignment horizontal="center" vertical="center"/>
      <protection locked="0"/>
    </xf>
    <xf numFmtId="0" fontId="50" fillId="0" borderId="0" xfId="107" applyFont="1" applyAlignment="1" applyProtection="1">
      <alignment horizontal="center" vertical="center"/>
      <protection hidden="1"/>
    </xf>
    <xf numFmtId="173" fontId="68" fillId="3" borderId="17" xfId="107" applyNumberFormat="1" applyFont="1" applyFill="1" applyBorder="1" applyAlignment="1" applyProtection="1">
      <alignment horizontal="center" vertical="center"/>
      <protection locked="0"/>
    </xf>
    <xf numFmtId="0" fontId="2" fillId="0" borderId="9" xfId="107" applyFont="1" applyBorder="1" applyAlignment="1" applyProtection="1">
      <alignment horizontal="center" vertical="center"/>
      <protection hidden="1"/>
    </xf>
    <xf numFmtId="0" fontId="1" fillId="0" borderId="0" xfId="112" applyFont="1" applyAlignment="1">
      <alignment vertical="center"/>
    </xf>
    <xf numFmtId="0" fontId="2" fillId="0" borderId="0" xfId="112" applyFont="1" applyAlignment="1">
      <alignment vertical="center" wrapText="1"/>
    </xf>
    <xf numFmtId="0" fontId="22" fillId="0" borderId="0" xfId="0" applyFont="1" applyAlignment="1">
      <alignment vertical="center" wrapText="1"/>
    </xf>
    <xf numFmtId="0" fontId="70" fillId="0" borderId="0" xfId="0" applyFont="1" applyAlignment="1">
      <alignment horizontal="center" vertical="center"/>
    </xf>
    <xf numFmtId="0" fontId="70" fillId="0" borderId="0" xfId="0" applyFont="1" applyAlignment="1">
      <alignment horizontal="left" vertical="center"/>
    </xf>
    <xf numFmtId="165" fontId="32" fillId="10" borderId="18" xfId="109" applyNumberFormat="1" applyFont="1" applyFill="1" applyBorder="1" applyAlignment="1" applyProtection="1">
      <alignment vertical="center" wrapText="1"/>
      <protection locked="0"/>
    </xf>
    <xf numFmtId="2" fontId="32" fillId="10" borderId="18" xfId="0" applyNumberFormat="1" applyFont="1" applyFill="1" applyBorder="1" applyAlignment="1">
      <alignment horizontal="right" vertical="center" wrapText="1"/>
    </xf>
    <xf numFmtId="0" fontId="32" fillId="10" borderId="18" xfId="114" applyFont="1" applyFill="1" applyBorder="1" applyAlignment="1" applyProtection="1">
      <alignment vertical="center" wrapText="1"/>
    </xf>
    <xf numFmtId="2" fontId="32" fillId="10" borderId="18" xfId="0" applyNumberFormat="1" applyFont="1" applyFill="1" applyBorder="1" applyAlignment="1">
      <alignment horizontal="left" vertical="center" wrapText="1"/>
    </xf>
    <xf numFmtId="0" fontId="59" fillId="0" borderId="0" xfId="110" applyNumberFormat="1" applyFont="1" applyFill="1" applyBorder="1" applyAlignment="1" applyProtection="1">
      <alignment vertical="top"/>
      <protection hidden="1"/>
    </xf>
    <xf numFmtId="0" fontId="56" fillId="0" borderId="6" xfId="111" applyFont="1" applyBorder="1" applyAlignment="1" applyProtection="1">
      <alignment horizontal="center" vertical="top"/>
      <protection hidden="1"/>
    </xf>
    <xf numFmtId="0" fontId="56" fillId="0" borderId="8" xfId="111" applyFont="1" applyBorder="1" applyAlignment="1" applyProtection="1">
      <alignment horizontal="center" vertical="top"/>
      <protection hidden="1"/>
    </xf>
    <xf numFmtId="4" fontId="2" fillId="0" borderId="23" xfId="111" applyNumberFormat="1" applyFont="1" applyBorder="1" applyAlignment="1" applyProtection="1">
      <alignment vertical="top"/>
      <protection hidden="1"/>
    </xf>
    <xf numFmtId="0" fontId="2" fillId="0" borderId="26" xfId="111" applyFont="1" applyBorder="1" applyAlignment="1" applyProtection="1">
      <alignment vertical="top"/>
      <protection hidden="1"/>
    </xf>
    <xf numFmtId="0" fontId="2" fillId="0" borderId="23" xfId="111" applyFont="1" applyBorder="1" applyAlignment="1" applyProtection="1">
      <alignment vertical="top"/>
      <protection hidden="1"/>
    </xf>
    <xf numFmtId="0" fontId="2" fillId="0" borderId="27" xfId="111" applyFont="1" applyBorder="1" applyAlignment="1" applyProtection="1">
      <alignment vertical="top"/>
      <protection hidden="1"/>
    </xf>
    <xf numFmtId="0" fontId="2" fillId="0" borderId="29" xfId="111" applyFont="1" applyBorder="1" applyAlignment="1" applyProtection="1">
      <alignment vertical="top"/>
      <protection hidden="1"/>
    </xf>
    <xf numFmtId="2" fontId="60" fillId="0" borderId="0" xfId="110" applyNumberFormat="1" applyFont="1" applyFill="1" applyBorder="1" applyAlignment="1" applyProtection="1">
      <alignment vertical="top"/>
      <protection hidden="1"/>
    </xf>
    <xf numFmtId="0" fontId="2" fillId="0" borderId="9" xfId="110" applyNumberFormat="1" applyFont="1" applyFill="1" applyBorder="1" applyAlignment="1" applyProtection="1">
      <alignment vertical="center"/>
      <protection hidden="1"/>
    </xf>
    <xf numFmtId="0" fontId="1" fillId="0" borderId="9" xfId="110" applyNumberFormat="1" applyFont="1" applyFill="1" applyBorder="1" applyAlignment="1" applyProtection="1">
      <alignment vertical="center"/>
      <protection hidden="1"/>
    </xf>
    <xf numFmtId="176" fontId="2" fillId="0" borderId="9" xfId="0" applyNumberFormat="1" applyFont="1" applyBorder="1" applyAlignment="1" applyProtection="1">
      <alignment vertical="center"/>
      <protection locked="0"/>
    </xf>
    <xf numFmtId="0" fontId="57" fillId="8" borderId="9" xfId="0" applyFont="1" applyFill="1" applyBorder="1" applyAlignment="1" applyProtection="1">
      <alignment horizontal="center" vertical="center" wrapText="1"/>
      <protection locked="0"/>
    </xf>
    <xf numFmtId="43" fontId="1" fillId="0" borderId="0" xfId="8" applyFont="1" applyAlignment="1" applyProtection="1">
      <alignment vertical="center"/>
      <protection locked="0"/>
    </xf>
    <xf numFmtId="0" fontId="68" fillId="0" borderId="0" xfId="0" applyFont="1" applyAlignment="1">
      <alignment vertical="center"/>
    </xf>
    <xf numFmtId="0" fontId="57" fillId="8" borderId="9" xfId="0" applyFont="1" applyFill="1" applyBorder="1" applyAlignment="1" applyProtection="1">
      <alignment horizontal="center" vertical="center"/>
      <protection locked="0"/>
    </xf>
    <xf numFmtId="0" fontId="54" fillId="0" borderId="34" xfId="73" applyFont="1" applyBorder="1" applyAlignment="1" applyProtection="1">
      <alignment horizontal="center" vertical="top" wrapText="1"/>
      <protection hidden="1"/>
    </xf>
    <xf numFmtId="0" fontId="54" fillId="0" borderId="35" xfId="73" applyFont="1" applyBorder="1" applyAlignment="1" applyProtection="1">
      <alignment horizontal="center" vertical="top" wrapText="1"/>
      <protection hidden="1"/>
    </xf>
    <xf numFmtId="43" fontId="2" fillId="0" borderId="26" xfId="8" applyFont="1" applyBorder="1" applyAlignment="1" applyProtection="1">
      <alignment vertical="top"/>
      <protection hidden="1"/>
    </xf>
    <xf numFmtId="177" fontId="55" fillId="0" borderId="36" xfId="73" applyNumberFormat="1" applyFont="1" applyBorder="1" applyAlignment="1" applyProtection="1">
      <alignment vertical="top" wrapText="1"/>
      <protection hidden="1"/>
    </xf>
    <xf numFmtId="177" fontId="55" fillId="0" borderId="37" xfId="73" applyNumberFormat="1" applyFont="1" applyBorder="1" applyAlignment="1" applyProtection="1">
      <alignment vertical="top" wrapText="1"/>
      <protection hidden="1"/>
    </xf>
    <xf numFmtId="0" fontId="7" fillId="0" borderId="0" xfId="111" applyFont="1" applyAlignment="1" applyProtection="1">
      <alignment vertical="top"/>
      <protection hidden="1"/>
    </xf>
    <xf numFmtId="0" fontId="7" fillId="0" borderId="38" xfId="111" applyFont="1" applyBorder="1" applyAlignment="1" applyProtection="1">
      <alignment horizontal="justify" vertical="top" wrapText="1"/>
      <protection hidden="1"/>
    </xf>
    <xf numFmtId="0" fontId="7" fillId="0" borderId="39" xfId="111" applyFont="1" applyBorder="1" applyAlignment="1" applyProtection="1">
      <alignment horizontal="right" vertical="center" wrapText="1" indent="5"/>
      <protection hidden="1"/>
    </xf>
    <xf numFmtId="174" fontId="7" fillId="0" borderId="40" xfId="111" applyNumberFormat="1" applyFont="1" applyBorder="1" applyAlignment="1" applyProtection="1">
      <alignment horizontal="center" vertical="center"/>
      <protection hidden="1"/>
    </xf>
    <xf numFmtId="4" fontId="7" fillId="0" borderId="41" xfId="111" applyNumberFormat="1" applyFont="1" applyBorder="1" applyAlignment="1" applyProtection="1">
      <alignment vertical="center"/>
      <protection hidden="1"/>
    </xf>
    <xf numFmtId="0" fontId="4" fillId="0" borderId="42" xfId="111" applyFont="1" applyBorder="1" applyAlignment="1" applyProtection="1">
      <alignment horizontal="center" vertical="center"/>
      <protection hidden="1"/>
    </xf>
    <xf numFmtId="0" fontId="4" fillId="0" borderId="43" xfId="111" applyFont="1" applyBorder="1" applyAlignment="1" applyProtection="1">
      <alignment vertical="center"/>
      <protection hidden="1"/>
    </xf>
    <xf numFmtId="4" fontId="7" fillId="0" borderId="41" xfId="111" applyNumberFormat="1" applyFont="1" applyBorder="1" applyAlignment="1" applyProtection="1">
      <alignment horizontal="right" vertical="center"/>
      <protection hidden="1"/>
    </xf>
    <xf numFmtId="0" fontId="65" fillId="0" borderId="43" xfId="111" applyFont="1" applyBorder="1" applyAlignment="1" applyProtection="1">
      <alignment horizontal="justify" vertical="top" wrapText="1"/>
      <protection hidden="1"/>
    </xf>
    <xf numFmtId="4" fontId="7" fillId="0" borderId="41" xfId="111" applyNumberFormat="1" applyFont="1" applyBorder="1" applyAlignment="1" applyProtection="1">
      <alignment vertical="center" wrapText="1"/>
      <protection hidden="1"/>
    </xf>
    <xf numFmtId="4" fontId="57" fillId="0" borderId="44" xfId="111" applyNumberFormat="1" applyFont="1" applyBorder="1" applyAlignment="1" applyProtection="1">
      <alignment horizontal="right" vertical="center" wrapText="1"/>
      <protection hidden="1"/>
    </xf>
    <xf numFmtId="4" fontId="57" fillId="0" borderId="41" xfId="111" applyNumberFormat="1" applyFont="1" applyBorder="1" applyAlignment="1" applyProtection="1">
      <alignment vertical="center" wrapText="1"/>
      <protection hidden="1"/>
    </xf>
    <xf numFmtId="0" fontId="7" fillId="0" borderId="6" xfId="111" applyFont="1" applyBorder="1" applyAlignment="1" applyProtection="1">
      <alignment horizontal="center" vertical="center" wrapText="1"/>
      <protection hidden="1"/>
    </xf>
    <xf numFmtId="174" fontId="7" fillId="0" borderId="23" xfId="111" applyNumberFormat="1" applyFont="1" applyBorder="1" applyAlignment="1" applyProtection="1">
      <alignment horizontal="center" vertical="center"/>
      <protection hidden="1"/>
    </xf>
    <xf numFmtId="0" fontId="4" fillId="0" borderId="23" xfId="111" applyFont="1" applyBorder="1" applyAlignment="1" applyProtection="1">
      <alignment horizontal="center" vertical="center"/>
      <protection hidden="1"/>
    </xf>
    <xf numFmtId="0" fontId="7" fillId="0" borderId="45" xfId="111" applyFont="1" applyBorder="1" applyAlignment="1" applyProtection="1">
      <alignment vertical="center" wrapText="1"/>
      <protection hidden="1"/>
    </xf>
    <xf numFmtId="0" fontId="7" fillId="0" borderId="46" xfId="111" applyFont="1" applyBorder="1" applyAlignment="1" applyProtection="1">
      <alignment vertical="center" wrapText="1"/>
      <protection hidden="1"/>
    </xf>
    <xf numFmtId="0" fontId="7" fillId="0" borderId="47" xfId="111" applyFont="1" applyBorder="1" applyAlignment="1" applyProtection="1">
      <alignment vertical="center" wrapText="1"/>
      <protection hidden="1"/>
    </xf>
    <xf numFmtId="10" fontId="4" fillId="0" borderId="9" xfId="110" applyNumberFormat="1" applyFont="1" applyFill="1" applyBorder="1" applyAlignment="1" applyProtection="1">
      <alignment horizontal="left" vertical="center"/>
      <protection hidden="1"/>
    </xf>
    <xf numFmtId="49" fontId="4" fillId="0" borderId="9" xfId="110" applyNumberFormat="1" applyFont="1" applyFill="1" applyBorder="1" applyAlignment="1" applyProtection="1">
      <alignment horizontal="left" vertical="center"/>
      <protection hidden="1"/>
    </xf>
    <xf numFmtId="10" fontId="7" fillId="0" borderId="9" xfId="111" applyNumberFormat="1" applyFont="1" applyBorder="1" applyAlignment="1" applyProtection="1">
      <alignment horizontal="left" vertical="center" wrapText="1"/>
      <protection hidden="1"/>
    </xf>
    <xf numFmtId="49" fontId="7" fillId="0" borderId="9" xfId="111" applyNumberFormat="1" applyFont="1" applyBorder="1" applyAlignment="1" applyProtection="1">
      <alignment horizontal="left" vertical="center" wrapText="1"/>
      <protection hidden="1"/>
    </xf>
    <xf numFmtId="0" fontId="6" fillId="0" borderId="0" xfId="108" applyAlignment="1" applyProtection="1">
      <alignment vertical="center"/>
      <protection hidden="1"/>
    </xf>
    <xf numFmtId="0" fontId="6" fillId="0" borderId="48" xfId="108" applyBorder="1" applyAlignment="1" applyProtection="1">
      <alignment vertical="center"/>
      <protection hidden="1"/>
    </xf>
    <xf numFmtId="0" fontId="6" fillId="0" borderId="49" xfId="108" applyBorder="1" applyAlignment="1" applyProtection="1">
      <alignment vertical="center"/>
      <protection hidden="1"/>
    </xf>
    <xf numFmtId="0" fontId="6" fillId="0" borderId="0" xfId="108" applyProtection="1">
      <protection hidden="1"/>
    </xf>
    <xf numFmtId="0" fontId="6" fillId="0" borderId="48" xfId="108" applyBorder="1" applyProtection="1">
      <protection hidden="1"/>
    </xf>
    <xf numFmtId="0" fontId="6" fillId="0" borderId="49" xfId="108" applyBorder="1" applyAlignment="1" applyProtection="1">
      <alignment horizontal="center" vertical="center"/>
      <protection hidden="1"/>
    </xf>
    <xf numFmtId="0" fontId="6" fillId="0" borderId="48" xfId="108" applyBorder="1" applyAlignment="1" applyProtection="1">
      <alignment horizontal="left" vertical="center"/>
      <protection hidden="1"/>
    </xf>
    <xf numFmtId="0" fontId="6" fillId="0" borderId="0" xfId="108" applyAlignment="1" applyProtection="1">
      <alignment horizontal="left"/>
      <protection hidden="1"/>
    </xf>
    <xf numFmtId="0" fontId="6" fillId="0" borderId="49" xfId="108" applyBorder="1" applyAlignment="1" applyProtection="1">
      <alignment horizontal="center"/>
      <protection hidden="1"/>
    </xf>
    <xf numFmtId="0" fontId="6" fillId="0" borderId="49" xfId="108" applyBorder="1" applyProtection="1">
      <protection hidden="1"/>
    </xf>
    <xf numFmtId="0" fontId="6" fillId="0" borderId="49" xfId="115" applyBorder="1" applyAlignment="1" applyProtection="1">
      <alignment horizontal="center"/>
      <protection hidden="1"/>
    </xf>
    <xf numFmtId="0" fontId="6" fillId="0" borderId="0" xfId="115" applyProtection="1">
      <protection hidden="1"/>
    </xf>
    <xf numFmtId="0" fontId="6" fillId="0" borderId="50" xfId="115" applyBorder="1" applyAlignment="1" applyProtection="1">
      <alignment horizontal="center"/>
      <protection hidden="1"/>
    </xf>
    <xf numFmtId="0" fontId="6" fillId="0" borderId="51" xfId="115" applyBorder="1" applyProtection="1">
      <protection hidden="1"/>
    </xf>
    <xf numFmtId="0" fontId="6" fillId="0" borderId="51" xfId="108" applyBorder="1" applyProtection="1">
      <protection hidden="1"/>
    </xf>
    <xf numFmtId="0" fontId="6" fillId="0" borderId="52" xfId="108" applyBorder="1" applyProtection="1">
      <protection hidden="1"/>
    </xf>
    <xf numFmtId="0" fontId="6" fillId="0" borderId="35" xfId="74" applyBorder="1" applyProtection="1">
      <protection hidden="1"/>
    </xf>
    <xf numFmtId="0" fontId="6" fillId="0" borderId="53" xfId="74" applyBorder="1" applyProtection="1">
      <protection hidden="1"/>
    </xf>
    <xf numFmtId="0" fontId="6" fillId="0" borderId="54" xfId="74" applyBorder="1" applyProtection="1">
      <protection hidden="1"/>
    </xf>
    <xf numFmtId="0" fontId="6" fillId="0" borderId="0" xfId="74" applyProtection="1">
      <protection hidden="1"/>
    </xf>
    <xf numFmtId="0" fontId="6" fillId="0" borderId="49" xfId="74" applyBorder="1" applyProtection="1">
      <protection hidden="1"/>
    </xf>
    <xf numFmtId="0" fontId="6" fillId="0" borderId="48" xfId="74" applyBorder="1" applyProtection="1">
      <protection hidden="1"/>
    </xf>
    <xf numFmtId="0" fontId="62" fillId="0" borderId="0" xfId="74" applyFont="1" applyAlignment="1" applyProtection="1">
      <alignment horizontal="center"/>
      <protection hidden="1"/>
    </xf>
    <xf numFmtId="0" fontId="6" fillId="0" borderId="25" xfId="74" applyBorder="1" applyProtection="1">
      <protection hidden="1"/>
    </xf>
    <xf numFmtId="0" fontId="6" fillId="0" borderId="17" xfId="74" applyBorder="1" applyProtection="1">
      <protection hidden="1"/>
    </xf>
    <xf numFmtId="0" fontId="6" fillId="0" borderId="19" xfId="74" applyBorder="1" applyProtection="1">
      <protection hidden="1"/>
    </xf>
    <xf numFmtId="0" fontId="6" fillId="0" borderId="18" xfId="74" applyBorder="1" applyProtection="1">
      <protection hidden="1"/>
    </xf>
    <xf numFmtId="0" fontId="64" fillId="0" borderId="0" xfId="74" applyFont="1" applyProtection="1">
      <protection hidden="1"/>
    </xf>
    <xf numFmtId="43" fontId="55" fillId="0" borderId="18" xfId="8" applyFont="1" applyBorder="1" applyAlignment="1" applyProtection="1">
      <alignment horizontal="right" vertical="top" wrapText="1"/>
      <protection hidden="1"/>
    </xf>
    <xf numFmtId="43" fontId="55" fillId="0" borderId="14" xfId="8" applyFont="1" applyBorder="1" applyAlignment="1" applyProtection="1">
      <alignment horizontal="right" vertical="top" wrapText="1"/>
      <protection hidden="1"/>
    </xf>
    <xf numFmtId="43" fontId="55" fillId="0" borderId="9" xfId="8" applyFont="1" applyBorder="1" applyAlignment="1" applyProtection="1">
      <alignment horizontal="right" vertical="top" wrapText="1"/>
      <protection hidden="1"/>
    </xf>
    <xf numFmtId="43" fontId="55" fillId="0" borderId="24" xfId="8" applyFont="1" applyBorder="1" applyAlignment="1" applyProtection="1">
      <alignment horizontal="right" vertical="top" wrapText="1"/>
      <protection hidden="1"/>
    </xf>
    <xf numFmtId="43" fontId="55" fillId="0" borderId="35" xfId="8" applyFont="1" applyBorder="1" applyAlignment="1" applyProtection="1">
      <alignment horizontal="right" vertical="top" wrapText="1"/>
      <protection hidden="1"/>
    </xf>
    <xf numFmtId="43" fontId="55" fillId="0" borderId="16" xfId="8" applyFont="1" applyBorder="1" applyAlignment="1" applyProtection="1">
      <alignment horizontal="right" vertical="top" wrapText="1"/>
      <protection hidden="1"/>
    </xf>
    <xf numFmtId="43" fontId="55" fillId="0" borderId="12" xfId="8" applyFont="1" applyBorder="1" applyAlignment="1" applyProtection="1">
      <alignment horizontal="right" vertical="top" wrapText="1"/>
      <protection hidden="1"/>
    </xf>
    <xf numFmtId="43" fontId="55" fillId="0" borderId="55" xfId="8" applyFont="1" applyBorder="1" applyAlignment="1" applyProtection="1">
      <alignment horizontal="right" vertical="top" wrapText="1"/>
      <protection hidden="1"/>
    </xf>
    <xf numFmtId="43" fontId="55" fillId="0" borderId="25" xfId="8" applyFont="1" applyBorder="1" applyAlignment="1" applyProtection="1">
      <alignment horizontal="right" vertical="top" wrapText="1"/>
      <protection hidden="1"/>
    </xf>
    <xf numFmtId="43" fontId="55" fillId="0" borderId="56" xfId="8" applyFont="1" applyBorder="1" applyAlignment="1" applyProtection="1">
      <alignment horizontal="right" vertical="top" wrapText="1"/>
      <protection hidden="1"/>
    </xf>
    <xf numFmtId="43" fontId="55" fillId="0" borderId="0" xfId="8" applyFont="1" applyBorder="1" applyAlignment="1" applyProtection="1">
      <alignment horizontal="right" vertical="top" wrapText="1"/>
      <protection hidden="1"/>
    </xf>
    <xf numFmtId="43" fontId="55" fillId="0" borderId="9" xfId="8" applyFont="1" applyBorder="1" applyAlignment="1" applyProtection="1">
      <alignment horizontal="center" vertical="top" wrapText="1"/>
      <protection hidden="1"/>
    </xf>
    <xf numFmtId="43" fontId="55" fillId="0" borderId="0" xfId="8" applyFont="1" applyBorder="1" applyAlignment="1" applyProtection="1">
      <alignment vertical="top" wrapText="1"/>
      <protection hidden="1"/>
    </xf>
    <xf numFmtId="43" fontId="54" fillId="0" borderId="17" xfId="8" applyFont="1" applyBorder="1" applyAlignment="1" applyProtection="1">
      <alignment vertical="top" wrapText="1"/>
      <protection hidden="1"/>
    </xf>
    <xf numFmtId="43" fontId="55" fillId="0" borderId="36" xfId="8" applyFont="1" applyBorder="1" applyAlignment="1" applyProtection="1">
      <alignment vertical="top" wrapText="1"/>
      <protection hidden="1"/>
    </xf>
    <xf numFmtId="43" fontId="55" fillId="0" borderId="57" xfId="8" applyFont="1" applyBorder="1" applyAlignment="1" applyProtection="1">
      <alignment vertical="top" wrapText="1"/>
      <protection hidden="1"/>
    </xf>
    <xf numFmtId="43" fontId="36" fillId="0" borderId="0" xfId="8" applyFont="1" applyFill="1" applyBorder="1" applyAlignment="1" applyProtection="1">
      <alignment vertical="top" wrapText="1"/>
      <protection hidden="1"/>
    </xf>
    <xf numFmtId="43" fontId="54" fillId="0" borderId="38" xfId="8" applyFont="1" applyBorder="1" applyAlignment="1" applyProtection="1">
      <alignment vertical="top" wrapText="1"/>
      <protection hidden="1"/>
    </xf>
    <xf numFmtId="43" fontId="54" fillId="0" borderId="58" xfId="8" applyFont="1" applyBorder="1" applyAlignment="1" applyProtection="1">
      <alignment vertical="top" wrapText="1"/>
      <protection hidden="1"/>
    </xf>
    <xf numFmtId="43" fontId="54" fillId="0" borderId="39" xfId="8" applyFont="1" applyBorder="1" applyAlignment="1" applyProtection="1">
      <alignment vertical="top" wrapText="1"/>
      <protection hidden="1"/>
    </xf>
    <xf numFmtId="164" fontId="2" fillId="0" borderId="0" xfId="109" applyNumberFormat="1" applyFont="1" applyFill="1" applyBorder="1" applyAlignment="1" applyProtection="1">
      <alignment vertical="center"/>
    </xf>
    <xf numFmtId="49" fontId="7" fillId="9" borderId="9" xfId="111" applyNumberFormat="1" applyFont="1" applyFill="1" applyBorder="1" applyAlignment="1">
      <alignment horizontal="left" vertical="center" wrapText="1"/>
    </xf>
    <xf numFmtId="49" fontId="7" fillId="9" borderId="9" xfId="111" applyNumberFormat="1" applyFont="1" applyFill="1" applyBorder="1" applyAlignment="1">
      <alignment horizontal="right" vertical="center" wrapText="1"/>
    </xf>
    <xf numFmtId="4" fontId="4" fillId="9" borderId="24" xfId="110" applyNumberFormat="1" applyFont="1" applyFill="1" applyBorder="1" applyAlignment="1" applyProtection="1">
      <alignment vertical="center"/>
    </xf>
    <xf numFmtId="4" fontId="4" fillId="9" borderId="3" xfId="110" applyNumberFormat="1" applyFont="1" applyFill="1" applyBorder="1" applyAlignment="1" applyProtection="1">
      <alignment vertical="center"/>
    </xf>
    <xf numFmtId="39" fontId="32" fillId="10" borderId="18" xfId="8" applyNumberFormat="1" applyFont="1" applyFill="1" applyBorder="1" applyAlignment="1" applyProtection="1">
      <alignment horizontal="right" vertical="center" wrapText="1"/>
    </xf>
    <xf numFmtId="4" fontId="49" fillId="0" borderId="9" xfId="8" applyNumberFormat="1" applyFont="1" applyFill="1" applyBorder="1" applyAlignment="1" applyProtection="1">
      <alignment vertical="top"/>
      <protection hidden="1"/>
    </xf>
    <xf numFmtId="4" fontId="60" fillId="0" borderId="9" xfId="8" applyNumberFormat="1" applyFont="1" applyFill="1" applyBorder="1" applyAlignment="1" applyProtection="1">
      <alignment vertical="top"/>
      <protection hidden="1"/>
    </xf>
    <xf numFmtId="1" fontId="2" fillId="0" borderId="9" xfId="109" applyNumberFormat="1" applyFont="1" applyFill="1" applyBorder="1" applyAlignment="1" applyProtection="1">
      <alignment horizontal="center" vertical="top" wrapText="1"/>
    </xf>
    <xf numFmtId="0" fontId="68" fillId="0" borderId="16" xfId="0" applyFont="1" applyBorder="1"/>
    <xf numFmtId="0" fontId="69" fillId="0" borderId="16" xfId="0" applyFont="1" applyBorder="1"/>
    <xf numFmtId="0" fontId="70" fillId="0" borderId="0" xfId="0" applyFont="1" applyAlignment="1">
      <alignment vertical="center"/>
    </xf>
    <xf numFmtId="0" fontId="7" fillId="0" borderId="9" xfId="111" applyFont="1" applyBorder="1" applyAlignment="1" applyProtection="1">
      <alignment horizontal="left" vertical="center" wrapText="1"/>
      <protection hidden="1"/>
    </xf>
    <xf numFmtId="164" fontId="5" fillId="0" borderId="0" xfId="0" applyNumberFormat="1" applyFont="1" applyAlignment="1" applyProtection="1">
      <alignment vertical="center"/>
      <protection locked="0"/>
    </xf>
    <xf numFmtId="43" fontId="68" fillId="3" borderId="9" xfId="8" applyFont="1" applyFill="1" applyBorder="1" applyAlignment="1" applyProtection="1">
      <alignment horizontal="right" vertical="top" wrapText="1"/>
      <protection locked="0"/>
    </xf>
    <xf numFmtId="0" fontId="68" fillId="0" borderId="9" xfId="0" applyFont="1" applyBorder="1" applyAlignment="1" applyProtection="1">
      <alignment horizontal="center" vertical="center"/>
      <protection locked="0"/>
    </xf>
    <xf numFmtId="164" fontId="5" fillId="0" borderId="9" xfId="0" applyNumberFormat="1" applyFont="1" applyBorder="1" applyAlignment="1" applyProtection="1">
      <alignment vertical="center"/>
      <protection locked="0"/>
    </xf>
    <xf numFmtId="0" fontId="5" fillId="0" borderId="9" xfId="0" applyFont="1" applyBorder="1" applyAlignment="1" applyProtection="1">
      <alignment vertical="center"/>
      <protection locked="0"/>
    </xf>
    <xf numFmtId="0" fontId="2" fillId="0" borderId="9" xfId="0" applyFont="1" applyBorder="1" applyAlignment="1">
      <alignment vertical="center"/>
    </xf>
    <xf numFmtId="164" fontId="3" fillId="0" borderId="9" xfId="0" applyNumberFormat="1" applyFont="1" applyBorder="1" applyAlignment="1" applyProtection="1">
      <alignment vertical="center"/>
      <protection locked="0"/>
    </xf>
    <xf numFmtId="0" fontId="3" fillId="0" borderId="9" xfId="0" applyFont="1" applyBorder="1" applyAlignment="1" applyProtection="1">
      <alignment vertical="center"/>
      <protection locked="0"/>
    </xf>
    <xf numFmtId="0" fontId="1" fillId="0" borderId="9" xfId="0" applyFont="1" applyBorder="1" applyAlignment="1">
      <alignment vertical="center"/>
    </xf>
    <xf numFmtId="0" fontId="5" fillId="13" borderId="9" xfId="0" applyFont="1" applyFill="1" applyBorder="1" applyAlignment="1" applyProtection="1">
      <alignment vertical="center"/>
      <protection locked="0"/>
    </xf>
    <xf numFmtId="1" fontId="2" fillId="0" borderId="69" xfId="122" applyNumberFormat="1" applyFont="1" applyBorder="1" applyAlignment="1">
      <alignment vertical="top" wrapText="1"/>
    </xf>
    <xf numFmtId="0" fontId="2" fillId="0" borderId="0" xfId="122" applyFont="1"/>
    <xf numFmtId="1" fontId="2" fillId="0" borderId="49" xfId="122" applyNumberFormat="1" applyFont="1" applyBorder="1" applyAlignment="1">
      <alignment vertical="top" wrapText="1"/>
    </xf>
    <xf numFmtId="1" fontId="1" fillId="0" borderId="0" xfId="122" applyNumberFormat="1" applyFont="1" applyAlignment="1">
      <alignment horizontal="center" vertical="top" wrapText="1"/>
    </xf>
    <xf numFmtId="0" fontId="1" fillId="0" borderId="0" xfId="122" applyFont="1" applyAlignment="1">
      <alignment horizontal="center" wrapText="1"/>
    </xf>
    <xf numFmtId="0" fontId="1" fillId="0" borderId="48" xfId="122" applyFont="1" applyBorder="1" applyAlignment="1">
      <alignment horizontal="center" wrapText="1"/>
    </xf>
    <xf numFmtId="1" fontId="2" fillId="0" borderId="0" xfId="122" applyNumberFormat="1" applyFont="1" applyAlignment="1">
      <alignment vertical="top" wrapText="1"/>
    </xf>
    <xf numFmtId="1" fontId="1" fillId="4" borderId="3" xfId="122" applyNumberFormat="1" applyFont="1" applyFill="1" applyBorder="1" applyAlignment="1">
      <alignment horizontal="center" vertical="top" wrapText="1"/>
    </xf>
    <xf numFmtId="164" fontId="2" fillId="0" borderId="0" xfId="123" applyFont="1"/>
    <xf numFmtId="1" fontId="1" fillId="0" borderId="23" xfId="122" applyNumberFormat="1" applyFont="1" applyBorder="1" applyAlignment="1">
      <alignment vertical="top" wrapText="1"/>
    </xf>
    <xf numFmtId="1" fontId="1" fillId="0" borderId="9" xfId="122" applyNumberFormat="1" applyFont="1" applyBorder="1" applyAlignment="1">
      <alignment vertical="top" wrapText="1"/>
    </xf>
    <xf numFmtId="1" fontId="1" fillId="0" borderId="24" xfId="122" applyNumberFormat="1" applyFont="1" applyBorder="1" applyAlignment="1">
      <alignment vertical="top" wrapText="1"/>
    </xf>
    <xf numFmtId="1" fontId="1" fillId="0" borderId="25" xfId="122" applyNumberFormat="1" applyFont="1" applyBorder="1" applyAlignment="1">
      <alignment vertical="top" wrapText="1"/>
    </xf>
    <xf numFmtId="1" fontId="2" fillId="0" borderId="23" xfId="122" applyNumberFormat="1" applyFont="1" applyBorder="1" applyAlignment="1">
      <alignment horizontal="center" vertical="top" wrapText="1"/>
    </xf>
    <xf numFmtId="0" fontId="2" fillId="0" borderId="9" xfId="122" applyFont="1" applyBorder="1" applyAlignment="1">
      <alignment vertical="top" wrapText="1"/>
    </xf>
    <xf numFmtId="0" fontId="1" fillId="0" borderId="24" xfId="122" applyFont="1" applyBorder="1" applyAlignment="1">
      <alignment vertical="top" wrapText="1"/>
    </xf>
    <xf numFmtId="4" fontId="2" fillId="0" borderId="25" xfId="122" applyNumberFormat="1" applyFont="1" applyBorder="1" applyAlignment="1">
      <alignment vertical="top" wrapText="1"/>
    </xf>
    <xf numFmtId="3" fontId="2" fillId="0" borderId="72" xfId="122" applyNumberFormat="1" applyFont="1" applyBorder="1" applyAlignment="1">
      <alignment vertical="top" wrapText="1"/>
    </xf>
    <xf numFmtId="2" fontId="2" fillId="0" borderId="0" xfId="122" applyNumberFormat="1" applyFont="1"/>
    <xf numFmtId="164" fontId="2" fillId="0" borderId="0" xfId="123" applyFont="1" applyAlignment="1"/>
    <xf numFmtId="178" fontId="2" fillId="0" borderId="0" xfId="123" applyNumberFormat="1" applyFont="1"/>
    <xf numFmtId="1" fontId="2" fillId="0" borderId="42" xfId="122" applyNumberFormat="1" applyFont="1" applyBorder="1" applyAlignment="1">
      <alignment horizontal="center" vertical="top" wrapText="1"/>
    </xf>
    <xf numFmtId="4" fontId="2" fillId="0" borderId="25" xfId="122" applyNumberFormat="1" applyFont="1" applyBorder="1" applyAlignment="1">
      <alignment horizontal="right" vertical="top" wrapText="1"/>
    </xf>
    <xf numFmtId="4" fontId="2" fillId="0" borderId="0" xfId="122" applyNumberFormat="1" applyFont="1"/>
    <xf numFmtId="1" fontId="2" fillId="0" borderId="73" xfId="122" applyNumberFormat="1" applyFont="1" applyBorder="1" applyAlignment="1">
      <alignment horizontal="center" vertical="top" wrapText="1"/>
    </xf>
    <xf numFmtId="3" fontId="2" fillId="0" borderId="72" xfId="122" applyNumberFormat="1" applyFont="1" applyBorder="1" applyAlignment="1">
      <alignment horizontal="right" vertical="top" wrapText="1"/>
    </xf>
    <xf numFmtId="1" fontId="2" fillId="0" borderId="40" xfId="122" applyNumberFormat="1" applyFont="1" applyBorder="1" applyAlignment="1">
      <alignment horizontal="center" vertical="top" wrapText="1"/>
    </xf>
    <xf numFmtId="3" fontId="2" fillId="0" borderId="0" xfId="122" applyNumberFormat="1" applyFont="1"/>
    <xf numFmtId="1" fontId="1" fillId="0" borderId="40" xfId="122" applyNumberFormat="1" applyFont="1" applyBorder="1" applyAlignment="1">
      <alignment horizontal="center" vertical="top" wrapText="1"/>
    </xf>
    <xf numFmtId="0" fontId="1" fillId="0" borderId="9" xfId="122" applyFont="1" applyBorder="1" applyAlignment="1">
      <alignment vertical="top" wrapText="1"/>
    </xf>
    <xf numFmtId="4" fontId="1" fillId="0" borderId="55" xfId="122" applyNumberFormat="1" applyFont="1" applyBorder="1" applyAlignment="1">
      <alignment vertical="top" wrapText="1"/>
    </xf>
    <xf numFmtId="3" fontId="1" fillId="0" borderId="74" xfId="122" applyNumberFormat="1" applyFont="1" applyBorder="1" applyAlignment="1">
      <alignment vertical="top" wrapText="1"/>
    </xf>
    <xf numFmtId="3" fontId="1" fillId="0" borderId="0" xfId="122" applyNumberFormat="1" applyFont="1"/>
    <xf numFmtId="164" fontId="1" fillId="0" borderId="0" xfId="123" applyFont="1"/>
    <xf numFmtId="164" fontId="1" fillId="0" borderId="0" xfId="122" applyNumberFormat="1" applyFont="1"/>
    <xf numFmtId="0" fontId="1" fillId="0" borderId="0" xfId="122" applyFont="1"/>
    <xf numFmtId="0" fontId="1" fillId="0" borderId="24" xfId="122" applyFont="1" applyBorder="1" applyAlignment="1">
      <alignment horizontal="right" vertical="top" wrapText="1"/>
    </xf>
    <xf numFmtId="3" fontId="2" fillId="0" borderId="25" xfId="122" applyNumberFormat="1" applyFont="1" applyBorder="1" applyAlignment="1">
      <alignment horizontal="right" vertical="top" wrapText="1"/>
    </xf>
    <xf numFmtId="1" fontId="2" fillId="4" borderId="23" xfId="122" applyNumberFormat="1" applyFont="1" applyFill="1" applyBorder="1" applyAlignment="1">
      <alignment horizontal="center" vertical="top" wrapText="1"/>
    </xf>
    <xf numFmtId="0" fontId="1" fillId="4" borderId="17" xfId="122" applyFont="1" applyFill="1" applyBorder="1" applyAlignment="1">
      <alignment vertical="top" wrapText="1"/>
    </xf>
    <xf numFmtId="0" fontId="1" fillId="4" borderId="24" xfId="122" applyFont="1" applyFill="1" applyBorder="1" applyAlignment="1">
      <alignment vertical="top" wrapText="1"/>
    </xf>
    <xf numFmtId="4" fontId="1" fillId="4" borderId="25" xfId="122" applyNumberFormat="1" applyFont="1" applyFill="1" applyBorder="1" applyAlignment="1">
      <alignment vertical="top" wrapText="1"/>
    </xf>
    <xf numFmtId="3" fontId="1" fillId="4" borderId="72" xfId="122" applyNumberFormat="1" applyFont="1" applyFill="1" applyBorder="1" applyAlignment="1">
      <alignment vertical="top" wrapText="1"/>
    </xf>
    <xf numFmtId="0" fontId="2" fillId="4" borderId="0" xfId="122" applyFont="1" applyFill="1"/>
    <xf numFmtId="164" fontId="2" fillId="4" borderId="0" xfId="123" applyFont="1" applyFill="1"/>
    <xf numFmtId="0" fontId="1" fillId="0" borderId="17" xfId="122" applyFont="1" applyBorder="1" applyAlignment="1">
      <alignment vertical="top" wrapText="1"/>
    </xf>
    <xf numFmtId="0" fontId="1" fillId="0" borderId="60" xfId="122" applyFont="1" applyBorder="1" applyAlignment="1">
      <alignment vertical="top" wrapText="1"/>
    </xf>
    <xf numFmtId="4" fontId="2" fillId="0" borderId="55" xfId="122" applyNumberFormat="1" applyFont="1" applyBorder="1" applyAlignment="1">
      <alignment vertical="top" wrapText="1"/>
    </xf>
    <xf numFmtId="4" fontId="2" fillId="0" borderId="74" xfId="122" applyNumberFormat="1" applyFont="1" applyBorder="1" applyAlignment="1">
      <alignment vertical="top" wrapText="1"/>
    </xf>
    <xf numFmtId="0" fontId="1" fillId="0" borderId="9" xfId="122" applyFont="1" applyBorder="1" applyAlignment="1">
      <alignment vertical="center" wrapText="1"/>
    </xf>
    <xf numFmtId="178" fontId="2" fillId="0" borderId="72" xfId="123" applyNumberFormat="1" applyFont="1" applyBorder="1" applyAlignment="1">
      <alignment horizontal="right" vertical="top" wrapText="1"/>
    </xf>
    <xf numFmtId="9" fontId="2" fillId="0" borderId="0" xfId="123" applyNumberFormat="1" applyFont="1"/>
    <xf numFmtId="3" fontId="2" fillId="0" borderId="24" xfId="122" applyNumberFormat="1" applyFont="1" applyBorder="1" applyAlignment="1">
      <alignment horizontal="right" vertical="top" wrapText="1"/>
    </xf>
    <xf numFmtId="4" fontId="1" fillId="0" borderId="55" xfId="123" applyNumberFormat="1" applyFont="1" applyBorder="1" applyAlignment="1">
      <alignment horizontal="right" vertical="top" wrapText="1"/>
    </xf>
    <xf numFmtId="0" fontId="1" fillId="4" borderId="9" xfId="122" applyFont="1" applyFill="1" applyBorder="1" applyAlignment="1">
      <alignment vertical="top" wrapText="1"/>
    </xf>
    <xf numFmtId="4" fontId="1" fillId="4" borderId="25" xfId="122" applyNumberFormat="1" applyFont="1" applyFill="1" applyBorder="1" applyAlignment="1">
      <alignment horizontal="right" vertical="top" wrapText="1"/>
    </xf>
    <xf numFmtId="3" fontId="1" fillId="4" borderId="72" xfId="122" applyNumberFormat="1" applyFont="1" applyFill="1" applyBorder="1" applyAlignment="1">
      <alignment horizontal="right" vertical="top" wrapText="1"/>
    </xf>
    <xf numFmtId="3" fontId="2" fillId="4" borderId="0" xfId="122" applyNumberFormat="1" applyFont="1" applyFill="1"/>
    <xf numFmtId="1" fontId="2" fillId="0" borderId="49" xfId="122" applyNumberFormat="1" applyFont="1" applyBorder="1" applyAlignment="1">
      <alignment horizontal="center" vertical="top" wrapText="1"/>
    </xf>
    <xf numFmtId="1" fontId="2" fillId="0" borderId="9" xfId="122" applyNumberFormat="1" applyFont="1" applyBorder="1" applyAlignment="1">
      <alignment horizontal="center" vertical="top" wrapText="1"/>
    </xf>
    <xf numFmtId="0" fontId="56" fillId="4" borderId="9" xfId="122" applyFont="1" applyFill="1" applyBorder="1" applyAlignment="1">
      <alignment horizontal="right" vertical="top" wrapText="1"/>
    </xf>
    <xf numFmtId="1" fontId="56" fillId="0" borderId="9" xfId="122" quotePrefix="1" applyNumberFormat="1" applyFont="1" applyBorder="1" applyAlignment="1">
      <alignment horizontal="right" vertical="center" wrapText="1"/>
    </xf>
    <xf numFmtId="1" fontId="2" fillId="0" borderId="0" xfId="122" applyNumberFormat="1" applyFont="1" applyAlignment="1">
      <alignment wrapText="1"/>
    </xf>
    <xf numFmtId="0" fontId="2" fillId="0" borderId="0" xfId="122" applyFont="1" applyAlignment="1">
      <alignment vertical="top"/>
    </xf>
    <xf numFmtId="179" fontId="2" fillId="0" borderId="0" xfId="122" applyNumberFormat="1" applyFont="1" applyAlignment="1">
      <alignment wrapText="1"/>
    </xf>
    <xf numFmtId="0" fontId="1" fillId="0" borderId="0" xfId="122" applyFont="1" applyAlignment="1">
      <alignment vertical="top"/>
    </xf>
    <xf numFmtId="3" fontId="1" fillId="0" borderId="0" xfId="122" applyNumberFormat="1" applyFont="1" applyAlignment="1">
      <alignment horizontal="right" vertical="center" wrapText="1"/>
    </xf>
    <xf numFmtId="2" fontId="1" fillId="0" borderId="0" xfId="122" applyNumberFormat="1" applyFont="1" applyAlignment="1">
      <alignment wrapText="1"/>
    </xf>
    <xf numFmtId="1" fontId="2" fillId="8" borderId="9" xfId="122" applyNumberFormat="1" applyFont="1" applyFill="1" applyBorder="1" applyAlignment="1">
      <alignment horizontal="center" vertical="top" wrapText="1"/>
    </xf>
    <xf numFmtId="0" fontId="68" fillId="12" borderId="0" xfId="0" applyFont="1" applyFill="1" applyAlignment="1">
      <alignment horizontal="left" vertical="center"/>
    </xf>
    <xf numFmtId="0" fontId="68" fillId="12" borderId="0" xfId="0" applyFont="1" applyFill="1" applyAlignment="1">
      <alignment horizontal="left" vertical="center" wrapText="1"/>
    </xf>
    <xf numFmtId="0" fontId="73" fillId="12" borderId="0" xfId="124" applyFill="1" applyBorder="1" applyAlignment="1" applyProtection="1">
      <alignment horizontal="left" vertical="center"/>
    </xf>
    <xf numFmtId="43" fontId="5" fillId="0" borderId="9" xfId="0" applyNumberFormat="1" applyFont="1" applyBorder="1" applyAlignment="1" applyProtection="1">
      <alignment vertical="center"/>
      <protection locked="0"/>
    </xf>
    <xf numFmtId="164" fontId="3" fillId="0" borderId="0" xfId="0" applyNumberFormat="1" applyFont="1" applyAlignment="1" applyProtection="1">
      <alignment vertical="center"/>
      <protection locked="0"/>
    </xf>
    <xf numFmtId="0" fontId="71" fillId="12" borderId="0" xfId="0" applyFont="1" applyFill="1" applyAlignment="1">
      <alignment horizontal="left" vertical="center" wrapText="1"/>
    </xf>
    <xf numFmtId="0" fontId="3" fillId="0" borderId="0" xfId="0" applyFont="1" applyAlignment="1" applyProtection="1">
      <alignment vertical="center"/>
      <protection locked="0"/>
    </xf>
    <xf numFmtId="0" fontId="5" fillId="0" borderId="24" xfId="0" applyFont="1" applyBorder="1" applyAlignment="1">
      <alignment vertical="center"/>
    </xf>
    <xf numFmtId="0" fontId="3" fillId="0" borderId="24" xfId="0" applyFont="1" applyBorder="1" applyAlignment="1">
      <alignment vertical="center"/>
    </xf>
    <xf numFmtId="0" fontId="5" fillId="13" borderId="0" xfId="0" applyFont="1" applyFill="1" applyAlignment="1">
      <alignment vertical="center"/>
    </xf>
    <xf numFmtId="0" fontId="2" fillId="13" borderId="0" xfId="0" applyFont="1" applyFill="1" applyAlignment="1">
      <alignment vertical="center"/>
    </xf>
    <xf numFmtId="0" fontId="3" fillId="0" borderId="0" xfId="0" applyFont="1" applyAlignment="1">
      <alignment vertical="center"/>
    </xf>
    <xf numFmtId="0" fontId="7" fillId="0" borderId="0" xfId="73" applyFont="1" applyAlignment="1">
      <alignment horizontal="left"/>
    </xf>
    <xf numFmtId="0" fontId="71" fillId="0" borderId="0" xfId="0" applyFont="1"/>
    <xf numFmtId="0" fontId="22" fillId="0" borderId="0" xfId="73" applyFont="1" applyAlignment="1" applyProtection="1">
      <alignment horizontal="left" vertical="top" wrapText="1"/>
      <protection hidden="1"/>
    </xf>
    <xf numFmtId="0" fontId="7" fillId="0" borderId="0" xfId="0" applyFont="1" applyAlignment="1">
      <alignment horizontal="left" vertical="center"/>
    </xf>
    <xf numFmtId="0" fontId="7" fillId="0" borderId="0" xfId="0" applyFont="1" applyAlignment="1">
      <alignment horizontal="center" vertical="center"/>
    </xf>
    <xf numFmtId="0" fontId="7" fillId="0" borderId="0" xfId="0" applyFont="1" applyAlignment="1">
      <alignment horizontal="center" vertical="center" wrapText="1"/>
    </xf>
    <xf numFmtId="0" fontId="4" fillId="0" borderId="0" xfId="0" applyFont="1" applyAlignment="1">
      <alignment horizontal="center" vertical="center" wrapText="1"/>
    </xf>
    <xf numFmtId="0" fontId="7" fillId="14" borderId="0" xfId="0" applyFont="1" applyFill="1" applyAlignment="1">
      <alignment horizontal="center" vertical="center" wrapText="1"/>
    </xf>
    <xf numFmtId="0" fontId="8" fillId="6" borderId="0" xfId="0" applyFont="1" applyFill="1" applyAlignment="1">
      <alignment horizontal="center" vertical="center"/>
    </xf>
    <xf numFmtId="0" fontId="8" fillId="0" borderId="0" xfId="0" applyFont="1" applyAlignment="1">
      <alignment horizontal="center" vertical="center"/>
    </xf>
    <xf numFmtId="0" fontId="4" fillId="0" borderId="0" xfId="112" applyAlignment="1">
      <alignment horizontal="left" vertical="center"/>
    </xf>
    <xf numFmtId="0" fontId="76" fillId="0" borderId="0" xfId="0" applyFont="1" applyAlignment="1">
      <alignment horizontal="center" vertical="center"/>
    </xf>
    <xf numFmtId="0" fontId="7" fillId="0" borderId="0" xfId="112" applyFont="1" applyAlignment="1">
      <alignment horizontal="left" vertical="center"/>
    </xf>
    <xf numFmtId="0" fontId="7" fillId="14" borderId="0" xfId="0" applyFont="1" applyFill="1" applyAlignment="1">
      <alignment horizontal="left" vertical="center" wrapText="1"/>
    </xf>
    <xf numFmtId="0" fontId="7" fillId="0" borderId="9" xfId="0" applyFont="1" applyBorder="1" applyAlignment="1">
      <alignment horizontal="center" vertical="center" wrapText="1"/>
    </xf>
    <xf numFmtId="0" fontId="77" fillId="0" borderId="0" xfId="0" applyFont="1" applyAlignment="1">
      <alignment horizontal="center" vertical="center"/>
    </xf>
    <xf numFmtId="0" fontId="69" fillId="12" borderId="0" xfId="0" applyFont="1" applyFill="1" applyAlignment="1">
      <alignment horizontal="center" vertical="center"/>
    </xf>
    <xf numFmtId="0" fontId="69" fillId="12" borderId="0" xfId="0" applyFont="1" applyFill="1" applyAlignment="1">
      <alignment horizontal="center" vertical="center" wrapText="1"/>
    </xf>
    <xf numFmtId="0" fontId="73" fillId="12" borderId="0" xfId="124" applyFill="1" applyBorder="1" applyAlignment="1" applyProtection="1">
      <alignment horizontal="center" vertical="center"/>
    </xf>
    <xf numFmtId="0" fontId="69" fillId="0" borderId="9" xfId="0" applyFont="1" applyBorder="1" applyAlignment="1">
      <alignment horizontal="center" vertical="top" wrapText="1"/>
    </xf>
    <xf numFmtId="0" fontId="69" fillId="0" borderId="0" xfId="0" applyFont="1" applyAlignment="1" applyProtection="1">
      <alignment horizontal="right" vertical="center"/>
      <protection locked="0"/>
    </xf>
    <xf numFmtId="2" fontId="69" fillId="0" borderId="0" xfId="0" applyNumberFormat="1" applyFont="1" applyAlignment="1" applyProtection="1">
      <alignment horizontal="right" vertical="center"/>
      <protection locked="0"/>
    </xf>
    <xf numFmtId="164" fontId="69" fillId="0" borderId="0" xfId="0" applyNumberFormat="1" applyFont="1" applyAlignment="1">
      <alignment horizontal="center" vertical="center"/>
    </xf>
    <xf numFmtId="43" fontId="69" fillId="0" borderId="0" xfId="0" applyNumberFormat="1" applyFont="1" applyAlignment="1">
      <alignment horizontal="center" vertical="center"/>
    </xf>
    <xf numFmtId="0" fontId="4" fillId="0" borderId="9" xfId="0" applyFont="1" applyBorder="1" applyAlignment="1">
      <alignment horizontal="center" vertical="center"/>
    </xf>
    <xf numFmtId="4" fontId="7" fillId="11" borderId="9" xfId="8" applyNumberFormat="1" applyFont="1" applyFill="1" applyBorder="1" applyAlignment="1" applyProtection="1">
      <alignment horizontal="right" vertical="center"/>
    </xf>
    <xf numFmtId="43" fontId="69" fillId="0" borderId="0" xfId="8" applyFont="1" applyBorder="1" applyAlignment="1">
      <alignment horizontal="right" vertical="center"/>
    </xf>
    <xf numFmtId="43" fontId="70" fillId="0" borderId="0" xfId="8" applyFont="1" applyBorder="1" applyAlignment="1">
      <alignment horizontal="right" vertical="center"/>
    </xf>
    <xf numFmtId="43" fontId="69" fillId="0" borderId="0" xfId="8" applyFont="1" applyBorder="1" applyAlignment="1" applyProtection="1">
      <alignment horizontal="right" vertical="center"/>
      <protection locked="0"/>
    </xf>
    <xf numFmtId="4" fontId="70" fillId="0" borderId="0" xfId="8" applyNumberFormat="1" applyFont="1" applyBorder="1" applyAlignment="1" applyProtection="1">
      <alignment horizontal="right" vertical="center"/>
      <protection locked="0"/>
    </xf>
    <xf numFmtId="43" fontId="70" fillId="0" borderId="0" xfId="8" applyFont="1" applyBorder="1" applyAlignment="1" applyProtection="1">
      <alignment horizontal="right" vertical="center"/>
      <protection locked="0"/>
    </xf>
    <xf numFmtId="0" fontId="69" fillId="0" borderId="0" xfId="0" applyFont="1" applyAlignment="1" applyProtection="1">
      <alignment horizontal="center" vertical="center"/>
      <protection locked="0"/>
    </xf>
    <xf numFmtId="0" fontId="7" fillId="0" borderId="0" xfId="0" applyFont="1" applyAlignment="1">
      <alignment horizontal="left" vertical="top" wrapText="1"/>
    </xf>
    <xf numFmtId="0" fontId="69" fillId="0" borderId="0" xfId="0" applyFont="1" applyAlignment="1">
      <alignment horizontal="center" vertical="center" wrapText="1"/>
    </xf>
    <xf numFmtId="0" fontId="70" fillId="0" borderId="0" xfId="0" applyFont="1" applyAlignment="1">
      <alignment horizontal="right" vertical="center"/>
    </xf>
    <xf numFmtId="2" fontId="69" fillId="0" borderId="0" xfId="0" applyNumberFormat="1" applyFont="1" applyAlignment="1">
      <alignment horizontal="center" vertical="center"/>
    </xf>
    <xf numFmtId="0" fontId="69" fillId="0" borderId="0" xfId="0" applyFont="1" applyAlignment="1">
      <alignment horizontal="center" vertical="top" wrapText="1"/>
    </xf>
    <xf numFmtId="4" fontId="7" fillId="11" borderId="0" xfId="8" applyNumberFormat="1" applyFont="1" applyFill="1" applyBorder="1" applyAlignment="1" applyProtection="1">
      <alignment horizontal="right" vertical="center"/>
    </xf>
    <xf numFmtId="0" fontId="69" fillId="0" borderId="0" xfId="0" applyFont="1"/>
    <xf numFmtId="0" fontId="70" fillId="11" borderId="9" xfId="0" applyFont="1" applyFill="1" applyBorder="1" applyAlignment="1">
      <alignment vertical="center"/>
    </xf>
    <xf numFmtId="43" fontId="70" fillId="11" borderId="9" xfId="0" applyNumberFormat="1" applyFont="1" applyFill="1" applyBorder="1" applyAlignment="1">
      <alignment vertical="center"/>
    </xf>
    <xf numFmtId="0" fontId="68" fillId="0" borderId="0" xfId="0" applyFont="1" applyAlignment="1" applyProtection="1">
      <alignment horizontal="center" vertical="center"/>
      <protection locked="0"/>
    </xf>
    <xf numFmtId="176" fontId="2" fillId="0" borderId="0" xfId="0" applyNumberFormat="1" applyFont="1" applyAlignment="1" applyProtection="1">
      <alignment vertical="center"/>
      <protection locked="0"/>
    </xf>
    <xf numFmtId="0" fontId="69" fillId="0" borderId="0" xfId="0" applyFont="1" applyAlignment="1">
      <alignment horizontal="left" vertical="center"/>
    </xf>
    <xf numFmtId="0" fontId="79" fillId="0" borderId="9" xfId="0" applyFont="1" applyBorder="1"/>
    <xf numFmtId="0" fontId="79" fillId="0" borderId="9" xfId="0" applyFont="1" applyBorder="1" applyAlignment="1">
      <alignment wrapText="1"/>
    </xf>
    <xf numFmtId="0" fontId="79" fillId="0" borderId="9" xfId="0" applyFont="1" applyBorder="1" applyAlignment="1">
      <alignment horizontal="center" wrapText="1"/>
    </xf>
    <xf numFmtId="0" fontId="7" fillId="0" borderId="0" xfId="0" applyFont="1" applyAlignment="1">
      <alignment horizontal="left" vertical="center" wrapText="1"/>
    </xf>
    <xf numFmtId="0" fontId="4" fillId="0" borderId="0" xfId="0" applyFont="1" applyAlignment="1">
      <alignment horizontal="left" vertical="center" wrapText="1"/>
    </xf>
    <xf numFmtId="0" fontId="7" fillId="0" borderId="9" xfId="0" applyFont="1" applyBorder="1" applyAlignment="1">
      <alignment horizontal="left" vertical="center" wrapText="1"/>
    </xf>
    <xf numFmtId="0" fontId="7" fillId="0" borderId="9" xfId="0" applyFont="1" applyBorder="1" applyAlignment="1">
      <alignment horizontal="left" vertical="center"/>
    </xf>
    <xf numFmtId="0" fontId="4" fillId="12" borderId="17" xfId="0" applyFont="1" applyFill="1" applyBorder="1" applyAlignment="1">
      <alignment horizontal="left" vertical="center"/>
    </xf>
    <xf numFmtId="0" fontId="4" fillId="0" borderId="9" xfId="0" applyFont="1" applyBorder="1" applyAlignment="1">
      <alignment horizontal="left" vertical="center"/>
    </xf>
    <xf numFmtId="0" fontId="79" fillId="0" borderId="18" xfId="0" applyFont="1" applyBorder="1" applyAlignment="1">
      <alignment horizontal="center" wrapText="1"/>
    </xf>
    <xf numFmtId="0" fontId="79" fillId="0" borderId="17" xfId="0" applyFont="1" applyBorder="1" applyAlignment="1">
      <alignment horizontal="center" wrapText="1"/>
    </xf>
    <xf numFmtId="0" fontId="79" fillId="0" borderId="17" xfId="0" applyFont="1" applyBorder="1" applyAlignment="1">
      <alignment wrapText="1"/>
    </xf>
    <xf numFmtId="0" fontId="79" fillId="0" borderId="17" xfId="0" applyFont="1" applyBorder="1"/>
    <xf numFmtId="0" fontId="4" fillId="0" borderId="0" xfId="112" applyAlignment="1">
      <alignment horizontal="left" vertical="center" wrapText="1"/>
    </xf>
    <xf numFmtId="0" fontId="52" fillId="0" borderId="0" xfId="0" applyFont="1" applyAlignment="1">
      <alignment horizontal="left" vertical="center"/>
    </xf>
    <xf numFmtId="0" fontId="77" fillId="0" borderId="0" xfId="0" applyFont="1" applyAlignment="1">
      <alignment horizontal="left" vertical="center"/>
    </xf>
    <xf numFmtId="0" fontId="72" fillId="12" borderId="0" xfId="0" applyFont="1" applyFill="1" applyAlignment="1">
      <alignment horizontal="left" vertical="center"/>
    </xf>
    <xf numFmtId="0" fontId="69" fillId="12" borderId="17" xfId="0" applyFont="1" applyFill="1" applyBorder="1" applyAlignment="1">
      <alignment horizontal="left" vertical="center" wrapText="1"/>
    </xf>
    <xf numFmtId="0" fontId="78" fillId="12" borderId="9" xfId="0" applyFont="1" applyFill="1" applyBorder="1" applyAlignment="1">
      <alignment horizontal="left" vertical="center" wrapText="1"/>
    </xf>
    <xf numFmtId="0" fontId="69" fillId="12" borderId="0" xfId="0" applyFont="1" applyFill="1" applyAlignment="1" applyProtection="1">
      <alignment horizontal="left" vertical="center"/>
      <protection locked="0"/>
    </xf>
    <xf numFmtId="2" fontId="69" fillId="12" borderId="0" xfId="0" applyNumberFormat="1" applyFont="1" applyFill="1" applyAlignment="1" applyProtection="1">
      <alignment horizontal="left" vertical="center"/>
      <protection locked="0"/>
    </xf>
    <xf numFmtId="164" fontId="69" fillId="12" borderId="0" xfId="0" applyNumberFormat="1" applyFont="1" applyFill="1" applyAlignment="1">
      <alignment horizontal="left" vertical="center"/>
    </xf>
    <xf numFmtId="0" fontId="4" fillId="0" borderId="18" xfId="0" applyFont="1" applyBorder="1" applyAlignment="1">
      <alignment horizontal="left" vertical="center"/>
    </xf>
    <xf numFmtId="0" fontId="79" fillId="0" borderId="18" xfId="0" applyFont="1" applyBorder="1" applyAlignment="1">
      <alignment horizontal="left" vertical="center" wrapText="1"/>
    </xf>
    <xf numFmtId="0" fontId="79" fillId="0" borderId="18" xfId="0" applyFont="1" applyBorder="1" applyAlignment="1">
      <alignment horizontal="left" vertical="center"/>
    </xf>
    <xf numFmtId="0" fontId="0" fillId="0" borderId="18" xfId="0" applyBorder="1" applyAlignment="1">
      <alignment horizontal="left" vertical="center" wrapText="1"/>
    </xf>
    <xf numFmtId="43" fontId="69" fillId="3" borderId="18" xfId="8" applyFont="1" applyFill="1" applyBorder="1" applyAlignment="1" applyProtection="1">
      <alignment horizontal="left" vertical="center" wrapText="1"/>
      <protection locked="0"/>
    </xf>
    <xf numFmtId="43" fontId="69" fillId="9" borderId="18" xfId="8" applyFont="1" applyFill="1" applyBorder="1" applyAlignment="1" applyProtection="1">
      <alignment horizontal="left" vertical="center" wrapText="1"/>
    </xf>
    <xf numFmtId="43" fontId="69" fillId="9" borderId="9" xfId="8" applyFont="1" applyFill="1" applyBorder="1" applyAlignment="1" applyProtection="1">
      <alignment horizontal="left" vertical="center" wrapText="1"/>
    </xf>
    <xf numFmtId="0" fontId="69" fillId="0" borderId="0" xfId="0" applyFont="1" applyAlignment="1" applyProtection="1">
      <alignment horizontal="left" vertical="center"/>
      <protection locked="0"/>
    </xf>
    <xf numFmtId="2" fontId="69" fillId="0" borderId="0" xfId="0" applyNumberFormat="1" applyFont="1" applyAlignment="1" applyProtection="1">
      <alignment horizontal="left" vertical="center"/>
      <protection locked="0"/>
    </xf>
    <xf numFmtId="164" fontId="69" fillId="0" borderId="0" xfId="0" applyNumberFormat="1" applyFont="1" applyAlignment="1">
      <alignment horizontal="left" vertical="center"/>
    </xf>
    <xf numFmtId="0" fontId="79" fillId="0" borderId="9" xfId="0" applyFont="1" applyBorder="1" applyAlignment="1">
      <alignment horizontal="left" vertical="center" wrapText="1"/>
    </xf>
    <xf numFmtId="0" fontId="79" fillId="0" borderId="9" xfId="0" applyFont="1" applyBorder="1" applyAlignment="1">
      <alignment horizontal="left" vertical="center"/>
    </xf>
    <xf numFmtId="0" fontId="0" fillId="0" borderId="9" xfId="0" applyBorder="1" applyAlignment="1">
      <alignment horizontal="left" vertical="center" wrapText="1"/>
    </xf>
    <xf numFmtId="43" fontId="69" fillId="3" borderId="9" xfId="8" applyFont="1" applyFill="1" applyBorder="1" applyAlignment="1" applyProtection="1">
      <alignment horizontal="left" vertical="center" wrapText="1"/>
      <protection locked="0"/>
    </xf>
    <xf numFmtId="0" fontId="79" fillId="0" borderId="17" xfId="0" applyFont="1" applyBorder="1" applyAlignment="1">
      <alignment horizontal="left" vertical="center" wrapText="1"/>
    </xf>
    <xf numFmtId="0" fontId="79" fillId="0" borderId="17" xfId="0" applyFont="1" applyBorder="1" applyAlignment="1">
      <alignment horizontal="left" vertical="center"/>
    </xf>
    <xf numFmtId="0" fontId="0" fillId="0" borderId="17" xfId="0" applyBorder="1" applyAlignment="1">
      <alignment horizontal="left" vertical="center" wrapText="1"/>
    </xf>
    <xf numFmtId="43" fontId="69" fillId="3" borderId="17" xfId="8" applyFont="1" applyFill="1" applyBorder="1" applyAlignment="1" applyProtection="1">
      <alignment horizontal="left" vertical="center" wrapText="1"/>
      <protection locked="0"/>
    </xf>
    <xf numFmtId="43" fontId="69" fillId="9" borderId="17" xfId="8" applyFont="1" applyFill="1" applyBorder="1" applyAlignment="1" applyProtection="1">
      <alignment horizontal="left" vertical="center" wrapText="1"/>
    </xf>
    <xf numFmtId="43" fontId="69" fillId="15" borderId="3" xfId="8" applyFont="1" applyFill="1" applyBorder="1" applyAlignment="1" applyProtection="1">
      <alignment horizontal="left" vertical="center" wrapText="1"/>
      <protection locked="0" hidden="1"/>
    </xf>
    <xf numFmtId="43" fontId="69" fillId="15" borderId="3" xfId="8" applyFont="1" applyFill="1" applyBorder="1" applyAlignment="1" applyProtection="1">
      <alignment horizontal="left" vertical="center" wrapText="1"/>
      <protection hidden="1"/>
    </xf>
    <xf numFmtId="43" fontId="69" fillId="15" borderId="25" xfId="8" applyFont="1" applyFill="1" applyBorder="1" applyAlignment="1" applyProtection="1">
      <alignment horizontal="left" vertical="center" wrapText="1"/>
      <protection hidden="1"/>
    </xf>
    <xf numFmtId="43" fontId="69" fillId="15" borderId="25" xfId="8" applyFont="1" applyFill="1" applyBorder="1" applyAlignment="1" applyProtection="1">
      <alignment horizontal="left" vertical="center" wrapText="1"/>
    </xf>
    <xf numFmtId="43" fontId="69" fillId="15" borderId="9" xfId="8" applyFont="1" applyFill="1" applyBorder="1" applyAlignment="1" applyProtection="1">
      <alignment horizontal="left" vertical="center" wrapText="1"/>
    </xf>
    <xf numFmtId="0" fontId="69" fillId="15" borderId="0" xfId="0" applyFont="1" applyFill="1" applyAlignment="1" applyProtection="1">
      <alignment horizontal="left" vertical="center"/>
      <protection locked="0"/>
    </xf>
    <xf numFmtId="2" fontId="69" fillId="15" borderId="0" xfId="0" applyNumberFormat="1" applyFont="1" applyFill="1" applyAlignment="1" applyProtection="1">
      <alignment horizontal="left" vertical="center"/>
      <protection locked="0"/>
    </xf>
    <xf numFmtId="164" fontId="69" fillId="15" borderId="0" xfId="0" applyNumberFormat="1" applyFont="1" applyFill="1" applyAlignment="1">
      <alignment horizontal="left" vertical="center"/>
    </xf>
    <xf numFmtId="0" fontId="69" fillId="15" borderId="0" xfId="0" applyFont="1" applyFill="1" applyAlignment="1">
      <alignment horizontal="center" vertical="center"/>
    </xf>
    <xf numFmtId="43" fontId="69" fillId="15" borderId="0" xfId="0" applyNumberFormat="1" applyFont="1" applyFill="1" applyAlignment="1">
      <alignment horizontal="center" vertical="center"/>
    </xf>
    <xf numFmtId="164" fontId="69" fillId="15" borderId="0" xfId="0" applyNumberFormat="1" applyFont="1" applyFill="1" applyAlignment="1">
      <alignment horizontal="center" vertical="center"/>
    </xf>
    <xf numFmtId="0" fontId="80" fillId="15" borderId="3" xfId="0" applyFont="1" applyFill="1" applyBorder="1" applyAlignment="1" applyProtection="1">
      <alignment horizontal="left" vertical="center"/>
      <protection hidden="1"/>
    </xf>
    <xf numFmtId="43" fontId="70" fillId="15" borderId="3" xfId="8" applyFont="1" applyFill="1" applyBorder="1" applyAlignment="1" applyProtection="1">
      <alignment horizontal="left" vertical="center" wrapText="1"/>
      <protection hidden="1"/>
    </xf>
    <xf numFmtId="43" fontId="70" fillId="15" borderId="25" xfId="8" applyFont="1" applyFill="1" applyBorder="1" applyAlignment="1" applyProtection="1">
      <alignment horizontal="left" vertical="center" wrapText="1"/>
      <protection hidden="1"/>
    </xf>
    <xf numFmtId="43" fontId="70" fillId="15" borderId="25" xfId="8" applyFont="1" applyFill="1" applyBorder="1" applyAlignment="1" applyProtection="1">
      <alignment horizontal="left" vertical="center" wrapText="1"/>
    </xf>
    <xf numFmtId="43" fontId="70" fillId="15" borderId="9" xfId="8" applyFont="1" applyFill="1" applyBorder="1" applyAlignment="1" applyProtection="1">
      <alignment horizontal="left" vertical="center" wrapText="1"/>
    </xf>
    <xf numFmtId="0" fontId="70" fillId="15" borderId="0" xfId="0" applyFont="1" applyFill="1" applyAlignment="1" applyProtection="1">
      <alignment horizontal="left" vertical="center"/>
      <protection locked="0"/>
    </xf>
    <xf numFmtId="2" fontId="70" fillId="15" borderId="0" xfId="0" applyNumberFormat="1" applyFont="1" applyFill="1" applyAlignment="1" applyProtection="1">
      <alignment horizontal="left" vertical="center"/>
      <protection locked="0"/>
    </xf>
    <xf numFmtId="164" fontId="70" fillId="15" borderId="0" xfId="0" applyNumberFormat="1" applyFont="1" applyFill="1" applyAlignment="1">
      <alignment horizontal="left" vertical="center"/>
    </xf>
    <xf numFmtId="0" fontId="70" fillId="15" borderId="0" xfId="0" applyFont="1" applyFill="1" applyAlignment="1">
      <alignment horizontal="center" vertical="center"/>
    </xf>
    <xf numFmtId="43" fontId="70" fillId="15" borderId="0" xfId="0" applyNumberFormat="1" applyFont="1" applyFill="1" applyAlignment="1">
      <alignment horizontal="center" vertical="center"/>
    </xf>
    <xf numFmtId="164" fontId="70" fillId="15" borderId="0" xfId="0" applyNumberFormat="1" applyFont="1" applyFill="1" applyAlignment="1">
      <alignment horizontal="center" vertical="center"/>
    </xf>
    <xf numFmtId="1" fontId="2" fillId="13" borderId="17" xfId="109" applyNumberFormat="1" applyFont="1" applyFill="1" applyBorder="1" applyAlignment="1" applyProtection="1">
      <alignment horizontal="center" vertical="top" wrapText="1"/>
    </xf>
    <xf numFmtId="0" fontId="68" fillId="13" borderId="17" xfId="0" applyFont="1" applyFill="1" applyBorder="1" applyAlignment="1">
      <alignment horizontal="center" vertical="top" wrapText="1"/>
    </xf>
    <xf numFmtId="0" fontId="68" fillId="13" borderId="17" xfId="107" applyFont="1" applyFill="1" applyBorder="1" applyAlignment="1" applyProtection="1">
      <alignment horizontal="center" vertical="top" wrapText="1"/>
      <protection locked="0"/>
    </xf>
    <xf numFmtId="10" fontId="2" fillId="13" borderId="17" xfId="109" applyNumberFormat="1" applyFont="1" applyFill="1" applyBorder="1" applyAlignment="1" applyProtection="1">
      <alignment horizontal="center" vertical="top" wrapText="1"/>
      <protection locked="0" hidden="1"/>
    </xf>
    <xf numFmtId="0" fontId="68" fillId="13" borderId="17" xfId="0" applyFont="1" applyFill="1" applyBorder="1" applyAlignment="1">
      <alignment vertical="top" wrapText="1"/>
    </xf>
    <xf numFmtId="43" fontId="68" fillId="13" borderId="17" xfId="8" applyFont="1" applyFill="1" applyBorder="1" applyAlignment="1" applyProtection="1">
      <alignment horizontal="right" vertical="top" wrapText="1"/>
      <protection locked="0"/>
    </xf>
    <xf numFmtId="2" fontId="2" fillId="13" borderId="17" xfId="109" applyNumberFormat="1" applyFont="1" applyFill="1" applyBorder="1" applyAlignment="1" applyProtection="1">
      <alignment horizontal="right" vertical="top" wrapText="1"/>
    </xf>
    <xf numFmtId="0" fontId="68" fillId="13" borderId="17" xfId="0" applyFont="1" applyFill="1" applyBorder="1" applyAlignment="1" applyProtection="1">
      <alignment horizontal="center" vertical="center"/>
      <protection locked="0"/>
    </xf>
    <xf numFmtId="0" fontId="2" fillId="13" borderId="17" xfId="0" applyFont="1" applyFill="1" applyBorder="1" applyAlignment="1" applyProtection="1">
      <alignment horizontal="center" vertical="center"/>
      <protection locked="0"/>
    </xf>
    <xf numFmtId="176" fontId="2" fillId="13" borderId="17" xfId="0" applyNumberFormat="1" applyFont="1" applyFill="1" applyBorder="1" applyAlignment="1" applyProtection="1">
      <alignment vertical="center"/>
      <protection locked="0"/>
    </xf>
    <xf numFmtId="0" fontId="2" fillId="13" borderId="17" xfId="0" applyFont="1" applyFill="1" applyBorder="1" applyAlignment="1" applyProtection="1">
      <alignment vertical="center"/>
      <protection locked="0"/>
    </xf>
    <xf numFmtId="164" fontId="5" fillId="13" borderId="17" xfId="0" applyNumberFormat="1" applyFont="1" applyFill="1" applyBorder="1" applyAlignment="1" applyProtection="1">
      <alignment vertical="center"/>
      <protection locked="0"/>
    </xf>
    <xf numFmtId="0" fontId="5" fillId="13" borderId="17" xfId="0" applyFont="1" applyFill="1" applyBorder="1" applyAlignment="1" applyProtection="1">
      <alignment vertical="center"/>
      <protection locked="0"/>
    </xf>
    <xf numFmtId="0" fontId="5" fillId="13" borderId="60" xfId="0" applyFont="1" applyFill="1" applyBorder="1" applyAlignment="1">
      <alignment vertical="center"/>
    </xf>
    <xf numFmtId="0" fontId="2" fillId="13" borderId="17" xfId="0" applyFont="1" applyFill="1" applyBorder="1" applyAlignment="1">
      <alignment vertical="center"/>
    </xf>
    <xf numFmtId="1" fontId="2" fillId="0" borderId="18" xfId="109" applyNumberFormat="1" applyFont="1" applyFill="1" applyBorder="1" applyAlignment="1" applyProtection="1">
      <alignment horizontal="center" vertical="top" wrapText="1"/>
    </xf>
    <xf numFmtId="0" fontId="68" fillId="0" borderId="18" xfId="0" applyFont="1" applyBorder="1" applyAlignment="1">
      <alignment horizontal="center" vertical="top" wrapText="1"/>
    </xf>
    <xf numFmtId="0" fontId="68" fillId="3" borderId="18" xfId="107" applyFont="1" applyFill="1" applyBorder="1" applyAlignment="1" applyProtection="1">
      <alignment horizontal="center" vertical="top" wrapText="1"/>
      <protection locked="0"/>
    </xf>
    <xf numFmtId="10" fontId="2" fillId="0" borderId="18" xfId="109" applyNumberFormat="1" applyFont="1" applyFill="1" applyBorder="1" applyAlignment="1" applyProtection="1">
      <alignment horizontal="center" vertical="top" wrapText="1"/>
      <protection locked="0" hidden="1"/>
    </xf>
    <xf numFmtId="43" fontId="68" fillId="3" borderId="18" xfId="8" applyFont="1" applyFill="1" applyBorder="1" applyAlignment="1" applyProtection="1">
      <alignment horizontal="right" vertical="top" wrapText="1"/>
      <protection locked="0"/>
    </xf>
    <xf numFmtId="2" fontId="2" fillId="0" borderId="18" xfId="109" applyNumberFormat="1" applyFont="1" applyFill="1" applyBorder="1" applyAlignment="1" applyProtection="1">
      <alignment horizontal="right" vertical="top" wrapText="1"/>
    </xf>
    <xf numFmtId="0" fontId="68" fillId="0" borderId="18" xfId="0" applyFont="1" applyBorder="1" applyAlignment="1" applyProtection="1">
      <alignment horizontal="center" vertical="center"/>
      <protection locked="0"/>
    </xf>
    <xf numFmtId="0" fontId="2" fillId="0" borderId="18" xfId="0" applyFont="1" applyBorder="1" applyAlignment="1" applyProtection="1">
      <alignment horizontal="center" vertical="center"/>
      <protection locked="0"/>
    </xf>
    <xf numFmtId="176" fontId="2" fillId="0" borderId="18" xfId="0" applyNumberFormat="1" applyFont="1" applyBorder="1" applyAlignment="1" applyProtection="1">
      <alignment vertical="center"/>
      <protection locked="0"/>
    </xf>
    <xf numFmtId="0" fontId="2" fillId="0" borderId="18" xfId="0" applyFont="1" applyBorder="1" applyAlignment="1" applyProtection="1">
      <alignment vertical="center"/>
      <protection locked="0"/>
    </xf>
    <xf numFmtId="164" fontId="5" fillId="0" borderId="18" xfId="0" applyNumberFormat="1" applyFont="1" applyBorder="1" applyAlignment="1" applyProtection="1">
      <alignment vertical="center"/>
      <protection locked="0"/>
    </xf>
    <xf numFmtId="43" fontId="5" fillId="0" borderId="18" xfId="0" applyNumberFormat="1" applyFont="1" applyBorder="1" applyAlignment="1" applyProtection="1">
      <alignment vertical="center"/>
      <protection locked="0"/>
    </xf>
    <xf numFmtId="0" fontId="5" fillId="0" borderId="18" xfId="0" applyFont="1" applyBorder="1" applyAlignment="1" applyProtection="1">
      <alignment vertical="center"/>
      <protection locked="0"/>
    </xf>
    <xf numFmtId="0" fontId="5" fillId="0" borderId="14" xfId="0" applyFont="1" applyBorder="1" applyAlignment="1">
      <alignment vertical="center"/>
    </xf>
    <xf numFmtId="0" fontId="2" fillId="0" borderId="18" xfId="0" applyFont="1" applyBorder="1" applyAlignment="1">
      <alignment vertical="center"/>
    </xf>
    <xf numFmtId="0" fontId="68" fillId="15" borderId="0" xfId="0" applyFont="1" applyFill="1" applyAlignment="1" applyProtection="1">
      <alignment horizontal="center" vertical="center"/>
      <protection locked="0"/>
    </xf>
    <xf numFmtId="0" fontId="2" fillId="15" borderId="0" xfId="0" applyFont="1" applyFill="1" applyAlignment="1" applyProtection="1">
      <alignment horizontal="center" vertical="center"/>
      <protection locked="0"/>
    </xf>
    <xf numFmtId="176" fontId="2" fillId="15" borderId="0" xfId="0" applyNumberFormat="1" applyFont="1" applyFill="1" applyAlignment="1" applyProtection="1">
      <alignment vertical="center"/>
      <protection locked="0"/>
    </xf>
    <xf numFmtId="0" fontId="2" fillId="15" borderId="0" xfId="0" applyFont="1" applyFill="1" applyAlignment="1" applyProtection="1">
      <alignment vertical="center"/>
      <protection locked="0"/>
    </xf>
    <xf numFmtId="164" fontId="5" fillId="15" borderId="0" xfId="0" applyNumberFormat="1" applyFont="1" applyFill="1" applyAlignment="1" applyProtection="1">
      <alignment vertical="center"/>
      <protection locked="0"/>
    </xf>
    <xf numFmtId="43" fontId="5" fillId="15" borderId="0" xfId="0" applyNumberFormat="1" applyFont="1" applyFill="1" applyAlignment="1" applyProtection="1">
      <alignment vertical="center"/>
      <protection locked="0"/>
    </xf>
    <xf numFmtId="0" fontId="5" fillId="15" borderId="0" xfId="0" applyFont="1" applyFill="1" applyAlignment="1" applyProtection="1">
      <alignment vertical="center"/>
      <protection locked="0"/>
    </xf>
    <xf numFmtId="0" fontId="5" fillId="15" borderId="0" xfId="0" applyFont="1" applyFill="1" applyAlignment="1">
      <alignment vertical="center"/>
    </xf>
    <xf numFmtId="0" fontId="2" fillId="15" borderId="0" xfId="0" applyFont="1" applyFill="1" applyAlignment="1">
      <alignment vertical="center"/>
    </xf>
    <xf numFmtId="43" fontId="68" fillId="15" borderId="3" xfId="8" applyFont="1" applyFill="1" applyBorder="1" applyAlignment="1" applyProtection="1">
      <alignment horizontal="right" vertical="top" wrapText="1"/>
      <protection hidden="1"/>
    </xf>
    <xf numFmtId="0" fontId="68" fillId="15" borderId="3" xfId="0" applyFont="1" applyFill="1" applyBorder="1" applyAlignment="1" applyProtection="1">
      <alignment horizontal="center" vertical="center"/>
      <protection locked="0"/>
    </xf>
    <xf numFmtId="0" fontId="2" fillId="15" borderId="3" xfId="0" applyFont="1" applyFill="1" applyBorder="1" applyAlignment="1" applyProtection="1">
      <alignment horizontal="center" vertical="center"/>
      <protection locked="0"/>
    </xf>
    <xf numFmtId="176" fontId="2" fillId="15" borderId="3" xfId="0" applyNumberFormat="1" applyFont="1" applyFill="1" applyBorder="1" applyAlignment="1" applyProtection="1">
      <alignment vertical="center"/>
      <protection locked="0"/>
    </xf>
    <xf numFmtId="0" fontId="2" fillId="15" borderId="3" xfId="0" applyFont="1" applyFill="1" applyBorder="1" applyAlignment="1" applyProtection="1">
      <alignment vertical="center"/>
      <protection locked="0"/>
    </xf>
    <xf numFmtId="164" fontId="5" fillId="15" borderId="3" xfId="0" applyNumberFormat="1" applyFont="1" applyFill="1" applyBorder="1" applyAlignment="1" applyProtection="1">
      <alignment vertical="center"/>
      <protection locked="0"/>
    </xf>
    <xf numFmtId="43" fontId="5" fillId="15" borderId="3" xfId="0" applyNumberFormat="1" applyFont="1" applyFill="1" applyBorder="1" applyAlignment="1" applyProtection="1">
      <alignment vertical="center"/>
      <protection locked="0"/>
    </xf>
    <xf numFmtId="0" fontId="5" fillId="15" borderId="3" xfId="0" applyFont="1" applyFill="1" applyBorder="1" applyAlignment="1" applyProtection="1">
      <alignment vertical="center"/>
      <protection locked="0"/>
    </xf>
    <xf numFmtId="0" fontId="5" fillId="15" borderId="3" xfId="0" applyFont="1" applyFill="1" applyBorder="1" applyAlignment="1">
      <alignment vertical="center"/>
    </xf>
    <xf numFmtId="0" fontId="2" fillId="15" borderId="3" xfId="0" applyFont="1" applyFill="1" applyBorder="1" applyAlignment="1">
      <alignment vertical="center"/>
    </xf>
    <xf numFmtId="0" fontId="1" fillId="15" borderId="9" xfId="0" applyFont="1" applyFill="1" applyBorder="1" applyAlignment="1" applyProtection="1">
      <alignment horizontal="center" vertical="center"/>
      <protection locked="0"/>
    </xf>
    <xf numFmtId="176" fontId="1" fillId="15" borderId="9" xfId="0" applyNumberFormat="1" applyFont="1" applyFill="1" applyBorder="1" applyAlignment="1" applyProtection="1">
      <alignment vertical="center"/>
      <protection locked="0"/>
    </xf>
    <xf numFmtId="0" fontId="1" fillId="15" borderId="9" xfId="0" applyFont="1" applyFill="1" applyBorder="1" applyAlignment="1" applyProtection="1">
      <alignment vertical="center"/>
      <protection locked="0"/>
    </xf>
    <xf numFmtId="164" fontId="3" fillId="15" borderId="9" xfId="0" applyNumberFormat="1" applyFont="1" applyFill="1" applyBorder="1" applyAlignment="1" applyProtection="1">
      <alignment vertical="center"/>
      <protection locked="0"/>
    </xf>
    <xf numFmtId="43" fontId="3" fillId="15" borderId="9" xfId="0" applyNumberFormat="1" applyFont="1" applyFill="1" applyBorder="1" applyAlignment="1" applyProtection="1">
      <alignment vertical="center"/>
      <protection locked="0"/>
    </xf>
    <xf numFmtId="0" fontId="3" fillId="15" borderId="9" xfId="0" applyFont="1" applyFill="1" applyBorder="1" applyAlignment="1" applyProtection="1">
      <alignment vertical="center"/>
      <protection locked="0"/>
    </xf>
    <xf numFmtId="0" fontId="3" fillId="15" borderId="24" xfId="0" applyFont="1" applyFill="1" applyBorder="1" applyAlignment="1">
      <alignment vertical="center"/>
    </xf>
    <xf numFmtId="0" fontId="3" fillId="15" borderId="0" xfId="0" applyFont="1" applyFill="1" applyAlignment="1">
      <alignment vertical="center"/>
    </xf>
    <xf numFmtId="0" fontId="1" fillId="15" borderId="0" xfId="0" applyFont="1" applyFill="1" applyAlignment="1">
      <alignment vertical="center"/>
    </xf>
    <xf numFmtId="0" fontId="1" fillId="15" borderId="9" xfId="0" applyFont="1" applyFill="1" applyBorder="1" applyAlignment="1">
      <alignment vertical="center"/>
    </xf>
    <xf numFmtId="0" fontId="71" fillId="15" borderId="25" xfId="0" applyFont="1" applyFill="1" applyBorder="1" applyAlignment="1" applyProtection="1">
      <alignment horizontal="center" vertical="center"/>
      <protection locked="0"/>
    </xf>
    <xf numFmtId="0" fontId="68" fillId="0" borderId="17" xfId="0" applyFont="1" applyBorder="1" applyAlignment="1">
      <alignment horizontal="center" vertical="top" wrapText="1"/>
    </xf>
    <xf numFmtId="0" fontId="68" fillId="3" borderId="17" xfId="107" applyFont="1" applyFill="1" applyBorder="1" applyAlignment="1" applyProtection="1">
      <alignment horizontal="center" vertical="top" wrapText="1"/>
      <protection locked="0"/>
    </xf>
    <xf numFmtId="10" fontId="2" fillId="0" borderId="17" xfId="109" applyNumberFormat="1" applyFont="1" applyFill="1" applyBorder="1" applyAlignment="1" applyProtection="1">
      <alignment horizontal="center" vertical="top" wrapText="1"/>
      <protection locked="0" hidden="1"/>
    </xf>
    <xf numFmtId="43" fontId="68" fillId="3" borderId="17" xfId="8" applyFont="1" applyFill="1" applyBorder="1" applyAlignment="1" applyProtection="1">
      <alignment horizontal="right" vertical="top" wrapText="1"/>
      <protection locked="0"/>
    </xf>
    <xf numFmtId="2" fontId="2" fillId="0" borderId="17" xfId="109" applyNumberFormat="1" applyFont="1" applyFill="1" applyBorder="1" applyAlignment="1" applyProtection="1">
      <alignment horizontal="right" vertical="top" wrapText="1"/>
    </xf>
    <xf numFmtId="1" fontId="2" fillId="0" borderId="18" xfId="109" applyNumberFormat="1" applyFont="1" applyFill="1" applyBorder="1" applyAlignment="1" applyProtection="1">
      <alignment horizontal="center" wrapText="1"/>
    </xf>
    <xf numFmtId="1" fontId="2" fillId="0" borderId="9" xfId="109" applyNumberFormat="1" applyFont="1" applyFill="1" applyBorder="1" applyAlignment="1" applyProtection="1">
      <alignment horizontal="center" wrapText="1"/>
    </xf>
    <xf numFmtId="0" fontId="68" fillId="0" borderId="17" xfId="0"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176" fontId="2" fillId="0" borderId="17" xfId="0" applyNumberFormat="1" applyFont="1" applyBorder="1" applyAlignment="1" applyProtection="1">
      <alignment vertical="center"/>
      <protection locked="0"/>
    </xf>
    <xf numFmtId="0" fontId="2" fillId="0" borderId="17" xfId="0" applyFont="1" applyBorder="1" applyAlignment="1" applyProtection="1">
      <alignment vertical="center"/>
      <protection locked="0"/>
    </xf>
    <xf numFmtId="164" fontId="5" fillId="0" borderId="17" xfId="0" applyNumberFormat="1" applyFont="1" applyBorder="1" applyAlignment="1" applyProtection="1">
      <alignment vertical="center"/>
      <protection locked="0"/>
    </xf>
    <xf numFmtId="43" fontId="5" fillId="0" borderId="17" xfId="0" applyNumberFormat="1" applyFont="1" applyBorder="1" applyAlignment="1" applyProtection="1">
      <alignment vertical="center"/>
      <protection locked="0"/>
    </xf>
    <xf numFmtId="0" fontId="5" fillId="0" borderId="17" xfId="0" applyFont="1" applyBorder="1" applyAlignment="1" applyProtection="1">
      <alignment vertical="center"/>
      <protection locked="0"/>
    </xf>
    <xf numFmtId="0" fontId="5" fillId="0" borderId="60" xfId="0" applyFont="1" applyBorder="1" applyAlignment="1">
      <alignment vertical="center"/>
    </xf>
    <xf numFmtId="0" fontId="2" fillId="0" borderId="17" xfId="0" applyFont="1" applyBorder="1" applyAlignment="1">
      <alignment vertical="center"/>
    </xf>
    <xf numFmtId="0" fontId="79" fillId="15" borderId="3" xfId="0" applyFont="1" applyFill="1" applyBorder="1" applyAlignment="1" applyProtection="1">
      <alignment horizontal="center" wrapText="1"/>
      <protection hidden="1"/>
    </xf>
    <xf numFmtId="2" fontId="2" fillId="15" borderId="3" xfId="109" applyNumberFormat="1" applyFont="1" applyFill="1" applyBorder="1" applyAlignment="1" applyProtection="1">
      <alignment horizontal="right" vertical="top" wrapText="1"/>
      <protection hidden="1"/>
    </xf>
    <xf numFmtId="0" fontId="80" fillId="15" borderId="3" xfId="0" applyFont="1" applyFill="1" applyBorder="1" applyProtection="1">
      <protection hidden="1"/>
    </xf>
    <xf numFmtId="43" fontId="71" fillId="15" borderId="3" xfId="8" applyFont="1" applyFill="1" applyBorder="1" applyAlignment="1" applyProtection="1">
      <alignment horizontal="right" vertical="top" wrapText="1"/>
      <protection hidden="1"/>
    </xf>
    <xf numFmtId="0" fontId="80" fillId="15" borderId="3" xfId="0" applyFont="1" applyFill="1" applyBorder="1" applyAlignment="1" applyProtection="1">
      <alignment horizontal="center" wrapText="1"/>
      <protection hidden="1"/>
    </xf>
    <xf numFmtId="2" fontId="1" fillId="15" borderId="3" xfId="109" applyNumberFormat="1" applyFont="1" applyFill="1" applyBorder="1" applyAlignment="1" applyProtection="1">
      <alignment horizontal="right" vertical="top" wrapText="1"/>
      <protection hidden="1"/>
    </xf>
    <xf numFmtId="2" fontId="1" fillId="15" borderId="25" xfId="109" applyNumberFormat="1" applyFont="1" applyFill="1" applyBorder="1" applyAlignment="1" applyProtection="1">
      <alignment horizontal="right" vertical="top" wrapText="1"/>
      <protection hidden="1"/>
    </xf>
    <xf numFmtId="0" fontId="79" fillId="15" borderId="3" xfId="0" applyFont="1" applyFill="1" applyBorder="1" applyProtection="1">
      <protection hidden="1"/>
    </xf>
    <xf numFmtId="2" fontId="2" fillId="15" borderId="25" xfId="109" applyNumberFormat="1" applyFont="1" applyFill="1" applyBorder="1" applyAlignment="1" applyProtection="1">
      <alignment horizontal="right" vertical="top" wrapText="1"/>
      <protection hidden="1"/>
    </xf>
    <xf numFmtId="0" fontId="9" fillId="0" borderId="9" xfId="111" applyFont="1" applyBorder="1" applyAlignment="1" applyProtection="1">
      <alignment horizontal="center" vertical="center"/>
      <protection hidden="1"/>
    </xf>
    <xf numFmtId="0" fontId="24" fillId="0" borderId="12" xfId="111" applyFont="1" applyBorder="1" applyAlignment="1" applyProtection="1">
      <alignment horizontal="right" vertical="center"/>
      <protection hidden="1"/>
    </xf>
    <xf numFmtId="0" fontId="24" fillId="0" borderId="0" xfId="111" applyFont="1" applyAlignment="1" applyProtection="1">
      <alignment horizontal="right" vertical="center"/>
      <protection hidden="1"/>
    </xf>
    <xf numFmtId="0" fontId="27" fillId="0" borderId="9" xfId="111" applyFont="1" applyBorder="1" applyAlignment="1" applyProtection="1">
      <alignment horizontal="center" vertical="center"/>
      <protection hidden="1"/>
    </xf>
    <xf numFmtId="0" fontId="26" fillId="0" borderId="14" xfId="111" applyFont="1" applyBorder="1" applyAlignment="1" applyProtection="1">
      <alignment horizontal="right" vertical="center"/>
      <protection hidden="1"/>
    </xf>
    <xf numFmtId="0" fontId="26" fillId="0" borderId="5" xfId="111" applyFont="1" applyBorder="1" applyAlignment="1" applyProtection="1">
      <alignment horizontal="right" vertical="center"/>
      <protection hidden="1"/>
    </xf>
    <xf numFmtId="0" fontId="1" fillId="0" borderId="24" xfId="111" applyFont="1" applyBorder="1" applyAlignment="1" applyProtection="1">
      <alignment horizontal="center" vertical="center"/>
      <protection hidden="1"/>
    </xf>
    <xf numFmtId="0" fontId="1" fillId="0" borderId="3" xfId="111" applyFont="1" applyBorder="1" applyAlignment="1" applyProtection="1">
      <alignment horizontal="center" vertical="center"/>
      <protection hidden="1"/>
    </xf>
    <xf numFmtId="0" fontId="1" fillId="0" borderId="25" xfId="111" applyFont="1" applyBorder="1" applyAlignment="1" applyProtection="1">
      <alignment horizontal="center" vertical="center"/>
      <protection hidden="1"/>
    </xf>
    <xf numFmtId="0" fontId="21" fillId="0" borderId="17" xfId="111" applyFont="1" applyBorder="1" applyAlignment="1" applyProtection="1">
      <alignment horizontal="center" vertical="center" textRotation="180"/>
      <protection hidden="1"/>
    </xf>
    <xf numFmtId="0" fontId="21" fillId="0" borderId="19" xfId="111" applyFont="1" applyBorder="1" applyAlignment="1" applyProtection="1">
      <alignment horizontal="center" vertical="center" textRotation="180"/>
      <protection hidden="1"/>
    </xf>
    <xf numFmtId="0" fontId="21" fillId="0" borderId="18" xfId="111" applyFont="1" applyBorder="1" applyAlignment="1" applyProtection="1">
      <alignment horizontal="center" vertical="center" textRotation="180"/>
      <protection hidden="1"/>
    </xf>
    <xf numFmtId="0" fontId="74" fillId="0" borderId="30" xfId="111" applyFont="1" applyBorder="1" applyAlignment="1" applyProtection="1">
      <alignment horizontal="center" vertical="center" wrapText="1"/>
      <protection hidden="1"/>
    </xf>
    <xf numFmtId="0" fontId="74" fillId="0" borderId="59" xfId="111" applyFont="1" applyBorder="1" applyAlignment="1" applyProtection="1">
      <alignment horizontal="center" vertical="center" wrapText="1"/>
      <protection hidden="1"/>
    </xf>
    <xf numFmtId="0" fontId="74" fillId="0" borderId="31" xfId="111" applyFont="1" applyBorder="1" applyAlignment="1" applyProtection="1">
      <alignment horizontal="center" vertical="center" wrapText="1"/>
      <protection hidden="1"/>
    </xf>
    <xf numFmtId="0" fontId="21" fillId="0" borderId="17" xfId="111" applyFont="1" applyBorder="1" applyAlignment="1" applyProtection="1">
      <alignment horizontal="center" vertical="center" textRotation="90"/>
      <protection hidden="1"/>
    </xf>
    <xf numFmtId="0" fontId="21" fillId="0" borderId="19" xfId="111" applyFont="1" applyBorder="1" applyAlignment="1" applyProtection="1">
      <alignment horizontal="center" vertical="center" textRotation="90"/>
      <protection hidden="1"/>
    </xf>
    <xf numFmtId="0" fontId="21" fillId="0" borderId="18" xfId="111" applyFont="1" applyBorder="1" applyAlignment="1" applyProtection="1">
      <alignment horizontal="center" vertical="center" textRotation="90"/>
      <protection hidden="1"/>
    </xf>
    <xf numFmtId="0" fontId="22" fillId="0" borderId="11" xfId="111" applyFont="1" applyBorder="1" applyAlignment="1" applyProtection="1">
      <alignment horizontal="center" vertical="center"/>
      <protection hidden="1"/>
    </xf>
    <xf numFmtId="0" fontId="22" fillId="0" borderId="22" xfId="111" applyFont="1" applyBorder="1" applyAlignment="1" applyProtection="1">
      <alignment horizontal="center" vertical="center"/>
      <protection hidden="1"/>
    </xf>
    <xf numFmtId="0" fontId="22" fillId="0" borderId="20" xfId="111" applyFont="1" applyBorder="1" applyAlignment="1" applyProtection="1">
      <alignment horizontal="center" vertical="center"/>
      <protection hidden="1"/>
    </xf>
    <xf numFmtId="0" fontId="23" fillId="0" borderId="22" xfId="111" applyFont="1" applyBorder="1" applyAlignment="1" applyProtection="1">
      <alignment horizontal="justify" vertical="center"/>
      <protection hidden="1"/>
    </xf>
    <xf numFmtId="0" fontId="23" fillId="0" borderId="20" xfId="111" applyFont="1" applyBorder="1" applyAlignment="1" applyProtection="1">
      <alignment horizontal="justify" vertical="center"/>
      <protection hidden="1"/>
    </xf>
    <xf numFmtId="0" fontId="26" fillId="0" borderId="12" xfId="111" applyFont="1" applyBorder="1" applyAlignment="1" applyProtection="1">
      <alignment horizontal="right" vertical="center"/>
      <protection hidden="1"/>
    </xf>
    <xf numFmtId="0" fontId="26" fillId="0" borderId="0" xfId="111" applyFont="1" applyAlignment="1" applyProtection="1">
      <alignment horizontal="right" vertical="center"/>
      <protection hidden="1"/>
    </xf>
    <xf numFmtId="0" fontId="32" fillId="0" borderId="61" xfId="73" applyFont="1" applyBorder="1" applyAlignment="1" applyProtection="1">
      <alignment horizontal="center" vertical="top"/>
      <protection hidden="1"/>
    </xf>
    <xf numFmtId="0" fontId="23" fillId="0" borderId="22" xfId="73" applyFont="1" applyBorder="1" applyAlignment="1" applyProtection="1">
      <alignment horizontal="center" vertical="center"/>
      <protection hidden="1"/>
    </xf>
    <xf numFmtId="0" fontId="23" fillId="0" borderId="0" xfId="73" applyFont="1" applyAlignment="1" applyProtection="1">
      <alignment horizontal="left" vertical="top"/>
      <protection hidden="1"/>
    </xf>
    <xf numFmtId="0" fontId="32" fillId="0" borderId="0" xfId="73" applyFont="1" applyAlignment="1" applyProtection="1">
      <alignment horizontal="center" vertical="top"/>
      <protection hidden="1"/>
    </xf>
    <xf numFmtId="0" fontId="28" fillId="6" borderId="0" xfId="73" applyFont="1" applyFill="1" applyAlignment="1" applyProtection="1">
      <alignment horizontal="center" vertical="top" wrapText="1"/>
      <protection hidden="1"/>
    </xf>
    <xf numFmtId="0" fontId="68" fillId="3" borderId="30" xfId="107" applyFont="1" applyFill="1" applyBorder="1" applyAlignment="1" applyProtection="1">
      <alignment horizontal="left" vertical="center"/>
      <protection locked="0"/>
    </xf>
    <xf numFmtId="0" fontId="2" fillId="3" borderId="59" xfId="107" applyFont="1" applyFill="1" applyBorder="1" applyAlignment="1" applyProtection="1">
      <alignment horizontal="left" vertical="center"/>
      <protection locked="0"/>
    </xf>
    <xf numFmtId="0" fontId="2" fillId="3" borderId="31" xfId="107" applyFont="1" applyFill="1" applyBorder="1" applyAlignment="1" applyProtection="1">
      <alignment horizontal="left" vertical="center"/>
      <protection locked="0"/>
    </xf>
    <xf numFmtId="0" fontId="23" fillId="0" borderId="5" xfId="107" applyFont="1" applyBorder="1" applyAlignment="1" applyProtection="1">
      <alignment horizontal="center" vertical="center" wrapText="1"/>
      <protection hidden="1"/>
    </xf>
    <xf numFmtId="0" fontId="1" fillId="0" borderId="0" xfId="107" applyFont="1" applyAlignment="1" applyProtection="1">
      <alignment horizontal="center" vertical="center"/>
      <protection hidden="1"/>
    </xf>
    <xf numFmtId="0" fontId="3" fillId="6" borderId="0" xfId="107" applyFont="1" applyFill="1" applyAlignment="1" applyProtection="1">
      <alignment horizontal="center" vertical="center"/>
      <protection hidden="1"/>
    </xf>
    <xf numFmtId="0" fontId="2" fillId="3" borderId="9" xfId="107" applyFont="1" applyFill="1" applyBorder="1" applyAlignment="1" applyProtection="1">
      <alignment horizontal="center" vertical="center"/>
      <protection locked="0"/>
    </xf>
    <xf numFmtId="0" fontId="2" fillId="3" borderId="24" xfId="107" applyFont="1" applyFill="1" applyBorder="1" applyAlignment="1" applyProtection="1">
      <alignment horizontal="center" vertical="center" wrapText="1"/>
      <protection locked="0"/>
    </xf>
    <xf numFmtId="0" fontId="2" fillId="3" borderId="3" xfId="107" applyFont="1" applyFill="1" applyBorder="1" applyAlignment="1" applyProtection="1">
      <alignment horizontal="center" vertical="center" wrapText="1"/>
      <protection locked="0"/>
    </xf>
    <xf numFmtId="0" fontId="2" fillId="3" borderId="25" xfId="107" applyFont="1" applyFill="1" applyBorder="1" applyAlignment="1" applyProtection="1">
      <alignment horizontal="center" vertical="center" wrapText="1"/>
      <protection locked="0"/>
    </xf>
    <xf numFmtId="0" fontId="2" fillId="0" borderId="9" xfId="107" applyFont="1" applyBorder="1" applyAlignment="1" applyProtection="1">
      <alignment horizontal="left" vertical="center" wrapText="1"/>
      <protection hidden="1"/>
    </xf>
    <xf numFmtId="0" fontId="68" fillId="3" borderId="24" xfId="107" applyFont="1" applyFill="1" applyBorder="1" applyAlignment="1" applyProtection="1">
      <alignment horizontal="left" vertical="center"/>
      <protection locked="0"/>
    </xf>
    <xf numFmtId="0" fontId="68" fillId="3" borderId="3" xfId="107" applyFont="1" applyFill="1" applyBorder="1" applyAlignment="1" applyProtection="1">
      <alignment horizontal="left" vertical="center"/>
      <protection locked="0"/>
    </xf>
    <xf numFmtId="0" fontId="68" fillId="3" borderId="25" xfId="107" applyFont="1" applyFill="1" applyBorder="1" applyAlignment="1" applyProtection="1">
      <alignment horizontal="left" vertical="center"/>
      <protection locked="0"/>
    </xf>
    <xf numFmtId="0" fontId="49" fillId="3" borderId="30" xfId="107" applyFont="1" applyFill="1" applyBorder="1" applyAlignment="1" applyProtection="1">
      <alignment horizontal="left" vertical="center"/>
      <protection locked="0"/>
    </xf>
    <xf numFmtId="0" fontId="49" fillId="3" borderId="59" xfId="107" applyFont="1" applyFill="1" applyBorder="1" applyAlignment="1" applyProtection="1">
      <alignment horizontal="left" vertical="center"/>
      <protection locked="0"/>
    </xf>
    <xf numFmtId="0" fontId="49" fillId="3" borderId="31" xfId="107" applyFont="1" applyFill="1" applyBorder="1" applyAlignment="1" applyProtection="1">
      <alignment horizontal="left" vertical="center"/>
      <protection locked="0"/>
    </xf>
    <xf numFmtId="0" fontId="68" fillId="3" borderId="59" xfId="107" applyFont="1" applyFill="1" applyBorder="1" applyAlignment="1" applyProtection="1">
      <alignment horizontal="left" vertical="center"/>
      <protection locked="0"/>
    </xf>
    <xf numFmtId="0" fontId="68" fillId="3" borderId="31" xfId="107" applyFont="1" applyFill="1" applyBorder="1" applyAlignment="1" applyProtection="1">
      <alignment horizontal="left" vertical="center"/>
      <protection locked="0"/>
    </xf>
    <xf numFmtId="0" fontId="7" fillId="14" borderId="0" xfId="0" applyFont="1" applyFill="1" applyAlignment="1">
      <alignment horizontal="center" vertical="center" wrapText="1"/>
    </xf>
    <xf numFmtId="0" fontId="8" fillId="6" borderId="0" xfId="0" applyFont="1" applyFill="1" applyAlignment="1">
      <alignment horizontal="center" vertical="center"/>
    </xf>
    <xf numFmtId="0" fontId="75" fillId="0" borderId="0" xfId="0" applyFont="1" applyAlignment="1">
      <alignment horizontal="left" vertical="center"/>
    </xf>
    <xf numFmtId="0" fontId="75" fillId="0" borderId="0" xfId="0" applyFont="1" applyAlignment="1">
      <alignment horizontal="left" vertical="center" wrapText="1"/>
    </xf>
    <xf numFmtId="0" fontId="52" fillId="0" borderId="0" xfId="0" applyFont="1" applyAlignment="1">
      <alignment horizontal="left" vertical="center"/>
    </xf>
    <xf numFmtId="0" fontId="4" fillId="0" borderId="0" xfId="112" applyAlignment="1">
      <alignment horizontal="left" vertical="center"/>
    </xf>
    <xf numFmtId="0" fontId="7" fillId="0" borderId="0" xfId="112" applyFont="1" applyAlignment="1">
      <alignment horizontal="left" vertical="center"/>
    </xf>
    <xf numFmtId="0" fontId="7" fillId="14" borderId="0" xfId="0" applyFont="1" applyFill="1" applyAlignment="1">
      <alignment horizontal="left" vertical="center" wrapText="1"/>
    </xf>
    <xf numFmtId="0" fontId="70" fillId="11" borderId="24" xfId="0" applyFont="1" applyFill="1" applyBorder="1" applyAlignment="1">
      <alignment horizontal="center" vertical="center"/>
    </xf>
    <xf numFmtId="0" fontId="70" fillId="11" borderId="3" xfId="0" applyFont="1" applyFill="1" applyBorder="1" applyAlignment="1">
      <alignment horizontal="center" vertical="center"/>
    </xf>
    <xf numFmtId="0" fontId="70" fillId="11" borderId="25" xfId="0" applyFont="1" applyFill="1" applyBorder="1" applyAlignment="1">
      <alignment horizontal="center" vertical="center"/>
    </xf>
    <xf numFmtId="0" fontId="7" fillId="15" borderId="24" xfId="0" applyFont="1" applyFill="1" applyBorder="1" applyAlignment="1" applyProtection="1">
      <alignment horizontal="left" vertical="center"/>
      <protection hidden="1"/>
    </xf>
    <xf numFmtId="0" fontId="7" fillId="15" borderId="3" xfId="0" applyFont="1" applyFill="1" applyBorder="1" applyAlignment="1" applyProtection="1">
      <alignment horizontal="left" vertical="center"/>
      <protection hidden="1"/>
    </xf>
    <xf numFmtId="0" fontId="32" fillId="15" borderId="24" xfId="0" applyFont="1" applyFill="1" applyBorder="1" applyAlignment="1" applyProtection="1">
      <alignment horizontal="left" vertical="center"/>
      <protection hidden="1"/>
    </xf>
    <xf numFmtId="0" fontId="32" fillId="15" borderId="3" xfId="0" applyFont="1" applyFill="1" applyBorder="1" applyAlignment="1" applyProtection="1">
      <alignment horizontal="left" vertical="center"/>
      <protection hidden="1"/>
    </xf>
    <xf numFmtId="0" fontId="70" fillId="9" borderId="0" xfId="107" applyFont="1" applyFill="1" applyAlignment="1">
      <alignment horizontal="center" vertical="center" wrapText="1"/>
    </xf>
    <xf numFmtId="0" fontId="7" fillId="0" borderId="0" xfId="0" applyFont="1" applyAlignment="1">
      <alignment horizontal="left" vertical="top" wrapText="1"/>
    </xf>
    <xf numFmtId="0" fontId="70" fillId="0" borderId="0" xfId="0" applyFont="1" applyAlignment="1">
      <alignment horizontal="left" vertical="center"/>
    </xf>
    <xf numFmtId="1" fontId="70" fillId="9" borderId="0" xfId="107" applyNumberFormat="1" applyFont="1" applyFill="1" applyAlignment="1">
      <alignment horizontal="center" vertical="center" wrapText="1"/>
    </xf>
    <xf numFmtId="0" fontId="80" fillId="15" borderId="24" xfId="0" applyFont="1" applyFill="1" applyBorder="1" applyAlignment="1" applyProtection="1">
      <alignment horizontal="left" vertical="center" wrapText="1"/>
      <protection hidden="1"/>
    </xf>
    <xf numFmtId="0" fontId="80" fillId="15" borderId="3" xfId="0" applyFont="1" applyFill="1" applyBorder="1" applyAlignment="1" applyProtection="1">
      <alignment horizontal="left" vertical="center" wrapText="1"/>
      <protection hidden="1"/>
    </xf>
    <xf numFmtId="1" fontId="72" fillId="15" borderId="24" xfId="0" applyNumberFormat="1" applyFont="1" applyFill="1" applyBorder="1" applyAlignment="1" applyProtection="1">
      <alignment horizontal="left" vertical="center" wrapText="1"/>
      <protection hidden="1"/>
    </xf>
    <xf numFmtId="1" fontId="72" fillId="15" borderId="3" xfId="0" applyNumberFormat="1" applyFont="1" applyFill="1" applyBorder="1" applyAlignment="1" applyProtection="1">
      <alignment horizontal="left" vertical="center" wrapText="1"/>
      <protection hidden="1"/>
    </xf>
    <xf numFmtId="0" fontId="69" fillId="0" borderId="0" xfId="0" applyFont="1" applyAlignment="1">
      <alignment horizontal="left" vertical="center"/>
    </xf>
    <xf numFmtId="165" fontId="1" fillId="0" borderId="0" xfId="0" applyNumberFormat="1" applyFont="1" applyAlignment="1">
      <alignment horizontal="left" vertical="center"/>
    </xf>
    <xf numFmtId="0" fontId="70" fillId="9" borderId="0" xfId="107" applyFont="1" applyFill="1" applyAlignment="1">
      <alignment horizontal="left" vertical="center" wrapText="1"/>
    </xf>
    <xf numFmtId="1" fontId="70" fillId="9" borderId="0" xfId="107" applyNumberFormat="1" applyFont="1" applyFill="1" applyAlignment="1">
      <alignment horizontal="left" vertical="center" wrapText="1"/>
    </xf>
    <xf numFmtId="0" fontId="70" fillId="9" borderId="0" xfId="107" applyFont="1" applyFill="1" applyAlignment="1">
      <alignment horizontal="left" vertical="center"/>
    </xf>
    <xf numFmtId="0" fontId="2" fillId="0" borderId="0" xfId="112" applyFont="1" applyAlignment="1">
      <alignment horizontal="left" vertical="center"/>
    </xf>
    <xf numFmtId="0" fontId="1" fillId="0" borderId="0" xfId="112" applyFont="1" applyAlignment="1">
      <alignment horizontal="left" vertical="center"/>
    </xf>
    <xf numFmtId="0" fontId="32" fillId="0" borderId="0" xfId="0" applyFont="1" applyAlignment="1">
      <alignment horizontal="center" vertical="center" wrapText="1"/>
    </xf>
    <xf numFmtId="0" fontId="3" fillId="6" borderId="0" xfId="0" applyFont="1" applyFill="1" applyAlignment="1">
      <alignment horizontal="center" vertical="center"/>
    </xf>
    <xf numFmtId="0" fontId="22" fillId="0" borderId="0" xfId="0" applyFont="1" applyAlignment="1">
      <alignment horizontal="left" vertical="center"/>
    </xf>
    <xf numFmtId="0" fontId="22" fillId="0" borderId="0" xfId="0" applyFont="1" applyAlignment="1">
      <alignment horizontal="left" vertical="center" wrapText="1"/>
    </xf>
    <xf numFmtId="2" fontId="32" fillId="10" borderId="24" xfId="0" applyNumberFormat="1" applyFont="1" applyFill="1" applyBorder="1" applyAlignment="1">
      <alignment horizontal="center" vertical="center" wrapText="1"/>
    </xf>
    <xf numFmtId="2" fontId="32" fillId="10" borderId="3" xfId="0" applyNumberFormat="1" applyFont="1" applyFill="1" applyBorder="1" applyAlignment="1">
      <alignment horizontal="center" vertical="center" wrapText="1"/>
    </xf>
    <xf numFmtId="2" fontId="32" fillId="10" borderId="25" xfId="0" applyNumberFormat="1" applyFont="1" applyFill="1" applyBorder="1" applyAlignment="1">
      <alignment horizontal="center" vertical="center" wrapText="1"/>
    </xf>
    <xf numFmtId="165" fontId="1" fillId="0" borderId="0" xfId="112" applyNumberFormat="1" applyFont="1" applyAlignment="1" applyProtection="1">
      <alignment horizontal="left" vertical="center"/>
      <protection hidden="1"/>
    </xf>
    <xf numFmtId="0" fontId="71" fillId="13" borderId="60" xfId="0" applyFont="1" applyFill="1" applyBorder="1" applyAlignment="1">
      <alignment horizontal="left" vertical="top" wrapText="1"/>
    </xf>
    <xf numFmtId="0" fontId="71" fillId="13" borderId="16" xfId="0" applyFont="1" applyFill="1" applyBorder="1" applyAlignment="1">
      <alignment horizontal="left" vertical="top" wrapText="1"/>
    </xf>
    <xf numFmtId="0" fontId="71" fillId="13" borderId="55" xfId="0" applyFont="1" applyFill="1" applyBorder="1" applyAlignment="1">
      <alignment horizontal="left" vertical="top" wrapText="1"/>
    </xf>
    <xf numFmtId="1" fontId="1" fillId="15" borderId="24" xfId="109" applyNumberFormat="1" applyFont="1" applyFill="1" applyBorder="1" applyAlignment="1" applyProtection="1">
      <alignment horizontal="left" vertical="top" wrapText="1"/>
      <protection hidden="1"/>
    </xf>
    <xf numFmtId="1" fontId="1" fillId="15" borderId="3" xfId="109" applyNumberFormat="1" applyFont="1" applyFill="1" applyBorder="1" applyAlignment="1" applyProtection="1">
      <alignment horizontal="left" vertical="top" wrapText="1"/>
      <protection hidden="1"/>
    </xf>
    <xf numFmtId="1" fontId="32" fillId="15" borderId="24" xfId="109" applyNumberFormat="1" applyFont="1" applyFill="1" applyBorder="1" applyAlignment="1" applyProtection="1">
      <alignment horizontal="left" vertical="top" wrapText="1"/>
      <protection hidden="1"/>
    </xf>
    <xf numFmtId="1" fontId="32" fillId="15" borderId="3" xfId="109" applyNumberFormat="1" applyFont="1" applyFill="1" applyBorder="1" applyAlignment="1" applyProtection="1">
      <alignment horizontal="left" vertical="top" wrapText="1"/>
      <protection hidden="1"/>
    </xf>
    <xf numFmtId="0" fontId="3" fillId="0" borderId="0" xfId="111" applyFont="1" applyAlignment="1" applyProtection="1">
      <alignment horizontal="center" vertical="top"/>
      <protection hidden="1"/>
    </xf>
    <xf numFmtId="0" fontId="7" fillId="4" borderId="9" xfId="111" applyFont="1" applyFill="1" applyBorder="1" applyAlignment="1" applyProtection="1">
      <alignment horizontal="left" vertical="center" wrapText="1"/>
      <protection hidden="1"/>
    </xf>
    <xf numFmtId="43" fontId="7" fillId="4" borderId="9" xfId="8" applyFont="1" applyFill="1" applyBorder="1" applyAlignment="1" applyProtection="1">
      <alignment horizontal="right" vertical="center" wrapText="1"/>
      <protection hidden="1"/>
    </xf>
    <xf numFmtId="43" fontId="7" fillId="4" borderId="26" xfId="8" applyFont="1" applyFill="1" applyBorder="1" applyAlignment="1" applyProtection="1">
      <alignment horizontal="right" vertical="center" wrapText="1"/>
      <protection hidden="1"/>
    </xf>
    <xf numFmtId="0" fontId="4" fillId="0" borderId="9" xfId="111" applyFont="1" applyBorder="1" applyAlignment="1" applyProtection="1">
      <alignment horizontal="justify" vertical="center" wrapText="1"/>
      <protection hidden="1"/>
    </xf>
    <xf numFmtId="9" fontId="7" fillId="9" borderId="9" xfId="111" applyNumberFormat="1" applyFont="1" applyFill="1" applyBorder="1" applyAlignment="1">
      <alignment horizontal="center" vertical="center" wrapText="1"/>
    </xf>
    <xf numFmtId="9" fontId="7" fillId="9" borderId="26" xfId="111" applyNumberFormat="1" applyFont="1" applyFill="1" applyBorder="1" applyAlignment="1">
      <alignment horizontal="center" vertical="center" wrapText="1"/>
    </xf>
    <xf numFmtId="0" fontId="67" fillId="0" borderId="0" xfId="111" applyFont="1" applyAlignment="1" applyProtection="1">
      <alignment horizontal="center" vertical="top"/>
      <protection hidden="1"/>
    </xf>
    <xf numFmtId="0" fontId="57" fillId="0" borderId="0" xfId="111" applyFont="1" applyAlignment="1" applyProtection="1">
      <alignment horizontal="center" vertical="center" wrapText="1"/>
      <protection hidden="1"/>
    </xf>
    <xf numFmtId="0" fontId="8" fillId="6" borderId="0" xfId="111" applyFont="1" applyFill="1" applyAlignment="1" applyProtection="1">
      <alignment horizontal="center" vertical="center"/>
      <protection hidden="1"/>
    </xf>
    <xf numFmtId="0" fontId="7" fillId="0" borderId="7" xfId="111" applyFont="1" applyBorder="1" applyAlignment="1" applyProtection="1">
      <alignment horizontal="left" vertical="center" wrapText="1"/>
      <protection hidden="1"/>
    </xf>
    <xf numFmtId="0" fontId="7" fillId="0" borderId="7" xfId="111" applyFont="1" applyBorder="1" applyAlignment="1" applyProtection="1">
      <alignment horizontal="center" vertical="center" wrapText="1"/>
      <protection hidden="1"/>
    </xf>
    <xf numFmtId="0" fontId="7" fillId="0" borderId="8" xfId="111" applyFont="1" applyBorder="1" applyAlignment="1" applyProtection="1">
      <alignment horizontal="center" vertical="center" wrapText="1"/>
      <protection hidden="1"/>
    </xf>
    <xf numFmtId="0" fontId="7" fillId="9" borderId="24" xfId="111" applyFont="1" applyFill="1" applyBorder="1" applyAlignment="1">
      <alignment horizontal="left" vertical="center" wrapText="1"/>
    </xf>
    <xf numFmtId="0" fontId="7" fillId="9" borderId="25" xfId="111" applyFont="1" applyFill="1" applyBorder="1" applyAlignment="1">
      <alignment horizontal="left" vertical="center" wrapText="1"/>
    </xf>
    <xf numFmtId="43" fontId="1" fillId="0" borderId="62" xfId="8" applyFont="1" applyBorder="1" applyAlignment="1" applyProtection="1">
      <alignment horizontal="right" vertical="center" wrapText="1"/>
      <protection hidden="1"/>
    </xf>
    <xf numFmtId="43" fontId="1" fillId="0" borderId="63" xfId="8" applyFont="1" applyBorder="1" applyAlignment="1" applyProtection="1">
      <alignment horizontal="right" vertical="center" wrapText="1"/>
      <protection hidden="1"/>
    </xf>
    <xf numFmtId="0" fontId="7" fillId="9" borderId="9" xfId="111" applyFont="1" applyFill="1" applyBorder="1" applyAlignment="1">
      <alignment horizontal="center" vertical="center" wrapText="1"/>
    </xf>
    <xf numFmtId="0" fontId="7" fillId="9" borderId="26" xfId="111" applyFont="1" applyFill="1" applyBorder="1" applyAlignment="1">
      <alignment horizontal="center" vertical="center" wrapText="1"/>
    </xf>
    <xf numFmtId="4" fontId="7" fillId="4" borderId="9" xfId="8" applyNumberFormat="1" applyFont="1" applyFill="1" applyBorder="1" applyAlignment="1" applyProtection="1">
      <alignment horizontal="right" vertical="center" wrapText="1"/>
      <protection hidden="1"/>
    </xf>
    <xf numFmtId="4" fontId="7" fillId="4" borderId="26" xfId="8" applyNumberFormat="1" applyFont="1" applyFill="1" applyBorder="1" applyAlignment="1" applyProtection="1">
      <alignment horizontal="right" vertical="center" wrapText="1"/>
      <protection hidden="1"/>
    </xf>
    <xf numFmtId="9" fontId="7" fillId="9" borderId="9" xfId="111" applyNumberFormat="1" applyFont="1" applyFill="1" applyBorder="1" applyAlignment="1" applyProtection="1">
      <alignment horizontal="center" vertical="center" wrapText="1"/>
      <protection locked="0"/>
    </xf>
    <xf numFmtId="9" fontId="7" fillId="9" borderId="26" xfId="111" applyNumberFormat="1" applyFont="1" applyFill="1" applyBorder="1" applyAlignment="1" applyProtection="1">
      <alignment horizontal="center" vertical="center" wrapText="1"/>
      <protection locked="0"/>
    </xf>
    <xf numFmtId="0" fontId="7" fillId="9" borderId="9" xfId="111" applyFont="1" applyFill="1" applyBorder="1" applyAlignment="1" applyProtection="1">
      <alignment horizontal="center" vertical="center" wrapText="1"/>
      <protection locked="0"/>
    </xf>
    <xf numFmtId="0" fontId="7" fillId="9" borderId="26" xfId="111" applyFont="1" applyFill="1" applyBorder="1" applyAlignment="1" applyProtection="1">
      <alignment horizontal="center" vertical="center" wrapText="1"/>
      <protection locked="0"/>
    </xf>
    <xf numFmtId="49" fontId="7" fillId="9" borderId="9" xfId="111" applyNumberFormat="1" applyFont="1" applyFill="1" applyBorder="1" applyAlignment="1">
      <alignment horizontal="left" vertical="center" wrapText="1"/>
    </xf>
    <xf numFmtId="0" fontId="61" fillId="0" borderId="40" xfId="111" applyFont="1" applyBorder="1" applyAlignment="1" applyProtection="1">
      <alignment horizontal="center" vertical="center"/>
      <protection hidden="1"/>
    </xf>
    <xf numFmtId="0" fontId="61" fillId="0" borderId="64" xfId="111" applyFont="1" applyBorder="1" applyAlignment="1" applyProtection="1">
      <alignment horizontal="center" vertical="center"/>
      <protection hidden="1"/>
    </xf>
    <xf numFmtId="0" fontId="57" fillId="0" borderId="9" xfId="111" applyFont="1" applyBorder="1" applyAlignment="1" applyProtection="1">
      <alignment horizontal="left" vertical="center" wrapText="1"/>
      <protection hidden="1"/>
    </xf>
    <xf numFmtId="0" fontId="57" fillId="0" borderId="28" xfId="111" applyFont="1" applyBorder="1" applyAlignment="1" applyProtection="1">
      <alignment horizontal="left" vertical="center" wrapText="1"/>
      <protection hidden="1"/>
    </xf>
    <xf numFmtId="0" fontId="7" fillId="0" borderId="67" xfId="111" applyFont="1" applyBorder="1" applyAlignment="1" applyProtection="1">
      <alignment horizontal="center" vertical="center" wrapText="1"/>
      <protection hidden="1"/>
    </xf>
    <xf numFmtId="0" fontId="7" fillId="0" borderId="10" xfId="111" applyFont="1" applyBorder="1" applyAlignment="1" applyProtection="1">
      <alignment horizontal="center" vertical="center" wrapText="1"/>
      <protection hidden="1"/>
    </xf>
    <xf numFmtId="0" fontId="7" fillId="4" borderId="65" xfId="111" applyFont="1" applyFill="1" applyBorder="1" applyAlignment="1" applyProtection="1">
      <alignment horizontal="left" vertical="center" wrapText="1"/>
      <protection hidden="1"/>
    </xf>
    <xf numFmtId="0" fontId="4" fillId="0" borderId="66" xfId="111" applyFont="1" applyBorder="1" applyAlignment="1" applyProtection="1">
      <alignment horizontal="justify" vertical="center" wrapText="1"/>
      <protection hidden="1"/>
    </xf>
    <xf numFmtId="0" fontId="4" fillId="0" borderId="21" xfId="111" applyFont="1" applyBorder="1" applyAlignment="1" applyProtection="1">
      <alignment horizontal="justify" vertical="center" wrapText="1"/>
      <protection hidden="1"/>
    </xf>
    <xf numFmtId="0" fontId="7" fillId="0" borderId="24" xfId="111" applyFont="1" applyBorder="1" applyAlignment="1" applyProtection="1">
      <alignment horizontal="center" vertical="center" wrapText="1"/>
      <protection hidden="1"/>
    </xf>
    <xf numFmtId="0" fontId="7" fillId="0" borderId="25" xfId="111" applyFont="1" applyBorder="1" applyAlignment="1" applyProtection="1">
      <alignment horizontal="center" vertical="center" wrapText="1"/>
      <protection hidden="1"/>
    </xf>
    <xf numFmtId="0" fontId="4" fillId="0" borderId="9" xfId="111" applyFont="1" applyBorder="1" applyAlignment="1" applyProtection="1">
      <alignment horizontal="center" vertical="center"/>
      <protection hidden="1"/>
    </xf>
    <xf numFmtId="0" fontId="7" fillId="0" borderId="9" xfId="111" applyFont="1" applyBorder="1" applyAlignment="1" applyProtection="1">
      <alignment horizontal="left" vertical="center" wrapText="1"/>
      <protection hidden="1"/>
    </xf>
    <xf numFmtId="0" fontId="4" fillId="0" borderId="0" xfId="111" applyFont="1" applyAlignment="1" applyProtection="1">
      <alignment horizontal="left" vertical="top"/>
      <protection hidden="1"/>
    </xf>
    <xf numFmtId="0" fontId="7" fillId="0" borderId="0" xfId="111" applyFont="1" applyAlignment="1" applyProtection="1">
      <alignment horizontal="center" vertical="center" wrapText="1"/>
      <protection hidden="1"/>
    </xf>
    <xf numFmtId="0" fontId="7" fillId="0" borderId="0" xfId="109" applyNumberFormat="1" applyFont="1" applyFill="1" applyBorder="1" applyAlignment="1" applyProtection="1">
      <alignment horizontal="justify" vertical="center" wrapText="1"/>
      <protection hidden="1"/>
    </xf>
    <xf numFmtId="0" fontId="65" fillId="0" borderId="16" xfId="110" applyFont="1" applyBorder="1" applyAlignment="1" applyProtection="1">
      <alignment horizontal="justify" vertical="center"/>
      <protection hidden="1"/>
    </xf>
    <xf numFmtId="0" fontId="4" fillId="0" borderId="16" xfId="110" applyFont="1" applyBorder="1" applyAlignment="1" applyProtection="1">
      <alignment horizontal="justify" vertical="center"/>
      <protection hidden="1"/>
    </xf>
    <xf numFmtId="0" fontId="7" fillId="0" borderId="30" xfId="110" applyFont="1" applyBorder="1" applyAlignment="1" applyProtection="1">
      <alignment horizontal="justify" vertical="center"/>
      <protection hidden="1"/>
    </xf>
    <xf numFmtId="0" fontId="4" fillId="0" borderId="59" xfId="110" applyFont="1" applyBorder="1" applyAlignment="1" applyProtection="1">
      <alignment horizontal="justify" vertical="center"/>
      <protection hidden="1"/>
    </xf>
    <xf numFmtId="0" fontId="4" fillId="0" borderId="31" xfId="110" applyFont="1" applyBorder="1" applyAlignment="1" applyProtection="1">
      <alignment horizontal="justify" vertical="center"/>
      <protection hidden="1"/>
    </xf>
    <xf numFmtId="0" fontId="52" fillId="0" borderId="0" xfId="110" applyFont="1" applyAlignment="1" applyProtection="1">
      <alignment horizontal="left" vertical="center" wrapText="1"/>
      <protection hidden="1"/>
    </xf>
    <xf numFmtId="0" fontId="4" fillId="0" borderId="11" xfId="110" applyNumberFormat="1" applyFont="1" applyFill="1" applyBorder="1" applyAlignment="1" applyProtection="1">
      <alignment horizontal="left" vertical="top" wrapText="1"/>
      <protection hidden="1"/>
    </xf>
    <xf numFmtId="0" fontId="4" fillId="0" borderId="22" xfId="110" applyNumberFormat="1" applyFont="1" applyFill="1" applyBorder="1" applyAlignment="1" applyProtection="1">
      <alignment horizontal="left" vertical="top" wrapText="1"/>
      <protection hidden="1"/>
    </xf>
    <xf numFmtId="0" fontId="4" fillId="0" borderId="11" xfId="110" applyNumberFormat="1" applyFont="1" applyFill="1" applyBorder="1" applyAlignment="1" applyProtection="1">
      <alignment horizontal="left" vertical="center" wrapText="1"/>
      <protection hidden="1"/>
    </xf>
    <xf numFmtId="0" fontId="4" fillId="0" borderId="22" xfId="110" applyNumberFormat="1" applyFont="1" applyFill="1" applyBorder="1" applyAlignment="1" applyProtection="1">
      <alignment horizontal="left" vertical="center" wrapText="1"/>
      <protection hidden="1"/>
    </xf>
    <xf numFmtId="0" fontId="65" fillId="0" borderId="0" xfId="110" applyFont="1" applyBorder="1" applyAlignment="1" applyProtection="1">
      <alignment horizontal="justify" vertical="center"/>
      <protection hidden="1"/>
    </xf>
    <xf numFmtId="0" fontId="4" fillId="3" borderId="0" xfId="110" applyFont="1" applyFill="1" applyBorder="1" applyAlignment="1" applyProtection="1">
      <alignment horizontal="justify" vertical="top" wrapText="1"/>
      <protection locked="0" hidden="1"/>
    </xf>
    <xf numFmtId="0" fontId="4" fillId="0" borderId="0" xfId="110" applyFont="1" applyBorder="1" applyAlignment="1" applyProtection="1">
      <alignment horizontal="justify" vertical="center"/>
      <protection hidden="1"/>
    </xf>
    <xf numFmtId="0" fontId="4" fillId="0" borderId="11" xfId="110" applyNumberFormat="1" applyFont="1" applyFill="1" applyBorder="1" applyAlignment="1" applyProtection="1">
      <alignment horizontal="left" vertical="center"/>
      <protection hidden="1"/>
    </xf>
    <xf numFmtId="0" fontId="4" fillId="0" borderId="22" xfId="110" applyNumberFormat="1" applyFont="1" applyFill="1" applyBorder="1" applyAlignment="1" applyProtection="1">
      <alignment horizontal="left" vertical="center"/>
      <protection hidden="1"/>
    </xf>
    <xf numFmtId="0" fontId="4" fillId="0" borderId="66" xfId="110" applyNumberFormat="1" applyFont="1" applyFill="1" applyBorder="1" applyAlignment="1" applyProtection="1">
      <alignment horizontal="left" vertical="center"/>
      <protection hidden="1"/>
    </xf>
    <xf numFmtId="0" fontId="4" fillId="0" borderId="68" xfId="110" applyNumberFormat="1" applyFont="1" applyFill="1" applyBorder="1" applyAlignment="1" applyProtection="1">
      <alignment horizontal="left" vertical="center"/>
      <protection hidden="1"/>
    </xf>
    <xf numFmtId="0" fontId="7" fillId="0" borderId="30" xfId="110" applyFont="1" applyBorder="1" applyAlignment="1" applyProtection="1">
      <alignment horizontal="justify" vertical="top"/>
      <protection hidden="1"/>
    </xf>
    <xf numFmtId="0" fontId="4" fillId="0" borderId="59" xfId="110" applyFont="1" applyBorder="1" applyAlignment="1" applyProtection="1">
      <alignment horizontal="justify" vertical="top"/>
      <protection hidden="1"/>
    </xf>
    <xf numFmtId="0" fontId="4" fillId="0" borderId="31" xfId="110" applyFont="1" applyBorder="1" applyAlignment="1" applyProtection="1">
      <alignment horizontal="justify" vertical="top"/>
      <protection hidden="1"/>
    </xf>
    <xf numFmtId="0" fontId="7" fillId="7" borderId="0" xfId="110" applyNumberFormat="1" applyFont="1" applyFill="1" applyBorder="1" applyAlignment="1" applyProtection="1">
      <alignment horizontal="center" vertical="center" wrapText="1"/>
      <protection hidden="1"/>
    </xf>
    <xf numFmtId="0" fontId="57" fillId="0" borderId="0" xfId="73" applyFont="1" applyAlignment="1" applyProtection="1">
      <alignment horizontal="center" vertical="center"/>
      <protection hidden="1"/>
    </xf>
    <xf numFmtId="0" fontId="57" fillId="0" borderId="0" xfId="73" applyFont="1" applyAlignment="1" applyProtection="1">
      <alignment horizontal="justify" vertical="top" wrapText="1"/>
      <protection hidden="1"/>
    </xf>
    <xf numFmtId="0" fontId="4" fillId="0" borderId="0" xfId="110" applyFont="1" applyAlignment="1" applyProtection="1">
      <alignment horizontal="justify" vertical="center"/>
      <protection hidden="1"/>
    </xf>
    <xf numFmtId="0" fontId="7" fillId="0" borderId="24" xfId="110" applyFont="1" applyBorder="1" applyAlignment="1" applyProtection="1">
      <alignment horizontal="justify" vertical="top"/>
      <protection hidden="1"/>
    </xf>
    <xf numFmtId="0" fontId="4" fillId="0" borderId="3" xfId="110" applyFont="1" applyBorder="1" applyAlignment="1" applyProtection="1">
      <alignment horizontal="justify" vertical="top"/>
      <protection hidden="1"/>
    </xf>
    <xf numFmtId="0" fontId="4" fillId="0" borderId="25" xfId="110" applyFont="1" applyBorder="1" applyAlignment="1" applyProtection="1">
      <alignment horizontal="justify" vertical="top"/>
      <protection hidden="1"/>
    </xf>
    <xf numFmtId="0" fontId="7" fillId="0" borderId="24" xfId="110" applyFont="1" applyBorder="1" applyAlignment="1" applyProtection="1">
      <alignment horizontal="justify" vertical="top" wrapText="1"/>
      <protection hidden="1"/>
    </xf>
    <xf numFmtId="0" fontId="28" fillId="6" borderId="0" xfId="73" applyFont="1" applyFill="1" applyAlignment="1" applyProtection="1">
      <alignment horizontal="center" vertical="center" wrapText="1"/>
      <protection hidden="1"/>
    </xf>
    <xf numFmtId="0" fontId="28" fillId="6" borderId="13" xfId="73" applyFont="1" applyFill="1" applyBorder="1" applyAlignment="1" applyProtection="1">
      <alignment horizontal="center" vertical="center" wrapText="1"/>
      <protection hidden="1"/>
    </xf>
    <xf numFmtId="1" fontId="1" fillId="0" borderId="53" xfId="122" applyNumberFormat="1" applyFont="1" applyBorder="1" applyAlignment="1">
      <alignment horizontal="center" vertical="top" wrapText="1"/>
    </xf>
    <xf numFmtId="0" fontId="1" fillId="0" borderId="53" xfId="122" applyFont="1" applyBorder="1" applyAlignment="1">
      <alignment horizontal="center" wrapText="1"/>
    </xf>
    <xf numFmtId="0" fontId="1" fillId="0" borderId="54" xfId="122" applyFont="1" applyBorder="1" applyAlignment="1">
      <alignment horizontal="center" wrapText="1"/>
    </xf>
    <xf numFmtId="1" fontId="1" fillId="0" borderId="5" xfId="122" applyNumberFormat="1" applyFont="1" applyBorder="1" applyAlignment="1">
      <alignment horizontal="right" vertical="top" wrapText="1"/>
    </xf>
    <xf numFmtId="1" fontId="1" fillId="0" borderId="70" xfId="122" applyNumberFormat="1" applyFont="1" applyBorder="1" applyAlignment="1">
      <alignment horizontal="right" vertical="top" wrapText="1"/>
    </xf>
    <xf numFmtId="1" fontId="1" fillId="4" borderId="71" xfId="122" applyNumberFormat="1" applyFont="1" applyFill="1" applyBorder="1" applyAlignment="1">
      <alignment horizontal="center" vertical="top" wrapText="1"/>
    </xf>
    <xf numFmtId="1" fontId="1" fillId="4" borderId="3" xfId="122" applyNumberFormat="1" applyFont="1" applyFill="1" applyBorder="1" applyAlignment="1">
      <alignment horizontal="center" vertical="top" wrapText="1"/>
    </xf>
    <xf numFmtId="1" fontId="1" fillId="4" borderId="72" xfId="122" applyNumberFormat="1" applyFont="1" applyFill="1" applyBorder="1" applyAlignment="1">
      <alignment horizontal="center" vertical="top" wrapText="1"/>
    </xf>
    <xf numFmtId="1" fontId="1" fillId="0" borderId="24" xfId="122" quotePrefix="1" applyNumberFormat="1" applyFont="1" applyBorder="1" applyAlignment="1">
      <alignment horizontal="center" vertical="top" wrapText="1"/>
    </xf>
    <xf numFmtId="0" fontId="2" fillId="0" borderId="72" xfId="122" applyFont="1" applyBorder="1" applyAlignment="1">
      <alignment vertical="top" wrapText="1"/>
    </xf>
    <xf numFmtId="1" fontId="56" fillId="0" borderId="9" xfId="122" applyNumberFormat="1" applyFont="1" applyBorder="1" applyAlignment="1">
      <alignment horizontal="justify" vertical="top" wrapText="1"/>
    </xf>
    <xf numFmtId="4" fontId="2" fillId="0" borderId="17" xfId="122" applyNumberFormat="1" applyFont="1" applyBorder="1" applyAlignment="1">
      <alignment horizontal="right" vertical="center" wrapText="1"/>
    </xf>
    <xf numFmtId="4" fontId="2" fillId="0" borderId="19" xfId="122" applyNumberFormat="1" applyFont="1" applyBorder="1" applyAlignment="1">
      <alignment horizontal="right" vertical="center" wrapText="1"/>
    </xf>
    <xf numFmtId="4" fontId="2" fillId="0" borderId="18" xfId="122" applyNumberFormat="1" applyFont="1" applyBorder="1" applyAlignment="1">
      <alignment horizontal="right" vertical="center" wrapText="1"/>
    </xf>
    <xf numFmtId="0" fontId="2" fillId="0" borderId="0" xfId="122" applyFont="1" applyAlignment="1">
      <alignment horizontal="left" vertical="top" wrapText="1"/>
    </xf>
    <xf numFmtId="0" fontId="2" fillId="0" borderId="48" xfId="122" applyFont="1" applyBorder="1" applyAlignment="1">
      <alignment horizontal="left" vertical="top" wrapText="1"/>
    </xf>
    <xf numFmtId="0" fontId="2" fillId="8" borderId="9" xfId="122" applyFont="1" applyFill="1" applyBorder="1" applyAlignment="1">
      <alignment horizontal="left" vertical="top" wrapText="1"/>
    </xf>
    <xf numFmtId="0" fontId="2" fillId="0" borderId="9" xfId="122" applyFont="1" applyBorder="1" applyAlignment="1">
      <alignment horizontal="left" vertical="top" wrapText="1"/>
    </xf>
    <xf numFmtId="0" fontId="1" fillId="0" borderId="9" xfId="114" applyNumberFormat="1" applyFont="1" applyFill="1" applyBorder="1" applyAlignment="1" applyProtection="1">
      <alignment horizontal="left" vertical="center"/>
    </xf>
    <xf numFmtId="0" fontId="1" fillId="5" borderId="28" xfId="114" applyNumberFormat="1" applyFont="1" applyFill="1" applyBorder="1" applyAlignment="1" applyProtection="1">
      <alignment horizontal="left" vertical="center" wrapText="1"/>
    </xf>
    <xf numFmtId="0" fontId="50" fillId="0" borderId="0" xfId="114" applyNumberFormat="1" applyFont="1" applyFill="1" applyBorder="1" applyAlignment="1" applyProtection="1">
      <alignment horizontal="center" vertical="center"/>
    </xf>
    <xf numFmtId="0" fontId="51" fillId="0" borderId="0" xfId="0" applyFont="1" applyAlignment="1">
      <alignment horizontal="justify" vertical="top" wrapText="1"/>
    </xf>
    <xf numFmtId="0" fontId="2" fillId="0" borderId="0" xfId="0" applyFont="1" applyAlignment="1">
      <alignment horizontal="left" vertical="top" wrapText="1"/>
    </xf>
    <xf numFmtId="0" fontId="2" fillId="0" borderId="0" xfId="0" applyFont="1" applyAlignment="1">
      <alignment horizontal="left" vertical="center" wrapText="1"/>
    </xf>
    <xf numFmtId="0" fontId="2" fillId="9" borderId="2" xfId="114" applyFont="1" applyFill="1" applyBorder="1" applyAlignment="1" applyProtection="1">
      <alignment horizontal="left" vertical="center" wrapText="1"/>
    </xf>
    <xf numFmtId="0" fontId="2" fillId="0" borderId="53" xfId="114" applyFont="1" applyFill="1" applyBorder="1" applyAlignment="1" applyProtection="1">
      <alignment horizontal="left" vertical="center" wrapText="1"/>
    </xf>
    <xf numFmtId="0" fontId="51" fillId="0" borderId="0" xfId="0" quotePrefix="1" applyFont="1" applyAlignment="1">
      <alignment horizontal="left" vertical="top" wrapText="1"/>
    </xf>
    <xf numFmtId="0" fontId="7" fillId="0" borderId="0" xfId="0" applyFont="1" applyAlignment="1" applyProtection="1">
      <alignment horizontal="left" vertical="center" wrapText="1"/>
      <protection hidden="1"/>
    </xf>
    <xf numFmtId="0" fontId="4" fillId="0" borderId="0" xfId="112" applyAlignment="1" applyProtection="1">
      <alignment horizontal="justify" vertical="top" wrapText="1"/>
      <protection hidden="1"/>
    </xf>
    <xf numFmtId="0" fontId="7" fillId="0" borderId="13" xfId="0" applyFont="1" applyBorder="1" applyAlignment="1" applyProtection="1">
      <alignment horizontal="left" vertical="center" wrapText="1"/>
      <protection hidden="1"/>
    </xf>
    <xf numFmtId="0" fontId="33" fillId="0" borderId="0" xfId="112" applyFont="1" applyAlignment="1" applyProtection="1">
      <alignment horizontal="center" vertical="center" wrapText="1"/>
      <protection hidden="1"/>
    </xf>
    <xf numFmtId="0" fontId="63" fillId="0" borderId="51" xfId="74" applyFont="1" applyBorder="1" applyAlignment="1" applyProtection="1">
      <alignment horizontal="left" vertical="top" wrapText="1"/>
      <protection hidden="1"/>
    </xf>
    <xf numFmtId="0" fontId="6" fillId="0" borderId="34" xfId="74" applyBorder="1" applyAlignment="1" applyProtection="1">
      <alignment horizontal="left" vertical="top" wrapText="1"/>
      <protection hidden="1"/>
    </xf>
    <xf numFmtId="0" fontId="6" fillId="0" borderId="2" xfId="74" applyBorder="1" applyAlignment="1" applyProtection="1">
      <alignment horizontal="left" vertical="top" wrapText="1"/>
      <protection hidden="1"/>
    </xf>
    <xf numFmtId="0" fontId="6" fillId="0" borderId="56" xfId="74" applyBorder="1" applyAlignment="1" applyProtection="1">
      <alignment horizontal="left" vertical="top" wrapText="1"/>
      <protection hidden="1"/>
    </xf>
    <xf numFmtId="2" fontId="20" fillId="3" borderId="34" xfId="108" applyNumberFormat="1" applyFont="1" applyFill="1" applyBorder="1" applyAlignment="1" applyProtection="1">
      <alignment horizontal="right" vertical="center"/>
      <protection hidden="1"/>
    </xf>
    <xf numFmtId="2" fontId="20" fillId="3" borderId="56" xfId="108" applyNumberFormat="1" applyFont="1" applyFill="1" applyBorder="1" applyAlignment="1" applyProtection="1">
      <alignment horizontal="right" vertical="center"/>
      <protection hidden="1"/>
    </xf>
    <xf numFmtId="0" fontId="6" fillId="0" borderId="69" xfId="108" applyBorder="1" applyAlignment="1" applyProtection="1">
      <alignment horizontal="left" vertical="center"/>
      <protection hidden="1"/>
    </xf>
    <xf numFmtId="0" fontId="6" fillId="0" borderId="53" xfId="108" applyBorder="1" applyAlignment="1" applyProtection="1">
      <alignment horizontal="left" vertical="center"/>
      <protection hidden="1"/>
    </xf>
    <xf numFmtId="0" fontId="6" fillId="0" borderId="49" xfId="108" applyBorder="1" applyAlignment="1" applyProtection="1">
      <alignment horizontal="left" vertical="top" wrapText="1"/>
      <protection hidden="1"/>
    </xf>
    <xf numFmtId="0" fontId="6" fillId="0" borderId="0" xfId="108" applyAlignment="1" applyProtection="1">
      <alignment horizontal="left" vertical="top" wrapText="1"/>
      <protection hidden="1"/>
    </xf>
    <xf numFmtId="0" fontId="6" fillId="0" borderId="48" xfId="108" applyBorder="1" applyAlignment="1" applyProtection="1">
      <alignment horizontal="left" vertical="top" wrapText="1"/>
      <protection hidden="1"/>
    </xf>
    <xf numFmtId="164" fontId="6" fillId="3" borderId="34" xfId="35" applyFont="1" applyFill="1" applyBorder="1" applyAlignment="1" applyProtection="1">
      <alignment horizontal="right" vertical="center"/>
      <protection hidden="1"/>
    </xf>
    <xf numFmtId="164" fontId="6" fillId="3" borderId="56" xfId="35" applyFont="1" applyFill="1" applyBorder="1" applyAlignment="1" applyProtection="1">
      <alignment horizontal="right" vertical="center"/>
      <protection hidden="1"/>
    </xf>
  </cellXfs>
  <cellStyles count="125">
    <cellStyle name="75" xfId="1" xr:uid="{00000000-0005-0000-0000-000000000000}"/>
    <cellStyle name="75 2" xfId="2" xr:uid="{00000000-0005-0000-0000-000001000000}"/>
    <cellStyle name="ÅëÈ­ [0]_±âÅ¸" xfId="3" xr:uid="{00000000-0005-0000-0000-000002000000}"/>
    <cellStyle name="ÅëÈ­_±âÅ¸" xfId="4" xr:uid="{00000000-0005-0000-0000-000003000000}"/>
    <cellStyle name="ÄÞ¸¶ [0]_±âÅ¸" xfId="5" xr:uid="{00000000-0005-0000-0000-000004000000}"/>
    <cellStyle name="ÄÞ¸¶_±âÅ¸" xfId="6" xr:uid="{00000000-0005-0000-0000-000005000000}"/>
    <cellStyle name="Ç¥ÁØ_¿¬°£´©°è¿¹»ó" xfId="7" xr:uid="{00000000-0005-0000-0000-000006000000}"/>
    <cellStyle name="Comma" xfId="8" builtinId="3"/>
    <cellStyle name="Comma  - Style1" xfId="9" xr:uid="{00000000-0005-0000-0000-000008000000}"/>
    <cellStyle name="Comma  - Style1 2" xfId="10" xr:uid="{00000000-0005-0000-0000-000009000000}"/>
    <cellStyle name="Comma  - Style2" xfId="11" xr:uid="{00000000-0005-0000-0000-00000A000000}"/>
    <cellStyle name="Comma  - Style2 2" xfId="12" xr:uid="{00000000-0005-0000-0000-00000B000000}"/>
    <cellStyle name="Comma  - Style3" xfId="13" xr:uid="{00000000-0005-0000-0000-00000C000000}"/>
    <cellStyle name="Comma  - Style3 2" xfId="14" xr:uid="{00000000-0005-0000-0000-00000D000000}"/>
    <cellStyle name="Comma  - Style4" xfId="15" xr:uid="{00000000-0005-0000-0000-00000E000000}"/>
    <cellStyle name="Comma  - Style4 2" xfId="16" xr:uid="{00000000-0005-0000-0000-00000F000000}"/>
    <cellStyle name="Comma  - Style5" xfId="17" xr:uid="{00000000-0005-0000-0000-000010000000}"/>
    <cellStyle name="Comma  - Style5 2" xfId="18" xr:uid="{00000000-0005-0000-0000-000011000000}"/>
    <cellStyle name="Comma  - Style6" xfId="19" xr:uid="{00000000-0005-0000-0000-000012000000}"/>
    <cellStyle name="Comma  - Style6 2" xfId="20" xr:uid="{00000000-0005-0000-0000-000013000000}"/>
    <cellStyle name="Comma  - Style7" xfId="21" xr:uid="{00000000-0005-0000-0000-000014000000}"/>
    <cellStyle name="Comma  - Style7 2" xfId="22" xr:uid="{00000000-0005-0000-0000-000015000000}"/>
    <cellStyle name="Comma  - Style8" xfId="23" xr:uid="{00000000-0005-0000-0000-000016000000}"/>
    <cellStyle name="Comma  - Style8 2" xfId="24" xr:uid="{00000000-0005-0000-0000-000017000000}"/>
    <cellStyle name="Comma 10" xfId="25" xr:uid="{00000000-0005-0000-0000-000018000000}"/>
    <cellStyle name="Comma 10 2 2" xfId="123" xr:uid="{C2E41808-FEAF-4F91-A045-D272DC681901}"/>
    <cellStyle name="Comma 11" xfId="26" xr:uid="{00000000-0005-0000-0000-000019000000}"/>
    <cellStyle name="Comma 12" xfId="27" xr:uid="{00000000-0005-0000-0000-00001A000000}"/>
    <cellStyle name="Comma 13" xfId="28" xr:uid="{00000000-0005-0000-0000-00001B000000}"/>
    <cellStyle name="Comma 14" xfId="29" xr:uid="{00000000-0005-0000-0000-00001C000000}"/>
    <cellStyle name="Comma 15" xfId="30" xr:uid="{00000000-0005-0000-0000-00001D000000}"/>
    <cellStyle name="Comma 16" xfId="31" xr:uid="{00000000-0005-0000-0000-00001E000000}"/>
    <cellStyle name="Comma 17" xfId="32" xr:uid="{00000000-0005-0000-0000-00001F000000}"/>
    <cellStyle name="Comma 18" xfId="33" xr:uid="{00000000-0005-0000-0000-000020000000}"/>
    <cellStyle name="Comma 19" xfId="34" xr:uid="{00000000-0005-0000-0000-000021000000}"/>
    <cellStyle name="Comma 2" xfId="35" xr:uid="{00000000-0005-0000-0000-000022000000}"/>
    <cellStyle name="Comma 20" xfId="36" xr:uid="{00000000-0005-0000-0000-000023000000}"/>
    <cellStyle name="Comma 21" xfId="37" xr:uid="{00000000-0005-0000-0000-000024000000}"/>
    <cellStyle name="Comma 22" xfId="38" xr:uid="{00000000-0005-0000-0000-000025000000}"/>
    <cellStyle name="Comma 23" xfId="39" xr:uid="{00000000-0005-0000-0000-000026000000}"/>
    <cellStyle name="Comma 24" xfId="40" xr:uid="{00000000-0005-0000-0000-000027000000}"/>
    <cellStyle name="Comma 25" xfId="41" xr:uid="{00000000-0005-0000-0000-000028000000}"/>
    <cellStyle name="Comma 26" xfId="42" xr:uid="{00000000-0005-0000-0000-000029000000}"/>
    <cellStyle name="Comma 27" xfId="43" xr:uid="{00000000-0005-0000-0000-00002A000000}"/>
    <cellStyle name="Comma 28" xfId="44" xr:uid="{00000000-0005-0000-0000-00002B000000}"/>
    <cellStyle name="Comma 3" xfId="45" xr:uid="{00000000-0005-0000-0000-00002C000000}"/>
    <cellStyle name="Comma 3 2" xfId="46" xr:uid="{00000000-0005-0000-0000-00002D000000}"/>
    <cellStyle name="Comma 4" xfId="47" xr:uid="{00000000-0005-0000-0000-00002E000000}"/>
    <cellStyle name="Comma 5" xfId="48" xr:uid="{00000000-0005-0000-0000-00002F000000}"/>
    <cellStyle name="Comma 6" xfId="49" xr:uid="{00000000-0005-0000-0000-000030000000}"/>
    <cellStyle name="Comma 7" xfId="50" xr:uid="{00000000-0005-0000-0000-000031000000}"/>
    <cellStyle name="Comma 8" xfId="51" xr:uid="{00000000-0005-0000-0000-000032000000}"/>
    <cellStyle name="Comma 9" xfId="52" xr:uid="{00000000-0005-0000-0000-000033000000}"/>
    <cellStyle name="Formula" xfId="53" xr:uid="{00000000-0005-0000-0000-000034000000}"/>
    <cellStyle name="Formula 2" xfId="54" xr:uid="{00000000-0005-0000-0000-000035000000}"/>
    <cellStyle name="Header1" xfId="55" xr:uid="{00000000-0005-0000-0000-000036000000}"/>
    <cellStyle name="Header2" xfId="56" xr:uid="{00000000-0005-0000-0000-000037000000}"/>
    <cellStyle name="Hyperlink" xfId="124" builtinId="8"/>
    <cellStyle name="Hypertextový odkaz" xfId="57" xr:uid="{00000000-0005-0000-0000-000038000000}"/>
    <cellStyle name="Hypertextový odkaz 2" xfId="58" xr:uid="{00000000-0005-0000-0000-000039000000}"/>
    <cellStyle name="no dec" xfId="59" xr:uid="{00000000-0005-0000-0000-00003A000000}"/>
    <cellStyle name="no dec 2" xfId="60" xr:uid="{00000000-0005-0000-0000-00003B000000}"/>
    <cellStyle name="Normal" xfId="0" builtinId="0"/>
    <cellStyle name="Normal - Style1" xfId="61" xr:uid="{00000000-0005-0000-0000-00003D000000}"/>
    <cellStyle name="Normal - Style1 2" xfId="62" xr:uid="{00000000-0005-0000-0000-00003E000000}"/>
    <cellStyle name="Normal 10" xfId="63" xr:uid="{00000000-0005-0000-0000-00003F000000}"/>
    <cellStyle name="Normal 11" xfId="64" xr:uid="{00000000-0005-0000-0000-000040000000}"/>
    <cellStyle name="Normal 12" xfId="65" xr:uid="{00000000-0005-0000-0000-000041000000}"/>
    <cellStyle name="Normal 13" xfId="66" xr:uid="{00000000-0005-0000-0000-000042000000}"/>
    <cellStyle name="Normal 14" xfId="67" xr:uid="{00000000-0005-0000-0000-000043000000}"/>
    <cellStyle name="Normal 15" xfId="68" xr:uid="{00000000-0005-0000-0000-000044000000}"/>
    <cellStyle name="Normal 16" xfId="69" xr:uid="{00000000-0005-0000-0000-000045000000}"/>
    <cellStyle name="Normal 17" xfId="70" xr:uid="{00000000-0005-0000-0000-000046000000}"/>
    <cellStyle name="Normal 18" xfId="71" xr:uid="{00000000-0005-0000-0000-000047000000}"/>
    <cellStyle name="Normal 19" xfId="72" xr:uid="{00000000-0005-0000-0000-000048000000}"/>
    <cellStyle name="Normal 2" xfId="73" xr:uid="{00000000-0005-0000-0000-000049000000}"/>
    <cellStyle name="Normal 2 2" xfId="74" xr:uid="{00000000-0005-0000-0000-00004A000000}"/>
    <cellStyle name="Normal 2 2 2 4" xfId="122" xr:uid="{41F184BD-F0B2-4566-9526-C95E466724B2}"/>
    <cellStyle name="Normal 2 3" xfId="75" xr:uid="{00000000-0005-0000-0000-00004B000000}"/>
    <cellStyle name="Normal 2_20 Price Schedule VOL III Rev-2" xfId="76" xr:uid="{00000000-0005-0000-0000-00004C000000}"/>
    <cellStyle name="Normal 20" xfId="77" xr:uid="{00000000-0005-0000-0000-00004D000000}"/>
    <cellStyle name="Normal 21" xfId="78" xr:uid="{00000000-0005-0000-0000-00004E000000}"/>
    <cellStyle name="Normal 22" xfId="79" xr:uid="{00000000-0005-0000-0000-00004F000000}"/>
    <cellStyle name="Normal 23" xfId="80" xr:uid="{00000000-0005-0000-0000-000050000000}"/>
    <cellStyle name="Normal 24" xfId="81" xr:uid="{00000000-0005-0000-0000-000051000000}"/>
    <cellStyle name="Normal 25" xfId="82" xr:uid="{00000000-0005-0000-0000-000052000000}"/>
    <cellStyle name="Normal 26" xfId="83" xr:uid="{00000000-0005-0000-0000-000053000000}"/>
    <cellStyle name="Normal 27" xfId="84" xr:uid="{00000000-0005-0000-0000-000054000000}"/>
    <cellStyle name="Normal 28" xfId="85" xr:uid="{00000000-0005-0000-0000-000055000000}"/>
    <cellStyle name="Normal 29" xfId="86" xr:uid="{00000000-0005-0000-0000-000056000000}"/>
    <cellStyle name="Normal 3" xfId="87" xr:uid="{00000000-0005-0000-0000-000057000000}"/>
    <cellStyle name="Normal 3 2" xfId="88" xr:uid="{00000000-0005-0000-0000-000058000000}"/>
    <cellStyle name="Normal 3 3" xfId="89" xr:uid="{00000000-0005-0000-0000-000059000000}"/>
    <cellStyle name="Normal 3_29_First Envelope - R2_Vol-III" xfId="90" xr:uid="{00000000-0005-0000-0000-00005A000000}"/>
    <cellStyle name="Normal 30" xfId="91" xr:uid="{00000000-0005-0000-0000-00005B000000}"/>
    <cellStyle name="Normal 31" xfId="92" xr:uid="{00000000-0005-0000-0000-00005C000000}"/>
    <cellStyle name="Normal 32" xfId="93" xr:uid="{00000000-0005-0000-0000-00005D000000}"/>
    <cellStyle name="Normal 33" xfId="94" xr:uid="{00000000-0005-0000-0000-00005E000000}"/>
    <cellStyle name="Normal 34" xfId="95" xr:uid="{00000000-0005-0000-0000-00005F000000}"/>
    <cellStyle name="Normal 35" xfId="96" xr:uid="{00000000-0005-0000-0000-000060000000}"/>
    <cellStyle name="Normal 36" xfId="97" xr:uid="{00000000-0005-0000-0000-000061000000}"/>
    <cellStyle name="Normal 37" xfId="98" xr:uid="{00000000-0005-0000-0000-000062000000}"/>
    <cellStyle name="Normal 38" xfId="99" xr:uid="{00000000-0005-0000-0000-000063000000}"/>
    <cellStyle name="Normal 4" xfId="100" xr:uid="{00000000-0005-0000-0000-000064000000}"/>
    <cellStyle name="Normal 5" xfId="101" xr:uid="{00000000-0005-0000-0000-000065000000}"/>
    <cellStyle name="Normal 6" xfId="102" xr:uid="{00000000-0005-0000-0000-000066000000}"/>
    <cellStyle name="Normal 7" xfId="103" xr:uid="{00000000-0005-0000-0000-000067000000}"/>
    <cellStyle name="Normal 8" xfId="104" xr:uid="{00000000-0005-0000-0000-000068000000}"/>
    <cellStyle name="Normal 9" xfId="105" xr:uid="{00000000-0005-0000-0000-000069000000}"/>
    <cellStyle name="Normal_Annexures TW 04 2" xfId="106" xr:uid="{00000000-0005-0000-0000-00006B000000}"/>
    <cellStyle name="Normal_Attacments TW 04" xfId="107" xr:uid="{00000000-0005-0000-0000-00006D000000}"/>
    <cellStyle name="Normal_Entertainment Form" xfId="108" xr:uid="{00000000-0005-0000-0000-00006E000000}"/>
    <cellStyle name="Normal_pgcil-tivim-pricesched" xfId="109" xr:uid="{00000000-0005-0000-0000-00006F000000}"/>
    <cellStyle name="Normal_PRICE SCHEDULE-4 to 6-A4 2" xfId="110" xr:uid="{00000000-0005-0000-0000-000071000000}"/>
    <cellStyle name="Normal_Price_Schedules for Insulator Package Rev-01" xfId="111" xr:uid="{00000000-0005-0000-0000-000072000000}"/>
    <cellStyle name="Normal_PRICE-SCHE Bihar-Rev-2-corrections" xfId="112" xr:uid="{00000000-0005-0000-0000-000073000000}"/>
    <cellStyle name="Normal_PRICE-SCHE Bihar-Rev-2-corrections_Price_Schedules for Insulator Package Rev-01" xfId="113" xr:uid="{00000000-0005-0000-0000-000075000000}"/>
    <cellStyle name="Normal_Sch-1" xfId="114" xr:uid="{00000000-0005-0000-0000-000076000000}"/>
    <cellStyle name="Normal_Sheet1" xfId="115" xr:uid="{00000000-0005-0000-0000-000077000000}"/>
    <cellStyle name="Note 2" xfId="116" xr:uid="{00000000-0005-0000-0000-000078000000}"/>
    <cellStyle name="Note 2 2" xfId="117" xr:uid="{00000000-0005-0000-0000-000079000000}"/>
    <cellStyle name="Popis" xfId="118" xr:uid="{00000000-0005-0000-0000-00007A000000}"/>
    <cellStyle name="Sledovaný hypertextový odkaz" xfId="119" xr:uid="{00000000-0005-0000-0000-00007B000000}"/>
    <cellStyle name="Sledovaný hypertextový odkaz 2" xfId="120" xr:uid="{00000000-0005-0000-0000-00007C000000}"/>
    <cellStyle name="Standard_BS14" xfId="121" xr:uid="{00000000-0005-0000-0000-00007D000000}"/>
  </cellStyles>
  <dxfs count="12">
    <dxf>
      <font>
        <condense val="0"/>
        <extend val="0"/>
        <color indexed="9"/>
      </font>
      <fill>
        <patternFill patternType="none">
          <bgColor indexed="65"/>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9"/>
      </font>
      <fill>
        <patternFill patternType="none">
          <bgColor indexed="65"/>
        </patternFill>
      </fill>
    </dxf>
    <dxf>
      <font>
        <condense val="0"/>
        <extend val="0"/>
        <color indexed="10"/>
      </font>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5'!A1"/></Relationships>
</file>

<file path=xl/drawings/_rels/drawing12.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6'!A1"/></Relationships>
</file>

<file path=xl/drawings/_rels/drawing6.xml.rels><?xml version="1.0" encoding="UTF-8" standalone="yes"?>
<Relationships xmlns="http://schemas.openxmlformats.org/package/2006/relationships"><Relationship Id="rId1" Type="http://schemas.openxmlformats.org/officeDocument/2006/relationships/hyperlink" Target="#'Sch-6'!A1"/></Relationships>
</file>

<file path=xl/drawings/_rels/drawing7.xml.rels><?xml version="1.0" encoding="UTF-8" standalone="yes"?>
<Relationships xmlns="http://schemas.openxmlformats.org/package/2006/relationships"><Relationship Id="rId1" Type="http://schemas.openxmlformats.org/officeDocument/2006/relationships/hyperlink" Target="#'Sch-7'!A1"/></Relationships>
</file>

<file path=xl/drawings/_rels/drawing8.xml.rels><?xml version="1.0" encoding="UTF-8" standalone="yes"?>
<Relationships xmlns="http://schemas.openxmlformats.org/package/2006/relationships"><Relationship Id="rId1" Type="http://schemas.openxmlformats.org/officeDocument/2006/relationships/hyperlink" Target="#'Sch-7'!A1"/></Relationships>
</file>

<file path=xl/drawings/_rels/drawing9.xml.rels><?xml version="1.0" encoding="UTF-8" standalone="yes"?>
<Relationships xmlns="http://schemas.openxmlformats.org/package/2006/relationships"><Relationship Id="rId1" Type="http://schemas.openxmlformats.org/officeDocument/2006/relationships/hyperlink" Target="#'Sch-7'!A1"/></Relationships>
</file>

<file path=xl/drawings/drawing1.xml><?xml version="1.0" encoding="utf-8"?>
<xdr:wsDr xmlns:xdr="http://schemas.openxmlformats.org/drawingml/2006/spreadsheetDrawing" xmlns:a="http://schemas.openxmlformats.org/drawingml/2006/main">
  <xdr:twoCellAnchor>
    <xdr:from>
      <xdr:col>5</xdr:col>
      <xdr:colOff>114300</xdr:colOff>
      <xdr:row>0</xdr:row>
      <xdr:rowOff>47625</xdr:rowOff>
    </xdr:from>
    <xdr:to>
      <xdr:col>5</xdr:col>
      <xdr:colOff>485775</xdr:colOff>
      <xdr:row>1</xdr:row>
      <xdr:rowOff>0</xdr:rowOff>
    </xdr:to>
    <xdr:sp macro="" textlink="">
      <xdr:nvSpPr>
        <xdr:cNvPr id="17699" name="AutoShape 6">
          <a:extLst>
            <a:ext uri="{FF2B5EF4-FFF2-40B4-BE49-F238E27FC236}">
              <a16:creationId xmlns:a16="http://schemas.microsoft.com/office/drawing/2014/main" id="{00000000-0008-0000-0100-0000234500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8</xdr:row>
      <xdr:rowOff>47625</xdr:rowOff>
    </xdr:from>
    <xdr:to>
      <xdr:col>5</xdr:col>
      <xdr:colOff>485775</xdr:colOff>
      <xdr:row>9</xdr:row>
      <xdr:rowOff>85725</xdr:rowOff>
    </xdr:to>
    <xdr:sp macro="" textlink="">
      <xdr:nvSpPr>
        <xdr:cNvPr id="17700" name="AutoShape 7">
          <a:extLst>
            <a:ext uri="{FF2B5EF4-FFF2-40B4-BE49-F238E27FC236}">
              <a16:creationId xmlns:a16="http://schemas.microsoft.com/office/drawing/2014/main" id="{00000000-0008-0000-0100-000024450000}"/>
            </a:ext>
          </a:extLst>
        </xdr:cNvPr>
        <xdr:cNvSpPr>
          <a:spLocks noChangeArrowheads="1"/>
        </xdr:cNvSpPr>
      </xdr:nvSpPr>
      <xdr:spPr bwMode="auto">
        <a:xfrm>
          <a:off x="8362950" y="37814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8</xdr:row>
      <xdr:rowOff>47625</xdr:rowOff>
    </xdr:from>
    <xdr:to>
      <xdr:col>0</xdr:col>
      <xdr:colOff>476250</xdr:colOff>
      <xdr:row>9</xdr:row>
      <xdr:rowOff>85725</xdr:rowOff>
    </xdr:to>
    <xdr:sp macro="" textlink="">
      <xdr:nvSpPr>
        <xdr:cNvPr id="17701" name="AutoShape 8">
          <a:extLst>
            <a:ext uri="{FF2B5EF4-FFF2-40B4-BE49-F238E27FC236}">
              <a16:creationId xmlns:a16="http://schemas.microsoft.com/office/drawing/2014/main" id="{00000000-0008-0000-0100-000025450000}"/>
            </a:ext>
          </a:extLst>
        </xdr:cNvPr>
        <xdr:cNvSpPr>
          <a:spLocks noChangeArrowheads="1"/>
        </xdr:cNvSpPr>
      </xdr:nvSpPr>
      <xdr:spPr bwMode="auto">
        <a:xfrm>
          <a:off x="104775" y="37814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17702" name="AutoShape 9">
          <a:extLst>
            <a:ext uri="{FF2B5EF4-FFF2-40B4-BE49-F238E27FC236}">
              <a16:creationId xmlns:a16="http://schemas.microsoft.com/office/drawing/2014/main" id="{00000000-0008-0000-0100-0000264500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0</xdr:row>
      <xdr:rowOff>9525</xdr:rowOff>
    </xdr:from>
    <xdr:to>
      <xdr:col>5</xdr:col>
      <xdr:colOff>0</xdr:colOff>
      <xdr:row>0</xdr:row>
      <xdr:rowOff>381000</xdr:rowOff>
    </xdr:to>
    <xdr:sp macro="" textlink="">
      <xdr:nvSpPr>
        <xdr:cNvPr id="9" name="Text Box 13">
          <a:extLst>
            <a:ext uri="{FF2B5EF4-FFF2-40B4-BE49-F238E27FC236}">
              <a16:creationId xmlns:a16="http://schemas.microsoft.com/office/drawing/2014/main" id="{00000000-0008-0000-0100-00000900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Sch-3</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0F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394546</xdr:colOff>
      <xdr:row>1</xdr:row>
      <xdr:rowOff>105833</xdr:rowOff>
    </xdr:from>
    <xdr:to>
      <xdr:col>7</xdr:col>
      <xdr:colOff>218426</xdr:colOff>
      <xdr:row>2</xdr:row>
      <xdr:rowOff>99914</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000-000002000000}"/>
            </a:ext>
          </a:extLst>
        </xdr:cNvPr>
        <xdr:cNvSpPr txBox="1">
          <a:spLocks noChangeArrowheads="1"/>
        </xdr:cNvSpPr>
      </xdr:nvSpPr>
      <xdr:spPr bwMode="auto">
        <a:xfrm>
          <a:off x="7252546" y="315383"/>
          <a:ext cx="1195480" cy="270306"/>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99060</xdr:colOff>
      <xdr:row>1</xdr:row>
      <xdr:rowOff>19050</xdr:rowOff>
    </xdr:from>
    <xdr:to>
      <xdr:col>7</xdr:col>
      <xdr:colOff>371652</xdr:colOff>
      <xdr:row>2</xdr:row>
      <xdr:rowOff>11430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100-000002000000}"/>
            </a:ext>
          </a:extLst>
        </xdr:cNvPr>
        <xdr:cNvSpPr txBox="1">
          <a:spLocks noChangeArrowheads="1"/>
        </xdr:cNvSpPr>
      </xdr:nvSpPr>
      <xdr:spPr bwMode="auto">
        <a:xfrm>
          <a:off x="7090410" y="228600"/>
          <a:ext cx="958392" cy="26860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2705" name="Group 1">
          <a:hlinkClick xmlns:r="http://schemas.openxmlformats.org/officeDocument/2006/relationships" r:id="rId1" tooltip="Click to Proceed"/>
          <a:extLst>
            <a:ext uri="{FF2B5EF4-FFF2-40B4-BE49-F238E27FC236}">
              <a16:creationId xmlns:a16="http://schemas.microsoft.com/office/drawing/2014/main" id="{00000000-0008-0000-0200-0000910A0000}"/>
            </a:ext>
          </a:extLst>
        </xdr:cNvPr>
        <xdr:cNvGrpSpPr>
          <a:grpSpLocks/>
        </xdr:cNvGrpSpPr>
      </xdr:nvGrpSpPr>
      <xdr:grpSpPr bwMode="auto">
        <a:xfrm>
          <a:off x="6953250" y="57150"/>
          <a:ext cx="1209675" cy="771525"/>
          <a:chOff x="804" y="5"/>
          <a:chExt cx="116" cy="73"/>
        </a:xfrm>
      </xdr:grpSpPr>
      <xdr:sp macro="" textlink="">
        <xdr:nvSpPr>
          <xdr:cNvPr id="2707" name="AutoShape 2">
            <a:extLst>
              <a:ext uri="{FF2B5EF4-FFF2-40B4-BE49-F238E27FC236}">
                <a16:creationId xmlns:a16="http://schemas.microsoft.com/office/drawing/2014/main" id="{00000000-0008-0000-0200-0000930A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200-00000400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65</xdr:row>
      <xdr:rowOff>0</xdr:rowOff>
    </xdr:from>
    <xdr:to>
      <xdr:col>2</xdr:col>
      <xdr:colOff>4981575</xdr:colOff>
      <xdr:row>65</xdr:row>
      <xdr:rowOff>0</xdr:rowOff>
    </xdr:to>
    <xdr:pic>
      <xdr:nvPicPr>
        <xdr:cNvPr id="2706" name="Picture 4">
          <a:extLst>
            <a:ext uri="{FF2B5EF4-FFF2-40B4-BE49-F238E27FC236}">
              <a16:creationId xmlns:a16="http://schemas.microsoft.com/office/drawing/2014/main" id="{00000000-0008-0000-0200-000092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76900" y="25688925"/>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3576" name="Group 6">
          <a:hlinkClick xmlns:r="http://schemas.openxmlformats.org/officeDocument/2006/relationships" r:id="rId1" tooltip="Click for Sch-1"/>
          <a:extLst>
            <a:ext uri="{FF2B5EF4-FFF2-40B4-BE49-F238E27FC236}">
              <a16:creationId xmlns:a16="http://schemas.microsoft.com/office/drawing/2014/main" id="{00000000-0008-0000-0300-0000F80D0000}"/>
            </a:ext>
          </a:extLst>
        </xdr:cNvPr>
        <xdr:cNvGrpSpPr>
          <a:grpSpLocks/>
        </xdr:cNvGrpSpPr>
      </xdr:nvGrpSpPr>
      <xdr:grpSpPr bwMode="auto">
        <a:xfrm>
          <a:off x="6619875" y="47625"/>
          <a:ext cx="571500" cy="914400"/>
          <a:chOff x="804" y="5"/>
          <a:chExt cx="116" cy="73"/>
        </a:xfrm>
      </xdr:grpSpPr>
      <xdr:sp macro="" textlink="">
        <xdr:nvSpPr>
          <xdr:cNvPr id="3577" name="AutoShape 2">
            <a:extLst>
              <a:ext uri="{FF2B5EF4-FFF2-40B4-BE49-F238E27FC236}">
                <a16:creationId xmlns:a16="http://schemas.microsoft.com/office/drawing/2014/main" id="{00000000-0008-0000-0300-0000F90D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300-000004000000}"/>
              </a:ext>
            </a:extLst>
          </xdr:cNvPr>
          <xdr:cNvSpPr txBox="1">
            <a:spLocks noChangeArrowheads="1"/>
          </xdr:cNvSpPr>
        </xdr:nvSpPr>
        <xdr:spPr bwMode="auto">
          <a:xfrm>
            <a:off x="819" y="23"/>
            <a:ext cx="99"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20</xdr:col>
      <xdr:colOff>0</xdr:colOff>
      <xdr:row>1</xdr:row>
      <xdr:rowOff>0</xdr:rowOff>
    </xdr:from>
    <xdr:to>
      <xdr:col>21</xdr:col>
      <xdr:colOff>504825</xdr:colOff>
      <xdr:row>5</xdr:row>
      <xdr:rowOff>19050</xdr:rowOff>
    </xdr:to>
    <xdr:grpSp>
      <xdr:nvGrpSpPr>
        <xdr:cNvPr id="4860" name="Group 38">
          <a:hlinkClick xmlns:r="http://schemas.openxmlformats.org/officeDocument/2006/relationships" r:id="rId1" tooltip="Click for Sch-2"/>
          <a:extLst>
            <a:ext uri="{FF2B5EF4-FFF2-40B4-BE49-F238E27FC236}">
              <a16:creationId xmlns:a16="http://schemas.microsoft.com/office/drawing/2014/main" id="{00000000-0008-0000-0400-0000FC120000}"/>
            </a:ext>
          </a:extLst>
        </xdr:cNvPr>
        <xdr:cNvGrpSpPr>
          <a:grpSpLocks/>
        </xdr:cNvGrpSpPr>
      </xdr:nvGrpSpPr>
      <xdr:grpSpPr bwMode="auto">
        <a:xfrm>
          <a:off x="23082250" y="285750"/>
          <a:ext cx="0" cy="1050925"/>
          <a:chOff x="804" y="5"/>
          <a:chExt cx="116" cy="73"/>
        </a:xfrm>
      </xdr:grpSpPr>
      <xdr:sp macro="" textlink="">
        <xdr:nvSpPr>
          <xdr:cNvPr id="4861" name="AutoShape 39">
            <a:extLst>
              <a:ext uri="{FF2B5EF4-FFF2-40B4-BE49-F238E27FC236}">
                <a16:creationId xmlns:a16="http://schemas.microsoft.com/office/drawing/2014/main" id="{00000000-0008-0000-0400-0000FD12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400-000004000000}"/>
              </a:ext>
            </a:extLst>
          </xdr:cNvPr>
          <xdr:cNvSpPr txBox="1">
            <a:spLocks noChangeArrowheads="1"/>
          </xdr:cNvSpPr>
        </xdr:nvSpPr>
        <xdr:spPr bwMode="auto">
          <a:xfrm>
            <a:off x="16116300" y="276225"/>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5613" name="Group 25">
          <a:hlinkClick xmlns:r="http://schemas.openxmlformats.org/officeDocument/2006/relationships" r:id="rId1" tooltip="Click for Sch-6"/>
          <a:extLst>
            <a:ext uri="{FF2B5EF4-FFF2-40B4-BE49-F238E27FC236}">
              <a16:creationId xmlns:a16="http://schemas.microsoft.com/office/drawing/2014/main" id="{00000000-0008-0000-0800-0000ED150000}"/>
            </a:ext>
          </a:extLst>
        </xdr:cNvPr>
        <xdr:cNvGrpSpPr>
          <a:grpSpLocks/>
        </xdr:cNvGrpSpPr>
      </xdr:nvGrpSpPr>
      <xdr:grpSpPr bwMode="auto">
        <a:xfrm>
          <a:off x="8324850" y="47625"/>
          <a:ext cx="0" cy="600075"/>
          <a:chOff x="804" y="5"/>
          <a:chExt cx="116" cy="73"/>
        </a:xfrm>
      </xdr:grpSpPr>
      <xdr:sp macro="" textlink="">
        <xdr:nvSpPr>
          <xdr:cNvPr id="5614" name="AutoShape 26">
            <a:extLst>
              <a:ext uri="{FF2B5EF4-FFF2-40B4-BE49-F238E27FC236}">
                <a16:creationId xmlns:a16="http://schemas.microsoft.com/office/drawing/2014/main" id="{00000000-0008-0000-0800-0000EE15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800-000004000000}"/>
              </a:ext>
            </a:extLst>
          </xdr:cNvPr>
          <xdr:cNvSpPr txBox="1">
            <a:spLocks noChangeArrowheads="1"/>
          </xdr:cNvSpPr>
        </xdr:nvSpPr>
        <xdr:spPr bwMode="auto">
          <a:xfrm>
            <a:off x="8324850" y="-8590251980644"/>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6637" name="Group 25">
          <a:hlinkClick xmlns:r="http://schemas.openxmlformats.org/officeDocument/2006/relationships" r:id="rId1" tooltip="Click for Sch-6"/>
          <a:extLst>
            <a:ext uri="{FF2B5EF4-FFF2-40B4-BE49-F238E27FC236}">
              <a16:creationId xmlns:a16="http://schemas.microsoft.com/office/drawing/2014/main" id="{00000000-0008-0000-0900-0000ED190000}"/>
            </a:ext>
          </a:extLst>
        </xdr:cNvPr>
        <xdr:cNvGrpSpPr>
          <a:grpSpLocks/>
        </xdr:cNvGrpSpPr>
      </xdr:nvGrpSpPr>
      <xdr:grpSpPr bwMode="auto">
        <a:xfrm>
          <a:off x="8534400" y="47625"/>
          <a:ext cx="1104900" cy="600075"/>
          <a:chOff x="804" y="5"/>
          <a:chExt cx="116" cy="73"/>
        </a:xfrm>
      </xdr:grpSpPr>
      <xdr:sp macro="" textlink="">
        <xdr:nvSpPr>
          <xdr:cNvPr id="6638" name="AutoShape 26">
            <a:extLst>
              <a:ext uri="{FF2B5EF4-FFF2-40B4-BE49-F238E27FC236}">
                <a16:creationId xmlns:a16="http://schemas.microsoft.com/office/drawing/2014/main" id="{00000000-0008-0000-0900-0000EE1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900-000004000000}"/>
              </a:ext>
            </a:extLst>
          </xdr:cNvPr>
          <xdr:cNvSpPr txBox="1">
            <a:spLocks noChangeArrowheads="1"/>
          </xdr:cNvSpPr>
        </xdr:nvSpPr>
        <xdr:spPr bwMode="auto">
          <a:xfrm>
            <a:off x="8324850" y="1723811240"/>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7661" name="Group 1">
          <a:hlinkClick xmlns:r="http://schemas.openxmlformats.org/officeDocument/2006/relationships" r:id="rId1" tooltip="Click for Sch-7"/>
          <a:extLst>
            <a:ext uri="{FF2B5EF4-FFF2-40B4-BE49-F238E27FC236}">
              <a16:creationId xmlns:a16="http://schemas.microsoft.com/office/drawing/2014/main" id="{00000000-0008-0000-0A00-0000ED1D0000}"/>
            </a:ext>
          </a:extLst>
        </xdr:cNvPr>
        <xdr:cNvGrpSpPr>
          <a:grpSpLocks/>
        </xdr:cNvGrpSpPr>
      </xdr:nvGrpSpPr>
      <xdr:grpSpPr bwMode="auto">
        <a:xfrm>
          <a:off x="8258175" y="19050"/>
          <a:ext cx="1104900" cy="695325"/>
          <a:chOff x="804" y="5"/>
          <a:chExt cx="116" cy="73"/>
        </a:xfrm>
      </xdr:grpSpPr>
      <xdr:sp macro="" textlink="">
        <xdr:nvSpPr>
          <xdr:cNvPr id="7662" name="AutoShape 2">
            <a:extLst>
              <a:ext uri="{FF2B5EF4-FFF2-40B4-BE49-F238E27FC236}">
                <a16:creationId xmlns:a16="http://schemas.microsoft.com/office/drawing/2014/main" id="{00000000-0008-0000-0A00-0000EE1D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8685" name="Group 1">
          <a:hlinkClick xmlns:r="http://schemas.openxmlformats.org/officeDocument/2006/relationships" r:id="rId1" tooltip="Click for Sch-7"/>
          <a:extLst>
            <a:ext uri="{FF2B5EF4-FFF2-40B4-BE49-F238E27FC236}">
              <a16:creationId xmlns:a16="http://schemas.microsoft.com/office/drawing/2014/main" id="{00000000-0008-0000-0B00-0000ED210000}"/>
            </a:ext>
          </a:extLst>
        </xdr:cNvPr>
        <xdr:cNvGrpSpPr>
          <a:grpSpLocks/>
        </xdr:cNvGrpSpPr>
      </xdr:nvGrpSpPr>
      <xdr:grpSpPr bwMode="auto">
        <a:xfrm>
          <a:off x="7400925" y="19050"/>
          <a:ext cx="1104900" cy="695325"/>
          <a:chOff x="804" y="5"/>
          <a:chExt cx="116" cy="73"/>
        </a:xfrm>
      </xdr:grpSpPr>
      <xdr:sp macro="" textlink="">
        <xdr:nvSpPr>
          <xdr:cNvPr id="8686" name="AutoShape 2">
            <a:extLst>
              <a:ext uri="{FF2B5EF4-FFF2-40B4-BE49-F238E27FC236}">
                <a16:creationId xmlns:a16="http://schemas.microsoft.com/office/drawing/2014/main" id="{00000000-0008-0000-0B00-0000EE21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9709" name="Group 1">
          <a:hlinkClick xmlns:r="http://schemas.openxmlformats.org/officeDocument/2006/relationships" r:id="rId1" tooltip="Click for Sch-7"/>
          <a:extLst>
            <a:ext uri="{FF2B5EF4-FFF2-40B4-BE49-F238E27FC236}">
              <a16:creationId xmlns:a16="http://schemas.microsoft.com/office/drawing/2014/main" id="{00000000-0008-0000-0C00-0000ED250000}"/>
            </a:ext>
          </a:extLst>
        </xdr:cNvPr>
        <xdr:cNvGrpSpPr>
          <a:grpSpLocks/>
        </xdr:cNvGrpSpPr>
      </xdr:nvGrpSpPr>
      <xdr:grpSpPr bwMode="auto">
        <a:xfrm>
          <a:off x="6962775" y="19050"/>
          <a:ext cx="0" cy="695325"/>
          <a:chOff x="804" y="5"/>
          <a:chExt cx="116" cy="73"/>
        </a:xfrm>
      </xdr:grpSpPr>
      <xdr:sp macro="" textlink="">
        <xdr:nvSpPr>
          <xdr:cNvPr id="9710" name="AutoShape 2">
            <a:extLst>
              <a:ext uri="{FF2B5EF4-FFF2-40B4-BE49-F238E27FC236}">
                <a16:creationId xmlns:a16="http://schemas.microsoft.com/office/drawing/2014/main" id="{00000000-0008-0000-0C00-0000EE25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C00-000004000000}"/>
              </a:ext>
            </a:extLst>
          </xdr:cNvPr>
          <xdr:cNvSpPr txBox="1">
            <a:spLocks noChangeArrowheads="1"/>
          </xdr:cNvSpPr>
        </xdr:nvSpPr>
        <xdr:spPr bwMode="auto">
          <a:xfrm>
            <a:off x="7124700" y="-1197943961"/>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1855\G3\Users\60002405\AppData\Local\Microsoft\Windows\INetCache\Content.Outlook\OX9DQ36Y\01-1st_Envelope%20(Bid%20Form%20and%20Attachment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c-1855\G3\TBCB\RAJ-Phase-II_Part%20C\Evaluation\Revised%20bid%20evaluation\Price%20bid%20checking%20and%20Q-C\Bajaj\BAJAJ.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60002405/AppData/Local/Microsoft/Windows/INetCache/Content.Outlook/OX9DQ36Y/01-1st_Envelope%20(Bid%20Form%20and%20Attachment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nn/Srikakulam%20Part-C/29_First%20Envelope%20-%20R2_Vol-II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1855\G3\Users\02068\AppData\Roaming\Microsoft\Excel\29_First%20Envelope%20-%20R2_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02068/AppData/Roaming/Microsoft/Excel/29_First%20Envelope%20-%20R2_Vol-II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endrive%20CS1/ann/dhramjagrah/tri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1855\G3\Users\60002405\AppData\Local\Microsoft\Windows\INetCache\Content.Outlook\OX9DQ36Y\10-Second%20Envelope%20(Price%20Bid).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60002405/AppData/Local/Microsoft/Windows/INetCache/Content.Outlook/OX9DQ36Y/10-Second%20Envelope%20(Price%20Bid).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APBPSEngg/Contracts-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Sch-1"/>
      <sheetName val="Sch-2"/>
      <sheetName val="Sch-3"/>
      <sheetName val="Sch-4"/>
      <sheetName val="Sch-5"/>
      <sheetName val="Sch-5 after discount"/>
      <sheetName val="Sch-6"/>
      <sheetName val="Sch-6 After Discount"/>
      <sheetName val="Sch-6 (After Discount)"/>
      <sheetName val="Sch-7"/>
      <sheetName val="Discount"/>
      <sheetName val="Octroi"/>
      <sheetName val="Entry Tax"/>
      <sheetName val="Other Taxes &amp; Duties"/>
      <sheetName val="Bid Form 2nd Envelope"/>
      <sheetName val="Contracts-Template"/>
      <sheetName val="Sheet1"/>
      <sheetName val="N-W (Cr.)"/>
      <sheetName val="QC"/>
    </sheetNames>
    <sheetDataSet>
      <sheetData sheetId="0" refreshError="1"/>
      <sheetData sheetId="1" refreshError="1"/>
      <sheetData sheetId="2" refreshError="1"/>
      <sheetData sheetId="3" refreshError="1"/>
      <sheetData sheetId="4">
        <row r="114">
          <cell r="V114">
            <v>5571594.0000000009</v>
          </cell>
        </row>
        <row r="135">
          <cell r="V135">
            <v>291545315.51999992</v>
          </cell>
        </row>
      </sheetData>
      <sheetData sheetId="5">
        <row r="135">
          <cell r="J135">
            <v>56796346.29716</v>
          </cell>
        </row>
      </sheetData>
      <sheetData sheetId="6">
        <row r="185">
          <cell r="P185">
            <v>325094672</v>
          </cell>
        </row>
      </sheetData>
      <sheetData sheetId="7" refreshError="1"/>
      <sheetData sheetId="8">
        <row r="15">
          <cell r="V15">
            <v>291545315.51999992</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STRUCTIONS"/>
      <sheetName val="Name of Bidder"/>
      <sheetName val="Sch-1a"/>
      <sheetName val="Sch-1b "/>
      <sheetName val="Sch-2"/>
      <sheetName val="Sch-3"/>
      <sheetName val="Sch-4a"/>
      <sheetName val="Sch-4b"/>
      <sheetName val="Sch-4c"/>
      <sheetName val="Sch-5"/>
      <sheetName val="Sch-6 "/>
      <sheetName val="Sch-6 (After Discount)"/>
      <sheetName val="Letter of Discount"/>
      <sheetName val="Sch-7a"/>
      <sheetName val="Sch-7b"/>
      <sheetName val="N-W (Cr.)"/>
      <sheetName val="Entry Tax"/>
      <sheetName val="Octroi"/>
      <sheetName val="Other Taxes &amp; Duties"/>
      <sheetName val="Bid Form 2nd Envelope"/>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sheetData sheetId="17" refreshError="1"/>
      <sheetData sheetId="18" refreshError="1"/>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STRUCTIONS"/>
      <sheetName val="Name of Bidder"/>
      <sheetName val="Sch-1a"/>
      <sheetName val="Sch-1b "/>
      <sheetName val="Sch-2"/>
      <sheetName val="Sch-3"/>
      <sheetName val="Sch-4a"/>
      <sheetName val="Sch-4b"/>
      <sheetName val="Sch-4c"/>
      <sheetName val="Sch-5"/>
      <sheetName val="Sch-6 "/>
      <sheetName val="Sch-6 (After Discount)"/>
      <sheetName val="Letter of Discount"/>
      <sheetName val="Sch-7a"/>
      <sheetName val="Sch-7b"/>
      <sheetName val="N-W (Cr.)"/>
      <sheetName val="Entry Tax"/>
      <sheetName val="Octroi"/>
      <sheetName val="Other Taxes &amp; Duties"/>
      <sheetName val="Bid Form 2nd Envelope"/>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sheetData sheetId="17" refreshError="1"/>
      <sheetData sheetId="18" refreshError="1"/>
      <sheetData sheetId="19" refreshError="1"/>
      <sheetData sheetId="2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Sch-1"/>
      <sheetName val="Sch-1 dis"/>
      <sheetName val="Sch-2"/>
      <sheetName val="Sch-2 Dis"/>
      <sheetName val="Sch-3"/>
      <sheetName val="Sch-3 Dis"/>
      <sheetName val="Sch-4"/>
      <sheetName val="Sch-5"/>
      <sheetName val="Sch-5 Dis"/>
      <sheetName val="Sch-6"/>
      <sheetName val="Sch-6 After Discount"/>
      <sheetName val="Sch-7"/>
      <sheetName val="Sch-7 Dis"/>
      <sheetName val="Discount"/>
      <sheetName val="Octroi"/>
      <sheetName val="Entry Tax"/>
      <sheetName val="Other Taxes &amp; Duties"/>
      <sheetName val="Bid Form 2nd Envelope"/>
      <sheetName val="Q &amp; C (2)"/>
      <sheetName val="Q &amp; C"/>
      <sheetName val="N to W"/>
      <sheetName val="Sheet1"/>
      <sheetName val="Sheet3"/>
    </sheetNames>
    <sheetDataSet>
      <sheetData sheetId="0">
        <row r="3">
          <cell r="B3" t="str">
            <v>TE03</v>
          </cell>
        </row>
      </sheetData>
      <sheetData sheetId="1"/>
      <sheetData sheetId="2"/>
      <sheetData sheetId="3">
        <row r="6">
          <cell r="D6" t="str">
            <v>Sole Bidder</v>
          </cell>
        </row>
      </sheetData>
      <sheetData sheetId="4">
        <row r="1">
          <cell r="U1">
            <v>0</v>
          </cell>
        </row>
      </sheetData>
      <sheetData sheetId="5"/>
      <sheetData sheetId="6">
        <row r="28">
          <cell r="F28" t="str">
            <v>(=SUM(F16:F27))</v>
          </cell>
        </row>
      </sheetData>
      <sheetData sheetId="7"/>
      <sheetData sheetId="8">
        <row r="63">
          <cell r="F63">
            <v>0</v>
          </cell>
        </row>
      </sheetData>
      <sheetData sheetId="9"/>
      <sheetData sheetId="10"/>
      <sheetData sheetId="11"/>
      <sheetData sheetId="12"/>
      <sheetData sheetId="13">
        <row r="14">
          <cell r="D14" t="e">
            <v>#VALUE!</v>
          </cell>
        </row>
      </sheetData>
      <sheetData sheetId="14">
        <row r="26">
          <cell r="D26" t="e">
            <v>#VALUE!</v>
          </cell>
        </row>
      </sheetData>
      <sheetData sheetId="15">
        <row r="19">
          <cell r="F19" t="str">
            <v>(=SUM(F17:F18))</v>
          </cell>
        </row>
      </sheetData>
      <sheetData sheetId="16"/>
      <sheetData sheetId="17">
        <row r="20">
          <cell r="O20" t="e">
            <v>#VALUE!</v>
          </cell>
        </row>
      </sheetData>
      <sheetData sheetId="18"/>
      <sheetData sheetId="19"/>
      <sheetData sheetId="20"/>
      <sheetData sheetId="21"/>
      <sheetData sheetId="22"/>
      <sheetData sheetId="23"/>
      <sheetData sheetId="24">
        <row r="4">
          <cell r="A4" t="e">
            <v>#VALUE!</v>
          </cell>
        </row>
      </sheetData>
      <sheetData sheetId="25"/>
      <sheetData sheetId="2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33.bin"/><Relationship Id="rId13" Type="http://schemas.openxmlformats.org/officeDocument/2006/relationships/printerSettings" Target="../printerSettings/printerSettings138.bin"/><Relationship Id="rId3" Type="http://schemas.openxmlformats.org/officeDocument/2006/relationships/printerSettings" Target="../printerSettings/printerSettings128.bin"/><Relationship Id="rId7" Type="http://schemas.openxmlformats.org/officeDocument/2006/relationships/printerSettings" Target="../printerSettings/printerSettings132.bin"/><Relationship Id="rId12" Type="http://schemas.openxmlformats.org/officeDocument/2006/relationships/printerSettings" Target="../printerSettings/printerSettings137.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printerSettings" Target="../printerSettings/printerSettings131.bin"/><Relationship Id="rId11" Type="http://schemas.openxmlformats.org/officeDocument/2006/relationships/printerSettings" Target="../printerSettings/printerSettings136.bin"/><Relationship Id="rId5" Type="http://schemas.openxmlformats.org/officeDocument/2006/relationships/printerSettings" Target="../printerSettings/printerSettings130.bin"/><Relationship Id="rId15" Type="http://schemas.openxmlformats.org/officeDocument/2006/relationships/drawing" Target="../drawings/drawing8.xml"/><Relationship Id="rId10" Type="http://schemas.openxmlformats.org/officeDocument/2006/relationships/printerSettings" Target="../printerSettings/printerSettings135.bin"/><Relationship Id="rId4" Type="http://schemas.openxmlformats.org/officeDocument/2006/relationships/printerSettings" Target="../printerSettings/printerSettings129.bin"/><Relationship Id="rId9" Type="http://schemas.openxmlformats.org/officeDocument/2006/relationships/printerSettings" Target="../printerSettings/printerSettings134.bin"/><Relationship Id="rId14" Type="http://schemas.openxmlformats.org/officeDocument/2006/relationships/printerSettings" Target="../printerSettings/printerSettings139.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47.bin"/><Relationship Id="rId13" Type="http://schemas.openxmlformats.org/officeDocument/2006/relationships/printerSettings" Target="../printerSettings/printerSettings152.bin"/><Relationship Id="rId3" Type="http://schemas.openxmlformats.org/officeDocument/2006/relationships/printerSettings" Target="../printerSettings/printerSettings142.bin"/><Relationship Id="rId7" Type="http://schemas.openxmlformats.org/officeDocument/2006/relationships/printerSettings" Target="../printerSettings/printerSettings146.bin"/><Relationship Id="rId12" Type="http://schemas.openxmlformats.org/officeDocument/2006/relationships/printerSettings" Target="../printerSettings/printerSettings151.bin"/><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 Id="rId6" Type="http://schemas.openxmlformats.org/officeDocument/2006/relationships/printerSettings" Target="../printerSettings/printerSettings145.bin"/><Relationship Id="rId11" Type="http://schemas.openxmlformats.org/officeDocument/2006/relationships/printerSettings" Target="../printerSettings/printerSettings150.bin"/><Relationship Id="rId5" Type="http://schemas.openxmlformats.org/officeDocument/2006/relationships/printerSettings" Target="../printerSettings/printerSettings144.bin"/><Relationship Id="rId10" Type="http://schemas.openxmlformats.org/officeDocument/2006/relationships/printerSettings" Target="../printerSettings/printerSettings149.bin"/><Relationship Id="rId4" Type="http://schemas.openxmlformats.org/officeDocument/2006/relationships/printerSettings" Target="../printerSettings/printerSettings143.bin"/><Relationship Id="rId9" Type="http://schemas.openxmlformats.org/officeDocument/2006/relationships/printerSettings" Target="../printerSettings/printerSettings148.bin"/><Relationship Id="rId1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60.bin"/><Relationship Id="rId13" Type="http://schemas.openxmlformats.org/officeDocument/2006/relationships/printerSettings" Target="../printerSettings/printerSettings165.bin"/><Relationship Id="rId3" Type="http://schemas.openxmlformats.org/officeDocument/2006/relationships/printerSettings" Target="../printerSettings/printerSettings155.bin"/><Relationship Id="rId7" Type="http://schemas.openxmlformats.org/officeDocument/2006/relationships/printerSettings" Target="../printerSettings/printerSettings159.bin"/><Relationship Id="rId12" Type="http://schemas.openxmlformats.org/officeDocument/2006/relationships/printerSettings" Target="../printerSettings/printerSettings164.bin"/><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 Id="rId6" Type="http://schemas.openxmlformats.org/officeDocument/2006/relationships/printerSettings" Target="../printerSettings/printerSettings158.bin"/><Relationship Id="rId11" Type="http://schemas.openxmlformats.org/officeDocument/2006/relationships/printerSettings" Target="../printerSettings/printerSettings163.bin"/><Relationship Id="rId5" Type="http://schemas.openxmlformats.org/officeDocument/2006/relationships/printerSettings" Target="../printerSettings/printerSettings157.bin"/><Relationship Id="rId10" Type="http://schemas.openxmlformats.org/officeDocument/2006/relationships/printerSettings" Target="../printerSettings/printerSettings162.bin"/><Relationship Id="rId4" Type="http://schemas.openxmlformats.org/officeDocument/2006/relationships/printerSettings" Target="../printerSettings/printerSettings156.bin"/><Relationship Id="rId9" Type="http://schemas.openxmlformats.org/officeDocument/2006/relationships/printerSettings" Target="../printerSettings/printerSettings161.bin"/><Relationship Id="rId14" Type="http://schemas.openxmlformats.org/officeDocument/2006/relationships/printerSettings" Target="../printerSettings/printerSettings166.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74.bin"/><Relationship Id="rId13" Type="http://schemas.openxmlformats.org/officeDocument/2006/relationships/printerSettings" Target="../printerSettings/printerSettings179.bin"/><Relationship Id="rId3" Type="http://schemas.openxmlformats.org/officeDocument/2006/relationships/printerSettings" Target="../printerSettings/printerSettings169.bin"/><Relationship Id="rId7" Type="http://schemas.openxmlformats.org/officeDocument/2006/relationships/printerSettings" Target="../printerSettings/printerSettings173.bin"/><Relationship Id="rId12" Type="http://schemas.openxmlformats.org/officeDocument/2006/relationships/printerSettings" Target="../printerSettings/printerSettings178.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6" Type="http://schemas.openxmlformats.org/officeDocument/2006/relationships/printerSettings" Target="../printerSettings/printerSettings172.bin"/><Relationship Id="rId11" Type="http://schemas.openxmlformats.org/officeDocument/2006/relationships/printerSettings" Target="../printerSettings/printerSettings177.bin"/><Relationship Id="rId5" Type="http://schemas.openxmlformats.org/officeDocument/2006/relationships/printerSettings" Target="../printerSettings/printerSettings171.bin"/><Relationship Id="rId15" Type="http://schemas.openxmlformats.org/officeDocument/2006/relationships/drawing" Target="../drawings/drawing10.xml"/><Relationship Id="rId10" Type="http://schemas.openxmlformats.org/officeDocument/2006/relationships/printerSettings" Target="../printerSettings/printerSettings176.bin"/><Relationship Id="rId4" Type="http://schemas.openxmlformats.org/officeDocument/2006/relationships/printerSettings" Target="../printerSettings/printerSettings170.bin"/><Relationship Id="rId9" Type="http://schemas.openxmlformats.org/officeDocument/2006/relationships/printerSettings" Target="../printerSettings/printerSettings175.bin"/><Relationship Id="rId14" Type="http://schemas.openxmlformats.org/officeDocument/2006/relationships/printerSettings" Target="../printerSettings/printerSettings180.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88.bin"/><Relationship Id="rId13" Type="http://schemas.openxmlformats.org/officeDocument/2006/relationships/printerSettings" Target="../printerSettings/printerSettings193.bin"/><Relationship Id="rId3" Type="http://schemas.openxmlformats.org/officeDocument/2006/relationships/printerSettings" Target="../printerSettings/printerSettings183.bin"/><Relationship Id="rId7" Type="http://schemas.openxmlformats.org/officeDocument/2006/relationships/printerSettings" Target="../printerSettings/printerSettings187.bin"/><Relationship Id="rId12" Type="http://schemas.openxmlformats.org/officeDocument/2006/relationships/printerSettings" Target="../printerSettings/printerSettings192.bin"/><Relationship Id="rId2" Type="http://schemas.openxmlformats.org/officeDocument/2006/relationships/printerSettings" Target="../printerSettings/printerSettings182.bin"/><Relationship Id="rId1" Type="http://schemas.openxmlformats.org/officeDocument/2006/relationships/printerSettings" Target="../printerSettings/printerSettings181.bin"/><Relationship Id="rId6" Type="http://schemas.openxmlformats.org/officeDocument/2006/relationships/printerSettings" Target="../printerSettings/printerSettings186.bin"/><Relationship Id="rId11" Type="http://schemas.openxmlformats.org/officeDocument/2006/relationships/printerSettings" Target="../printerSettings/printerSettings191.bin"/><Relationship Id="rId5" Type="http://schemas.openxmlformats.org/officeDocument/2006/relationships/printerSettings" Target="../printerSettings/printerSettings185.bin"/><Relationship Id="rId15" Type="http://schemas.openxmlformats.org/officeDocument/2006/relationships/drawing" Target="../drawings/drawing11.xml"/><Relationship Id="rId10" Type="http://schemas.openxmlformats.org/officeDocument/2006/relationships/printerSettings" Target="../printerSettings/printerSettings190.bin"/><Relationship Id="rId4" Type="http://schemas.openxmlformats.org/officeDocument/2006/relationships/printerSettings" Target="../printerSettings/printerSettings184.bin"/><Relationship Id="rId9" Type="http://schemas.openxmlformats.org/officeDocument/2006/relationships/printerSettings" Target="../printerSettings/printerSettings189.bin"/><Relationship Id="rId14" Type="http://schemas.openxmlformats.org/officeDocument/2006/relationships/printerSettings" Target="../printerSettings/printerSettings194.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02.bin"/><Relationship Id="rId13" Type="http://schemas.openxmlformats.org/officeDocument/2006/relationships/printerSettings" Target="../printerSettings/printerSettings207.bin"/><Relationship Id="rId3" Type="http://schemas.openxmlformats.org/officeDocument/2006/relationships/printerSettings" Target="../printerSettings/printerSettings197.bin"/><Relationship Id="rId7" Type="http://schemas.openxmlformats.org/officeDocument/2006/relationships/printerSettings" Target="../printerSettings/printerSettings201.bin"/><Relationship Id="rId12" Type="http://schemas.openxmlformats.org/officeDocument/2006/relationships/printerSettings" Target="../printerSettings/printerSettings206.bin"/><Relationship Id="rId2" Type="http://schemas.openxmlformats.org/officeDocument/2006/relationships/printerSettings" Target="../printerSettings/printerSettings196.bin"/><Relationship Id="rId1" Type="http://schemas.openxmlformats.org/officeDocument/2006/relationships/printerSettings" Target="../printerSettings/printerSettings195.bin"/><Relationship Id="rId6" Type="http://schemas.openxmlformats.org/officeDocument/2006/relationships/printerSettings" Target="../printerSettings/printerSettings200.bin"/><Relationship Id="rId11" Type="http://schemas.openxmlformats.org/officeDocument/2006/relationships/printerSettings" Target="../printerSettings/printerSettings205.bin"/><Relationship Id="rId5" Type="http://schemas.openxmlformats.org/officeDocument/2006/relationships/printerSettings" Target="../printerSettings/printerSettings199.bin"/><Relationship Id="rId15" Type="http://schemas.openxmlformats.org/officeDocument/2006/relationships/drawing" Target="../drawings/drawing12.xml"/><Relationship Id="rId10" Type="http://schemas.openxmlformats.org/officeDocument/2006/relationships/printerSettings" Target="../printerSettings/printerSettings204.bin"/><Relationship Id="rId4" Type="http://schemas.openxmlformats.org/officeDocument/2006/relationships/printerSettings" Target="../printerSettings/printerSettings198.bin"/><Relationship Id="rId9" Type="http://schemas.openxmlformats.org/officeDocument/2006/relationships/printerSettings" Target="../printerSettings/printerSettings203.bin"/><Relationship Id="rId14" Type="http://schemas.openxmlformats.org/officeDocument/2006/relationships/printerSettings" Target="../printerSettings/printerSettings208.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211.bin"/><Relationship Id="rId2" Type="http://schemas.openxmlformats.org/officeDocument/2006/relationships/printerSettings" Target="../printerSettings/printerSettings210.bin"/><Relationship Id="rId1" Type="http://schemas.openxmlformats.org/officeDocument/2006/relationships/printerSettings" Target="../printerSettings/printerSettings209.bin"/><Relationship Id="rId5" Type="http://schemas.openxmlformats.org/officeDocument/2006/relationships/printerSettings" Target="../printerSettings/printerSettings213.bin"/><Relationship Id="rId4" Type="http://schemas.openxmlformats.org/officeDocument/2006/relationships/printerSettings" Target="../printerSettings/printerSettings212.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221.bin"/><Relationship Id="rId3" Type="http://schemas.openxmlformats.org/officeDocument/2006/relationships/printerSettings" Target="../printerSettings/printerSettings216.bin"/><Relationship Id="rId7" Type="http://schemas.openxmlformats.org/officeDocument/2006/relationships/printerSettings" Target="../printerSettings/printerSettings220.bin"/><Relationship Id="rId2" Type="http://schemas.openxmlformats.org/officeDocument/2006/relationships/printerSettings" Target="../printerSettings/printerSettings215.bin"/><Relationship Id="rId1" Type="http://schemas.openxmlformats.org/officeDocument/2006/relationships/printerSettings" Target="../printerSettings/printerSettings214.bin"/><Relationship Id="rId6" Type="http://schemas.openxmlformats.org/officeDocument/2006/relationships/printerSettings" Target="../printerSettings/printerSettings219.bin"/><Relationship Id="rId5" Type="http://schemas.openxmlformats.org/officeDocument/2006/relationships/printerSettings" Target="../printerSettings/printerSettings218.bin"/><Relationship Id="rId4" Type="http://schemas.openxmlformats.org/officeDocument/2006/relationships/printerSettings" Target="../printerSettings/printerSettings217.bin"/><Relationship Id="rId9" Type="http://schemas.openxmlformats.org/officeDocument/2006/relationships/printerSettings" Target="../printerSettings/printerSettings222.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230.bin"/><Relationship Id="rId3" Type="http://schemas.openxmlformats.org/officeDocument/2006/relationships/printerSettings" Target="../printerSettings/printerSettings225.bin"/><Relationship Id="rId7" Type="http://schemas.openxmlformats.org/officeDocument/2006/relationships/printerSettings" Target="../printerSettings/printerSettings229.bin"/><Relationship Id="rId2" Type="http://schemas.openxmlformats.org/officeDocument/2006/relationships/printerSettings" Target="../printerSettings/printerSettings224.bin"/><Relationship Id="rId1" Type="http://schemas.openxmlformats.org/officeDocument/2006/relationships/printerSettings" Target="../printerSettings/printerSettings223.bin"/><Relationship Id="rId6" Type="http://schemas.openxmlformats.org/officeDocument/2006/relationships/printerSettings" Target="../printerSettings/printerSettings228.bin"/><Relationship Id="rId5" Type="http://schemas.openxmlformats.org/officeDocument/2006/relationships/printerSettings" Target="../printerSettings/printerSettings227.bin"/><Relationship Id="rId4" Type="http://schemas.openxmlformats.org/officeDocument/2006/relationships/printerSettings" Target="../printerSettings/printerSettings226.bin"/><Relationship Id="rId9" Type="http://schemas.openxmlformats.org/officeDocument/2006/relationships/printerSettings" Target="../printerSettings/printerSettings231.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239.bin"/><Relationship Id="rId3" Type="http://schemas.openxmlformats.org/officeDocument/2006/relationships/printerSettings" Target="../printerSettings/printerSettings234.bin"/><Relationship Id="rId7" Type="http://schemas.openxmlformats.org/officeDocument/2006/relationships/printerSettings" Target="../printerSettings/printerSettings238.bin"/><Relationship Id="rId2" Type="http://schemas.openxmlformats.org/officeDocument/2006/relationships/printerSettings" Target="../printerSettings/printerSettings233.bin"/><Relationship Id="rId1" Type="http://schemas.openxmlformats.org/officeDocument/2006/relationships/printerSettings" Target="../printerSettings/printerSettings232.bin"/><Relationship Id="rId6" Type="http://schemas.openxmlformats.org/officeDocument/2006/relationships/printerSettings" Target="../printerSettings/printerSettings237.bin"/><Relationship Id="rId11" Type="http://schemas.openxmlformats.org/officeDocument/2006/relationships/printerSettings" Target="../printerSettings/printerSettings242.bin"/><Relationship Id="rId5" Type="http://schemas.openxmlformats.org/officeDocument/2006/relationships/printerSettings" Target="../printerSettings/printerSettings236.bin"/><Relationship Id="rId10" Type="http://schemas.openxmlformats.org/officeDocument/2006/relationships/printerSettings" Target="../printerSettings/printerSettings241.bin"/><Relationship Id="rId4" Type="http://schemas.openxmlformats.org/officeDocument/2006/relationships/printerSettings" Target="../printerSettings/printerSettings235.bin"/><Relationship Id="rId9" Type="http://schemas.openxmlformats.org/officeDocument/2006/relationships/printerSettings" Target="../printerSettings/printerSettings240.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2.bin"/><Relationship Id="rId13" Type="http://schemas.openxmlformats.org/officeDocument/2006/relationships/printerSettings" Target="../printerSettings/printerSettings27.bin"/><Relationship Id="rId3" Type="http://schemas.openxmlformats.org/officeDocument/2006/relationships/printerSettings" Target="../printerSettings/printerSettings17.bin"/><Relationship Id="rId7" Type="http://schemas.openxmlformats.org/officeDocument/2006/relationships/printerSettings" Target="../printerSettings/printerSettings21.bin"/><Relationship Id="rId12" Type="http://schemas.openxmlformats.org/officeDocument/2006/relationships/printerSettings" Target="../printerSettings/printerSettings26.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11" Type="http://schemas.openxmlformats.org/officeDocument/2006/relationships/printerSettings" Target="../printerSettings/printerSettings25.bin"/><Relationship Id="rId5" Type="http://schemas.openxmlformats.org/officeDocument/2006/relationships/printerSettings" Target="../printerSettings/printerSettings19.bin"/><Relationship Id="rId15" Type="http://schemas.openxmlformats.org/officeDocument/2006/relationships/drawing" Target="../drawings/drawing1.xml"/><Relationship Id="rId10" Type="http://schemas.openxmlformats.org/officeDocument/2006/relationships/printerSettings" Target="../printerSettings/printerSettings24.bin"/><Relationship Id="rId4" Type="http://schemas.openxmlformats.org/officeDocument/2006/relationships/printerSettings" Target="../printerSettings/printerSettings18.bin"/><Relationship Id="rId9" Type="http://schemas.openxmlformats.org/officeDocument/2006/relationships/printerSettings" Target="../printerSettings/printerSettings23.bin"/><Relationship Id="rId14"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6.bin"/><Relationship Id="rId13" Type="http://schemas.openxmlformats.org/officeDocument/2006/relationships/printerSettings" Target="../printerSettings/printerSettings41.bin"/><Relationship Id="rId3" Type="http://schemas.openxmlformats.org/officeDocument/2006/relationships/printerSettings" Target="../printerSettings/printerSettings31.bin"/><Relationship Id="rId7" Type="http://schemas.openxmlformats.org/officeDocument/2006/relationships/printerSettings" Target="../printerSettings/printerSettings35.bin"/><Relationship Id="rId12" Type="http://schemas.openxmlformats.org/officeDocument/2006/relationships/printerSettings" Target="../printerSettings/printerSettings40.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printerSettings" Target="../printerSettings/printerSettings34.bin"/><Relationship Id="rId11" Type="http://schemas.openxmlformats.org/officeDocument/2006/relationships/printerSettings" Target="../printerSettings/printerSettings39.bin"/><Relationship Id="rId5" Type="http://schemas.openxmlformats.org/officeDocument/2006/relationships/printerSettings" Target="../printerSettings/printerSettings33.bin"/><Relationship Id="rId15" Type="http://schemas.openxmlformats.org/officeDocument/2006/relationships/drawing" Target="../drawings/drawing2.xml"/><Relationship Id="rId10" Type="http://schemas.openxmlformats.org/officeDocument/2006/relationships/printerSettings" Target="../printerSettings/printerSettings38.bin"/><Relationship Id="rId4" Type="http://schemas.openxmlformats.org/officeDocument/2006/relationships/printerSettings" Target="../printerSettings/printerSettings32.bin"/><Relationship Id="rId9" Type="http://schemas.openxmlformats.org/officeDocument/2006/relationships/printerSettings" Target="../printerSettings/printerSettings37.bin"/><Relationship Id="rId14"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0.bin"/><Relationship Id="rId13" Type="http://schemas.openxmlformats.org/officeDocument/2006/relationships/printerSettings" Target="../printerSettings/printerSettings55.bin"/><Relationship Id="rId3" Type="http://schemas.openxmlformats.org/officeDocument/2006/relationships/printerSettings" Target="../printerSettings/printerSettings45.bin"/><Relationship Id="rId7" Type="http://schemas.openxmlformats.org/officeDocument/2006/relationships/printerSettings" Target="../printerSettings/printerSettings49.bin"/><Relationship Id="rId12" Type="http://schemas.openxmlformats.org/officeDocument/2006/relationships/printerSettings" Target="../printerSettings/printerSettings54.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printerSettings" Target="../printerSettings/printerSettings53.bin"/><Relationship Id="rId5" Type="http://schemas.openxmlformats.org/officeDocument/2006/relationships/printerSettings" Target="../printerSettings/printerSettings47.bin"/><Relationship Id="rId15" Type="http://schemas.openxmlformats.org/officeDocument/2006/relationships/drawing" Target="../drawings/drawing3.xml"/><Relationship Id="rId10" Type="http://schemas.openxmlformats.org/officeDocument/2006/relationships/printerSettings" Target="../printerSettings/printerSettings52.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 Id="rId14" Type="http://schemas.openxmlformats.org/officeDocument/2006/relationships/printerSettings" Target="../printerSettings/printerSettings56.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64.bin"/><Relationship Id="rId13" Type="http://schemas.openxmlformats.org/officeDocument/2006/relationships/printerSettings" Target="../printerSettings/printerSettings69.bin"/><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12" Type="http://schemas.openxmlformats.org/officeDocument/2006/relationships/printerSettings" Target="../printerSettings/printerSettings68.bin"/><Relationship Id="rId2" Type="http://schemas.openxmlformats.org/officeDocument/2006/relationships/printerSettings" Target="../printerSettings/printerSettings58.bin"/><Relationship Id="rId16" Type="http://schemas.openxmlformats.org/officeDocument/2006/relationships/drawing" Target="../drawings/drawing4.xml"/><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11" Type="http://schemas.openxmlformats.org/officeDocument/2006/relationships/printerSettings" Target="../printerSettings/printerSettings67.bin"/><Relationship Id="rId5" Type="http://schemas.openxmlformats.org/officeDocument/2006/relationships/printerSettings" Target="../printerSettings/printerSettings61.bin"/><Relationship Id="rId15" Type="http://schemas.openxmlformats.org/officeDocument/2006/relationships/printerSettings" Target="../printerSettings/printerSettings70.bin"/><Relationship Id="rId10" Type="http://schemas.openxmlformats.org/officeDocument/2006/relationships/printerSettings" Target="../printerSettings/printerSettings66.bin"/><Relationship Id="rId4" Type="http://schemas.openxmlformats.org/officeDocument/2006/relationships/printerSettings" Target="../printerSettings/printerSettings60.bin"/><Relationship Id="rId9" Type="http://schemas.openxmlformats.org/officeDocument/2006/relationships/printerSettings" Target="../printerSettings/printerSettings65.bin"/><Relationship Id="rId14" Type="http://schemas.openxmlformats.org/officeDocument/2006/relationships/hyperlink" Target="mailto:GST@18%25" TargetMode="Externa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78.bin"/><Relationship Id="rId13" Type="http://schemas.openxmlformats.org/officeDocument/2006/relationships/printerSettings" Target="../printerSettings/printerSettings83.bin"/><Relationship Id="rId3" Type="http://schemas.openxmlformats.org/officeDocument/2006/relationships/printerSettings" Target="../printerSettings/printerSettings73.bin"/><Relationship Id="rId7" Type="http://schemas.openxmlformats.org/officeDocument/2006/relationships/printerSettings" Target="../printerSettings/printerSettings77.bin"/><Relationship Id="rId12" Type="http://schemas.openxmlformats.org/officeDocument/2006/relationships/printerSettings" Target="../printerSettings/printerSettings82.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printerSettings" Target="../printerSettings/printerSettings76.bin"/><Relationship Id="rId11" Type="http://schemas.openxmlformats.org/officeDocument/2006/relationships/printerSettings" Target="../printerSettings/printerSettings81.bin"/><Relationship Id="rId5" Type="http://schemas.openxmlformats.org/officeDocument/2006/relationships/printerSettings" Target="../printerSettings/printerSettings75.bin"/><Relationship Id="rId15" Type="http://schemas.openxmlformats.org/officeDocument/2006/relationships/printerSettings" Target="../printerSettings/printerSettings84.bin"/><Relationship Id="rId10" Type="http://schemas.openxmlformats.org/officeDocument/2006/relationships/printerSettings" Target="../printerSettings/printerSettings80.bin"/><Relationship Id="rId4" Type="http://schemas.openxmlformats.org/officeDocument/2006/relationships/printerSettings" Target="../printerSettings/printerSettings74.bin"/><Relationship Id="rId9" Type="http://schemas.openxmlformats.org/officeDocument/2006/relationships/printerSettings" Target="../printerSettings/printerSettings79.bin"/><Relationship Id="rId14" Type="http://schemas.openxmlformats.org/officeDocument/2006/relationships/hyperlink" Target="mailto:GST@18%25" TargetMode="Externa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printerSettings" Target="../printerSettings/printerSettings97.bin"/><Relationship Id="rId3" Type="http://schemas.openxmlformats.org/officeDocument/2006/relationships/printerSettings" Target="../printerSettings/printerSettings87.bin"/><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5" Type="http://schemas.openxmlformats.org/officeDocument/2006/relationships/printerSettings" Target="../printerSettings/printerSettings89.bin"/><Relationship Id="rId15" Type="http://schemas.openxmlformats.org/officeDocument/2006/relationships/drawing" Target="../drawings/drawing5.xml"/><Relationship Id="rId10" Type="http://schemas.openxmlformats.org/officeDocument/2006/relationships/printerSettings" Target="../printerSettings/printerSettings94.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printerSettings" Target="../printerSettings/printerSettings98.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06.bin"/><Relationship Id="rId13" Type="http://schemas.openxmlformats.org/officeDocument/2006/relationships/printerSettings" Target="../printerSettings/printerSettings111.bin"/><Relationship Id="rId3" Type="http://schemas.openxmlformats.org/officeDocument/2006/relationships/printerSettings" Target="../printerSettings/printerSettings101.bin"/><Relationship Id="rId7" Type="http://schemas.openxmlformats.org/officeDocument/2006/relationships/printerSettings" Target="../printerSettings/printerSettings105.bin"/><Relationship Id="rId12" Type="http://schemas.openxmlformats.org/officeDocument/2006/relationships/printerSettings" Target="../printerSettings/printerSettings110.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6" Type="http://schemas.openxmlformats.org/officeDocument/2006/relationships/printerSettings" Target="../printerSettings/printerSettings104.bin"/><Relationship Id="rId11" Type="http://schemas.openxmlformats.org/officeDocument/2006/relationships/printerSettings" Target="../printerSettings/printerSettings109.bin"/><Relationship Id="rId5" Type="http://schemas.openxmlformats.org/officeDocument/2006/relationships/printerSettings" Target="../printerSettings/printerSettings103.bin"/><Relationship Id="rId10" Type="http://schemas.openxmlformats.org/officeDocument/2006/relationships/printerSettings" Target="../printerSettings/printerSettings108.bin"/><Relationship Id="rId4" Type="http://schemas.openxmlformats.org/officeDocument/2006/relationships/printerSettings" Target="../printerSettings/printerSettings102.bin"/><Relationship Id="rId9" Type="http://schemas.openxmlformats.org/officeDocument/2006/relationships/printerSettings" Target="../printerSettings/printerSettings107.bin"/><Relationship Id="rId14"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19.bin"/><Relationship Id="rId13" Type="http://schemas.openxmlformats.org/officeDocument/2006/relationships/printerSettings" Target="../printerSettings/printerSettings124.bin"/><Relationship Id="rId3" Type="http://schemas.openxmlformats.org/officeDocument/2006/relationships/printerSettings" Target="../printerSettings/printerSettings114.bin"/><Relationship Id="rId7" Type="http://schemas.openxmlformats.org/officeDocument/2006/relationships/printerSettings" Target="../printerSettings/printerSettings118.bin"/><Relationship Id="rId12" Type="http://schemas.openxmlformats.org/officeDocument/2006/relationships/printerSettings" Target="../printerSettings/printerSettings123.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6" Type="http://schemas.openxmlformats.org/officeDocument/2006/relationships/printerSettings" Target="../printerSettings/printerSettings117.bin"/><Relationship Id="rId11" Type="http://schemas.openxmlformats.org/officeDocument/2006/relationships/printerSettings" Target="../printerSettings/printerSettings122.bin"/><Relationship Id="rId5" Type="http://schemas.openxmlformats.org/officeDocument/2006/relationships/printerSettings" Target="../printerSettings/printerSettings116.bin"/><Relationship Id="rId15" Type="http://schemas.openxmlformats.org/officeDocument/2006/relationships/drawing" Target="../drawings/drawing7.xml"/><Relationship Id="rId10" Type="http://schemas.openxmlformats.org/officeDocument/2006/relationships/printerSettings" Target="../printerSettings/printerSettings121.bin"/><Relationship Id="rId4" Type="http://schemas.openxmlformats.org/officeDocument/2006/relationships/printerSettings" Target="../printerSettings/printerSettings115.bin"/><Relationship Id="rId9" Type="http://schemas.openxmlformats.org/officeDocument/2006/relationships/printerSettings" Target="../printerSettings/printerSettings120.bin"/><Relationship Id="rId14" Type="http://schemas.openxmlformats.org/officeDocument/2006/relationships/printerSettings" Target="../printerSettings/printerSettings12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I9"/>
  <sheetViews>
    <sheetView workbookViewId="0">
      <selection activeCell="B15" sqref="B15"/>
    </sheetView>
  </sheetViews>
  <sheetFormatPr defaultColWidth="9.140625" defaultRowHeight="16.5"/>
  <cols>
    <col min="1" max="1" width="20.5703125" style="27" customWidth="1"/>
    <col min="2" max="2" width="82.140625" style="27" customWidth="1"/>
    <col min="3" max="8" width="9.140625" style="27"/>
    <col min="9" max="9" width="9.140625" style="27" hidden="1" customWidth="1"/>
    <col min="10" max="16384" width="9.140625" style="27"/>
  </cols>
  <sheetData>
    <row r="1" spans="1:9" ht="52.15" customHeight="1">
      <c r="A1" s="25" t="s">
        <v>20</v>
      </c>
      <c r="B1" s="557" t="s">
        <v>653</v>
      </c>
      <c r="C1" s="26"/>
      <c r="D1" s="26"/>
      <c r="E1" s="26"/>
      <c r="F1" s="26"/>
      <c r="G1" s="26"/>
      <c r="H1" s="26"/>
    </row>
    <row r="2" spans="1:9">
      <c r="B2" s="28"/>
      <c r="I2" s="27" t="s">
        <v>185</v>
      </c>
    </row>
    <row r="3" spans="1:9">
      <c r="A3" s="27" t="s">
        <v>21</v>
      </c>
      <c r="B3" s="555" t="s">
        <v>655</v>
      </c>
      <c r="I3" s="27" t="s">
        <v>186</v>
      </c>
    </row>
    <row r="5" spans="1:9">
      <c r="A5" s="27" t="s">
        <v>408</v>
      </c>
      <c r="B5" s="556" t="s">
        <v>654</v>
      </c>
      <c r="C5" s="26"/>
      <c r="D5" s="26"/>
      <c r="E5" s="26"/>
      <c r="F5" s="26"/>
      <c r="G5" s="26"/>
      <c r="H5" s="26"/>
    </row>
    <row r="9" spans="1:9">
      <c r="B9" s="27" t="s">
        <v>440</v>
      </c>
    </row>
  </sheetData>
  <sheetProtection selectLockedCells="1" selectUnlockedCells="1"/>
  <customSheetViews>
    <customSheetView guid="{CCA37BAE-906F-43D5-9FD9-B13563E4B9D7}" hiddenColumns="1" state="hidden">
      <selection activeCell="B11" sqref="B11"/>
      <pageMargins left="0.75" right="0.75" top="1" bottom="1" header="0.5" footer="0.5"/>
      <pageSetup orientation="portrait" r:id="rId1"/>
      <headerFooter alignWithMargins="0"/>
    </customSheetView>
    <customSheetView guid="{A4F9CA79-D3DE-43F5-9CDC-F14C42FDD954}" hiddenColumns="1" state="hidden">
      <selection activeCell="B5" sqref="B5"/>
      <pageMargins left="0.75" right="0.75" top="1" bottom="1" header="0.5" footer="0.5"/>
      <pageSetup orientation="portrait" r:id="rId2"/>
      <headerFooter alignWithMargins="0"/>
    </customSheetView>
    <customSheetView guid="{F1B559AA-B9AD-4E4C-B94A-ECBE5878008B}" hiddenColumns="1" state="hidden">
      <selection activeCell="B1" sqref="B1"/>
      <pageMargins left="0.75" right="0.75" top="1" bottom="1" header="0.5" footer="0.5"/>
      <pageSetup orientation="portrait" r:id="rId3"/>
      <headerFooter alignWithMargins="0"/>
    </customSheetView>
    <customSheetView guid="{755190E0-7BE9-48F9-BB5F-DF8E25D6736A}" hiddenColumns="1" state="hidden">
      <selection activeCell="B20" sqref="B20"/>
      <pageMargins left="0.75" right="0.75" top="1" bottom="1" header="0.5" footer="0.5"/>
      <pageSetup orientation="portrait" r:id="rId4"/>
      <headerFooter alignWithMargins="0"/>
    </customSheetView>
    <customSheetView guid="{B96E710B-6DD7-4DE1-95AB-C9EE060CD030}" hiddenColumns="1" state="hidden">
      <selection activeCell="B9" sqref="B9:B10"/>
      <pageMargins left="0.75" right="0.75" top="1" bottom="1" header="0.5" footer="0.5"/>
      <pageSetup orientation="portrait" r:id="rId5"/>
      <headerFooter alignWithMargins="0"/>
    </customSheetView>
    <customSheetView guid="{357C9841-BEC3-434B-AC63-C04FB4321BA3}" hiddenColumns="1" state="hidden">
      <selection activeCell="B17" sqref="B17"/>
      <pageMargins left="0.75" right="0.75" top="1" bottom="1" header="0.5" footer="0.5"/>
      <pageSetup orientation="portrait" r:id="rId6"/>
      <headerFooter alignWithMargins="0"/>
    </customSheetView>
    <customSheetView guid="{3C00DDA0-7DDE-4169-A739-550DAF5DCF8D}" hiddenColumns="1" state="hidden">
      <selection activeCell="B11" sqref="B11"/>
      <pageMargins left="0.75" right="0.75" top="1" bottom="1" header="0.5" footer="0.5"/>
      <pageSetup orientation="portrait" r:id="rId7"/>
      <headerFooter alignWithMargins="0"/>
    </customSheetView>
    <customSheetView guid="{99CA2F10-F926-46DC-8609-4EAE5B9F3585}" hiddenColumns="1" state="hidden">
      <selection activeCell="E14" sqref="E14"/>
      <pageMargins left="0.75" right="0.75" top="1" bottom="1" header="0.5" footer="0.5"/>
      <pageSetup orientation="portrait" r:id="rId8"/>
      <headerFooter alignWithMargins="0"/>
    </customSheetView>
    <customSheetView guid="{63D51328-7CBC-4A1E-B96D-BAE91416501B}" hiddenColumns="1" state="hidden">
      <selection activeCell="B20" sqref="B20"/>
      <pageMargins left="0.75" right="0.75" top="1" bottom="1" header="0.5" footer="0.5"/>
      <pageSetup orientation="portrait" r:id="rId9"/>
      <headerFooter alignWithMargins="0"/>
    </customSheetView>
    <customSheetView guid="{B056965A-4BE5-44B3-AB31-550AD9F023BC}" hiddenColumns="1" state="hidden">
      <selection activeCell="B9" sqref="B9"/>
      <pageMargins left="0.75" right="0.75" top="1" bottom="1" header="0.5" footer="0.5"/>
      <pageSetup orientation="portrait" r:id="rId10"/>
      <headerFooter alignWithMargins="0"/>
    </customSheetView>
    <customSheetView guid="{3FCD02EB-1C44-4646-B069-2B9945E67B1F}" hiddenColumns="1" state="hidden">
      <selection activeCell="B8" sqref="B8"/>
      <pageMargins left="0.75" right="0.75" top="1" bottom="1" header="0.5" footer="0.5"/>
      <pageSetup orientation="portrait" r:id="rId11"/>
      <headerFooter alignWithMargins="0"/>
    </customSheetView>
    <customSheetView guid="{267FF044-3C5D-4FEC-AC00-A7E30583F8BB}" hiddenColumns="1" state="hidden">
      <selection activeCell="B5" sqref="B5"/>
      <pageMargins left="0.75" right="0.75" top="1" bottom="1" header="0.5" footer="0.5"/>
      <pageSetup orientation="portrait" r:id="rId12"/>
      <headerFooter alignWithMargins="0"/>
    </customSheetView>
    <customSheetView guid="{2D544FD3-9AE6-4B80-AA82-448E4DBFAD61}" hiddenColumns="1" state="hidden">
      <selection activeCell="B15" sqref="B15"/>
      <pageMargins left="0.75" right="0.75" top="1" bottom="1" header="0.5" footer="0.5"/>
      <pageSetup orientation="portrait" r:id="rId13"/>
      <headerFooter alignWithMargins="0"/>
    </customSheetView>
  </customSheetViews>
  <pageMargins left="0.75" right="0.75" top="1" bottom="1" header="0.5" footer="0.5"/>
  <pageSetup orientation="portrait" r:id="rId14"/>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2">
    <tabColor rgb="FFFF0000"/>
  </sheetPr>
  <dimension ref="A1:F34"/>
  <sheetViews>
    <sheetView view="pageBreakPreview" topLeftCell="A10" zoomScaleNormal="100" zoomScaleSheetLayoutView="100" workbookViewId="0">
      <selection activeCell="D16" sqref="D16"/>
    </sheetView>
  </sheetViews>
  <sheetFormatPr defaultColWidth="11.42578125" defaultRowHeight="16.5"/>
  <cols>
    <col min="1" max="1" width="12.140625" style="22" customWidth="1"/>
    <col min="2" max="2" width="31.42578125" style="22" customWidth="1"/>
    <col min="3" max="3" width="24" style="22" customWidth="1"/>
    <col min="4" max="4" width="39.28515625" style="22" customWidth="1"/>
    <col min="5" max="16384" width="11.42578125" style="95"/>
  </cols>
  <sheetData>
    <row r="1" spans="1:6" ht="18" customHeight="1">
      <c r="A1" s="96" t="str">
        <f>Cover!B3</f>
        <v>NIT/RFB No.: CC/NT/W-TW/DOM/A06/23/07694</v>
      </c>
      <c r="B1" s="97"/>
      <c r="C1" s="98"/>
      <c r="D1" s="99" t="s">
        <v>135</v>
      </c>
    </row>
    <row r="2" spans="1:6" ht="18" customHeight="1">
      <c r="A2" s="100"/>
      <c r="B2" s="101"/>
      <c r="C2" s="102"/>
      <c r="D2" s="102"/>
    </row>
    <row r="3" spans="1:6" ht="73.5" customHeight="1">
      <c r="A3" s="881" t="str">
        <f>Cover!$B$2</f>
        <v>Transmission line package TL01 for implementation of Distribution Infrastructure works of LPDD under Revamped Distribution Section Scheme (RDSS) in the districts of Leh &amp; Kargil of UT of Ladakh</v>
      </c>
      <c r="B3" s="881"/>
      <c r="C3" s="881"/>
      <c r="D3" s="881"/>
      <c r="E3" s="103"/>
      <c r="F3" s="103"/>
    </row>
    <row r="4" spans="1:6" ht="21.95" customHeight="1">
      <c r="A4" s="850" t="s">
        <v>119</v>
      </c>
      <c r="B4" s="850"/>
      <c r="C4" s="850"/>
      <c r="D4" s="850"/>
    </row>
    <row r="5" spans="1:6" ht="18" customHeight="1">
      <c r="A5" s="104"/>
    </row>
    <row r="6" spans="1:6" ht="18" customHeight="1">
      <c r="A6" s="19" t="e">
        <f>'Sch-1'!#REF!</f>
        <v>#REF!</v>
      </c>
      <c r="D6" s="77" t="s">
        <v>1</v>
      </c>
    </row>
    <row r="7" spans="1:6" ht="36" customHeight="1">
      <c r="A7" s="882" t="str">
        <f>'Sch-1'!A8</f>
        <v>Bidder’s Name and Address  (Sole Bidder) :</v>
      </c>
      <c r="B7" s="882"/>
      <c r="C7" s="882"/>
      <c r="D7" s="78" t="str">
        <f>'Sch-1'!H8</f>
        <v>POWERGRID CORPORATION OF INDIA LIMITED,</v>
      </c>
    </row>
    <row r="8" spans="1:6" ht="18" customHeight="1">
      <c r="A8" s="23" t="s">
        <v>18</v>
      </c>
      <c r="B8" s="880" t="str">
        <f>IF('Sch-1'!C9=0, "", 'Sch-1'!C9)</f>
        <v/>
      </c>
      <c r="C8" s="880"/>
      <c r="D8" s="78" t="str">
        <f>'Sch-1'!H9</f>
        <v xml:space="preserve"> Saudamini, Plot No. 2, Sector - 29, Gurgaon</v>
      </c>
    </row>
    <row r="9" spans="1:6" ht="18" customHeight="1">
      <c r="A9" s="23" t="s">
        <v>19</v>
      </c>
      <c r="B9" s="880" t="str">
        <f>IF('Sch-1'!C10=0, "", 'Sch-1'!C10)</f>
        <v/>
      </c>
      <c r="C9" s="880"/>
      <c r="D9" s="78">
        <f>'Sch-1'!H10</f>
        <v>0</v>
      </c>
    </row>
    <row r="10" spans="1:6" ht="18" customHeight="1">
      <c r="A10" s="24"/>
      <c r="B10" s="880" t="str">
        <f>IF('Sch-1'!C11=0, "", 'Sch-1'!C11)</f>
        <v/>
      </c>
      <c r="C10" s="880"/>
      <c r="D10" s="78">
        <f>'Sch-1'!H11</f>
        <v>0</v>
      </c>
    </row>
    <row r="11" spans="1:6" ht="18" customHeight="1">
      <c r="A11" s="24"/>
      <c r="B11" s="880" t="str">
        <f>IF('Sch-1'!C12=0, "", 'Sch-1'!C12)</f>
        <v/>
      </c>
      <c r="C11" s="880"/>
      <c r="D11" s="78">
        <f>'Sch-1'!H12</f>
        <v>0</v>
      </c>
    </row>
    <row r="12" spans="1:6" ht="18" customHeight="1">
      <c r="A12" s="105"/>
      <c r="B12" s="105"/>
      <c r="C12" s="105"/>
      <c r="D12" s="77"/>
    </row>
    <row r="13" spans="1:6" ht="21.95" customHeight="1">
      <c r="A13" s="106" t="s">
        <v>101</v>
      </c>
      <c r="B13" s="876" t="s">
        <v>13</v>
      </c>
      <c r="C13" s="877"/>
      <c r="D13" s="107" t="s">
        <v>103</v>
      </c>
    </row>
    <row r="14" spans="1:6" ht="21.95" customHeight="1">
      <c r="A14" s="79" t="s">
        <v>106</v>
      </c>
      <c r="B14" s="873" t="s">
        <v>120</v>
      </c>
      <c r="C14" s="873"/>
      <c r="D14" s="108"/>
    </row>
    <row r="15" spans="1:6" ht="35.1" customHeight="1">
      <c r="A15" s="109"/>
      <c r="B15" s="874" t="s">
        <v>121</v>
      </c>
      <c r="C15" s="875"/>
      <c r="D15" s="110"/>
    </row>
    <row r="16" spans="1:6" ht="21.95" customHeight="1">
      <c r="A16" s="79" t="s">
        <v>108</v>
      </c>
      <c r="B16" s="873" t="s">
        <v>122</v>
      </c>
      <c r="C16" s="873"/>
      <c r="D16" s="108"/>
    </row>
    <row r="17" spans="1:6" ht="35.1" customHeight="1">
      <c r="A17" s="109"/>
      <c r="B17" s="874" t="s">
        <v>123</v>
      </c>
      <c r="C17" s="875"/>
      <c r="D17" s="110"/>
    </row>
    <row r="18" spans="1:6" ht="21.95" customHeight="1">
      <c r="A18" s="79" t="s">
        <v>110</v>
      </c>
      <c r="B18" s="873" t="s">
        <v>124</v>
      </c>
      <c r="C18" s="873"/>
      <c r="D18" s="108"/>
    </row>
    <row r="19" spans="1:6" ht="30" customHeight="1">
      <c r="A19" s="109"/>
      <c r="B19" s="874" t="s">
        <v>125</v>
      </c>
      <c r="C19" s="875"/>
      <c r="D19" s="110"/>
    </row>
    <row r="20" spans="1:6" ht="21.95" customHeight="1">
      <c r="A20" s="79" t="s">
        <v>111</v>
      </c>
      <c r="B20" s="873" t="s">
        <v>126</v>
      </c>
      <c r="C20" s="873"/>
      <c r="D20" s="111"/>
    </row>
    <row r="21" spans="1:6" ht="30" customHeight="1">
      <c r="A21" s="109"/>
      <c r="B21" s="874" t="s">
        <v>127</v>
      </c>
      <c r="C21" s="875"/>
      <c r="D21" s="110"/>
    </row>
    <row r="22" spans="1:6" ht="30" customHeight="1">
      <c r="A22" s="79">
        <v>5</v>
      </c>
      <c r="B22" s="873" t="s">
        <v>128</v>
      </c>
      <c r="C22" s="873"/>
      <c r="D22" s="108"/>
    </row>
    <row r="23" spans="1:6" ht="33" customHeight="1">
      <c r="A23" s="109"/>
      <c r="B23" s="874" t="s">
        <v>129</v>
      </c>
      <c r="C23" s="875"/>
      <c r="D23" s="124"/>
    </row>
    <row r="24" spans="1:6" ht="21.95" customHeight="1">
      <c r="A24" s="79" t="s">
        <v>113</v>
      </c>
      <c r="B24" s="873" t="s">
        <v>130</v>
      </c>
      <c r="C24" s="873"/>
      <c r="D24" s="111"/>
    </row>
    <row r="25" spans="1:6" ht="35.1" customHeight="1">
      <c r="A25" s="109"/>
      <c r="B25" s="874" t="s">
        <v>131</v>
      </c>
      <c r="C25" s="875"/>
      <c r="D25" s="110"/>
    </row>
    <row r="26" spans="1:6" ht="24" customHeight="1">
      <c r="A26" s="878"/>
      <c r="B26" s="879" t="s">
        <v>132</v>
      </c>
      <c r="C26" s="879"/>
      <c r="D26" s="112"/>
    </row>
    <row r="27" spans="1:6" ht="25.5" customHeight="1">
      <c r="A27" s="878"/>
      <c r="B27" s="879"/>
      <c r="C27" s="879"/>
      <c r="D27" s="113"/>
    </row>
    <row r="28" spans="1:6" ht="18.75" customHeight="1">
      <c r="A28" s="114"/>
      <c r="B28" s="115"/>
      <c r="C28" s="115"/>
      <c r="D28" s="116"/>
    </row>
    <row r="29" spans="1:6" ht="27.95" customHeight="1">
      <c r="A29" s="114"/>
      <c r="B29" s="115"/>
      <c r="C29" s="117"/>
      <c r="D29" s="116"/>
    </row>
    <row r="30" spans="1:6" ht="27.95" customHeight="1">
      <c r="A30" s="118" t="s">
        <v>133</v>
      </c>
      <c r="B30" s="82"/>
      <c r="C30" s="117" t="s">
        <v>115</v>
      </c>
      <c r="D30" s="82"/>
      <c r="F30" s="119"/>
    </row>
    <row r="31" spans="1:6" ht="27.95" customHeight="1">
      <c r="A31" s="118" t="s">
        <v>134</v>
      </c>
      <c r="B31" s="82"/>
      <c r="C31" s="117" t="s">
        <v>117</v>
      </c>
      <c r="D31" s="82"/>
      <c r="F31" s="100"/>
    </row>
    <row r="32" spans="1:6" ht="27.95" customHeight="1">
      <c r="A32" s="120"/>
      <c r="B32" s="101"/>
      <c r="C32" s="117"/>
      <c r="F32" s="100"/>
    </row>
    <row r="33" spans="1:6" ht="30" customHeight="1">
      <c r="A33" s="120"/>
      <c r="B33" s="101"/>
      <c r="C33" s="117"/>
      <c r="D33" s="120"/>
      <c r="F33" s="119"/>
    </row>
    <row r="34" spans="1:6" ht="30" customHeight="1">
      <c r="A34" s="121"/>
      <c r="B34" s="121"/>
      <c r="C34" s="122"/>
      <c r="E34" s="123"/>
    </row>
  </sheetData>
  <sheetProtection selectLockedCells="1"/>
  <customSheetViews>
    <customSheetView guid="{CCA37BAE-906F-43D5-9FD9-B13563E4B9D7}" showPageBreaks="1" printArea="1" state="hidden" view="pageBreakPreview" topLeftCell="A10">
      <selection activeCell="D16" sqref="D16"/>
      <pageMargins left="0.5" right="0.38" top="0.56999999999999995" bottom="0.48" header="0.38" footer="0.24"/>
      <printOptions horizontalCentered="1"/>
      <pageSetup paperSize="9" scale="88" fitToHeight="0" orientation="portrait" r:id="rId1"/>
      <headerFooter alignWithMargins="0">
        <oddFooter>&amp;R&amp;"Book Antiqua,Bold"&amp;10Schedule-6/ Page &amp;P of &amp;N</oddFooter>
      </headerFooter>
    </customSheetView>
    <customSheetView guid="{A4F9CA79-D3DE-43F5-9CDC-F14C42FDD954}" showPageBreaks="1" printArea="1" state="hidden" view="pageBreakPreview" topLeftCell="A10">
      <selection activeCell="D16" sqref="D16"/>
      <pageMargins left="0.5" right="0.38" top="0.56999999999999995" bottom="0.48" header="0.38" footer="0.24"/>
      <printOptions horizontalCentered="1"/>
      <pageSetup paperSize="9" scale="88" fitToHeight="0" orientation="portrait" r:id="rId2"/>
      <headerFooter alignWithMargins="0">
        <oddFooter>&amp;R&amp;"Book Antiqua,Bold"&amp;10Schedule-6/ Page &amp;P of &amp;N</oddFooter>
      </headerFooter>
    </customSheetView>
    <customSheetView guid="{F1B559AA-B9AD-4E4C-B94A-ECBE5878008B}" showPageBreaks="1" printArea="1" state="hidden" view="pageBreakPreview" topLeftCell="A10">
      <selection activeCell="D16" sqref="D16"/>
      <pageMargins left="0.5" right="0.38" top="0.56999999999999995" bottom="0.48" header="0.38" footer="0.24"/>
      <printOptions horizontalCentered="1"/>
      <pageSetup paperSize="9" scale="88" fitToHeight="0" orientation="portrait" r:id="rId3"/>
      <headerFooter alignWithMargins="0">
        <oddFooter>&amp;R&amp;"Book Antiqua,Bold"&amp;10Schedule-6/ Page &amp;P of &amp;N</oddFooter>
      </headerFooter>
    </customSheetView>
    <customSheetView guid="{755190E0-7BE9-48F9-BB5F-DF8E25D6736A}" showPageBreaks="1" printArea="1" state="hidden" view="pageBreakPreview" topLeftCell="A10">
      <selection activeCell="D16" sqref="D16"/>
      <pageMargins left="0.5" right="0.38" top="0.56999999999999995" bottom="0.48" header="0.38" footer="0.24"/>
      <printOptions horizontalCentered="1"/>
      <pageSetup paperSize="9" scale="88" fitToHeight="0" orientation="portrait" r:id="rId4"/>
      <headerFooter alignWithMargins="0">
        <oddFooter>&amp;R&amp;"Book Antiqua,Bold"&amp;10Schedule-6/ Page &amp;P of &amp;N</oddFooter>
      </headerFooter>
    </customSheetView>
    <customSheetView guid="{B96E710B-6DD7-4DE1-95AB-C9EE060CD030}" showPageBreaks="1" printArea="1" state="hidden" view="pageBreakPreview" topLeftCell="A10">
      <selection activeCell="D16" sqref="D16"/>
      <pageMargins left="0.5" right="0.38" top="0.56999999999999995" bottom="0.48" header="0.38" footer="0.24"/>
      <printOptions horizontalCentered="1"/>
      <pageSetup paperSize="9" scale="88" fitToHeight="0" orientation="portrait" r:id="rId5"/>
      <headerFooter alignWithMargins="0">
        <oddFooter>&amp;R&amp;"Book Antiqua,Bold"&amp;10Schedule-6/ Page &amp;P of &amp;N</oddFooter>
      </headerFooter>
    </customSheetView>
    <customSheetView guid="{357C9841-BEC3-434B-AC63-C04FB4321BA3}" showPageBreaks="1" printArea="1" state="hidden" view="pageBreakPreview" topLeftCell="A10">
      <selection activeCell="D14" sqref="D14"/>
      <pageMargins left="0.5" right="0.38" top="0.56999999999999995" bottom="0.48" header="0.38" footer="0.24"/>
      <printOptions horizontalCentered="1"/>
      <pageSetup paperSize="9" scale="88" fitToHeight="0" orientation="portrait" r:id="rId6"/>
      <headerFooter alignWithMargins="0">
        <oddFooter>&amp;R&amp;"Book Antiqua,Bold"&amp;10Schedule-6/ Page &amp;P of &amp;N</oddFooter>
      </headerFooter>
    </customSheetView>
    <customSheetView guid="{3C00DDA0-7DDE-4169-A739-550DAF5DCF8D}" showPageBreaks="1" printArea="1" state="hidden" view="pageBreakPreview" topLeftCell="A10">
      <selection activeCell="D16" sqref="D16"/>
      <pageMargins left="0.5" right="0.38" top="0.56999999999999995" bottom="0.48" header="0.38" footer="0.24"/>
      <printOptions horizontalCentered="1"/>
      <pageSetup paperSize="9" scale="88" fitToHeight="0" orientation="portrait" r:id="rId7"/>
      <headerFooter alignWithMargins="0">
        <oddFooter>&amp;R&amp;"Book Antiqua,Bold"&amp;10Schedule-6/ Page &amp;P of &amp;N</oddFooter>
      </headerFooter>
    </customSheetView>
    <customSheetView guid="{99CA2F10-F926-46DC-8609-4EAE5B9F3585}" showPageBreaks="1" printArea="1" state="hidden" view="pageBreakPreview" topLeftCell="A10">
      <selection activeCell="D16" sqref="D16"/>
      <pageMargins left="0.5" right="0.38" top="0.56999999999999995" bottom="0.48" header="0.38" footer="0.24"/>
      <printOptions horizontalCentered="1"/>
      <pageSetup paperSize="9" scale="88" fitToHeight="0" orientation="portrait" r:id="rId8"/>
      <headerFooter alignWithMargins="0">
        <oddFooter>&amp;R&amp;"Book Antiqua,Bold"&amp;10Schedule-6/ Page &amp;P of &amp;N</oddFooter>
      </headerFooter>
    </customSheetView>
    <customSheetView guid="{63D51328-7CBC-4A1E-B96D-BAE91416501B}" showPageBreaks="1" printArea="1" state="hidden" view="pageBreakPreview" topLeftCell="A10">
      <selection activeCell="D16" sqref="D16"/>
      <pageMargins left="0.5" right="0.38" top="0.56999999999999995" bottom="0.48" header="0.38" footer="0.24"/>
      <printOptions horizontalCentered="1"/>
      <pageSetup paperSize="9" scale="88" fitToHeight="0" orientation="portrait" r:id="rId9"/>
      <headerFooter alignWithMargins="0">
        <oddFooter>&amp;R&amp;"Book Antiqua,Bold"&amp;10Schedule-6/ Page &amp;P of &amp;N</oddFooter>
      </headerFooter>
    </customSheetView>
    <customSheetView guid="{B056965A-4BE5-44B3-AB31-550AD9F023BC}" showPageBreaks="1" printArea="1" state="hidden" view="pageBreakPreview" topLeftCell="A10">
      <selection activeCell="D16" sqref="D16"/>
      <pageMargins left="0.5" right="0.38" top="0.56999999999999995" bottom="0.48" header="0.38" footer="0.24"/>
      <printOptions horizontalCentered="1"/>
      <pageSetup paperSize="9" scale="88" fitToHeight="0" orientation="portrait" r:id="rId10"/>
      <headerFooter alignWithMargins="0">
        <oddFooter>&amp;R&amp;"Book Antiqua,Bold"&amp;10Schedule-6/ Page &amp;P of &amp;N</oddFooter>
      </headerFooter>
    </customSheetView>
    <customSheetView guid="{3FCD02EB-1C44-4646-B069-2B9945E67B1F}" showPageBreaks="1" printArea="1" state="hidden" view="pageBreakPreview" topLeftCell="A10">
      <selection activeCell="D16" sqref="D16"/>
      <pageMargins left="0.5" right="0.38" top="0.56999999999999995" bottom="0.48" header="0.38" footer="0.24"/>
      <printOptions horizontalCentered="1"/>
      <pageSetup paperSize="9" scale="88" fitToHeight="0" orientation="portrait" r:id="rId11"/>
      <headerFooter alignWithMargins="0">
        <oddFooter>&amp;R&amp;"Book Antiqua,Bold"&amp;10Schedule-6/ Page &amp;P of &amp;N</oddFooter>
      </headerFooter>
    </customSheetView>
    <customSheetView guid="{267FF044-3C5D-4FEC-AC00-A7E30583F8BB}" showPageBreaks="1" printArea="1" state="hidden" view="pageBreakPreview" topLeftCell="A10">
      <selection activeCell="D16" sqref="D16"/>
      <pageMargins left="0.5" right="0.38" top="0.56999999999999995" bottom="0.48" header="0.38" footer="0.24"/>
      <printOptions horizontalCentered="1"/>
      <pageSetup paperSize="9" scale="88" fitToHeight="0" orientation="portrait" r:id="rId12"/>
      <headerFooter alignWithMargins="0">
        <oddFooter>&amp;R&amp;"Book Antiqua,Bold"&amp;10Schedule-6/ Page &amp;P of &amp;N</oddFooter>
      </headerFooter>
    </customSheetView>
    <customSheetView guid="{2D544FD3-9AE6-4B80-AA82-448E4DBFAD61}" showPageBreaks="1" printArea="1" state="hidden" view="pageBreakPreview" topLeftCell="A10">
      <selection activeCell="D16" sqref="D16"/>
      <pageMargins left="0.5" right="0.38" top="0.56999999999999995" bottom="0.48" header="0.38" footer="0.24"/>
      <printOptions horizontalCentered="1"/>
      <pageSetup paperSize="9" scale="88" fitToHeight="0" orientation="portrait" r:id="rId13"/>
      <headerFooter alignWithMargins="0">
        <oddFooter>&amp;R&amp;"Book Antiqua,Bold"&amp;10Schedule-6/ Page &amp;P of &amp;N</oddFooter>
      </headerFooter>
    </customSheetView>
  </customSheetViews>
  <mergeCells count="22">
    <mergeCell ref="B11:C11"/>
    <mergeCell ref="A3:D3"/>
    <mergeCell ref="A4:D4"/>
    <mergeCell ref="A7:C7"/>
    <mergeCell ref="B8:C8"/>
    <mergeCell ref="B9:C9"/>
    <mergeCell ref="B10:C10"/>
    <mergeCell ref="A26:A27"/>
    <mergeCell ref="B26:C27"/>
    <mergeCell ref="B18:C18"/>
    <mergeCell ref="B19:C19"/>
    <mergeCell ref="B20:C20"/>
    <mergeCell ref="B21:C21"/>
    <mergeCell ref="B22:C22"/>
    <mergeCell ref="B23:C23"/>
    <mergeCell ref="B13:C13"/>
    <mergeCell ref="B14:C14"/>
    <mergeCell ref="B24:C24"/>
    <mergeCell ref="B25:C25"/>
    <mergeCell ref="B15:C15"/>
    <mergeCell ref="B16:C16"/>
    <mergeCell ref="B17:C17"/>
  </mergeCells>
  <printOptions horizontalCentered="1"/>
  <pageMargins left="0.5" right="0.38" top="0.56999999999999995" bottom="0.48" header="0.38" footer="0.24"/>
  <pageSetup paperSize="9" scale="88" fitToHeight="0" orientation="portrait" r:id="rId14"/>
  <headerFooter alignWithMargins="0">
    <oddFooter>&amp;R&amp;"Book Antiqua,Bold"&amp;10Schedule-6/ Page &amp;P of &amp;N</oddFooter>
  </headerFooter>
  <drawing r:id="rId1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tabColor indexed="13"/>
  </sheetPr>
  <dimension ref="A1:F35"/>
  <sheetViews>
    <sheetView view="pageBreakPreview" topLeftCell="A13" zoomScaleNormal="100" zoomScaleSheetLayoutView="100" workbookViewId="0">
      <selection activeCell="H26" sqref="H26"/>
    </sheetView>
  </sheetViews>
  <sheetFormatPr defaultColWidth="11.42578125" defaultRowHeight="16.5"/>
  <cols>
    <col min="1" max="1" width="12.140625" style="22" customWidth="1"/>
    <col min="2" max="2" width="31.42578125" style="22" customWidth="1"/>
    <col min="3" max="3" width="21.5703125" style="22" customWidth="1"/>
    <col min="4" max="4" width="39.28515625" style="22" customWidth="1"/>
    <col min="5" max="5" width="18.42578125" style="95" hidden="1" customWidth="1"/>
    <col min="6" max="6" width="18.7109375" style="95" hidden="1" customWidth="1"/>
    <col min="7" max="16384" width="11.42578125" style="95"/>
  </cols>
  <sheetData>
    <row r="1" spans="1:6" ht="18" customHeight="1">
      <c r="A1" s="96" t="str">
        <f>Cover!B3</f>
        <v>NIT/RFB No.: CC/NT/W-TW/DOM/A06/23/07694</v>
      </c>
      <c r="B1" s="97"/>
      <c r="C1" s="98"/>
      <c r="D1" s="99" t="s">
        <v>118</v>
      </c>
    </row>
    <row r="2" spans="1:6" ht="18" customHeight="1">
      <c r="A2" s="100"/>
      <c r="B2" s="101"/>
      <c r="C2" s="102"/>
      <c r="D2" s="102"/>
    </row>
    <row r="3" spans="1:6" ht="132" customHeight="1">
      <c r="A3" s="849" t="str">
        <f>Cover!$B$2</f>
        <v>Transmission line package TL01 for implementation of Distribution Infrastructure works of LPDD under Revamped Distribution Section Scheme (RDSS) in the districts of Leh &amp; Kargil of UT of Ladakh</v>
      </c>
      <c r="B3" s="849"/>
      <c r="C3" s="849"/>
      <c r="D3" s="849"/>
      <c r="E3" s="103"/>
      <c r="F3" s="103"/>
    </row>
    <row r="4" spans="1:6" ht="21.95" customHeight="1">
      <c r="A4" s="850" t="s">
        <v>119</v>
      </c>
      <c r="B4" s="850"/>
      <c r="C4" s="850"/>
      <c r="D4" s="850"/>
    </row>
    <row r="5" spans="1:6" ht="18" customHeight="1">
      <c r="A5" s="104"/>
    </row>
    <row r="6" spans="1:6" ht="18" customHeight="1">
      <c r="A6" s="828" t="s">
        <v>246</v>
      </c>
      <c r="B6" s="828"/>
      <c r="C6" s="4"/>
    </row>
    <row r="7" spans="1:6" ht="18" customHeight="1">
      <c r="A7" s="825">
        <f>'Sch-1'!A7</f>
        <v>0</v>
      </c>
      <c r="B7" s="825"/>
      <c r="C7" s="825"/>
      <c r="D7" s="77" t="s">
        <v>1</v>
      </c>
    </row>
    <row r="8" spans="1:6" ht="22.5" customHeight="1">
      <c r="A8" s="829" t="str">
        <f>"Bidder’s Name and Address  (" &amp; MID('Names of Bidder'!B9,9, 20) &amp; ") :"</f>
        <v>Bidder’s Name and Address  (Sole Bidder) :</v>
      </c>
      <c r="B8" s="829"/>
      <c r="C8" s="829"/>
      <c r="D8" s="78" t="str">
        <f>'Sch-1'!H8</f>
        <v>POWERGRID CORPORATION OF INDIA LIMITED,</v>
      </c>
    </row>
    <row r="9" spans="1:6" ht="18" customHeight="1">
      <c r="A9" s="306" t="s">
        <v>11</v>
      </c>
      <c r="B9" s="306" t="str">
        <f>IF('Names of Bidder'!D9=0, "", 'Names of Bidder'!D9)</f>
        <v/>
      </c>
      <c r="C9" s="95"/>
      <c r="D9" s="78" t="str">
        <f>'Sch-1'!H9</f>
        <v xml:space="preserve"> Saudamini, Plot No. 2, Sector - 29, Gurgaon</v>
      </c>
    </row>
    <row r="10" spans="1:6" ht="18" customHeight="1">
      <c r="A10" s="306" t="s">
        <v>10</v>
      </c>
      <c r="B10" s="190" t="str">
        <f>IF('Names of Bidder'!D10=0, "", 'Names of Bidder'!D10)</f>
        <v/>
      </c>
      <c r="C10" s="95"/>
      <c r="D10" s="78">
        <f>'Sch-1'!H10</f>
        <v>0</v>
      </c>
    </row>
    <row r="11" spans="1:6" ht="18" customHeight="1">
      <c r="A11" s="279"/>
      <c r="B11" s="190" t="str">
        <f>IF('Names of Bidder'!D11=0, "", 'Names of Bidder'!D11)</f>
        <v/>
      </c>
      <c r="C11" s="95"/>
      <c r="D11" s="78">
        <f>'Sch-1'!H11</f>
        <v>0</v>
      </c>
    </row>
    <row r="12" spans="1:6" ht="18" customHeight="1">
      <c r="A12" s="279"/>
      <c r="B12" s="190" t="str">
        <f>IF('Names of Bidder'!D12=0, "", 'Names of Bidder'!D12)</f>
        <v/>
      </c>
      <c r="C12" s="95"/>
      <c r="D12" s="78">
        <f>'Sch-1'!H12</f>
        <v>0</v>
      </c>
    </row>
    <row r="13" spans="1:6" ht="18" customHeight="1" thickBot="1">
      <c r="A13" s="381"/>
      <c r="B13" s="381"/>
      <c r="C13" s="381"/>
      <c r="D13" s="77"/>
    </row>
    <row r="14" spans="1:6" ht="21.95" customHeight="1">
      <c r="A14" s="382" t="s">
        <v>101</v>
      </c>
      <c r="B14" s="871" t="s">
        <v>13</v>
      </c>
      <c r="C14" s="872"/>
      <c r="D14" s="383" t="s">
        <v>103</v>
      </c>
      <c r="E14" s="361" t="s">
        <v>252</v>
      </c>
      <c r="F14" s="362" t="s">
        <v>251</v>
      </c>
    </row>
    <row r="15" spans="1:6" ht="21.95" customHeight="1">
      <c r="A15" s="384" t="s">
        <v>106</v>
      </c>
      <c r="B15" s="873" t="s">
        <v>120</v>
      </c>
      <c r="C15" s="873"/>
      <c r="D15" s="385">
        <f>E15*F15</f>
        <v>0</v>
      </c>
      <c r="E15" s="363">
        <f>'Sch-3'!D15</f>
        <v>0</v>
      </c>
      <c r="F15" s="378">
        <f>IF(Discount!H36&lt;0,0,Discount!H36)</f>
        <v>0</v>
      </c>
    </row>
    <row r="16" spans="1:6" ht="35.1" customHeight="1">
      <c r="A16" s="386"/>
      <c r="B16" s="874" t="s">
        <v>121</v>
      </c>
      <c r="C16" s="875"/>
      <c r="D16" s="387"/>
      <c r="E16" s="365"/>
      <c r="F16" s="378"/>
    </row>
    <row r="17" spans="1:6" ht="21.95" customHeight="1">
      <c r="A17" s="384" t="s">
        <v>108</v>
      </c>
      <c r="B17" s="873" t="s">
        <v>122</v>
      </c>
      <c r="C17" s="873"/>
      <c r="D17" s="385" t="e">
        <f>E17*F17</f>
        <v>#REF!</v>
      </c>
      <c r="E17" s="363">
        <f>'Sch-3'!D17</f>
        <v>0</v>
      </c>
      <c r="F17" s="378" t="e">
        <f>IF(Discount!I36&lt;0,0,Discount!I36)</f>
        <v>#REF!</v>
      </c>
    </row>
    <row r="18" spans="1:6" ht="35.1" customHeight="1">
      <c r="A18" s="386"/>
      <c r="B18" s="874" t="s">
        <v>221</v>
      </c>
      <c r="C18" s="875"/>
      <c r="D18" s="387"/>
      <c r="E18" s="365"/>
      <c r="F18" s="378"/>
    </row>
    <row r="19" spans="1:6" ht="21.95" customHeight="1">
      <c r="A19" s="384" t="s">
        <v>110</v>
      </c>
      <c r="B19" s="873" t="s">
        <v>124</v>
      </c>
      <c r="C19" s="873"/>
      <c r="D19" s="385" t="e">
        <f>E19*F19</f>
        <v>#REF!</v>
      </c>
      <c r="E19" s="363" t="e">
        <f>'Sch-3'!#REF!</f>
        <v>#REF!</v>
      </c>
      <c r="F19" s="378">
        <f>IF(Discount!J36&lt;0,0,Discount!J36)</f>
        <v>0</v>
      </c>
    </row>
    <row r="20" spans="1:6" ht="30" customHeight="1">
      <c r="A20" s="386"/>
      <c r="B20" s="874" t="s">
        <v>125</v>
      </c>
      <c r="C20" s="875"/>
      <c r="D20" s="387"/>
      <c r="E20" s="365"/>
      <c r="F20" s="364"/>
    </row>
    <row r="21" spans="1:6" ht="21.95" customHeight="1">
      <c r="A21" s="384" t="s">
        <v>111</v>
      </c>
      <c r="B21" s="873" t="s">
        <v>126</v>
      </c>
      <c r="C21" s="873"/>
      <c r="D21" s="388" t="s">
        <v>236</v>
      </c>
      <c r="E21" s="365"/>
      <c r="F21" s="364"/>
    </row>
    <row r="22" spans="1:6" ht="30" customHeight="1">
      <c r="A22" s="386"/>
      <c r="B22" s="874" t="s">
        <v>127</v>
      </c>
      <c r="C22" s="875"/>
      <c r="D22" s="387"/>
      <c r="E22" s="365"/>
      <c r="F22" s="364"/>
    </row>
    <row r="23" spans="1:6" ht="30" customHeight="1">
      <c r="A23" s="384">
        <v>5</v>
      </c>
      <c r="B23" s="873" t="s">
        <v>128</v>
      </c>
      <c r="C23" s="873"/>
      <c r="D23" s="385">
        <f>IF('Sch-5 after discount'!D19&lt;0,0,'Sch-5 after discount'!D19)</f>
        <v>0</v>
      </c>
      <c r="E23" s="365"/>
      <c r="F23" s="364"/>
    </row>
    <row r="24" spans="1:6" ht="25.5" customHeight="1">
      <c r="A24" s="386"/>
      <c r="B24" s="874" t="s">
        <v>129</v>
      </c>
      <c r="C24" s="875"/>
      <c r="D24" s="389"/>
      <c r="E24" s="365"/>
      <c r="F24" s="364"/>
    </row>
    <row r="25" spans="1:6" ht="21.95" customHeight="1">
      <c r="A25" s="384" t="s">
        <v>113</v>
      </c>
      <c r="B25" s="873" t="s">
        <v>130</v>
      </c>
      <c r="C25" s="873"/>
      <c r="D25" s="388" t="s">
        <v>236</v>
      </c>
      <c r="E25" s="365"/>
      <c r="F25" s="364"/>
    </row>
    <row r="26" spans="1:6" ht="35.1" customHeight="1">
      <c r="A26" s="386"/>
      <c r="B26" s="874" t="s">
        <v>131</v>
      </c>
      <c r="C26" s="875"/>
      <c r="D26" s="387"/>
      <c r="E26" s="365"/>
      <c r="F26" s="364"/>
    </row>
    <row r="27" spans="1:6" ht="18.75" customHeight="1">
      <c r="A27" s="867"/>
      <c r="B27" s="869" t="s">
        <v>244</v>
      </c>
      <c r="C27" s="869"/>
      <c r="D27" s="392"/>
      <c r="E27" s="365"/>
      <c r="F27" s="364"/>
    </row>
    <row r="28" spans="1:6" ht="18.75" customHeight="1" thickBot="1">
      <c r="A28" s="868"/>
      <c r="B28" s="870"/>
      <c r="C28" s="870"/>
      <c r="D28" s="391" t="e">
        <f>SUM(D15:D26)</f>
        <v>#REF!</v>
      </c>
      <c r="E28" s="366"/>
      <c r="F28" s="367"/>
    </row>
    <row r="29" spans="1:6" ht="18.75" customHeight="1">
      <c r="A29" s="114"/>
      <c r="B29" s="115"/>
      <c r="C29" s="115"/>
      <c r="D29" s="116"/>
    </row>
    <row r="30" spans="1:6" ht="27.95" customHeight="1">
      <c r="A30" s="114"/>
      <c r="B30" s="117"/>
      <c r="C30" s="117"/>
      <c r="D30" s="116"/>
    </row>
    <row r="31" spans="1:6" ht="27.95" customHeight="1">
      <c r="A31" s="118" t="s">
        <v>133</v>
      </c>
      <c r="B31" s="401" t="str">
        <f>'Sch-3'!B23</f>
        <v xml:space="preserve">  </v>
      </c>
      <c r="C31" s="117" t="s">
        <v>115</v>
      </c>
      <c r="D31" s="453" t="str">
        <f>'Sch-3'!D23</f>
        <v/>
      </c>
      <c r="F31" s="119"/>
    </row>
    <row r="32" spans="1:6" ht="27.95" customHeight="1">
      <c r="A32" s="118" t="s">
        <v>134</v>
      </c>
      <c r="B32" s="402" t="str">
        <f>'Sch-3'!B24</f>
        <v/>
      </c>
      <c r="C32" s="117" t="s">
        <v>117</v>
      </c>
      <c r="D32" s="453" t="str">
        <f>'Sch-3'!D24</f>
        <v/>
      </c>
      <c r="F32" s="100"/>
    </row>
    <row r="33" spans="1:6" ht="27.95" customHeight="1">
      <c r="A33" s="120"/>
      <c r="B33" s="101"/>
      <c r="C33" s="117"/>
      <c r="F33" s="100"/>
    </row>
    <row r="34" spans="1:6" ht="30" customHeight="1">
      <c r="A34" s="120"/>
      <c r="B34" s="101"/>
      <c r="C34" s="117"/>
      <c r="D34" s="120"/>
      <c r="F34" s="119"/>
    </row>
    <row r="35" spans="1:6" ht="30" customHeight="1">
      <c r="A35" s="121"/>
      <c r="B35" s="121"/>
      <c r="C35" s="122"/>
      <c r="E35" s="123"/>
    </row>
  </sheetData>
  <sheetProtection algorithmName="SHA-512" hashValue="ZS/rBT1SQ4dTspXBL/aXOcCN+68DtwaQpvB3532dSIg5dmjX8MMIr3cYCAUyd4siZgjyhnCL+sL6f+UDC/OVew==" saltValue="z4Sr888PzsJN4p2x3D56Uw==" spinCount="100000" sheet="1" formatColumns="0" formatRows="0" selectLockedCells="1"/>
  <customSheetViews>
    <customSheetView guid="{CCA37BAE-906F-43D5-9FD9-B13563E4B9D7}" showPageBreaks="1" printArea="1" hiddenColumns="1" state="hidden" view="pageBreakPreview" topLeftCell="A13">
      <selection activeCell="H26" sqref="H26"/>
      <pageMargins left="0.5" right="0.38" top="0.56999999999999995" bottom="0.48" header="0.38" footer="0.24"/>
      <printOptions horizontalCentered="1"/>
      <pageSetup paperSize="9" scale="88" fitToHeight="0" orientation="portrait" r:id="rId1"/>
      <headerFooter alignWithMargins="0">
        <oddFooter>&amp;R&amp;"Book Antiqua,Bold"&amp;10Schedule-6/ Page &amp;P of &amp;N</oddFooter>
      </headerFooter>
    </customSheetView>
    <customSheetView guid="{A4F9CA79-D3DE-43F5-9CDC-F14C42FDD954}" showPageBreaks="1" printArea="1" hiddenColumns="1" view="pageBreakPreview" topLeftCell="A19">
      <selection activeCell="H26" sqref="H26"/>
      <pageMargins left="0.5" right="0.38" top="0.56999999999999995" bottom="0.48" header="0.38" footer="0.24"/>
      <printOptions horizontalCentered="1"/>
      <pageSetup paperSize="9" scale="88" fitToHeight="0" orientation="portrait" r:id="rId2"/>
      <headerFooter alignWithMargins="0">
        <oddFooter>&amp;R&amp;"Book Antiqua,Bold"&amp;10Schedule-6/ Page &amp;P of &amp;N</oddFooter>
      </headerFooter>
    </customSheetView>
    <customSheetView guid="{F1B559AA-B9AD-4E4C-B94A-ECBE5878008B}" showPageBreaks="1" printArea="1" hiddenColumns="1" view="pageBreakPreview" topLeftCell="A26">
      <selection activeCell="E1" sqref="E1:F65536"/>
      <pageMargins left="0.5" right="0.38" top="0.56999999999999995" bottom="0.48" header="0.38" footer="0.24"/>
      <printOptions horizontalCentered="1"/>
      <pageSetup paperSize="9" scale="88" fitToHeight="0" orientation="portrait" r:id="rId3"/>
      <headerFooter alignWithMargins="0">
        <oddFooter>&amp;R&amp;"Book Antiqua,Bold"&amp;10Schedule-6/ Page &amp;P of &amp;N</oddFooter>
      </headerFooter>
    </customSheetView>
    <customSheetView guid="{755190E0-7BE9-48F9-BB5F-DF8E25D6736A}" showPageBreaks="1" printArea="1" hiddenColumns="1" view="pageBreakPreview" topLeftCell="A4">
      <selection activeCell="E1" sqref="E1:F65536"/>
      <pageMargins left="0.5" right="0.38" top="0.56999999999999995" bottom="0.48" header="0.38" footer="0.24"/>
      <printOptions horizontalCentered="1"/>
      <pageSetup paperSize="9" scale="88" fitToHeight="0" orientation="portrait" r:id="rId4"/>
      <headerFooter alignWithMargins="0">
        <oddFooter>&amp;R&amp;"Book Antiqua,Bold"&amp;10Schedule-6/ Page &amp;P of &amp;N</oddFooter>
      </headerFooter>
    </customSheetView>
    <customSheetView guid="{B96E710B-6DD7-4DE1-95AB-C9EE060CD030}" showPageBreaks="1" printArea="1" view="pageBreakPreview">
      <selection activeCell="D16" sqref="D16"/>
      <pageMargins left="0.5" right="0.38" top="0.56999999999999995" bottom="0.48" header="0.38" footer="0.24"/>
      <printOptions horizontalCentered="1"/>
      <pageSetup paperSize="9" scale="88" fitToHeight="0" orientation="portrait" r:id="rId5"/>
      <headerFooter alignWithMargins="0">
        <oddFooter>&amp;R&amp;"Book Antiqua,Bold"&amp;10Schedule-6/ Page &amp;P of &amp;N</oddFooter>
      </headerFooter>
    </customSheetView>
    <customSheetView guid="{3C00DDA0-7DDE-4169-A739-550DAF5DCF8D}" showPageBreaks="1" printArea="1" view="pageBreakPreview">
      <selection activeCell="D9" sqref="D9"/>
      <pageMargins left="0.5" right="0.38" top="0.56999999999999995" bottom="0.48" header="0.38" footer="0.24"/>
      <printOptions horizontalCentered="1"/>
      <pageSetup paperSize="9" scale="88" fitToHeight="0" orientation="portrait" r:id="rId6"/>
      <headerFooter alignWithMargins="0">
        <oddFooter>&amp;R&amp;"Book Antiqua,Bold"&amp;10Schedule-6/ Page &amp;P of &amp;N</oddFooter>
      </headerFooter>
    </customSheetView>
    <customSheetView guid="{99CA2F10-F926-46DC-8609-4EAE5B9F3585}" showPageBreaks="1" printArea="1" hiddenColumns="1" view="pageBreakPreview" topLeftCell="A10">
      <selection activeCell="D31" sqref="D31"/>
      <pageMargins left="0.5" right="0.38" top="0.56999999999999995" bottom="0.48" header="0.38" footer="0.24"/>
      <printOptions horizontalCentered="1"/>
      <pageSetup paperSize="9" scale="88" fitToHeight="0" orientation="portrait" r:id="rId7"/>
      <headerFooter alignWithMargins="0">
        <oddFooter>&amp;R&amp;"Book Antiqua,Bold"&amp;10Schedule-6/ Page &amp;P of &amp;N</oddFooter>
      </headerFooter>
    </customSheetView>
    <customSheetView guid="{63D51328-7CBC-4A1E-B96D-BAE91416501B}" showPageBreaks="1" printArea="1" hiddenColumns="1" view="pageBreakPreview" topLeftCell="A4">
      <selection activeCell="E1" sqref="E1:F65536"/>
      <pageMargins left="0.5" right="0.38" top="0.56999999999999995" bottom="0.48" header="0.38" footer="0.24"/>
      <printOptions horizontalCentered="1"/>
      <pageSetup paperSize="9" scale="88" fitToHeight="0" orientation="portrait" r:id="rId8"/>
      <headerFooter alignWithMargins="0">
        <oddFooter>&amp;R&amp;"Book Antiqua,Bold"&amp;10Schedule-6/ Page &amp;P of &amp;N</oddFooter>
      </headerFooter>
    </customSheetView>
    <customSheetView guid="{B056965A-4BE5-44B3-AB31-550AD9F023BC}" showPageBreaks="1" printArea="1" hiddenColumns="1" view="pageBreakPreview" topLeftCell="A14">
      <selection activeCell="E1" sqref="E1:F65536"/>
      <pageMargins left="0.5" right="0.38" top="0.56999999999999995" bottom="0.48" header="0.38" footer="0.24"/>
      <printOptions horizontalCentered="1"/>
      <pageSetup paperSize="9" scale="88" fitToHeight="0" orientation="portrait" r:id="rId9"/>
      <headerFooter alignWithMargins="0">
        <oddFooter>&amp;R&amp;"Book Antiqua,Bold"&amp;10Schedule-6/ Page &amp;P of &amp;N</oddFooter>
      </headerFooter>
    </customSheetView>
    <customSheetView guid="{3FCD02EB-1C44-4646-B069-2B9945E67B1F}" showPageBreaks="1" printArea="1" hiddenColumns="1" view="pageBreakPreview" topLeftCell="A22">
      <selection activeCell="H26" sqref="H26"/>
      <pageMargins left="0.5" right="0.38" top="0.56999999999999995" bottom="0.48" header="0.38" footer="0.24"/>
      <printOptions horizontalCentered="1"/>
      <pageSetup paperSize="9" scale="88" fitToHeight="0" orientation="portrait" r:id="rId10"/>
      <headerFooter alignWithMargins="0">
        <oddFooter>&amp;R&amp;"Book Antiqua,Bold"&amp;10Schedule-6/ Page &amp;P of &amp;N</oddFooter>
      </headerFooter>
    </customSheetView>
    <customSheetView guid="{267FF044-3C5D-4FEC-AC00-A7E30583F8BB}" showPageBreaks="1" printArea="1" hiddenColumns="1" view="pageBreakPreview" topLeftCell="A19">
      <selection activeCell="H26" sqref="H26"/>
      <pageMargins left="0.5" right="0.38" top="0.56999999999999995" bottom="0.48" header="0.38" footer="0.24"/>
      <printOptions horizontalCentered="1"/>
      <pageSetup paperSize="9" scale="88" fitToHeight="0" orientation="portrait" r:id="rId11"/>
      <headerFooter alignWithMargins="0">
        <oddFooter>&amp;R&amp;"Book Antiqua,Bold"&amp;10Schedule-6/ Page &amp;P of &amp;N</oddFooter>
      </headerFooter>
    </customSheetView>
    <customSheetView guid="{2D544FD3-9AE6-4B80-AA82-448E4DBFAD61}" showPageBreaks="1" printArea="1" hiddenColumns="1" state="hidden" view="pageBreakPreview" topLeftCell="A13">
      <selection activeCell="H26" sqref="H26"/>
      <pageMargins left="0.5" right="0.38" top="0.56999999999999995" bottom="0.48" header="0.38" footer="0.24"/>
      <printOptions horizontalCentered="1"/>
      <pageSetup paperSize="9" scale="88" fitToHeight="0" orientation="portrait" r:id="rId12"/>
      <headerFooter alignWithMargins="0">
        <oddFooter>&amp;R&amp;"Book Antiqua,Bold"&amp;10Schedule-6/ Page &amp;P of &amp;N</oddFooter>
      </headerFooter>
    </customSheetView>
  </customSheetViews>
  <mergeCells count="20">
    <mergeCell ref="B18:C18"/>
    <mergeCell ref="A3:D3"/>
    <mergeCell ref="A4:D4"/>
    <mergeCell ref="A8:C8"/>
    <mergeCell ref="B14:C14"/>
    <mergeCell ref="B15:C15"/>
    <mergeCell ref="B16:C16"/>
    <mergeCell ref="B17:C17"/>
    <mergeCell ref="A6:B6"/>
    <mergeCell ref="A7:C7"/>
    <mergeCell ref="B25:C25"/>
    <mergeCell ref="B26:C26"/>
    <mergeCell ref="A27:A28"/>
    <mergeCell ref="B27:C28"/>
    <mergeCell ref="B19:C19"/>
    <mergeCell ref="B20:C20"/>
    <mergeCell ref="B21:C21"/>
    <mergeCell ref="B22:C22"/>
    <mergeCell ref="B23:C23"/>
    <mergeCell ref="B24:C24"/>
  </mergeCells>
  <printOptions horizontalCentered="1"/>
  <pageMargins left="0.5" right="0.38" top="0.56999999999999995" bottom="0.48" header="0.38" footer="0.24"/>
  <pageSetup paperSize="9" scale="88" fitToHeight="0" orientation="portrait" r:id="rId13"/>
  <headerFooter alignWithMargins="0">
    <oddFooter>&amp;R&amp;"Book Antiqua,Bold"&amp;10Schedule-6/ Page &amp;P of &amp;N</oddFooter>
  </headerFooter>
  <drawing r:id="rId1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11"/>
  </sheetPr>
  <dimension ref="A1:Y40"/>
  <sheetViews>
    <sheetView showZeros="0" view="pageBreakPreview" zoomScaleNormal="70" zoomScaleSheetLayoutView="100" workbookViewId="0">
      <selection activeCell="G15" sqref="G15"/>
    </sheetView>
  </sheetViews>
  <sheetFormatPr defaultColWidth="9.140625" defaultRowHeight="16.5"/>
  <cols>
    <col min="1" max="1" width="4.85546875" style="145" customWidth="1"/>
    <col min="2" max="2" width="5" style="145" customWidth="1"/>
    <col min="3" max="3" width="21.140625" style="145" customWidth="1"/>
    <col min="4" max="4" width="18.42578125" style="145" customWidth="1"/>
    <col min="5" max="5" width="32.28515625" style="145" customWidth="1"/>
    <col min="6" max="6" width="13" style="145" customWidth="1"/>
    <col min="7" max="7" width="19.5703125" style="145" customWidth="1"/>
    <col min="8" max="8" width="23.7109375" style="132" hidden="1" customWidth="1"/>
    <col min="9" max="9" width="18" style="133" hidden="1" customWidth="1"/>
    <col min="10" max="10" width="16.85546875" style="134" hidden="1" customWidth="1"/>
    <col min="11" max="11" width="14.5703125" style="134" hidden="1" customWidth="1"/>
    <col min="12" max="12" width="18.5703125" style="134" hidden="1" customWidth="1"/>
    <col min="13" max="13" width="16.28515625" style="134" customWidth="1"/>
    <col min="14" max="14" width="39.7109375" style="134" customWidth="1"/>
    <col min="15" max="15" width="24.28515625" style="134" customWidth="1"/>
    <col min="16" max="17" width="16.28515625" style="134" customWidth="1"/>
    <col min="18" max="19" width="10.28515625" style="135" customWidth="1"/>
    <col min="20" max="20" width="9.140625" style="135" customWidth="1"/>
    <col min="21" max="21" width="9.140625" style="136" customWidth="1"/>
    <col min="22" max="23" width="9.140625" style="136"/>
    <col min="24" max="25" width="9.140625" style="137"/>
    <col min="26" max="16384" width="9.140625" style="138"/>
  </cols>
  <sheetData>
    <row r="1" spans="1:25" s="130" customFormat="1" ht="39.950000000000003" customHeight="1">
      <c r="A1" s="903"/>
      <c r="B1" s="903"/>
      <c r="C1" s="903"/>
      <c r="D1" s="903"/>
      <c r="E1" s="903"/>
      <c r="F1" s="903"/>
      <c r="G1" s="903"/>
      <c r="H1" s="125"/>
      <c r="I1" s="126"/>
      <c r="J1" s="127"/>
      <c r="K1" s="127"/>
      <c r="L1" s="127"/>
      <c r="M1" s="127"/>
      <c r="N1" s="127"/>
      <c r="O1" s="127"/>
      <c r="P1" s="127"/>
      <c r="Q1" s="127"/>
      <c r="R1" s="127"/>
      <c r="S1" s="127"/>
      <c r="T1" s="127"/>
      <c r="U1" s="128"/>
      <c r="V1" s="128"/>
      <c r="W1" s="128"/>
      <c r="X1" s="129"/>
      <c r="Y1" s="129"/>
    </row>
    <row r="2" spans="1:25" ht="18" customHeight="1">
      <c r="A2" s="96" t="str">
        <f>Cover!B3</f>
        <v>NIT/RFB No.: CC/NT/W-TW/DOM/A06/23/07694</v>
      </c>
      <c r="B2" s="96"/>
      <c r="C2" s="97"/>
      <c r="D2" s="131"/>
      <c r="E2" s="131"/>
      <c r="F2" s="131"/>
      <c r="G2" s="99" t="s">
        <v>136</v>
      </c>
    </row>
    <row r="3" spans="1:25" ht="12.75" customHeight="1">
      <c r="A3" s="100"/>
      <c r="B3" s="100"/>
      <c r="C3" s="101"/>
      <c r="D3" s="120"/>
      <c r="E3" s="120"/>
      <c r="F3" s="120"/>
      <c r="G3" s="102"/>
    </row>
    <row r="4" spans="1:25" ht="18.95" customHeight="1">
      <c r="A4" s="904" t="s">
        <v>137</v>
      </c>
      <c r="B4" s="904"/>
      <c r="C4" s="904"/>
      <c r="D4" s="904"/>
      <c r="E4" s="904"/>
      <c r="F4" s="904"/>
      <c r="G4" s="904"/>
    </row>
    <row r="5" spans="1:25" ht="21" customHeight="1">
      <c r="A5" s="139" t="s">
        <v>1</v>
      </c>
      <c r="B5" s="139"/>
      <c r="C5" s="140"/>
      <c r="D5" s="140"/>
      <c r="E5" s="140"/>
      <c r="F5" s="140"/>
      <c r="G5" s="140"/>
    </row>
    <row r="6" spans="1:25" ht="21" customHeight="1">
      <c r="A6" s="21" t="s">
        <v>2</v>
      </c>
      <c r="B6" s="21"/>
      <c r="C6" s="140"/>
      <c r="D6" s="140"/>
      <c r="E6" s="140"/>
      <c r="F6" s="140"/>
      <c r="G6" s="140"/>
      <c r="I6" s="369" t="s">
        <v>178</v>
      </c>
      <c r="J6" s="457">
        <f>'Sch-1'!O302</f>
        <v>0</v>
      </c>
      <c r="K6" s="368"/>
      <c r="L6" s="297"/>
    </row>
    <row r="7" spans="1:25" ht="21" customHeight="1">
      <c r="A7" s="21" t="s">
        <v>3</v>
      </c>
      <c r="B7" s="21"/>
      <c r="C7" s="140"/>
      <c r="D7" s="140"/>
      <c r="E7" s="140"/>
      <c r="F7" s="140"/>
      <c r="G7" s="140"/>
      <c r="I7" s="369" t="s">
        <v>179</v>
      </c>
      <c r="J7" s="457" t="e">
        <f>#REF!</f>
        <v>#REF!</v>
      </c>
      <c r="K7" s="368"/>
    </row>
    <row r="8" spans="1:25" ht="21" customHeight="1">
      <c r="A8" s="21" t="s">
        <v>4</v>
      </c>
      <c r="B8" s="21"/>
      <c r="C8" s="140"/>
      <c r="D8" s="140"/>
      <c r="E8" s="140"/>
      <c r="F8" s="140"/>
      <c r="G8" s="140"/>
      <c r="I8" s="369" t="s">
        <v>180</v>
      </c>
      <c r="J8" s="457">
        <f>'Sch-2'!S473</f>
        <v>0</v>
      </c>
      <c r="K8" s="368"/>
    </row>
    <row r="9" spans="1:25" ht="21" customHeight="1">
      <c r="A9" s="21" t="s">
        <v>138</v>
      </c>
      <c r="B9" s="21"/>
      <c r="C9" s="140"/>
      <c r="D9" s="140"/>
      <c r="E9" s="140"/>
      <c r="F9" s="140"/>
      <c r="G9" s="140"/>
      <c r="I9" s="370" t="s">
        <v>166</v>
      </c>
      <c r="J9" s="458" t="e">
        <f>J6+J7+J8</f>
        <v>#REF!</v>
      </c>
      <c r="K9" s="368"/>
    </row>
    <row r="10" spans="1:25" ht="21" customHeight="1">
      <c r="A10" s="21" t="s">
        <v>6</v>
      </c>
      <c r="B10" s="21"/>
      <c r="C10" s="140"/>
      <c r="D10" s="140"/>
      <c r="E10" s="140"/>
      <c r="F10" s="140"/>
      <c r="G10" s="140"/>
      <c r="J10" s="296"/>
    </row>
    <row r="11" spans="1:25" ht="14.25" customHeight="1">
      <c r="A11" s="140"/>
      <c r="B11" s="140"/>
      <c r="C11" s="140"/>
      <c r="D11" s="140"/>
      <c r="E11" s="140"/>
      <c r="F11" s="140"/>
      <c r="G11" s="140"/>
    </row>
    <row r="12" spans="1:25" ht="92.25" customHeight="1">
      <c r="A12" s="141" t="s">
        <v>139</v>
      </c>
      <c r="B12" s="317"/>
      <c r="C12" s="905" t="str">
        <f>Cover!$B$2</f>
        <v>Transmission line package TL01 for implementation of Distribution Infrastructure works of LPDD under Revamped Distribution Section Scheme (RDSS) in the districts of Leh &amp; Kargil of UT of Ladakh</v>
      </c>
      <c r="D12" s="905"/>
      <c r="E12" s="905"/>
      <c r="F12" s="905"/>
      <c r="G12" s="905"/>
      <c r="J12" s="297"/>
    </row>
    <row r="13" spans="1:25" ht="21" customHeight="1" thickBot="1">
      <c r="A13" s="142" t="s">
        <v>140</v>
      </c>
      <c r="B13" s="142"/>
      <c r="C13" s="143"/>
      <c r="D13" s="142"/>
      <c r="E13" s="142"/>
      <c r="F13" s="142"/>
      <c r="G13" s="142"/>
      <c r="H13" s="295"/>
      <c r="K13" s="151"/>
      <c r="L13" s="151"/>
      <c r="M13" s="151"/>
    </row>
    <row r="14" spans="1:25" ht="41.25" customHeight="1" thickBot="1">
      <c r="A14" s="906" t="s">
        <v>141</v>
      </c>
      <c r="B14" s="906"/>
      <c r="C14" s="906"/>
      <c r="D14" s="906"/>
      <c r="E14" s="906"/>
      <c r="F14" s="906"/>
      <c r="G14" s="906"/>
      <c r="H14" s="376" t="s">
        <v>237</v>
      </c>
      <c r="I14" s="376" t="s">
        <v>238</v>
      </c>
      <c r="J14" s="377" t="s">
        <v>239</v>
      </c>
      <c r="K14" s="151"/>
      <c r="L14" s="151"/>
      <c r="M14" s="151"/>
      <c r="N14" s="144"/>
    </row>
    <row r="15" spans="1:25" ht="56.25" customHeight="1">
      <c r="B15" s="146">
        <v>1</v>
      </c>
      <c r="C15" s="910" t="s">
        <v>231</v>
      </c>
      <c r="D15" s="908"/>
      <c r="E15" s="908"/>
      <c r="F15" s="909"/>
      <c r="G15" s="147"/>
      <c r="H15" s="431">
        <f>IF(J6=0,0,(G15/J9)*J6)</f>
        <v>0</v>
      </c>
      <c r="I15" s="432" t="e">
        <f>IF(J7=0,0,(G15/J9)*J7)</f>
        <v>#REF!</v>
      </c>
      <c r="J15" s="431">
        <f>IF(J8,(G15/J9)*J8,0)</f>
        <v>0</v>
      </c>
      <c r="K15" s="151"/>
      <c r="L15" s="151"/>
      <c r="M15" s="151"/>
    </row>
    <row r="16" spans="1:25" ht="55.5" customHeight="1">
      <c r="B16" s="146">
        <v>2</v>
      </c>
      <c r="C16" s="907" t="s">
        <v>406</v>
      </c>
      <c r="D16" s="908"/>
      <c r="E16" s="908"/>
      <c r="F16" s="909"/>
      <c r="G16" s="148"/>
      <c r="H16" s="433">
        <f>G16*J6</f>
        <v>0</v>
      </c>
      <c r="I16" s="434" t="e">
        <f>G16*J7</f>
        <v>#REF!</v>
      </c>
      <c r="J16" s="433">
        <f>G16*J8</f>
        <v>0</v>
      </c>
      <c r="K16" s="151"/>
      <c r="L16" s="151"/>
      <c r="M16" s="151"/>
    </row>
    <row r="17" spans="1:25" s="149" customFormat="1" ht="54.75" customHeight="1" thickBot="1">
      <c r="B17" s="150">
        <v>3</v>
      </c>
      <c r="C17" s="900" t="s">
        <v>142</v>
      </c>
      <c r="D17" s="901"/>
      <c r="E17" s="901"/>
      <c r="F17" s="902"/>
      <c r="G17" s="292"/>
      <c r="H17" s="433"/>
      <c r="I17" s="433"/>
      <c r="J17" s="433"/>
      <c r="K17" s="151"/>
      <c r="L17" s="151"/>
      <c r="M17" s="151"/>
      <c r="N17" s="151"/>
      <c r="O17" s="151"/>
      <c r="P17" s="151"/>
      <c r="Q17" s="151"/>
      <c r="R17" s="152"/>
      <c r="S17" s="152"/>
      <c r="T17" s="152"/>
      <c r="U17" s="153"/>
      <c r="V17" s="153"/>
      <c r="W17" s="153"/>
      <c r="X17" s="154"/>
      <c r="Y17" s="154"/>
    </row>
    <row r="18" spans="1:25" s="149" customFormat="1" ht="21" customHeight="1" thickBot="1">
      <c r="B18" s="155"/>
      <c r="C18" s="896" t="s">
        <v>232</v>
      </c>
      <c r="D18" s="897"/>
      <c r="E18" s="897"/>
      <c r="F18" s="156" t="s">
        <v>143</v>
      </c>
      <c r="G18" s="293"/>
      <c r="H18" s="435">
        <f>G18</f>
        <v>0</v>
      </c>
      <c r="I18" s="436"/>
      <c r="J18" s="433"/>
      <c r="K18" s="151"/>
      <c r="L18" s="151"/>
      <c r="M18" s="151"/>
      <c r="N18" s="158"/>
      <c r="O18" s="157"/>
      <c r="P18" s="151"/>
      <c r="Q18" s="151"/>
      <c r="R18" s="152"/>
      <c r="S18" s="152"/>
      <c r="T18" s="152"/>
      <c r="U18" s="153"/>
      <c r="V18" s="153"/>
      <c r="W18" s="153"/>
      <c r="X18" s="154"/>
      <c r="Y18" s="154"/>
    </row>
    <row r="19" spans="1:25" s="149" customFormat="1" ht="33" customHeight="1" thickBot="1">
      <c r="B19" s="155"/>
      <c r="C19" s="889" t="s">
        <v>250</v>
      </c>
      <c r="D19" s="890"/>
      <c r="E19" s="890"/>
      <c r="F19" s="156" t="s">
        <v>143</v>
      </c>
      <c r="G19" s="293"/>
      <c r="H19" s="437"/>
      <c r="I19" s="435">
        <f>G19</f>
        <v>0</v>
      </c>
      <c r="J19" s="438"/>
      <c r="K19" s="151"/>
      <c r="L19" s="151"/>
      <c r="M19" s="151"/>
      <c r="N19" s="158"/>
      <c r="O19" s="157"/>
      <c r="P19" s="151"/>
      <c r="Q19" s="151"/>
      <c r="R19" s="152"/>
      <c r="S19" s="152"/>
      <c r="T19" s="152"/>
      <c r="U19" s="153"/>
      <c r="V19" s="153"/>
      <c r="W19" s="153"/>
      <c r="X19" s="154"/>
      <c r="Y19" s="154"/>
    </row>
    <row r="20" spans="1:25" s="149" customFormat="1" ht="21" customHeight="1" thickBot="1">
      <c r="B20" s="155"/>
      <c r="C20" s="896" t="s">
        <v>233</v>
      </c>
      <c r="D20" s="897"/>
      <c r="E20" s="897"/>
      <c r="F20" s="156" t="s">
        <v>143</v>
      </c>
      <c r="G20" s="293"/>
      <c r="H20" s="433"/>
      <c r="I20" s="432"/>
      <c r="J20" s="435">
        <f>G20</f>
        <v>0</v>
      </c>
      <c r="K20" s="151"/>
      <c r="L20" s="151"/>
      <c r="M20" s="151"/>
      <c r="N20" s="158"/>
      <c r="O20" s="157"/>
      <c r="P20" s="151"/>
      <c r="Q20" s="151"/>
      <c r="R20" s="152"/>
      <c r="S20" s="152"/>
      <c r="T20" s="152"/>
      <c r="U20" s="153"/>
      <c r="V20" s="153"/>
      <c r="W20" s="153"/>
      <c r="X20" s="154"/>
      <c r="Y20" s="154"/>
    </row>
    <row r="21" spans="1:25" s="149" customFormat="1" ht="21" customHeight="1">
      <c r="B21" s="155"/>
      <c r="C21" s="896" t="s">
        <v>234</v>
      </c>
      <c r="D21" s="897"/>
      <c r="E21" s="897"/>
      <c r="F21" s="156" t="s">
        <v>143</v>
      </c>
      <c r="G21" s="298"/>
      <c r="H21" s="433"/>
      <c r="I21" s="434"/>
      <c r="J21" s="431"/>
      <c r="K21" s="151"/>
      <c r="L21" s="151"/>
      <c r="M21" s="151"/>
      <c r="N21" s="158"/>
      <c r="O21" s="157"/>
      <c r="P21" s="151"/>
      <c r="Q21" s="151"/>
      <c r="R21" s="152"/>
      <c r="S21" s="152"/>
      <c r="T21" s="152"/>
      <c r="U21" s="153"/>
      <c r="V21" s="153"/>
      <c r="W21" s="153"/>
      <c r="X21" s="154"/>
      <c r="Y21" s="154"/>
    </row>
    <row r="22" spans="1:25" s="149" customFormat="1" ht="21" customHeight="1">
      <c r="B22" s="159"/>
      <c r="C22" s="896" t="s">
        <v>144</v>
      </c>
      <c r="D22" s="897"/>
      <c r="E22" s="897"/>
      <c r="F22" s="160" t="s">
        <v>143</v>
      </c>
      <c r="G22" s="298"/>
      <c r="H22" s="433"/>
      <c r="I22" s="434"/>
      <c r="J22" s="433"/>
      <c r="K22" s="151"/>
      <c r="L22" s="151"/>
      <c r="M22" s="151"/>
      <c r="N22" s="158"/>
      <c r="O22" s="157"/>
      <c r="P22" s="151"/>
      <c r="Q22" s="151"/>
      <c r="R22" s="152"/>
      <c r="S22" s="152"/>
      <c r="T22" s="152"/>
      <c r="U22" s="153"/>
      <c r="V22" s="153"/>
      <c r="W22" s="153"/>
      <c r="X22" s="154"/>
      <c r="Y22" s="154"/>
    </row>
    <row r="23" spans="1:25" s="149" customFormat="1" ht="54.95" customHeight="1" thickBot="1">
      <c r="B23" s="150">
        <v>4</v>
      </c>
      <c r="C23" s="885" t="s">
        <v>407</v>
      </c>
      <c r="D23" s="886"/>
      <c r="E23" s="886"/>
      <c r="F23" s="887"/>
      <c r="G23" s="292"/>
      <c r="H23" s="439"/>
      <c r="I23" s="434"/>
      <c r="J23" s="433"/>
      <c r="K23" s="151"/>
      <c r="L23" s="151"/>
      <c r="M23" s="151"/>
      <c r="N23" s="151"/>
      <c r="O23" s="151"/>
      <c r="P23" s="151"/>
      <c r="Q23" s="151"/>
      <c r="R23" s="152"/>
      <c r="S23" s="152"/>
      <c r="T23" s="152"/>
      <c r="U23" s="153"/>
      <c r="V23" s="153"/>
      <c r="W23" s="153"/>
      <c r="X23" s="154"/>
      <c r="Y23" s="154"/>
    </row>
    <row r="24" spans="1:25" s="149" customFormat="1" ht="21" customHeight="1" thickBot="1">
      <c r="A24" s="161"/>
      <c r="B24" s="155"/>
      <c r="C24" s="896" t="s">
        <v>232</v>
      </c>
      <c r="D24" s="897"/>
      <c r="E24" s="897"/>
      <c r="F24" s="156" t="s">
        <v>145</v>
      </c>
      <c r="G24" s="294"/>
      <c r="H24" s="440">
        <f>G24*J6</f>
        <v>0</v>
      </c>
      <c r="I24" s="436"/>
      <c r="J24" s="433"/>
      <c r="K24" s="151"/>
      <c r="L24" s="151"/>
      <c r="M24" s="151"/>
      <c r="N24" s="151"/>
      <c r="O24" s="151"/>
      <c r="P24" s="151"/>
      <c r="Q24" s="151"/>
      <c r="R24" s="152"/>
      <c r="S24" s="152"/>
      <c r="T24" s="152"/>
      <c r="U24" s="153"/>
      <c r="V24" s="153"/>
      <c r="W24" s="153"/>
      <c r="X24" s="154"/>
      <c r="Y24" s="154"/>
    </row>
    <row r="25" spans="1:25" s="149" customFormat="1" ht="33.75" customHeight="1" thickBot="1">
      <c r="A25" s="161"/>
      <c r="B25" s="155"/>
      <c r="C25" s="891" t="s">
        <v>250</v>
      </c>
      <c r="D25" s="892"/>
      <c r="E25" s="892"/>
      <c r="F25" s="156" t="s">
        <v>145</v>
      </c>
      <c r="G25" s="294"/>
      <c r="H25" s="441"/>
      <c r="I25" s="435" t="e">
        <f>G25*J7</f>
        <v>#REF!</v>
      </c>
      <c r="J25" s="438"/>
      <c r="K25" s="151"/>
      <c r="L25" s="151"/>
      <c r="M25" s="151"/>
      <c r="N25" s="151"/>
      <c r="O25" s="151"/>
      <c r="P25" s="151"/>
      <c r="Q25" s="151"/>
      <c r="R25" s="152"/>
      <c r="S25" s="152"/>
      <c r="T25" s="152"/>
      <c r="U25" s="153"/>
      <c r="V25" s="153"/>
      <c r="W25" s="153"/>
      <c r="X25" s="154"/>
      <c r="Y25" s="154"/>
    </row>
    <row r="26" spans="1:25" s="149" customFormat="1" ht="21" customHeight="1" thickBot="1">
      <c r="A26" s="161"/>
      <c r="B26" s="155"/>
      <c r="C26" s="896" t="s">
        <v>233</v>
      </c>
      <c r="D26" s="897"/>
      <c r="E26" s="897"/>
      <c r="F26" s="156" t="s">
        <v>145</v>
      </c>
      <c r="G26" s="294"/>
      <c r="H26" s="439"/>
      <c r="I26" s="432"/>
      <c r="J26" s="435">
        <f>G26*J8</f>
        <v>0</v>
      </c>
      <c r="K26" s="151"/>
      <c r="L26" s="151"/>
      <c r="M26" s="151"/>
      <c r="N26" s="151"/>
      <c r="O26" s="151"/>
      <c r="P26" s="151"/>
      <c r="Q26" s="151"/>
      <c r="R26" s="152"/>
      <c r="S26" s="152"/>
      <c r="T26" s="152"/>
      <c r="U26" s="153"/>
      <c r="V26" s="153"/>
      <c r="W26" s="153"/>
      <c r="X26" s="154"/>
      <c r="Y26" s="154"/>
    </row>
    <row r="27" spans="1:25" s="149" customFormat="1" ht="21" customHeight="1">
      <c r="A27" s="161"/>
      <c r="B27" s="155"/>
      <c r="C27" s="896" t="s">
        <v>234</v>
      </c>
      <c r="D27" s="897"/>
      <c r="E27" s="897"/>
      <c r="F27" s="156" t="s">
        <v>145</v>
      </c>
      <c r="G27" s="299"/>
      <c r="H27" s="439"/>
      <c r="I27" s="434"/>
      <c r="J27" s="431"/>
      <c r="K27" s="151"/>
      <c r="L27" s="151"/>
      <c r="M27" s="151"/>
      <c r="N27" s="151"/>
      <c r="O27" s="151"/>
      <c r="P27" s="151"/>
      <c r="Q27" s="151"/>
      <c r="R27" s="152"/>
      <c r="S27" s="152"/>
      <c r="T27" s="152"/>
      <c r="U27" s="153"/>
      <c r="V27" s="153"/>
      <c r="W27" s="153"/>
      <c r="X27" s="154"/>
      <c r="Y27" s="154"/>
    </row>
    <row r="28" spans="1:25" s="149" customFormat="1" ht="21" customHeight="1">
      <c r="A28" s="161"/>
      <c r="B28" s="159"/>
      <c r="C28" s="898" t="s">
        <v>144</v>
      </c>
      <c r="D28" s="899"/>
      <c r="E28" s="899"/>
      <c r="F28" s="160" t="s">
        <v>145</v>
      </c>
      <c r="G28" s="299"/>
      <c r="H28" s="439"/>
      <c r="I28" s="434"/>
      <c r="J28" s="433"/>
      <c r="K28" s="151"/>
      <c r="L28" s="151"/>
      <c r="M28" s="151"/>
      <c r="N28" s="151"/>
      <c r="O28" s="151"/>
      <c r="P28" s="151"/>
      <c r="Q28" s="151"/>
      <c r="R28" s="152"/>
      <c r="S28" s="152"/>
      <c r="T28" s="152"/>
      <c r="U28" s="153"/>
      <c r="V28" s="153"/>
      <c r="W28" s="153"/>
      <c r="X28" s="154"/>
      <c r="Y28" s="154"/>
    </row>
    <row r="29" spans="1:25" s="149" customFormat="1" hidden="1">
      <c r="A29" s="161"/>
      <c r="B29" s="162"/>
      <c r="C29" s="883" t="s">
        <v>146</v>
      </c>
      <c r="D29" s="884"/>
      <c r="E29" s="884"/>
      <c r="F29" s="884"/>
      <c r="G29" s="884"/>
      <c r="H29" s="442"/>
      <c r="I29" s="442"/>
      <c r="J29" s="442"/>
      <c r="K29" s="151"/>
      <c r="L29" s="151"/>
      <c r="M29" s="151"/>
      <c r="N29" s="151"/>
      <c r="O29" s="151"/>
      <c r="P29" s="151"/>
      <c r="Q29" s="151"/>
      <c r="R29" s="152"/>
      <c r="S29" s="152"/>
      <c r="T29" s="152"/>
      <c r="U29" s="153"/>
      <c r="V29" s="153"/>
      <c r="W29" s="153"/>
      <c r="X29" s="154"/>
      <c r="Y29" s="154"/>
    </row>
    <row r="30" spans="1:25" s="149" customFormat="1" ht="48.75" hidden="1" customHeight="1">
      <c r="A30" s="161"/>
      <c r="B30" s="163">
        <v>5</v>
      </c>
      <c r="C30" s="893" t="s">
        <v>147</v>
      </c>
      <c r="D30" s="893"/>
      <c r="E30" s="893"/>
      <c r="F30" s="893"/>
      <c r="G30" s="893"/>
      <c r="H30" s="443"/>
      <c r="I30" s="443"/>
      <c r="J30" s="443"/>
      <c r="K30" s="151"/>
      <c r="L30" s="151"/>
      <c r="M30" s="151"/>
      <c r="N30" s="151"/>
      <c r="O30" s="151"/>
      <c r="P30" s="151"/>
      <c r="Q30" s="151"/>
      <c r="R30" s="152"/>
      <c r="S30" s="152"/>
      <c r="T30" s="152"/>
      <c r="U30" s="153"/>
      <c r="V30" s="153"/>
      <c r="W30" s="153"/>
      <c r="X30" s="154"/>
      <c r="Y30" s="154"/>
    </row>
    <row r="31" spans="1:25" s="149" customFormat="1" ht="48.75" hidden="1" customHeight="1">
      <c r="A31" s="161"/>
      <c r="B31" s="894"/>
      <c r="C31" s="894"/>
      <c r="D31" s="894"/>
      <c r="E31" s="894"/>
      <c r="F31" s="894"/>
      <c r="G31" s="894"/>
      <c r="H31" s="444">
        <f>SUM(H15:H28)</f>
        <v>0</v>
      </c>
      <c r="I31" s="444" t="e">
        <f>SUM(I15:I28)</f>
        <v>#REF!</v>
      </c>
      <c r="J31" s="444">
        <f>SUM(J15:J28)</f>
        <v>0</v>
      </c>
      <c r="K31" s="151">
        <f>SUM(K15:K28)</f>
        <v>0</v>
      </c>
      <c r="L31" s="151">
        <f>SUM(L15:L28)</f>
        <v>0</v>
      </c>
      <c r="M31" s="151"/>
      <c r="N31" s="151"/>
      <c r="O31" s="151"/>
      <c r="P31" s="151"/>
      <c r="Q31" s="151"/>
      <c r="R31" s="152"/>
      <c r="S31" s="152"/>
      <c r="T31" s="152"/>
      <c r="U31" s="153"/>
      <c r="V31" s="153"/>
      <c r="W31" s="153"/>
      <c r="X31" s="154"/>
      <c r="Y31" s="154"/>
    </row>
    <row r="32" spans="1:25" s="149" customFormat="1" ht="48.75" hidden="1" customHeight="1">
      <c r="A32" s="161"/>
      <c r="B32" s="164"/>
      <c r="C32" s="893" t="s">
        <v>148</v>
      </c>
      <c r="D32" s="895"/>
      <c r="E32" s="895"/>
      <c r="F32" s="895"/>
      <c r="G32" s="895"/>
      <c r="H32" s="445" t="e">
        <f>(1-(H31/I2))</f>
        <v>#DIV/0!</v>
      </c>
      <c r="I32" s="445" t="e">
        <f>(1-(I31/I3))</f>
        <v>#REF!</v>
      </c>
      <c r="J32" s="446" t="e">
        <f>1-(J31/I4)</f>
        <v>#DIV/0!</v>
      </c>
      <c r="K32" s="151" t="e">
        <f>1-(K31/I5)</f>
        <v>#DIV/0!</v>
      </c>
      <c r="L32" s="151" t="e">
        <f>1-(L31/#REF!)</f>
        <v>#REF!</v>
      </c>
      <c r="M32" s="151"/>
      <c r="N32" s="151"/>
      <c r="O32" s="151"/>
      <c r="P32" s="151"/>
      <c r="Q32" s="151"/>
      <c r="R32" s="152"/>
      <c r="S32" s="152"/>
      <c r="T32" s="152"/>
      <c r="U32" s="153"/>
      <c r="V32" s="153"/>
      <c r="W32" s="153"/>
      <c r="X32" s="154"/>
      <c r="Y32" s="154"/>
    </row>
    <row r="33" spans="1:25" s="149" customFormat="1" ht="24" customHeight="1">
      <c r="A33" s="888" t="s">
        <v>235</v>
      </c>
      <c r="B33" s="888"/>
      <c r="C33" s="888"/>
      <c r="D33" s="888"/>
      <c r="E33" s="888"/>
      <c r="F33" s="888"/>
      <c r="G33" s="888"/>
      <c r="H33" s="447"/>
      <c r="I33" s="447"/>
      <c r="J33" s="447"/>
      <c r="K33" s="151"/>
      <c r="L33" s="151"/>
      <c r="M33" s="151"/>
      <c r="N33" s="151"/>
      <c r="O33" s="151"/>
      <c r="P33" s="151"/>
      <c r="Q33" s="151"/>
      <c r="R33" s="152"/>
      <c r="S33" s="152"/>
      <c r="T33" s="152"/>
      <c r="U33" s="153"/>
      <c r="V33" s="153"/>
      <c r="W33" s="153"/>
      <c r="X33" s="154"/>
      <c r="Y33" s="154"/>
    </row>
    <row r="34" spans="1:25" s="149" customFormat="1" ht="18.75" customHeight="1" thickBot="1">
      <c r="A34" s="142" t="s">
        <v>149</v>
      </c>
      <c r="B34" s="164"/>
      <c r="C34" s="165"/>
      <c r="E34" s="166"/>
      <c r="F34" s="166"/>
      <c r="G34" s="167"/>
      <c r="H34" s="447"/>
      <c r="I34" s="447"/>
      <c r="J34" s="447"/>
      <c r="K34" s="151"/>
      <c r="L34" s="151"/>
      <c r="M34" s="151"/>
      <c r="N34" s="151"/>
      <c r="O34" s="151"/>
      <c r="P34" s="151"/>
      <c r="Q34" s="151"/>
      <c r="R34" s="152"/>
      <c r="S34" s="152"/>
      <c r="T34" s="152"/>
      <c r="U34" s="153"/>
      <c r="V34" s="153"/>
      <c r="W34" s="153"/>
      <c r="X34" s="154"/>
      <c r="Y34" s="154"/>
    </row>
    <row r="35" spans="1:25" s="149" customFormat="1" ht="21" customHeight="1" thickBot="1">
      <c r="A35" s="102" t="s">
        <v>150</v>
      </c>
      <c r="B35" s="164"/>
      <c r="C35" s="165"/>
      <c r="E35" s="166"/>
      <c r="F35" s="166"/>
      <c r="G35" s="167"/>
      <c r="H35" s="448">
        <f>SUM(H15:H26)</f>
        <v>0</v>
      </c>
      <c r="I35" s="449" t="e">
        <f>SUM(I15:I26)</f>
        <v>#REF!</v>
      </c>
      <c r="J35" s="450">
        <f>SUM(J15:J26)</f>
        <v>0</v>
      </c>
      <c r="K35" s="303"/>
      <c r="L35" s="151"/>
      <c r="M35" s="151"/>
      <c r="N35" s="151"/>
      <c r="O35" s="151"/>
      <c r="P35" s="151"/>
      <c r="Q35" s="151"/>
      <c r="R35" s="152"/>
      <c r="S35" s="152"/>
      <c r="T35" s="152"/>
      <c r="U35" s="153"/>
      <c r="V35" s="153"/>
      <c r="W35" s="153"/>
      <c r="X35" s="154"/>
      <c r="Y35" s="154"/>
    </row>
    <row r="36" spans="1:25" ht="19.5" customHeight="1" thickBot="1">
      <c r="A36" s="168"/>
      <c r="B36" s="168"/>
      <c r="C36" s="169"/>
      <c r="D36" s="101"/>
      <c r="E36" s="102"/>
      <c r="F36" s="102"/>
      <c r="G36" s="119" t="s">
        <v>151</v>
      </c>
      <c r="H36" s="379">
        <f>IF(J6=0,0,1-(H35/J6))</f>
        <v>0</v>
      </c>
      <c r="I36" s="379" t="e">
        <f>IF(J7=0,0,1-(I35/J7))</f>
        <v>#REF!</v>
      </c>
      <c r="J36" s="380">
        <f>IF(J8=0,0,1-(J35/J8))</f>
        <v>0</v>
      </c>
      <c r="K36" s="360" t="s">
        <v>251</v>
      </c>
    </row>
    <row r="37" spans="1:25" ht="19.5" customHeight="1">
      <c r="A37" s="168"/>
      <c r="B37" s="168"/>
      <c r="C37" s="169"/>
      <c r="D37" s="101"/>
      <c r="E37" s="102"/>
      <c r="F37" s="102"/>
      <c r="G37" s="100" t="str">
        <f>"For and on behalf of "</f>
        <v xml:space="preserve">For and on behalf of </v>
      </c>
      <c r="H37" s="134"/>
    </row>
    <row r="38" spans="1:25" ht="19.5" customHeight="1">
      <c r="A38" s="170"/>
      <c r="B38" s="170"/>
      <c r="C38" s="170"/>
      <c r="D38" s="171"/>
      <c r="E38" s="172"/>
      <c r="F38" s="172"/>
      <c r="G38" s="138"/>
      <c r="H38" s="173"/>
    </row>
    <row r="39" spans="1:25" ht="23.25" customHeight="1">
      <c r="A39" s="174" t="s">
        <v>152</v>
      </c>
      <c r="B39" s="174"/>
      <c r="C39" s="399" t="e">
        <f>#REF!</f>
        <v>#REF!</v>
      </c>
      <c r="D39" s="171"/>
      <c r="E39" s="172" t="s">
        <v>153</v>
      </c>
      <c r="F39" s="454">
        <f>'Names of Bidder'!D24</f>
        <v>0</v>
      </c>
      <c r="G39" s="455"/>
      <c r="H39" s="297"/>
    </row>
    <row r="40" spans="1:25" ht="23.25" customHeight="1">
      <c r="A40" s="174" t="s">
        <v>154</v>
      </c>
      <c r="B40" s="174"/>
      <c r="C40" s="400" t="e">
        <f>#REF!</f>
        <v>#REF!</v>
      </c>
      <c r="D40" s="175"/>
      <c r="E40" s="172" t="s">
        <v>155</v>
      </c>
      <c r="F40" s="454">
        <f>'Names of Bidder'!D25</f>
        <v>0</v>
      </c>
      <c r="G40" s="455"/>
      <c r="H40" s="134"/>
    </row>
  </sheetData>
  <sheetProtection algorithmName="SHA-512" hashValue="vlhhw5+jXzMBMA8qVjWvyJN6km4o/pVLr1C4+2g/SZUEnsn4730K2EmwZfy4MkBEj9pbcTjAjGRnK+0WjJuiQw==" saltValue="ZLPkaA2WS/Zi6pKezULA3w==" spinCount="100000" sheet="1" objects="1" scenarios="1" formatColumns="0" formatRows="0" selectLockedCells="1"/>
  <customSheetViews>
    <customSheetView guid="{CCA37BAE-906F-43D5-9FD9-B13563E4B9D7}" showPageBreaks="1" zeroValues="0" printArea="1" hiddenRows="1" hiddenColumns="1" state="hidden" view="pageBreakPreview">
      <selection activeCell="G15" sqref="G15"/>
      <pageMargins left="0.72" right="0.49" top="0.62" bottom="0.52" header="0.32" footer="0.27"/>
      <pageSetup scale="77" orientation="portrait" r:id="rId1"/>
      <headerFooter alignWithMargins="0">
        <oddFooter>&amp;R&amp;"Book Antiqua,Bold"&amp;10Letter of Discount  / Page &amp;P of &amp;N</oddFooter>
      </headerFooter>
    </customSheetView>
    <customSheetView guid="{A4F9CA79-D3DE-43F5-9CDC-F14C42FDD954}" showPageBreaks="1" zeroValues="0" printArea="1" hiddenRows="1" hiddenColumns="1" view="pageBreakPreview" topLeftCell="A16">
      <selection activeCell="G15" sqref="G15"/>
      <pageMargins left="0.72" right="0.49" top="0.62" bottom="0.52" header="0.32" footer="0.27"/>
      <pageSetup scale="77" orientation="portrait" r:id="rId2"/>
      <headerFooter alignWithMargins="0">
        <oddFooter>&amp;R&amp;"Book Antiqua,Bold"&amp;10Letter of Discount  / Page &amp;P of &amp;N</oddFooter>
      </headerFooter>
    </customSheetView>
    <customSheetView guid="{F1B559AA-B9AD-4E4C-B94A-ECBE5878008B}" showPageBreaks="1" zeroValues="0" printArea="1" hiddenRows="1" hiddenColumns="1" view="pageBreakPreview">
      <selection activeCell="G15" sqref="G15"/>
      <pageMargins left="0.72" right="0.49" top="0.62" bottom="0.52" header="0.32" footer="0.27"/>
      <pageSetup scale="77" orientation="portrait" r:id="rId3"/>
      <headerFooter alignWithMargins="0">
        <oddFooter>&amp;R&amp;"Book Antiqua,Bold"&amp;10Letter of Discount  / Page &amp;P of &amp;N</oddFooter>
      </headerFooter>
    </customSheetView>
    <customSheetView guid="{755190E0-7BE9-48F9-BB5F-DF8E25D6736A}" showPageBreaks="1" zeroValues="0" printArea="1" hiddenRows="1" hiddenColumns="1" view="pageBreakPreview" topLeftCell="A13">
      <selection activeCell="G24" sqref="G24"/>
      <pageMargins left="0.72" right="0.49" top="0.62" bottom="0.52" header="0.32" footer="0.27"/>
      <pageSetup scale="77" orientation="portrait" r:id="rId4"/>
      <headerFooter alignWithMargins="0">
        <oddFooter>&amp;R&amp;"Book Antiqua,Bold"&amp;10Letter of Discount  / Page &amp;P of &amp;N</oddFooter>
      </headerFooter>
    </customSheetView>
    <customSheetView guid="{B96E710B-6DD7-4DE1-95AB-C9EE060CD030}" showPageBreaks="1" zeroValues="0" printArea="1" hiddenRows="1" hiddenColumns="1" view="pageBreakPreview">
      <selection activeCell="G15" sqref="G15"/>
      <pageMargins left="0.72" right="0.49" top="0.62" bottom="0.52" header="0.32" footer="0.27"/>
      <pageSetup scale="78" orientation="portrait" r:id="rId5"/>
      <headerFooter alignWithMargins="0">
        <oddFooter>&amp;R&amp;"Book Antiqua,Bold"&amp;10Letter of Discount  / Page &amp;P of &amp;N</oddFooter>
      </headerFooter>
    </customSheetView>
    <customSheetView guid="{357C9841-BEC3-434B-AC63-C04FB4321BA3}" showPageBreaks="1" zeroValues="0" printArea="1" hiddenRows="1" hiddenColumns="1" view="pageBreakPreview" topLeftCell="A21">
      <selection activeCell="C39" sqref="C39"/>
      <pageMargins left="0.72" right="0.49" top="0.62" bottom="0.52" header="0.32" footer="0.27"/>
      <pageSetup scale="80" orientation="portrait" r:id="rId6"/>
      <headerFooter alignWithMargins="0">
        <oddFooter>&amp;R&amp;"Book Antiqua,Bold"&amp;10Letter of Discount  / Page &amp;P of &amp;N</oddFooter>
      </headerFooter>
    </customSheetView>
    <customSheetView guid="{3C00DDA0-7DDE-4169-A739-550DAF5DCF8D}" showPageBreaks="1" zeroValues="0" printArea="1" hiddenRows="1" hiddenColumns="1" view="pageBreakPreview" topLeftCell="A3">
      <selection activeCell="G15" sqref="G15"/>
      <pageMargins left="0.72" right="0.49" top="0.62" bottom="0.52" header="0.32" footer="0.27"/>
      <pageSetup scale="80" orientation="portrait" r:id="rId7"/>
      <headerFooter alignWithMargins="0">
        <oddFooter>&amp;R&amp;"Book Antiqua,Bold"&amp;10Letter of Discount  / Page &amp;P of &amp;N</oddFooter>
      </headerFooter>
    </customSheetView>
    <customSheetView guid="{99CA2F10-F926-46DC-8609-4EAE5B9F3585}" showPageBreaks="1" zeroValues="0" printArea="1" hiddenRows="1" hiddenColumns="1" view="pageBreakPreview" topLeftCell="A13">
      <selection activeCell="G16" sqref="G16"/>
      <pageMargins left="0.72" right="0.49" top="0.62" bottom="0.52" header="0.32" footer="0.27"/>
      <pageSetup scale="77" orientation="portrait" r:id="rId8"/>
      <headerFooter alignWithMargins="0">
        <oddFooter>&amp;R&amp;"Book Antiqua,Bold"&amp;10Letter of Discount  / Page &amp;P of &amp;N</oddFooter>
      </headerFooter>
    </customSheetView>
    <customSheetView guid="{63D51328-7CBC-4A1E-B96D-BAE91416501B}" showPageBreaks="1" zeroValues="0" printArea="1" hiddenRows="1" hiddenColumns="1" view="pageBreakPreview" topLeftCell="A13">
      <selection activeCell="G24" sqref="G24"/>
      <pageMargins left="0.72" right="0.49" top="0.62" bottom="0.52" header="0.32" footer="0.27"/>
      <pageSetup scale="77" orientation="portrait" r:id="rId9"/>
      <headerFooter alignWithMargins="0">
        <oddFooter>&amp;R&amp;"Book Antiqua,Bold"&amp;10Letter of Discount  / Page &amp;P of &amp;N</oddFooter>
      </headerFooter>
    </customSheetView>
    <customSheetView guid="{B056965A-4BE5-44B3-AB31-550AD9F023BC}" showPageBreaks="1" zeroValues="0" printArea="1" hiddenRows="1" hiddenColumns="1" view="pageBreakPreview">
      <selection activeCell="G24" sqref="G24:G26"/>
      <pageMargins left="0.72" right="0.49" top="0.62" bottom="0.52" header="0.32" footer="0.27"/>
      <pageSetup scale="77" orientation="portrait" r:id="rId10"/>
      <headerFooter alignWithMargins="0">
        <oddFooter>&amp;R&amp;"Book Antiqua,Bold"&amp;10Letter of Discount  / Page &amp;P of &amp;N</oddFooter>
      </headerFooter>
    </customSheetView>
    <customSheetView guid="{3FCD02EB-1C44-4646-B069-2B9945E67B1F}" showPageBreaks="1" zeroValues="0" printArea="1" hiddenRows="1" hiddenColumns="1" view="pageBreakPreview">
      <selection activeCell="G24" sqref="G24"/>
      <pageMargins left="0.72" right="0.49" top="0.62" bottom="0.52" header="0.32" footer="0.27"/>
      <pageSetup scale="77" orientation="portrait" r:id="rId11"/>
      <headerFooter alignWithMargins="0">
        <oddFooter>&amp;R&amp;"Book Antiqua,Bold"&amp;10Letter of Discount  / Page &amp;P of &amp;N</oddFooter>
      </headerFooter>
    </customSheetView>
    <customSheetView guid="{267FF044-3C5D-4FEC-AC00-A7E30583F8BB}" showPageBreaks="1" zeroValues="0" printArea="1" hiddenRows="1" hiddenColumns="1" view="pageBreakPreview" topLeftCell="A16">
      <selection activeCell="G15" sqref="G15"/>
      <pageMargins left="0.72" right="0.49" top="0.62" bottom="0.52" header="0.32" footer="0.27"/>
      <pageSetup scale="77" orientation="portrait" r:id="rId12"/>
      <headerFooter alignWithMargins="0">
        <oddFooter>&amp;R&amp;"Book Antiqua,Bold"&amp;10Letter of Discount  / Page &amp;P of &amp;N</oddFooter>
      </headerFooter>
    </customSheetView>
    <customSheetView guid="{2D544FD3-9AE6-4B80-AA82-448E4DBFAD61}" showPageBreaks="1" zeroValues="0" printArea="1" hiddenRows="1" hiddenColumns="1" state="hidden" view="pageBreakPreview">
      <selection activeCell="G15" sqref="G15"/>
      <pageMargins left="0.72" right="0.49" top="0.62" bottom="0.52" header="0.32" footer="0.27"/>
      <pageSetup scale="77" orientation="portrait" r:id="rId13"/>
      <headerFooter alignWithMargins="0">
        <oddFooter>&amp;R&amp;"Book Antiqua,Bold"&amp;10Letter of Discount  / Page &amp;P of &amp;N</oddFooter>
      </headerFooter>
    </customSheetView>
  </customSheetViews>
  <mergeCells count="23">
    <mergeCell ref="C17:F17"/>
    <mergeCell ref="C18:E18"/>
    <mergeCell ref="C26:E26"/>
    <mergeCell ref="C24:E24"/>
    <mergeCell ref="A1:G1"/>
    <mergeCell ref="A4:G4"/>
    <mergeCell ref="C12:G12"/>
    <mergeCell ref="A14:G14"/>
    <mergeCell ref="C16:F16"/>
    <mergeCell ref="C15:F15"/>
    <mergeCell ref="C29:G29"/>
    <mergeCell ref="C23:F23"/>
    <mergeCell ref="A33:G33"/>
    <mergeCell ref="C19:E19"/>
    <mergeCell ref="C25:E25"/>
    <mergeCell ref="C30:G30"/>
    <mergeCell ref="B31:G31"/>
    <mergeCell ref="C32:G32"/>
    <mergeCell ref="C22:E22"/>
    <mergeCell ref="C21:E21"/>
    <mergeCell ref="C20:E20"/>
    <mergeCell ref="C28:E28"/>
    <mergeCell ref="C27:E27"/>
  </mergeCells>
  <dataValidations count="3">
    <dataValidation type="decimal" allowBlank="1" showInputMessage="1" showErrorMessage="1" error="Enter in percent only." sqref="G16" xr:uid="{00000000-0002-0000-0E00-000000000000}">
      <formula1>0</formula1>
      <formula2>100</formula2>
    </dataValidation>
    <dataValidation type="decimal" operator="greaterThan" allowBlank="1" showInputMessage="1" showErrorMessage="1" error="Enter numeric figures only." sqref="G18:G22" xr:uid="{00000000-0002-0000-0E00-000001000000}">
      <formula1>0</formula1>
    </dataValidation>
    <dataValidation operator="greaterThanOrEqual" allowBlank="1" showInputMessage="1" showErrorMessage="1" error="Enter numeric figure without decimal only" sqref="G15" xr:uid="{00000000-0002-0000-0E00-000002000000}"/>
  </dataValidations>
  <pageMargins left="0.72" right="0.49" top="0.62" bottom="0.52" header="0.32" footer="0.27"/>
  <pageSetup scale="77" orientation="portrait" r:id="rId14"/>
  <headerFooter alignWithMargins="0">
    <oddFooter>&amp;R&amp;"Book Antiqua,Bold"&amp;10Letter of Discount  / 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indexed="35"/>
  </sheetPr>
  <dimension ref="A1:F21"/>
  <sheetViews>
    <sheetView topLeftCell="A4" zoomScaleSheetLayoutView="100" workbookViewId="0">
      <selection activeCell="D6" sqref="D6"/>
    </sheetView>
  </sheetViews>
  <sheetFormatPr defaultColWidth="9.140625" defaultRowHeight="16.5"/>
  <cols>
    <col min="1" max="1" width="9.140625" style="120"/>
    <col min="2" max="2" width="30.7109375" style="102" customWidth="1"/>
    <col min="3" max="3" width="26.140625" style="102" customWidth="1"/>
    <col min="4" max="5" width="17.85546875" style="102" customWidth="1"/>
    <col min="6" max="16384" width="9.140625" style="47"/>
  </cols>
  <sheetData>
    <row r="1" spans="1:6">
      <c r="A1" s="176"/>
      <c r="B1" s="177"/>
      <c r="C1" s="177"/>
      <c r="D1" s="177"/>
      <c r="E1" s="177"/>
    </row>
    <row r="2" spans="1:6" ht="21.95" customHeight="1">
      <c r="A2" s="911" t="s">
        <v>156</v>
      </c>
      <c r="B2" s="911"/>
      <c r="C2" s="911"/>
      <c r="D2" s="911"/>
      <c r="E2" s="47"/>
    </row>
    <row r="3" spans="1:6">
      <c r="A3" s="176"/>
      <c r="B3" s="177"/>
      <c r="C3" s="177"/>
      <c r="D3" s="177"/>
      <c r="E3" s="177"/>
    </row>
    <row r="4" spans="1:6" ht="30">
      <c r="A4" s="178" t="s">
        <v>157</v>
      </c>
      <c r="B4" s="179" t="s">
        <v>158</v>
      </c>
      <c r="C4" s="178" t="s">
        <v>112</v>
      </c>
      <c r="D4" s="178" t="s">
        <v>159</v>
      </c>
      <c r="E4" s="178" t="s">
        <v>160</v>
      </c>
    </row>
    <row r="5" spans="1:6" ht="18" customHeight="1">
      <c r="A5" s="180" t="s">
        <v>161</v>
      </c>
      <c r="B5" s="180" t="s">
        <v>162</v>
      </c>
      <c r="C5" s="180" t="s">
        <v>163</v>
      </c>
      <c r="D5" s="180" t="s">
        <v>164</v>
      </c>
      <c r="E5" s="180" t="s">
        <v>165</v>
      </c>
    </row>
    <row r="6" spans="1:6" ht="45" customHeight="1">
      <c r="A6" s="181">
        <v>1</v>
      </c>
      <c r="B6" s="182"/>
      <c r="C6" s="183"/>
      <c r="D6" s="184"/>
      <c r="E6" s="185">
        <f t="shared" ref="E6:E15" si="0">C6*D6</f>
        <v>0</v>
      </c>
    </row>
    <row r="7" spans="1:6" ht="45" customHeight="1">
      <c r="A7" s="181">
        <v>2</v>
      </c>
      <c r="B7" s="182"/>
      <c r="C7" s="183"/>
      <c r="D7" s="184"/>
      <c r="E7" s="185">
        <f t="shared" si="0"/>
        <v>0</v>
      </c>
    </row>
    <row r="8" spans="1:6" ht="45" customHeight="1">
      <c r="A8" s="181">
        <v>3</v>
      </c>
      <c r="B8" s="182"/>
      <c r="C8" s="183"/>
      <c r="D8" s="184"/>
      <c r="E8" s="185">
        <f t="shared" si="0"/>
        <v>0</v>
      </c>
    </row>
    <row r="9" spans="1:6" ht="45" customHeight="1">
      <c r="A9" s="181">
        <v>4</v>
      </c>
      <c r="B9" s="182"/>
      <c r="C9" s="183"/>
      <c r="D9" s="184"/>
      <c r="E9" s="185">
        <f t="shared" si="0"/>
        <v>0</v>
      </c>
    </row>
    <row r="10" spans="1:6" ht="45" customHeight="1">
      <c r="A10" s="181">
        <v>5</v>
      </c>
      <c r="B10" s="182"/>
      <c r="C10" s="183"/>
      <c r="D10" s="184"/>
      <c r="E10" s="185">
        <f t="shared" si="0"/>
        <v>0</v>
      </c>
    </row>
    <row r="11" spans="1:6" ht="45" customHeight="1">
      <c r="A11" s="181">
        <v>6</v>
      </c>
      <c r="B11" s="182"/>
      <c r="C11" s="183"/>
      <c r="D11" s="184"/>
      <c r="E11" s="185">
        <f t="shared" si="0"/>
        <v>0</v>
      </c>
    </row>
    <row r="12" spans="1:6" ht="45" customHeight="1">
      <c r="A12" s="181">
        <v>7</v>
      </c>
      <c r="B12" s="182"/>
      <c r="C12" s="183"/>
      <c r="D12" s="184"/>
      <c r="E12" s="185">
        <f t="shared" si="0"/>
        <v>0</v>
      </c>
    </row>
    <row r="13" spans="1:6" ht="45" customHeight="1">
      <c r="A13" s="181">
        <v>8</v>
      </c>
      <c r="B13" s="182"/>
      <c r="C13" s="183"/>
      <c r="D13" s="184"/>
      <c r="E13" s="185">
        <f t="shared" si="0"/>
        <v>0</v>
      </c>
    </row>
    <row r="14" spans="1:6" ht="45" customHeight="1">
      <c r="A14" s="181">
        <v>9</v>
      </c>
      <c r="B14" s="182"/>
      <c r="C14" s="183"/>
      <c r="D14" s="184"/>
      <c r="E14" s="185">
        <f t="shared" si="0"/>
        <v>0</v>
      </c>
    </row>
    <row r="15" spans="1:6" ht="45" customHeight="1">
      <c r="A15" s="181">
        <v>10</v>
      </c>
      <c r="B15" s="182"/>
      <c r="C15" s="183"/>
      <c r="D15" s="184"/>
      <c r="E15" s="185">
        <f t="shared" si="0"/>
        <v>0</v>
      </c>
    </row>
    <row r="16" spans="1:6" ht="45" customHeight="1">
      <c r="A16" s="186"/>
      <c r="B16" s="187" t="s">
        <v>166</v>
      </c>
      <c r="C16" s="187"/>
      <c r="D16" s="187"/>
      <c r="E16" s="187">
        <f>SUM(E6:E15)</f>
        <v>0</v>
      </c>
      <c r="F16" s="188"/>
    </row>
    <row r="17" ht="30" customHeight="1"/>
    <row r="18" ht="30" customHeight="1"/>
    <row r="19" ht="30" customHeight="1"/>
    <row r="20" ht="30" customHeight="1"/>
    <row r="21" ht="30" customHeight="1"/>
  </sheetData>
  <sheetProtection password="916E" sheet="1" formatColumns="0" formatRows="0" selectLockedCells="1"/>
  <customSheetViews>
    <customSheetView guid="{CCA37BAE-906F-43D5-9FD9-B13563E4B9D7}" state="hidden" topLeftCell="A4">
      <selection activeCell="D6" sqref="D6"/>
      <pageMargins left="0.75" right="0.75" top="0.65" bottom="1" header="0.5" footer="0.5"/>
      <pageSetup orientation="portrait" r:id="rId1"/>
      <headerFooter alignWithMargins="0"/>
    </customSheetView>
    <customSheetView guid="{A4F9CA79-D3DE-43F5-9CDC-F14C42FDD954}" state="hidden" topLeftCell="A4">
      <selection activeCell="D6" sqref="D6"/>
      <pageMargins left="0.75" right="0.75" top="0.65" bottom="1" header="0.5" footer="0.5"/>
      <pageSetup orientation="portrait" r:id="rId2"/>
      <headerFooter alignWithMargins="0"/>
    </customSheetView>
    <customSheetView guid="{F1B559AA-B9AD-4E4C-B94A-ECBE5878008B}" state="hidden" topLeftCell="A4">
      <selection activeCell="D6" sqref="D6"/>
      <pageMargins left="0.75" right="0.75" top="0.65" bottom="1" header="0.5" footer="0.5"/>
      <pageSetup orientation="portrait" r:id="rId3"/>
      <headerFooter alignWithMargins="0"/>
    </customSheetView>
    <customSheetView guid="{755190E0-7BE9-48F9-BB5F-DF8E25D6736A}" state="hidden" topLeftCell="A4">
      <selection activeCell="D6" sqref="D6"/>
      <pageMargins left="0.75" right="0.75" top="0.65" bottom="1" header="0.5" footer="0.5"/>
      <pageSetup orientation="portrait" r:id="rId4"/>
      <headerFooter alignWithMargins="0"/>
    </customSheetView>
    <customSheetView guid="{B96E710B-6DD7-4DE1-95AB-C9EE060CD030}" state="hidden" topLeftCell="A4">
      <selection activeCell="D6" sqref="D6"/>
      <pageMargins left="0.75" right="0.75" top="0.65" bottom="1" header="0.5" footer="0.5"/>
      <pageSetup orientation="portrait" r:id="rId5"/>
      <headerFooter alignWithMargins="0"/>
    </customSheetView>
    <customSheetView guid="{357C9841-BEC3-434B-AC63-C04FB4321BA3}" state="hidden" topLeftCell="A4">
      <selection activeCell="D6" sqref="D6"/>
      <pageMargins left="0.75" right="0.75" top="0.65" bottom="1" header="0.5" footer="0.5"/>
      <pageSetup orientation="portrait" r:id="rId6"/>
      <headerFooter alignWithMargins="0"/>
    </customSheetView>
    <customSheetView guid="{3C00DDA0-7DDE-4169-A739-550DAF5DCF8D}" state="hidden" topLeftCell="A4">
      <selection activeCell="D6" sqref="D6"/>
      <pageMargins left="0.75" right="0.75" top="0.65" bottom="1" header="0.5" footer="0.5"/>
      <pageSetup orientation="portrait" r:id="rId7"/>
      <headerFooter alignWithMargins="0"/>
    </customSheetView>
    <customSheetView guid="{99CA2F10-F926-46DC-8609-4EAE5B9F3585}" state="hidden" topLeftCell="A4">
      <selection activeCell="D6" sqref="D6"/>
      <pageMargins left="0.75" right="0.75" top="0.65" bottom="1" header="0.5" footer="0.5"/>
      <pageSetup orientation="portrait" r:id="rId8"/>
      <headerFooter alignWithMargins="0"/>
    </customSheetView>
    <customSheetView guid="{63D51328-7CBC-4A1E-B96D-BAE91416501B}" state="hidden" topLeftCell="A4">
      <selection activeCell="D6" sqref="D6"/>
      <pageMargins left="0.75" right="0.75" top="0.65" bottom="1" header="0.5" footer="0.5"/>
      <pageSetup orientation="portrait" r:id="rId9"/>
      <headerFooter alignWithMargins="0"/>
    </customSheetView>
    <customSheetView guid="{B056965A-4BE5-44B3-AB31-550AD9F023BC}" state="hidden" topLeftCell="A4">
      <selection activeCell="D6" sqref="D6"/>
      <pageMargins left="0.75" right="0.75" top="0.65" bottom="1" header="0.5" footer="0.5"/>
      <pageSetup orientation="portrait" r:id="rId10"/>
      <headerFooter alignWithMargins="0"/>
    </customSheetView>
    <customSheetView guid="{3FCD02EB-1C44-4646-B069-2B9945E67B1F}" state="hidden" topLeftCell="A4">
      <selection activeCell="D6" sqref="D6"/>
      <pageMargins left="0.75" right="0.75" top="0.65" bottom="1" header="0.5" footer="0.5"/>
      <pageSetup orientation="portrait" r:id="rId11"/>
      <headerFooter alignWithMargins="0"/>
    </customSheetView>
    <customSheetView guid="{267FF044-3C5D-4FEC-AC00-A7E30583F8BB}" state="hidden" topLeftCell="A4">
      <selection activeCell="D6" sqref="D6"/>
      <pageMargins left="0.75" right="0.75" top="0.65" bottom="1" header="0.5" footer="0.5"/>
      <pageSetup orientation="portrait" r:id="rId12"/>
      <headerFooter alignWithMargins="0"/>
    </customSheetView>
    <customSheetView guid="{2D544FD3-9AE6-4B80-AA82-448E4DBFAD61}" state="hidden" topLeftCell="A4">
      <selection activeCell="D6" sqref="D6"/>
      <pageMargins left="0.75" right="0.75" top="0.65" bottom="1" header="0.5" footer="0.5"/>
      <pageSetup orientation="portrait" r:id="rId13"/>
      <headerFooter alignWithMargins="0"/>
    </customSheetView>
  </customSheetViews>
  <mergeCells count="1">
    <mergeCell ref="A2:D2"/>
  </mergeCells>
  <pageMargins left="0.75" right="0.75" top="0.65" bottom="1" header="0.5" footer="0.5"/>
  <pageSetup orientation="portrait" r:id="rId14"/>
  <headerFooter alignWithMargins="0"/>
  <drawing r:id="rId1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tabColor indexed="47"/>
  </sheetPr>
  <dimension ref="A1:F21"/>
  <sheetViews>
    <sheetView topLeftCell="A13" workbookViewId="0">
      <selection activeCell="D6" sqref="D6"/>
    </sheetView>
  </sheetViews>
  <sheetFormatPr defaultColWidth="9.140625" defaultRowHeight="16.5"/>
  <cols>
    <col min="1" max="1" width="9.140625" style="120"/>
    <col min="2" max="2" width="30.7109375" style="102" customWidth="1"/>
    <col min="3" max="3" width="26.140625" style="102" customWidth="1"/>
    <col min="4" max="5" width="17.85546875" style="102" customWidth="1"/>
    <col min="6" max="16384" width="9.140625" style="47"/>
  </cols>
  <sheetData>
    <row r="1" spans="1:6">
      <c r="A1" s="176"/>
      <c r="B1" s="177"/>
      <c r="C1" s="177"/>
      <c r="D1" s="177"/>
      <c r="E1" s="177"/>
    </row>
    <row r="2" spans="1:6" ht="21.95" customHeight="1">
      <c r="A2" s="911" t="s">
        <v>167</v>
      </c>
      <c r="B2" s="911"/>
      <c r="C2" s="911"/>
      <c r="D2" s="912"/>
      <c r="E2" s="27"/>
    </row>
    <row r="3" spans="1:6">
      <c r="A3" s="176"/>
      <c r="B3" s="177"/>
      <c r="C3" s="177"/>
      <c r="D3" s="177"/>
      <c r="E3" s="177"/>
    </row>
    <row r="4" spans="1:6" ht="30">
      <c r="A4" s="178" t="s">
        <v>157</v>
      </c>
      <c r="B4" s="179" t="s">
        <v>158</v>
      </c>
      <c r="C4" s="178" t="s">
        <v>168</v>
      </c>
      <c r="D4" s="178" t="s">
        <v>169</v>
      </c>
      <c r="E4" s="178" t="s">
        <v>170</v>
      </c>
    </row>
    <row r="5" spans="1:6" ht="18" customHeight="1">
      <c r="A5" s="180" t="s">
        <v>161</v>
      </c>
      <c r="B5" s="180" t="s">
        <v>162</v>
      </c>
      <c r="C5" s="180" t="s">
        <v>163</v>
      </c>
      <c r="D5" s="180" t="s">
        <v>164</v>
      </c>
      <c r="E5" s="180" t="s">
        <v>165</v>
      </c>
    </row>
    <row r="6" spans="1:6" ht="45" customHeight="1">
      <c r="A6" s="181">
        <v>1</v>
      </c>
      <c r="B6" s="182"/>
      <c r="C6" s="183"/>
      <c r="D6" s="184"/>
      <c r="E6" s="185">
        <f>C6*D6</f>
        <v>0</v>
      </c>
    </row>
    <row r="7" spans="1:6" ht="45" customHeight="1">
      <c r="A7" s="181">
        <v>2</v>
      </c>
      <c r="B7" s="182"/>
      <c r="C7" s="183"/>
      <c r="D7" s="184"/>
      <c r="E7" s="185">
        <f t="shared" ref="E7:E15" si="0">C7*D7</f>
        <v>0</v>
      </c>
    </row>
    <row r="8" spans="1:6" ht="45" customHeight="1">
      <c r="A8" s="181">
        <v>3</v>
      </c>
      <c r="B8" s="182"/>
      <c r="C8" s="183"/>
      <c r="D8" s="184"/>
      <c r="E8" s="185">
        <f t="shared" si="0"/>
        <v>0</v>
      </c>
    </row>
    <row r="9" spans="1:6" ht="45" customHeight="1">
      <c r="A9" s="181">
        <v>4</v>
      </c>
      <c r="B9" s="182"/>
      <c r="C9" s="183"/>
      <c r="D9" s="184"/>
      <c r="E9" s="185">
        <f t="shared" si="0"/>
        <v>0</v>
      </c>
    </row>
    <row r="10" spans="1:6" ht="45" customHeight="1">
      <c r="A10" s="181">
        <v>5</v>
      </c>
      <c r="B10" s="182"/>
      <c r="C10" s="183"/>
      <c r="D10" s="184"/>
      <c r="E10" s="185">
        <f t="shared" si="0"/>
        <v>0</v>
      </c>
    </row>
    <row r="11" spans="1:6" ht="45" customHeight="1">
      <c r="A11" s="181">
        <v>6</v>
      </c>
      <c r="B11" s="182"/>
      <c r="C11" s="183"/>
      <c r="D11" s="184"/>
      <c r="E11" s="185">
        <f t="shared" si="0"/>
        <v>0</v>
      </c>
    </row>
    <row r="12" spans="1:6" ht="45" customHeight="1">
      <c r="A12" s="181">
        <v>7</v>
      </c>
      <c r="B12" s="182"/>
      <c r="C12" s="183"/>
      <c r="D12" s="184"/>
      <c r="E12" s="185">
        <f t="shared" si="0"/>
        <v>0</v>
      </c>
    </row>
    <row r="13" spans="1:6" ht="45" customHeight="1">
      <c r="A13" s="181">
        <v>8</v>
      </c>
      <c r="B13" s="182"/>
      <c r="C13" s="183"/>
      <c r="D13" s="184"/>
      <c r="E13" s="185">
        <f t="shared" si="0"/>
        <v>0</v>
      </c>
    </row>
    <row r="14" spans="1:6" ht="45" customHeight="1">
      <c r="A14" s="181">
        <v>9</v>
      </c>
      <c r="B14" s="182"/>
      <c r="C14" s="183"/>
      <c r="D14" s="184"/>
      <c r="E14" s="185">
        <f t="shared" si="0"/>
        <v>0</v>
      </c>
    </row>
    <row r="15" spans="1:6" ht="45" customHeight="1">
      <c r="A15" s="181">
        <v>10</v>
      </c>
      <c r="B15" s="182"/>
      <c r="C15" s="183"/>
      <c r="D15" s="184"/>
      <c r="E15" s="185">
        <f t="shared" si="0"/>
        <v>0</v>
      </c>
    </row>
    <row r="16" spans="1:6" ht="45" customHeight="1">
      <c r="A16" s="186"/>
      <c r="B16" s="187" t="s">
        <v>166</v>
      </c>
      <c r="C16" s="187"/>
      <c r="D16" s="187"/>
      <c r="E16" s="187">
        <f>SUM(E6:E15)</f>
        <v>0</v>
      </c>
      <c r="F16" s="188"/>
    </row>
    <row r="17" ht="30" customHeight="1"/>
    <row r="18" ht="30" customHeight="1"/>
    <row r="19" ht="30" customHeight="1"/>
    <row r="20" ht="30" customHeight="1"/>
    <row r="21" ht="30" customHeight="1"/>
  </sheetData>
  <sheetProtection password="916E" sheet="1" formatColumns="0" formatRows="0" selectLockedCells="1"/>
  <customSheetViews>
    <customSheetView guid="{CCA37BAE-906F-43D5-9FD9-B13563E4B9D7}" state="hidden" topLeftCell="A13">
      <selection activeCell="D6" sqref="D6"/>
      <pageMargins left="0.75" right="0.75" top="0.65" bottom="1" header="0.5" footer="0.5"/>
      <pageSetup orientation="portrait" r:id="rId1"/>
      <headerFooter alignWithMargins="0"/>
    </customSheetView>
    <customSheetView guid="{A4F9CA79-D3DE-43F5-9CDC-F14C42FDD954}" state="hidden" topLeftCell="A13">
      <selection activeCell="D6" sqref="D6"/>
      <pageMargins left="0.75" right="0.75" top="0.65" bottom="1" header="0.5" footer="0.5"/>
      <pageSetup orientation="portrait" r:id="rId2"/>
      <headerFooter alignWithMargins="0"/>
    </customSheetView>
    <customSheetView guid="{F1B559AA-B9AD-4E4C-B94A-ECBE5878008B}" state="hidden" topLeftCell="A13">
      <selection activeCell="D6" sqref="D6"/>
      <pageMargins left="0.75" right="0.75" top="0.65" bottom="1" header="0.5" footer="0.5"/>
      <pageSetup orientation="portrait" r:id="rId3"/>
      <headerFooter alignWithMargins="0"/>
    </customSheetView>
    <customSheetView guid="{755190E0-7BE9-48F9-BB5F-DF8E25D6736A}" state="hidden" topLeftCell="A13">
      <selection activeCell="D6" sqref="D6"/>
      <pageMargins left="0.75" right="0.75" top="0.65" bottom="1" header="0.5" footer="0.5"/>
      <pageSetup orientation="portrait" r:id="rId4"/>
      <headerFooter alignWithMargins="0"/>
    </customSheetView>
    <customSheetView guid="{B96E710B-6DD7-4DE1-95AB-C9EE060CD030}" state="hidden" topLeftCell="A13">
      <selection activeCell="D6" sqref="D6"/>
      <pageMargins left="0.75" right="0.75" top="0.65" bottom="1" header="0.5" footer="0.5"/>
      <pageSetup orientation="portrait" r:id="rId5"/>
      <headerFooter alignWithMargins="0"/>
    </customSheetView>
    <customSheetView guid="{357C9841-BEC3-434B-AC63-C04FB4321BA3}" state="hidden" topLeftCell="A13">
      <selection activeCell="D6" sqref="D6"/>
      <pageMargins left="0.75" right="0.75" top="0.65" bottom="1" header="0.5" footer="0.5"/>
      <pageSetup orientation="portrait" r:id="rId6"/>
      <headerFooter alignWithMargins="0"/>
    </customSheetView>
    <customSheetView guid="{3C00DDA0-7DDE-4169-A739-550DAF5DCF8D}" state="hidden" topLeftCell="A13">
      <selection activeCell="D6" sqref="D6"/>
      <pageMargins left="0.75" right="0.75" top="0.65" bottom="1" header="0.5" footer="0.5"/>
      <pageSetup orientation="portrait" r:id="rId7"/>
      <headerFooter alignWithMargins="0"/>
    </customSheetView>
    <customSheetView guid="{99CA2F10-F926-46DC-8609-4EAE5B9F3585}" state="hidden" topLeftCell="A13">
      <selection activeCell="D6" sqref="D6"/>
      <pageMargins left="0.75" right="0.75" top="0.65" bottom="1" header="0.5" footer="0.5"/>
      <pageSetup orientation="portrait" r:id="rId8"/>
      <headerFooter alignWithMargins="0"/>
    </customSheetView>
    <customSheetView guid="{63D51328-7CBC-4A1E-B96D-BAE91416501B}" state="hidden" topLeftCell="A13">
      <selection activeCell="D6" sqref="D6"/>
      <pageMargins left="0.75" right="0.75" top="0.65" bottom="1" header="0.5" footer="0.5"/>
      <pageSetup orientation="portrait" r:id="rId9"/>
      <headerFooter alignWithMargins="0"/>
    </customSheetView>
    <customSheetView guid="{B056965A-4BE5-44B3-AB31-550AD9F023BC}" state="hidden" topLeftCell="A13">
      <selection activeCell="D6" sqref="D6"/>
      <pageMargins left="0.75" right="0.75" top="0.65" bottom="1" header="0.5" footer="0.5"/>
      <pageSetup orientation="portrait" r:id="rId10"/>
      <headerFooter alignWithMargins="0"/>
    </customSheetView>
    <customSheetView guid="{3FCD02EB-1C44-4646-B069-2B9945E67B1F}" state="hidden" topLeftCell="A13">
      <selection activeCell="D6" sqref="D6"/>
      <pageMargins left="0.75" right="0.75" top="0.65" bottom="1" header="0.5" footer="0.5"/>
      <pageSetup orientation="portrait" r:id="rId11"/>
      <headerFooter alignWithMargins="0"/>
    </customSheetView>
    <customSheetView guid="{267FF044-3C5D-4FEC-AC00-A7E30583F8BB}" state="hidden" topLeftCell="A13">
      <selection activeCell="D6" sqref="D6"/>
      <pageMargins left="0.75" right="0.75" top="0.65" bottom="1" header="0.5" footer="0.5"/>
      <pageSetup orientation="portrait" r:id="rId12"/>
      <headerFooter alignWithMargins="0"/>
    </customSheetView>
    <customSheetView guid="{2D544FD3-9AE6-4B80-AA82-448E4DBFAD61}" state="hidden" topLeftCell="A13">
      <selection activeCell="D6" sqref="D6"/>
      <pageMargins left="0.75" right="0.75" top="0.65" bottom="1" header="0.5" footer="0.5"/>
      <pageSetup orientation="portrait" r:id="rId13"/>
      <headerFooter alignWithMargins="0"/>
    </customSheetView>
  </customSheetViews>
  <mergeCells count="1">
    <mergeCell ref="A2:D2"/>
  </mergeCells>
  <pageMargins left="0.75" right="0.75" top="0.65" bottom="1" header="0.5" footer="0.5"/>
  <pageSetup orientation="portrait" r:id="rId14"/>
  <headerFooter alignWithMargins="0"/>
  <drawing r:id="rId1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tabColor indexed="61"/>
  </sheetPr>
  <dimension ref="A1:G21"/>
  <sheetViews>
    <sheetView topLeftCell="A5" zoomScaleSheetLayoutView="100" workbookViewId="0">
      <selection activeCell="D11" sqref="D11"/>
    </sheetView>
  </sheetViews>
  <sheetFormatPr defaultColWidth="9.140625" defaultRowHeight="16.5"/>
  <cols>
    <col min="1" max="1" width="8.7109375" style="120" customWidth="1"/>
    <col min="2" max="4" width="23.5703125" style="102" customWidth="1"/>
    <col min="5" max="5" width="11" style="102" customWidth="1"/>
    <col min="6" max="6" width="14.42578125" style="102" customWidth="1"/>
    <col min="7" max="16384" width="9.140625" style="47"/>
  </cols>
  <sheetData>
    <row r="1" spans="1:7">
      <c r="A1" s="176"/>
      <c r="B1" s="177"/>
      <c r="C1" s="177"/>
      <c r="D1" s="177"/>
      <c r="E1" s="177"/>
      <c r="F1" s="177"/>
    </row>
    <row r="2" spans="1:7" ht="21.95" customHeight="1">
      <c r="A2" s="911" t="s">
        <v>171</v>
      </c>
      <c r="B2" s="911"/>
      <c r="C2" s="911"/>
      <c r="D2" s="911"/>
      <c r="E2" s="912"/>
      <c r="F2" s="47"/>
    </row>
    <row r="3" spans="1:7">
      <c r="A3" s="176"/>
      <c r="B3" s="177"/>
      <c r="C3" s="177"/>
      <c r="D3" s="177"/>
      <c r="E3" s="177"/>
      <c r="F3" s="177"/>
    </row>
    <row r="4" spans="1:7" ht="45">
      <c r="A4" s="178" t="s">
        <v>157</v>
      </c>
      <c r="B4" s="179" t="s">
        <v>158</v>
      </c>
      <c r="C4" s="178" t="s">
        <v>172</v>
      </c>
      <c r="D4" s="178" t="s">
        <v>173</v>
      </c>
      <c r="E4" s="178" t="s">
        <v>174</v>
      </c>
      <c r="F4" s="178" t="s">
        <v>175</v>
      </c>
    </row>
    <row r="5" spans="1:7" ht="18" customHeight="1">
      <c r="A5" s="180" t="s">
        <v>161</v>
      </c>
      <c r="B5" s="180" t="s">
        <v>162</v>
      </c>
      <c r="C5" s="180" t="s">
        <v>163</v>
      </c>
      <c r="D5" s="180" t="s">
        <v>164</v>
      </c>
      <c r="E5" s="189" t="s">
        <v>176</v>
      </c>
      <c r="F5" s="180" t="s">
        <v>177</v>
      </c>
    </row>
    <row r="6" spans="1:7" ht="45" customHeight="1">
      <c r="A6" s="181">
        <v>1</v>
      </c>
      <c r="B6" s="182"/>
      <c r="C6" s="183"/>
      <c r="D6" s="183"/>
      <c r="E6" s="184"/>
      <c r="F6" s="185">
        <f>C6*E6</f>
        <v>0</v>
      </c>
    </row>
    <row r="7" spans="1:7" ht="45" customHeight="1">
      <c r="A7" s="181">
        <v>2</v>
      </c>
      <c r="B7" s="182"/>
      <c r="C7" s="183"/>
      <c r="D7" s="183"/>
      <c r="E7" s="184"/>
      <c r="F7" s="185">
        <f t="shared" ref="F7:F15" si="0">C7*E7</f>
        <v>0</v>
      </c>
    </row>
    <row r="8" spans="1:7" ht="45" customHeight="1">
      <c r="A8" s="181">
        <v>3</v>
      </c>
      <c r="B8" s="182"/>
      <c r="C8" s="183"/>
      <c r="D8" s="183"/>
      <c r="E8" s="184"/>
      <c r="F8" s="185">
        <f t="shared" si="0"/>
        <v>0</v>
      </c>
    </row>
    <row r="9" spans="1:7" ht="45" customHeight="1">
      <c r="A9" s="181">
        <v>4</v>
      </c>
      <c r="B9" s="182"/>
      <c r="C9" s="183"/>
      <c r="D9" s="183"/>
      <c r="E9" s="184"/>
      <c r="F9" s="185">
        <f t="shared" si="0"/>
        <v>0</v>
      </c>
    </row>
    <row r="10" spans="1:7" ht="45" customHeight="1">
      <c r="A10" s="181">
        <v>5</v>
      </c>
      <c r="B10" s="182"/>
      <c r="C10" s="183"/>
      <c r="D10" s="183"/>
      <c r="E10" s="184"/>
      <c r="F10" s="185">
        <f t="shared" si="0"/>
        <v>0</v>
      </c>
    </row>
    <row r="11" spans="1:7" ht="45" customHeight="1">
      <c r="A11" s="181">
        <v>6</v>
      </c>
      <c r="B11" s="182"/>
      <c r="C11" s="183"/>
      <c r="D11" s="183"/>
      <c r="E11" s="184"/>
      <c r="F11" s="185">
        <f t="shared" si="0"/>
        <v>0</v>
      </c>
    </row>
    <row r="12" spans="1:7" ht="45" customHeight="1">
      <c r="A12" s="181">
        <v>7</v>
      </c>
      <c r="B12" s="182"/>
      <c r="C12" s="183"/>
      <c r="D12" s="183"/>
      <c r="E12" s="184"/>
      <c r="F12" s="185">
        <f t="shared" si="0"/>
        <v>0</v>
      </c>
    </row>
    <row r="13" spans="1:7" ht="45" customHeight="1">
      <c r="A13" s="181">
        <v>8</v>
      </c>
      <c r="B13" s="182"/>
      <c r="C13" s="183"/>
      <c r="D13" s="183"/>
      <c r="E13" s="184"/>
      <c r="F13" s="185">
        <f t="shared" si="0"/>
        <v>0</v>
      </c>
    </row>
    <row r="14" spans="1:7" ht="45" customHeight="1">
      <c r="A14" s="181">
        <v>9</v>
      </c>
      <c r="B14" s="182"/>
      <c r="C14" s="183"/>
      <c r="D14" s="183"/>
      <c r="E14" s="184"/>
      <c r="F14" s="185">
        <f t="shared" si="0"/>
        <v>0</v>
      </c>
    </row>
    <row r="15" spans="1:7" ht="45" customHeight="1">
      <c r="A15" s="181">
        <v>10</v>
      </c>
      <c r="B15" s="182"/>
      <c r="C15" s="183"/>
      <c r="D15" s="183"/>
      <c r="E15" s="184"/>
      <c r="F15" s="185">
        <f t="shared" si="0"/>
        <v>0</v>
      </c>
    </row>
    <row r="16" spans="1:7" ht="45" customHeight="1">
      <c r="A16" s="186"/>
      <c r="B16" s="187" t="s">
        <v>166</v>
      </c>
      <c r="C16" s="187"/>
      <c r="D16" s="187"/>
      <c r="E16" s="187"/>
      <c r="F16" s="187">
        <f>SUM(F6:F15)</f>
        <v>0</v>
      </c>
      <c r="G16" s="188"/>
    </row>
    <row r="17" ht="30" customHeight="1"/>
    <row r="18" ht="30" customHeight="1"/>
    <row r="19" ht="30" customHeight="1"/>
    <row r="20" ht="30" customHeight="1"/>
    <row r="21" ht="30" customHeight="1"/>
  </sheetData>
  <sheetProtection password="E848" sheet="1" formatColumns="0" formatRows="0" selectLockedCells="1"/>
  <customSheetViews>
    <customSheetView guid="{CCA37BAE-906F-43D5-9FD9-B13563E4B9D7}" state="hidden" topLeftCell="A5">
      <selection activeCell="D11" sqref="D11"/>
      <pageMargins left="0.75" right="0.62" top="0.65" bottom="1" header="0.5" footer="0.5"/>
      <pageSetup orientation="portrait" r:id="rId1"/>
      <headerFooter alignWithMargins="0"/>
    </customSheetView>
    <customSheetView guid="{A4F9CA79-D3DE-43F5-9CDC-F14C42FDD954}" state="hidden" topLeftCell="A5">
      <selection activeCell="D11" sqref="D11"/>
      <pageMargins left="0.75" right="0.62" top="0.65" bottom="1" header="0.5" footer="0.5"/>
      <pageSetup orientation="portrait" r:id="rId2"/>
      <headerFooter alignWithMargins="0"/>
    </customSheetView>
    <customSheetView guid="{F1B559AA-B9AD-4E4C-B94A-ECBE5878008B}" state="hidden" topLeftCell="A5">
      <selection activeCell="D11" sqref="D11"/>
      <pageMargins left="0.75" right="0.62" top="0.65" bottom="1" header="0.5" footer="0.5"/>
      <pageSetup orientation="portrait" r:id="rId3"/>
      <headerFooter alignWithMargins="0"/>
    </customSheetView>
    <customSheetView guid="{755190E0-7BE9-48F9-BB5F-DF8E25D6736A}" state="hidden" topLeftCell="A5">
      <selection activeCell="D11" sqref="D11"/>
      <pageMargins left="0.75" right="0.62" top="0.65" bottom="1" header="0.5" footer="0.5"/>
      <pageSetup orientation="portrait" r:id="rId4"/>
      <headerFooter alignWithMargins="0"/>
    </customSheetView>
    <customSheetView guid="{B96E710B-6DD7-4DE1-95AB-C9EE060CD030}" state="hidden" topLeftCell="A5">
      <selection activeCell="D11" sqref="D11"/>
      <pageMargins left="0.75" right="0.62" top="0.65" bottom="1" header="0.5" footer="0.5"/>
      <pageSetup orientation="portrait" r:id="rId5"/>
      <headerFooter alignWithMargins="0"/>
    </customSheetView>
    <customSheetView guid="{357C9841-BEC3-434B-AC63-C04FB4321BA3}" state="hidden" topLeftCell="A5">
      <selection activeCell="D11" sqref="D11"/>
      <pageMargins left="0.75" right="0.62" top="0.65" bottom="1" header="0.5" footer="0.5"/>
      <pageSetup orientation="portrait" r:id="rId6"/>
      <headerFooter alignWithMargins="0"/>
    </customSheetView>
    <customSheetView guid="{3C00DDA0-7DDE-4169-A739-550DAF5DCF8D}" state="hidden" topLeftCell="A5">
      <selection activeCell="D11" sqref="D11"/>
      <pageMargins left="0.75" right="0.62" top="0.65" bottom="1" header="0.5" footer="0.5"/>
      <pageSetup orientation="portrait" r:id="rId7"/>
      <headerFooter alignWithMargins="0"/>
    </customSheetView>
    <customSheetView guid="{99CA2F10-F926-46DC-8609-4EAE5B9F3585}" state="hidden" topLeftCell="A5">
      <selection activeCell="D11" sqref="D11"/>
      <pageMargins left="0.75" right="0.62" top="0.65" bottom="1" header="0.5" footer="0.5"/>
      <pageSetup orientation="portrait" r:id="rId8"/>
      <headerFooter alignWithMargins="0"/>
    </customSheetView>
    <customSheetView guid="{63D51328-7CBC-4A1E-B96D-BAE91416501B}" state="hidden" topLeftCell="A5">
      <selection activeCell="D11" sqref="D11"/>
      <pageMargins left="0.75" right="0.62" top="0.65" bottom="1" header="0.5" footer="0.5"/>
      <pageSetup orientation="portrait" r:id="rId9"/>
      <headerFooter alignWithMargins="0"/>
    </customSheetView>
    <customSheetView guid="{B056965A-4BE5-44B3-AB31-550AD9F023BC}" state="hidden" topLeftCell="A5">
      <selection activeCell="D11" sqref="D11"/>
      <pageMargins left="0.75" right="0.62" top="0.65" bottom="1" header="0.5" footer="0.5"/>
      <pageSetup orientation="portrait" r:id="rId10"/>
      <headerFooter alignWithMargins="0"/>
    </customSheetView>
    <customSheetView guid="{3FCD02EB-1C44-4646-B069-2B9945E67B1F}" state="hidden" topLeftCell="A5">
      <selection activeCell="D11" sqref="D11"/>
      <pageMargins left="0.75" right="0.62" top="0.65" bottom="1" header="0.5" footer="0.5"/>
      <pageSetup orientation="portrait" r:id="rId11"/>
      <headerFooter alignWithMargins="0"/>
    </customSheetView>
    <customSheetView guid="{267FF044-3C5D-4FEC-AC00-A7E30583F8BB}" state="hidden" topLeftCell="A5">
      <selection activeCell="D11" sqref="D11"/>
      <pageMargins left="0.75" right="0.62" top="0.65" bottom="1" header="0.5" footer="0.5"/>
      <pageSetup orientation="portrait" r:id="rId12"/>
      <headerFooter alignWithMargins="0"/>
    </customSheetView>
    <customSheetView guid="{2D544FD3-9AE6-4B80-AA82-448E4DBFAD61}" state="hidden" topLeftCell="A5">
      <selection activeCell="D11" sqref="D11"/>
      <pageMargins left="0.75" right="0.62" top="0.65" bottom="1" header="0.5" footer="0.5"/>
      <pageSetup orientation="portrait" r:id="rId13"/>
      <headerFooter alignWithMargins="0"/>
    </customSheetView>
  </customSheetViews>
  <mergeCells count="1">
    <mergeCell ref="A2:E2"/>
  </mergeCells>
  <pageMargins left="0.75" right="0.62" top="0.65" bottom="1" header="0.5" footer="0.5"/>
  <pageSetup orientation="portrait" r:id="rId14"/>
  <headerFooter alignWithMargins="0"/>
  <drawing r:id="rId1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36E61-4E89-415B-8F63-2DE811FD205C}">
  <sheetPr codeName="Sheet20">
    <tabColor rgb="FF00B050"/>
  </sheetPr>
  <dimension ref="A1:IV43"/>
  <sheetViews>
    <sheetView view="pageBreakPreview" topLeftCell="A13" zoomScale="110" zoomScaleNormal="100" zoomScaleSheetLayoutView="110" workbookViewId="0">
      <selection activeCell="A27" sqref="A27:E28"/>
    </sheetView>
  </sheetViews>
  <sheetFormatPr defaultRowHeight="15.75"/>
  <cols>
    <col min="1" max="1" width="9" style="480" customWidth="1"/>
    <col min="2" max="2" width="54.85546875" style="480" customWidth="1"/>
    <col min="3" max="3" width="3.85546875" style="480" customWidth="1"/>
    <col min="4" max="4" width="24.5703125" style="536" customWidth="1"/>
    <col min="5" max="5" width="4.28515625" style="480" customWidth="1"/>
    <col min="6" max="6" width="23.85546875" style="536" customWidth="1"/>
    <col min="7" max="7" width="18" style="475" customWidth="1"/>
    <col min="8" max="8" width="22.5703125" style="475" customWidth="1"/>
    <col min="9" max="9" width="21.140625" style="475" customWidth="1"/>
    <col min="10" max="10" width="11.28515625" style="475" bestFit="1" customWidth="1"/>
    <col min="11" max="11" width="16.5703125" style="475" bestFit="1" customWidth="1"/>
    <col min="12" max="12" width="15" style="475" bestFit="1" customWidth="1"/>
    <col min="13" max="256" width="9.140625" style="475"/>
    <col min="257" max="257" width="8.42578125" style="475" customWidth="1"/>
    <col min="258" max="258" width="54.85546875" style="475" customWidth="1"/>
    <col min="259" max="259" width="3.85546875" style="475" customWidth="1"/>
    <col min="260" max="260" width="25.140625" style="475" customWidth="1"/>
    <col min="261" max="261" width="4.28515625" style="475" customWidth="1"/>
    <col min="262" max="262" width="23.85546875" style="475" customWidth="1"/>
    <col min="263" max="263" width="18" style="475" customWidth="1"/>
    <col min="264" max="264" width="19.140625" style="475" customWidth="1"/>
    <col min="265" max="265" width="16.5703125" style="475" bestFit="1" customWidth="1"/>
    <col min="266" max="266" width="11.28515625" style="475" bestFit="1" customWidth="1"/>
    <col min="267" max="267" width="16.5703125" style="475" bestFit="1" customWidth="1"/>
    <col min="268" max="268" width="15" style="475" bestFit="1" customWidth="1"/>
    <col min="269" max="512" width="9.140625" style="475"/>
    <col min="513" max="513" width="8.42578125" style="475" customWidth="1"/>
    <col min="514" max="514" width="54.85546875" style="475" customWidth="1"/>
    <col min="515" max="515" width="3.85546875" style="475" customWidth="1"/>
    <col min="516" max="516" width="25.140625" style="475" customWidth="1"/>
    <col min="517" max="517" width="4.28515625" style="475" customWidth="1"/>
    <col min="518" max="518" width="23.85546875" style="475" customWidth="1"/>
    <col min="519" max="519" width="18" style="475" customWidth="1"/>
    <col min="520" max="520" width="19.140625" style="475" customWidth="1"/>
    <col min="521" max="521" width="16.5703125" style="475" bestFit="1" customWidth="1"/>
    <col min="522" max="522" width="11.28515625" style="475" bestFit="1" customWidth="1"/>
    <col min="523" max="523" width="16.5703125" style="475" bestFit="1" customWidth="1"/>
    <col min="524" max="524" width="15" style="475" bestFit="1" customWidth="1"/>
    <col min="525" max="768" width="9.140625" style="475"/>
    <col min="769" max="769" width="8.42578125" style="475" customWidth="1"/>
    <col min="770" max="770" width="54.85546875" style="475" customWidth="1"/>
    <col min="771" max="771" width="3.85546875" style="475" customWidth="1"/>
    <col min="772" max="772" width="25.140625" style="475" customWidth="1"/>
    <col min="773" max="773" width="4.28515625" style="475" customWidth="1"/>
    <col min="774" max="774" width="23.85546875" style="475" customWidth="1"/>
    <col min="775" max="775" width="18" style="475" customWidth="1"/>
    <col min="776" max="776" width="19.140625" style="475" customWidth="1"/>
    <col min="777" max="777" width="16.5703125" style="475" bestFit="1" customWidth="1"/>
    <col min="778" max="778" width="11.28515625" style="475" bestFit="1" customWidth="1"/>
    <col min="779" max="779" width="16.5703125" style="475" bestFit="1" customWidth="1"/>
    <col min="780" max="780" width="15" style="475" bestFit="1" customWidth="1"/>
    <col min="781" max="1024" width="9.140625" style="475"/>
    <col min="1025" max="1025" width="8.42578125" style="475" customWidth="1"/>
    <col min="1026" max="1026" width="54.85546875" style="475" customWidth="1"/>
    <col min="1027" max="1027" width="3.85546875" style="475" customWidth="1"/>
    <col min="1028" max="1028" width="25.140625" style="475" customWidth="1"/>
    <col min="1029" max="1029" width="4.28515625" style="475" customWidth="1"/>
    <col min="1030" max="1030" width="23.85546875" style="475" customWidth="1"/>
    <col min="1031" max="1031" width="18" style="475" customWidth="1"/>
    <col min="1032" max="1032" width="19.140625" style="475" customWidth="1"/>
    <col min="1033" max="1033" width="16.5703125" style="475" bestFit="1" customWidth="1"/>
    <col min="1034" max="1034" width="11.28515625" style="475" bestFit="1" customWidth="1"/>
    <col min="1035" max="1035" width="16.5703125" style="475" bestFit="1" customWidth="1"/>
    <col min="1036" max="1036" width="15" style="475" bestFit="1" customWidth="1"/>
    <col min="1037" max="1280" width="9.140625" style="475"/>
    <col min="1281" max="1281" width="8.42578125" style="475" customWidth="1"/>
    <col min="1282" max="1282" width="54.85546875" style="475" customWidth="1"/>
    <col min="1283" max="1283" width="3.85546875" style="475" customWidth="1"/>
    <col min="1284" max="1284" width="25.140625" style="475" customWidth="1"/>
    <col min="1285" max="1285" width="4.28515625" style="475" customWidth="1"/>
    <col min="1286" max="1286" width="23.85546875" style="475" customWidth="1"/>
    <col min="1287" max="1287" width="18" style="475" customWidth="1"/>
    <col min="1288" max="1288" width="19.140625" style="475" customWidth="1"/>
    <col min="1289" max="1289" width="16.5703125" style="475" bestFit="1" customWidth="1"/>
    <col min="1290" max="1290" width="11.28515625" style="475" bestFit="1" customWidth="1"/>
    <col min="1291" max="1291" width="16.5703125" style="475" bestFit="1" customWidth="1"/>
    <col min="1292" max="1292" width="15" style="475" bestFit="1" customWidth="1"/>
    <col min="1293" max="1536" width="9.140625" style="475"/>
    <col min="1537" max="1537" width="8.42578125" style="475" customWidth="1"/>
    <col min="1538" max="1538" width="54.85546875" style="475" customWidth="1"/>
    <col min="1539" max="1539" width="3.85546875" style="475" customWidth="1"/>
    <col min="1540" max="1540" width="25.140625" style="475" customWidth="1"/>
    <col min="1541" max="1541" width="4.28515625" style="475" customWidth="1"/>
    <col min="1542" max="1542" width="23.85546875" style="475" customWidth="1"/>
    <col min="1543" max="1543" width="18" style="475" customWidth="1"/>
    <col min="1544" max="1544" width="19.140625" style="475" customWidth="1"/>
    <col min="1545" max="1545" width="16.5703125" style="475" bestFit="1" customWidth="1"/>
    <col min="1546" max="1546" width="11.28515625" style="475" bestFit="1" customWidth="1"/>
    <col min="1547" max="1547" width="16.5703125" style="475" bestFit="1" customWidth="1"/>
    <col min="1548" max="1548" width="15" style="475" bestFit="1" customWidth="1"/>
    <col min="1549" max="1792" width="9.140625" style="475"/>
    <col min="1793" max="1793" width="8.42578125" style="475" customWidth="1"/>
    <col min="1794" max="1794" width="54.85546875" style="475" customWidth="1"/>
    <col min="1795" max="1795" width="3.85546875" style="475" customWidth="1"/>
    <col min="1796" max="1796" width="25.140625" style="475" customWidth="1"/>
    <col min="1797" max="1797" width="4.28515625" style="475" customWidth="1"/>
    <col min="1798" max="1798" width="23.85546875" style="475" customWidth="1"/>
    <col min="1799" max="1799" width="18" style="475" customWidth="1"/>
    <col min="1800" max="1800" width="19.140625" style="475" customWidth="1"/>
    <col min="1801" max="1801" width="16.5703125" style="475" bestFit="1" customWidth="1"/>
    <col min="1802" max="1802" width="11.28515625" style="475" bestFit="1" customWidth="1"/>
    <col min="1803" max="1803" width="16.5703125" style="475" bestFit="1" customWidth="1"/>
    <col min="1804" max="1804" width="15" style="475" bestFit="1" customWidth="1"/>
    <col min="1805" max="2048" width="9.140625" style="475"/>
    <col min="2049" max="2049" width="8.42578125" style="475" customWidth="1"/>
    <col min="2050" max="2050" width="54.85546875" style="475" customWidth="1"/>
    <col min="2051" max="2051" width="3.85546875" style="475" customWidth="1"/>
    <col min="2052" max="2052" width="25.140625" style="475" customWidth="1"/>
    <col min="2053" max="2053" width="4.28515625" style="475" customWidth="1"/>
    <col min="2054" max="2054" width="23.85546875" style="475" customWidth="1"/>
    <col min="2055" max="2055" width="18" style="475" customWidth="1"/>
    <col min="2056" max="2056" width="19.140625" style="475" customWidth="1"/>
    <col min="2057" max="2057" width="16.5703125" style="475" bestFit="1" customWidth="1"/>
    <col min="2058" max="2058" width="11.28515625" style="475" bestFit="1" customWidth="1"/>
    <col min="2059" max="2059" width="16.5703125" style="475" bestFit="1" customWidth="1"/>
    <col min="2060" max="2060" width="15" style="475" bestFit="1" customWidth="1"/>
    <col min="2061" max="2304" width="9.140625" style="475"/>
    <col min="2305" max="2305" width="8.42578125" style="475" customWidth="1"/>
    <col min="2306" max="2306" width="54.85546875" style="475" customWidth="1"/>
    <col min="2307" max="2307" width="3.85546875" style="475" customWidth="1"/>
    <col min="2308" max="2308" width="25.140625" style="475" customWidth="1"/>
    <col min="2309" max="2309" width="4.28515625" style="475" customWidth="1"/>
    <col min="2310" max="2310" width="23.85546875" style="475" customWidth="1"/>
    <col min="2311" max="2311" width="18" style="475" customWidth="1"/>
    <col min="2312" max="2312" width="19.140625" style="475" customWidth="1"/>
    <col min="2313" max="2313" width="16.5703125" style="475" bestFit="1" customWidth="1"/>
    <col min="2314" max="2314" width="11.28515625" style="475" bestFit="1" customWidth="1"/>
    <col min="2315" max="2315" width="16.5703125" style="475" bestFit="1" customWidth="1"/>
    <col min="2316" max="2316" width="15" style="475" bestFit="1" customWidth="1"/>
    <col min="2317" max="2560" width="9.140625" style="475"/>
    <col min="2561" max="2561" width="8.42578125" style="475" customWidth="1"/>
    <col min="2562" max="2562" width="54.85546875" style="475" customWidth="1"/>
    <col min="2563" max="2563" width="3.85546875" style="475" customWidth="1"/>
    <col min="2564" max="2564" width="25.140625" style="475" customWidth="1"/>
    <col min="2565" max="2565" width="4.28515625" style="475" customWidth="1"/>
    <col min="2566" max="2566" width="23.85546875" style="475" customWidth="1"/>
    <col min="2567" max="2567" width="18" style="475" customWidth="1"/>
    <col min="2568" max="2568" width="19.140625" style="475" customWidth="1"/>
    <col min="2569" max="2569" width="16.5703125" style="475" bestFit="1" customWidth="1"/>
    <col min="2570" max="2570" width="11.28515625" style="475" bestFit="1" customWidth="1"/>
    <col min="2571" max="2571" width="16.5703125" style="475" bestFit="1" customWidth="1"/>
    <col min="2572" max="2572" width="15" style="475" bestFit="1" customWidth="1"/>
    <col min="2573" max="2816" width="9.140625" style="475"/>
    <col min="2817" max="2817" width="8.42578125" style="475" customWidth="1"/>
    <col min="2818" max="2818" width="54.85546875" style="475" customWidth="1"/>
    <col min="2819" max="2819" width="3.85546875" style="475" customWidth="1"/>
    <col min="2820" max="2820" width="25.140625" style="475" customWidth="1"/>
    <col min="2821" max="2821" width="4.28515625" style="475" customWidth="1"/>
    <col min="2822" max="2822" width="23.85546875" style="475" customWidth="1"/>
    <col min="2823" max="2823" width="18" style="475" customWidth="1"/>
    <col min="2824" max="2824" width="19.140625" style="475" customWidth="1"/>
    <col min="2825" max="2825" width="16.5703125" style="475" bestFit="1" customWidth="1"/>
    <col min="2826" max="2826" width="11.28515625" style="475" bestFit="1" customWidth="1"/>
    <col min="2827" max="2827" width="16.5703125" style="475" bestFit="1" customWidth="1"/>
    <col min="2828" max="2828" width="15" style="475" bestFit="1" customWidth="1"/>
    <col min="2829" max="3072" width="9.140625" style="475"/>
    <col min="3073" max="3073" width="8.42578125" style="475" customWidth="1"/>
    <col min="3074" max="3074" width="54.85546875" style="475" customWidth="1"/>
    <col min="3075" max="3075" width="3.85546875" style="475" customWidth="1"/>
    <col min="3076" max="3076" width="25.140625" style="475" customWidth="1"/>
    <col min="3077" max="3077" width="4.28515625" style="475" customWidth="1"/>
    <col min="3078" max="3078" width="23.85546875" style="475" customWidth="1"/>
    <col min="3079" max="3079" width="18" style="475" customWidth="1"/>
    <col min="3080" max="3080" width="19.140625" style="475" customWidth="1"/>
    <col min="3081" max="3081" width="16.5703125" style="475" bestFit="1" customWidth="1"/>
    <col min="3082" max="3082" width="11.28515625" style="475" bestFit="1" customWidth="1"/>
    <col min="3083" max="3083" width="16.5703125" style="475" bestFit="1" customWidth="1"/>
    <col min="3084" max="3084" width="15" style="475" bestFit="1" customWidth="1"/>
    <col min="3085" max="3328" width="9.140625" style="475"/>
    <col min="3329" max="3329" width="8.42578125" style="475" customWidth="1"/>
    <col min="3330" max="3330" width="54.85546875" style="475" customWidth="1"/>
    <col min="3331" max="3331" width="3.85546875" style="475" customWidth="1"/>
    <col min="3332" max="3332" width="25.140625" style="475" customWidth="1"/>
    <col min="3333" max="3333" width="4.28515625" style="475" customWidth="1"/>
    <col min="3334" max="3334" width="23.85546875" style="475" customWidth="1"/>
    <col min="3335" max="3335" width="18" style="475" customWidth="1"/>
    <col min="3336" max="3336" width="19.140625" style="475" customWidth="1"/>
    <col min="3337" max="3337" width="16.5703125" style="475" bestFit="1" customWidth="1"/>
    <col min="3338" max="3338" width="11.28515625" style="475" bestFit="1" customWidth="1"/>
    <col min="3339" max="3339" width="16.5703125" style="475" bestFit="1" customWidth="1"/>
    <col min="3340" max="3340" width="15" style="475" bestFit="1" customWidth="1"/>
    <col min="3341" max="3584" width="9.140625" style="475"/>
    <col min="3585" max="3585" width="8.42578125" style="475" customWidth="1"/>
    <col min="3586" max="3586" width="54.85546875" style="475" customWidth="1"/>
    <col min="3587" max="3587" width="3.85546875" style="475" customWidth="1"/>
    <col min="3588" max="3588" width="25.140625" style="475" customWidth="1"/>
    <col min="3589" max="3589" width="4.28515625" style="475" customWidth="1"/>
    <col min="3590" max="3590" width="23.85546875" style="475" customWidth="1"/>
    <col min="3591" max="3591" width="18" style="475" customWidth="1"/>
    <col min="3592" max="3592" width="19.140625" style="475" customWidth="1"/>
    <col min="3593" max="3593" width="16.5703125" style="475" bestFit="1" customWidth="1"/>
    <col min="3594" max="3594" width="11.28515625" style="475" bestFit="1" customWidth="1"/>
    <col min="3595" max="3595" width="16.5703125" style="475" bestFit="1" customWidth="1"/>
    <col min="3596" max="3596" width="15" style="475" bestFit="1" customWidth="1"/>
    <col min="3597" max="3840" width="9.140625" style="475"/>
    <col min="3841" max="3841" width="8.42578125" style="475" customWidth="1"/>
    <col min="3842" max="3842" width="54.85546875" style="475" customWidth="1"/>
    <col min="3843" max="3843" width="3.85546875" style="475" customWidth="1"/>
    <col min="3844" max="3844" width="25.140625" style="475" customWidth="1"/>
    <col min="3845" max="3845" width="4.28515625" style="475" customWidth="1"/>
    <col min="3846" max="3846" width="23.85546875" style="475" customWidth="1"/>
    <col min="3847" max="3847" width="18" style="475" customWidth="1"/>
    <col min="3848" max="3848" width="19.140625" style="475" customWidth="1"/>
    <col min="3849" max="3849" width="16.5703125" style="475" bestFit="1" customWidth="1"/>
    <col min="3850" max="3850" width="11.28515625" style="475" bestFit="1" customWidth="1"/>
    <col min="3851" max="3851" width="16.5703125" style="475" bestFit="1" customWidth="1"/>
    <col min="3852" max="3852" width="15" style="475" bestFit="1" customWidth="1"/>
    <col min="3853" max="4096" width="9.140625" style="475"/>
    <col min="4097" max="4097" width="8.42578125" style="475" customWidth="1"/>
    <col min="4098" max="4098" width="54.85546875" style="475" customWidth="1"/>
    <col min="4099" max="4099" width="3.85546875" style="475" customWidth="1"/>
    <col min="4100" max="4100" width="25.140625" style="475" customWidth="1"/>
    <col min="4101" max="4101" width="4.28515625" style="475" customWidth="1"/>
    <col min="4102" max="4102" width="23.85546875" style="475" customWidth="1"/>
    <col min="4103" max="4103" width="18" style="475" customWidth="1"/>
    <col min="4104" max="4104" width="19.140625" style="475" customWidth="1"/>
    <col min="4105" max="4105" width="16.5703125" style="475" bestFit="1" customWidth="1"/>
    <col min="4106" max="4106" width="11.28515625" style="475" bestFit="1" customWidth="1"/>
    <col min="4107" max="4107" width="16.5703125" style="475" bestFit="1" customWidth="1"/>
    <col min="4108" max="4108" width="15" style="475" bestFit="1" customWidth="1"/>
    <col min="4109" max="4352" width="9.140625" style="475"/>
    <col min="4353" max="4353" width="8.42578125" style="475" customWidth="1"/>
    <col min="4354" max="4354" width="54.85546875" style="475" customWidth="1"/>
    <col min="4355" max="4355" width="3.85546875" style="475" customWidth="1"/>
    <col min="4356" max="4356" width="25.140625" style="475" customWidth="1"/>
    <col min="4357" max="4357" width="4.28515625" style="475" customWidth="1"/>
    <col min="4358" max="4358" width="23.85546875" style="475" customWidth="1"/>
    <col min="4359" max="4359" width="18" style="475" customWidth="1"/>
    <col min="4360" max="4360" width="19.140625" style="475" customWidth="1"/>
    <col min="4361" max="4361" width="16.5703125" style="475" bestFit="1" customWidth="1"/>
    <col min="4362" max="4362" width="11.28515625" style="475" bestFit="1" customWidth="1"/>
    <col min="4363" max="4363" width="16.5703125" style="475" bestFit="1" customWidth="1"/>
    <col min="4364" max="4364" width="15" style="475" bestFit="1" customWidth="1"/>
    <col min="4365" max="4608" width="9.140625" style="475"/>
    <col min="4609" max="4609" width="8.42578125" style="475" customWidth="1"/>
    <col min="4610" max="4610" width="54.85546875" style="475" customWidth="1"/>
    <col min="4611" max="4611" width="3.85546875" style="475" customWidth="1"/>
    <col min="4612" max="4612" width="25.140625" style="475" customWidth="1"/>
    <col min="4613" max="4613" width="4.28515625" style="475" customWidth="1"/>
    <col min="4614" max="4614" width="23.85546875" style="475" customWidth="1"/>
    <col min="4615" max="4615" width="18" style="475" customWidth="1"/>
    <col min="4616" max="4616" width="19.140625" style="475" customWidth="1"/>
    <col min="4617" max="4617" width="16.5703125" style="475" bestFit="1" customWidth="1"/>
    <col min="4618" max="4618" width="11.28515625" style="475" bestFit="1" customWidth="1"/>
    <col min="4619" max="4619" width="16.5703125" style="475" bestFit="1" customWidth="1"/>
    <col min="4620" max="4620" width="15" style="475" bestFit="1" customWidth="1"/>
    <col min="4621" max="4864" width="9.140625" style="475"/>
    <col min="4865" max="4865" width="8.42578125" style="475" customWidth="1"/>
    <col min="4866" max="4866" width="54.85546875" style="475" customWidth="1"/>
    <col min="4867" max="4867" width="3.85546875" style="475" customWidth="1"/>
    <col min="4868" max="4868" width="25.140625" style="475" customWidth="1"/>
    <col min="4869" max="4869" width="4.28515625" style="475" customWidth="1"/>
    <col min="4870" max="4870" width="23.85546875" style="475" customWidth="1"/>
    <col min="4871" max="4871" width="18" style="475" customWidth="1"/>
    <col min="4872" max="4872" width="19.140625" style="475" customWidth="1"/>
    <col min="4873" max="4873" width="16.5703125" style="475" bestFit="1" customWidth="1"/>
    <col min="4874" max="4874" width="11.28515625" style="475" bestFit="1" customWidth="1"/>
    <col min="4875" max="4875" width="16.5703125" style="475" bestFit="1" customWidth="1"/>
    <col min="4876" max="4876" width="15" style="475" bestFit="1" customWidth="1"/>
    <col min="4877" max="5120" width="9.140625" style="475"/>
    <col min="5121" max="5121" width="8.42578125" style="475" customWidth="1"/>
    <col min="5122" max="5122" width="54.85546875" style="475" customWidth="1"/>
    <col min="5123" max="5123" width="3.85546875" style="475" customWidth="1"/>
    <col min="5124" max="5124" width="25.140625" style="475" customWidth="1"/>
    <col min="5125" max="5125" width="4.28515625" style="475" customWidth="1"/>
    <col min="5126" max="5126" width="23.85546875" style="475" customWidth="1"/>
    <col min="5127" max="5127" width="18" style="475" customWidth="1"/>
    <col min="5128" max="5128" width="19.140625" style="475" customWidth="1"/>
    <col min="5129" max="5129" width="16.5703125" style="475" bestFit="1" customWidth="1"/>
    <col min="5130" max="5130" width="11.28515625" style="475" bestFit="1" customWidth="1"/>
    <col min="5131" max="5131" width="16.5703125" style="475" bestFit="1" customWidth="1"/>
    <col min="5132" max="5132" width="15" style="475" bestFit="1" customWidth="1"/>
    <col min="5133" max="5376" width="9.140625" style="475"/>
    <col min="5377" max="5377" width="8.42578125" style="475" customWidth="1"/>
    <col min="5378" max="5378" width="54.85546875" style="475" customWidth="1"/>
    <col min="5379" max="5379" width="3.85546875" style="475" customWidth="1"/>
    <col min="5380" max="5380" width="25.140625" style="475" customWidth="1"/>
    <col min="5381" max="5381" width="4.28515625" style="475" customWidth="1"/>
    <col min="5382" max="5382" width="23.85546875" style="475" customWidth="1"/>
    <col min="5383" max="5383" width="18" style="475" customWidth="1"/>
    <col min="5384" max="5384" width="19.140625" style="475" customWidth="1"/>
    <col min="5385" max="5385" width="16.5703125" style="475" bestFit="1" customWidth="1"/>
    <col min="5386" max="5386" width="11.28515625" style="475" bestFit="1" customWidth="1"/>
    <col min="5387" max="5387" width="16.5703125" style="475" bestFit="1" customWidth="1"/>
    <col min="5388" max="5388" width="15" style="475" bestFit="1" customWidth="1"/>
    <col min="5389" max="5632" width="9.140625" style="475"/>
    <col min="5633" max="5633" width="8.42578125" style="475" customWidth="1"/>
    <col min="5634" max="5634" width="54.85546875" style="475" customWidth="1"/>
    <col min="5635" max="5635" width="3.85546875" style="475" customWidth="1"/>
    <col min="5636" max="5636" width="25.140625" style="475" customWidth="1"/>
    <col min="5637" max="5637" width="4.28515625" style="475" customWidth="1"/>
    <col min="5638" max="5638" width="23.85546875" style="475" customWidth="1"/>
    <col min="5639" max="5639" width="18" style="475" customWidth="1"/>
    <col min="5640" max="5640" width="19.140625" style="475" customWidth="1"/>
    <col min="5641" max="5641" width="16.5703125" style="475" bestFit="1" customWidth="1"/>
    <col min="5642" max="5642" width="11.28515625" style="475" bestFit="1" customWidth="1"/>
    <col min="5643" max="5643" width="16.5703125" style="475" bestFit="1" customWidth="1"/>
    <col min="5644" max="5644" width="15" style="475" bestFit="1" customWidth="1"/>
    <col min="5645" max="5888" width="9.140625" style="475"/>
    <col min="5889" max="5889" width="8.42578125" style="475" customWidth="1"/>
    <col min="5890" max="5890" width="54.85546875" style="475" customWidth="1"/>
    <col min="5891" max="5891" width="3.85546875" style="475" customWidth="1"/>
    <col min="5892" max="5892" width="25.140625" style="475" customWidth="1"/>
    <col min="5893" max="5893" width="4.28515625" style="475" customWidth="1"/>
    <col min="5894" max="5894" width="23.85546875" style="475" customWidth="1"/>
    <col min="5895" max="5895" width="18" style="475" customWidth="1"/>
    <col min="5896" max="5896" width="19.140625" style="475" customWidth="1"/>
    <col min="5897" max="5897" width="16.5703125" style="475" bestFit="1" customWidth="1"/>
    <col min="5898" max="5898" width="11.28515625" style="475" bestFit="1" customWidth="1"/>
    <col min="5899" max="5899" width="16.5703125" style="475" bestFit="1" customWidth="1"/>
    <col min="5900" max="5900" width="15" style="475" bestFit="1" customWidth="1"/>
    <col min="5901" max="6144" width="9.140625" style="475"/>
    <col min="6145" max="6145" width="8.42578125" style="475" customWidth="1"/>
    <col min="6146" max="6146" width="54.85546875" style="475" customWidth="1"/>
    <col min="6147" max="6147" width="3.85546875" style="475" customWidth="1"/>
    <col min="6148" max="6148" width="25.140625" style="475" customWidth="1"/>
    <col min="6149" max="6149" width="4.28515625" style="475" customWidth="1"/>
    <col min="6150" max="6150" width="23.85546875" style="475" customWidth="1"/>
    <col min="6151" max="6151" width="18" style="475" customWidth="1"/>
    <col min="6152" max="6152" width="19.140625" style="475" customWidth="1"/>
    <col min="6153" max="6153" width="16.5703125" style="475" bestFit="1" customWidth="1"/>
    <col min="6154" max="6154" width="11.28515625" style="475" bestFit="1" customWidth="1"/>
    <col min="6155" max="6155" width="16.5703125" style="475" bestFit="1" customWidth="1"/>
    <col min="6156" max="6156" width="15" style="475" bestFit="1" customWidth="1"/>
    <col min="6157" max="6400" width="9.140625" style="475"/>
    <col min="6401" max="6401" width="8.42578125" style="475" customWidth="1"/>
    <col min="6402" max="6402" width="54.85546875" style="475" customWidth="1"/>
    <col min="6403" max="6403" width="3.85546875" style="475" customWidth="1"/>
    <col min="6404" max="6404" width="25.140625" style="475" customWidth="1"/>
    <col min="6405" max="6405" width="4.28515625" style="475" customWidth="1"/>
    <col min="6406" max="6406" width="23.85546875" style="475" customWidth="1"/>
    <col min="6407" max="6407" width="18" style="475" customWidth="1"/>
    <col min="6408" max="6408" width="19.140625" style="475" customWidth="1"/>
    <col min="6409" max="6409" width="16.5703125" style="475" bestFit="1" customWidth="1"/>
    <col min="6410" max="6410" width="11.28515625" style="475" bestFit="1" customWidth="1"/>
    <col min="6411" max="6411" width="16.5703125" style="475" bestFit="1" customWidth="1"/>
    <col min="6412" max="6412" width="15" style="475" bestFit="1" customWidth="1"/>
    <col min="6413" max="6656" width="9.140625" style="475"/>
    <col min="6657" max="6657" width="8.42578125" style="475" customWidth="1"/>
    <col min="6658" max="6658" width="54.85546875" style="475" customWidth="1"/>
    <col min="6659" max="6659" width="3.85546875" style="475" customWidth="1"/>
    <col min="6660" max="6660" width="25.140625" style="475" customWidth="1"/>
    <col min="6661" max="6661" width="4.28515625" style="475" customWidth="1"/>
    <col min="6662" max="6662" width="23.85546875" style="475" customWidth="1"/>
    <col min="6663" max="6663" width="18" style="475" customWidth="1"/>
    <col min="6664" max="6664" width="19.140625" style="475" customWidth="1"/>
    <col min="6665" max="6665" width="16.5703125" style="475" bestFit="1" customWidth="1"/>
    <col min="6666" max="6666" width="11.28515625" style="475" bestFit="1" customWidth="1"/>
    <col min="6667" max="6667" width="16.5703125" style="475" bestFit="1" customWidth="1"/>
    <col min="6668" max="6668" width="15" style="475" bestFit="1" customWidth="1"/>
    <col min="6669" max="6912" width="9.140625" style="475"/>
    <col min="6913" max="6913" width="8.42578125" style="475" customWidth="1"/>
    <col min="6914" max="6914" width="54.85546875" style="475" customWidth="1"/>
    <col min="6915" max="6915" width="3.85546875" style="475" customWidth="1"/>
    <col min="6916" max="6916" width="25.140625" style="475" customWidth="1"/>
    <col min="6917" max="6917" width="4.28515625" style="475" customWidth="1"/>
    <col min="6918" max="6918" width="23.85546875" style="475" customWidth="1"/>
    <col min="6919" max="6919" width="18" style="475" customWidth="1"/>
    <col min="6920" max="6920" width="19.140625" style="475" customWidth="1"/>
    <col min="6921" max="6921" width="16.5703125" style="475" bestFit="1" customWidth="1"/>
    <col min="6922" max="6922" width="11.28515625" style="475" bestFit="1" customWidth="1"/>
    <col min="6923" max="6923" width="16.5703125" style="475" bestFit="1" customWidth="1"/>
    <col min="6924" max="6924" width="15" style="475" bestFit="1" customWidth="1"/>
    <col min="6925" max="7168" width="9.140625" style="475"/>
    <col min="7169" max="7169" width="8.42578125" style="475" customWidth="1"/>
    <col min="7170" max="7170" width="54.85546875" style="475" customWidth="1"/>
    <col min="7171" max="7171" width="3.85546875" style="475" customWidth="1"/>
    <col min="7172" max="7172" width="25.140625" style="475" customWidth="1"/>
    <col min="7173" max="7173" width="4.28515625" style="475" customWidth="1"/>
    <col min="7174" max="7174" width="23.85546875" style="475" customWidth="1"/>
    <col min="7175" max="7175" width="18" style="475" customWidth="1"/>
    <col min="7176" max="7176" width="19.140625" style="475" customWidth="1"/>
    <col min="7177" max="7177" width="16.5703125" style="475" bestFit="1" customWidth="1"/>
    <col min="7178" max="7178" width="11.28515625" style="475" bestFit="1" customWidth="1"/>
    <col min="7179" max="7179" width="16.5703125" style="475" bestFit="1" customWidth="1"/>
    <col min="7180" max="7180" width="15" style="475" bestFit="1" customWidth="1"/>
    <col min="7181" max="7424" width="9.140625" style="475"/>
    <col min="7425" max="7425" width="8.42578125" style="475" customWidth="1"/>
    <col min="7426" max="7426" width="54.85546875" style="475" customWidth="1"/>
    <col min="7427" max="7427" width="3.85546875" style="475" customWidth="1"/>
    <col min="7428" max="7428" width="25.140625" style="475" customWidth="1"/>
    <col min="7429" max="7429" width="4.28515625" style="475" customWidth="1"/>
    <col min="7430" max="7430" width="23.85546875" style="475" customWidth="1"/>
    <col min="7431" max="7431" width="18" style="475" customWidth="1"/>
    <col min="7432" max="7432" width="19.140625" style="475" customWidth="1"/>
    <col min="7433" max="7433" width="16.5703125" style="475" bestFit="1" customWidth="1"/>
    <col min="7434" max="7434" width="11.28515625" style="475" bestFit="1" customWidth="1"/>
    <col min="7435" max="7435" width="16.5703125" style="475" bestFit="1" customWidth="1"/>
    <col min="7436" max="7436" width="15" style="475" bestFit="1" customWidth="1"/>
    <col min="7437" max="7680" width="9.140625" style="475"/>
    <col min="7681" max="7681" width="8.42578125" style="475" customWidth="1"/>
    <col min="7682" max="7682" width="54.85546875" style="475" customWidth="1"/>
    <col min="7683" max="7683" width="3.85546875" style="475" customWidth="1"/>
    <col min="7684" max="7684" width="25.140625" style="475" customWidth="1"/>
    <col min="7685" max="7685" width="4.28515625" style="475" customWidth="1"/>
    <col min="7686" max="7686" width="23.85546875" style="475" customWidth="1"/>
    <col min="7687" max="7687" width="18" style="475" customWidth="1"/>
    <col min="7688" max="7688" width="19.140625" style="475" customWidth="1"/>
    <col min="7689" max="7689" width="16.5703125" style="475" bestFit="1" customWidth="1"/>
    <col min="7690" max="7690" width="11.28515625" style="475" bestFit="1" customWidth="1"/>
    <col min="7691" max="7691" width="16.5703125" style="475" bestFit="1" customWidth="1"/>
    <col min="7692" max="7692" width="15" style="475" bestFit="1" customWidth="1"/>
    <col min="7693" max="7936" width="9.140625" style="475"/>
    <col min="7937" max="7937" width="8.42578125" style="475" customWidth="1"/>
    <col min="7938" max="7938" width="54.85546875" style="475" customWidth="1"/>
    <col min="7939" max="7939" width="3.85546875" style="475" customWidth="1"/>
    <col min="7940" max="7940" width="25.140625" style="475" customWidth="1"/>
    <col min="7941" max="7941" width="4.28515625" style="475" customWidth="1"/>
    <col min="7942" max="7942" width="23.85546875" style="475" customWidth="1"/>
    <col min="7943" max="7943" width="18" style="475" customWidth="1"/>
    <col min="7944" max="7944" width="19.140625" style="475" customWidth="1"/>
    <col min="7945" max="7945" width="16.5703125" style="475" bestFit="1" customWidth="1"/>
    <col min="7946" max="7946" width="11.28515625" style="475" bestFit="1" customWidth="1"/>
    <col min="7947" max="7947" width="16.5703125" style="475" bestFit="1" customWidth="1"/>
    <col min="7948" max="7948" width="15" style="475" bestFit="1" customWidth="1"/>
    <col min="7949" max="8192" width="9.140625" style="475"/>
    <col min="8193" max="8193" width="8.42578125" style="475" customWidth="1"/>
    <col min="8194" max="8194" width="54.85546875" style="475" customWidth="1"/>
    <col min="8195" max="8195" width="3.85546875" style="475" customWidth="1"/>
    <col min="8196" max="8196" width="25.140625" style="475" customWidth="1"/>
    <col min="8197" max="8197" width="4.28515625" style="475" customWidth="1"/>
    <col min="8198" max="8198" width="23.85546875" style="475" customWidth="1"/>
    <col min="8199" max="8199" width="18" style="475" customWidth="1"/>
    <col min="8200" max="8200" width="19.140625" style="475" customWidth="1"/>
    <col min="8201" max="8201" width="16.5703125" style="475" bestFit="1" customWidth="1"/>
    <col min="8202" max="8202" width="11.28515625" style="475" bestFit="1" customWidth="1"/>
    <col min="8203" max="8203" width="16.5703125" style="475" bestFit="1" customWidth="1"/>
    <col min="8204" max="8204" width="15" style="475" bestFit="1" customWidth="1"/>
    <col min="8205" max="8448" width="9.140625" style="475"/>
    <col min="8449" max="8449" width="8.42578125" style="475" customWidth="1"/>
    <col min="8450" max="8450" width="54.85546875" style="475" customWidth="1"/>
    <col min="8451" max="8451" width="3.85546875" style="475" customWidth="1"/>
    <col min="8452" max="8452" width="25.140625" style="475" customWidth="1"/>
    <col min="8453" max="8453" width="4.28515625" style="475" customWidth="1"/>
    <col min="8454" max="8454" width="23.85546875" style="475" customWidth="1"/>
    <col min="8455" max="8455" width="18" style="475" customWidth="1"/>
    <col min="8456" max="8456" width="19.140625" style="475" customWidth="1"/>
    <col min="8457" max="8457" width="16.5703125" style="475" bestFit="1" customWidth="1"/>
    <col min="8458" max="8458" width="11.28515625" style="475" bestFit="1" customWidth="1"/>
    <col min="8459" max="8459" width="16.5703125" style="475" bestFit="1" customWidth="1"/>
    <col min="8460" max="8460" width="15" style="475" bestFit="1" customWidth="1"/>
    <col min="8461" max="8704" width="9.140625" style="475"/>
    <col min="8705" max="8705" width="8.42578125" style="475" customWidth="1"/>
    <col min="8706" max="8706" width="54.85546875" style="475" customWidth="1"/>
    <col min="8707" max="8707" width="3.85546875" style="475" customWidth="1"/>
    <col min="8708" max="8708" width="25.140625" style="475" customWidth="1"/>
    <col min="8709" max="8709" width="4.28515625" style="475" customWidth="1"/>
    <col min="8710" max="8710" width="23.85546875" style="475" customWidth="1"/>
    <col min="8711" max="8711" width="18" style="475" customWidth="1"/>
    <col min="8712" max="8712" width="19.140625" style="475" customWidth="1"/>
    <col min="8713" max="8713" width="16.5703125" style="475" bestFit="1" customWidth="1"/>
    <col min="8714" max="8714" width="11.28515625" style="475" bestFit="1" customWidth="1"/>
    <col min="8715" max="8715" width="16.5703125" style="475" bestFit="1" customWidth="1"/>
    <col min="8716" max="8716" width="15" style="475" bestFit="1" customWidth="1"/>
    <col min="8717" max="8960" width="9.140625" style="475"/>
    <col min="8961" max="8961" width="8.42578125" style="475" customWidth="1"/>
    <col min="8962" max="8962" width="54.85546875" style="475" customWidth="1"/>
    <col min="8963" max="8963" width="3.85546875" style="475" customWidth="1"/>
    <col min="8964" max="8964" width="25.140625" style="475" customWidth="1"/>
    <col min="8965" max="8965" width="4.28515625" style="475" customWidth="1"/>
    <col min="8966" max="8966" width="23.85546875" style="475" customWidth="1"/>
    <col min="8967" max="8967" width="18" style="475" customWidth="1"/>
    <col min="8968" max="8968" width="19.140625" style="475" customWidth="1"/>
    <col min="8969" max="8969" width="16.5703125" style="475" bestFit="1" customWidth="1"/>
    <col min="8970" max="8970" width="11.28515625" style="475" bestFit="1" customWidth="1"/>
    <col min="8971" max="8971" width="16.5703125" style="475" bestFit="1" customWidth="1"/>
    <col min="8972" max="8972" width="15" style="475" bestFit="1" customWidth="1"/>
    <col min="8973" max="9216" width="9.140625" style="475"/>
    <col min="9217" max="9217" width="8.42578125" style="475" customWidth="1"/>
    <col min="9218" max="9218" width="54.85546875" style="475" customWidth="1"/>
    <col min="9219" max="9219" width="3.85546875" style="475" customWidth="1"/>
    <col min="9220" max="9220" width="25.140625" style="475" customWidth="1"/>
    <col min="9221" max="9221" width="4.28515625" style="475" customWidth="1"/>
    <col min="9222" max="9222" width="23.85546875" style="475" customWidth="1"/>
    <col min="9223" max="9223" width="18" style="475" customWidth="1"/>
    <col min="9224" max="9224" width="19.140625" style="475" customWidth="1"/>
    <col min="9225" max="9225" width="16.5703125" style="475" bestFit="1" customWidth="1"/>
    <col min="9226" max="9226" width="11.28515625" style="475" bestFit="1" customWidth="1"/>
    <col min="9227" max="9227" width="16.5703125" style="475" bestFit="1" customWidth="1"/>
    <col min="9228" max="9228" width="15" style="475" bestFit="1" customWidth="1"/>
    <col min="9229" max="9472" width="9.140625" style="475"/>
    <col min="9473" max="9473" width="8.42578125" style="475" customWidth="1"/>
    <col min="9474" max="9474" width="54.85546875" style="475" customWidth="1"/>
    <col min="9475" max="9475" width="3.85546875" style="475" customWidth="1"/>
    <col min="9476" max="9476" width="25.140625" style="475" customWidth="1"/>
    <col min="9477" max="9477" width="4.28515625" style="475" customWidth="1"/>
    <col min="9478" max="9478" width="23.85546875" style="475" customWidth="1"/>
    <col min="9479" max="9479" width="18" style="475" customWidth="1"/>
    <col min="9480" max="9480" width="19.140625" style="475" customWidth="1"/>
    <col min="9481" max="9481" width="16.5703125" style="475" bestFit="1" customWidth="1"/>
    <col min="9482" max="9482" width="11.28515625" style="475" bestFit="1" customWidth="1"/>
    <col min="9483" max="9483" width="16.5703125" style="475" bestFit="1" customWidth="1"/>
    <col min="9484" max="9484" width="15" style="475" bestFit="1" customWidth="1"/>
    <col min="9485" max="9728" width="9.140625" style="475"/>
    <col min="9729" max="9729" width="8.42578125" style="475" customWidth="1"/>
    <col min="9730" max="9730" width="54.85546875" style="475" customWidth="1"/>
    <col min="9731" max="9731" width="3.85546875" style="475" customWidth="1"/>
    <col min="9732" max="9732" width="25.140625" style="475" customWidth="1"/>
    <col min="9733" max="9733" width="4.28515625" style="475" customWidth="1"/>
    <col min="9734" max="9734" width="23.85546875" style="475" customWidth="1"/>
    <col min="9735" max="9735" width="18" style="475" customWidth="1"/>
    <col min="9736" max="9736" width="19.140625" style="475" customWidth="1"/>
    <col min="9737" max="9737" width="16.5703125" style="475" bestFit="1" customWidth="1"/>
    <col min="9738" max="9738" width="11.28515625" style="475" bestFit="1" customWidth="1"/>
    <col min="9739" max="9739" width="16.5703125" style="475" bestFit="1" customWidth="1"/>
    <col min="9740" max="9740" width="15" style="475" bestFit="1" customWidth="1"/>
    <col min="9741" max="9984" width="9.140625" style="475"/>
    <col min="9985" max="9985" width="8.42578125" style="475" customWidth="1"/>
    <col min="9986" max="9986" width="54.85546875" style="475" customWidth="1"/>
    <col min="9987" max="9987" width="3.85546875" style="475" customWidth="1"/>
    <col min="9988" max="9988" width="25.140625" style="475" customWidth="1"/>
    <col min="9989" max="9989" width="4.28515625" style="475" customWidth="1"/>
    <col min="9990" max="9990" width="23.85546875" style="475" customWidth="1"/>
    <col min="9991" max="9991" width="18" style="475" customWidth="1"/>
    <col min="9992" max="9992" width="19.140625" style="475" customWidth="1"/>
    <col min="9993" max="9993" width="16.5703125" style="475" bestFit="1" customWidth="1"/>
    <col min="9994" max="9994" width="11.28515625" style="475" bestFit="1" customWidth="1"/>
    <col min="9995" max="9995" width="16.5703125" style="475" bestFit="1" customWidth="1"/>
    <col min="9996" max="9996" width="15" style="475" bestFit="1" customWidth="1"/>
    <col min="9997" max="10240" width="9.140625" style="475"/>
    <col min="10241" max="10241" width="8.42578125" style="475" customWidth="1"/>
    <col min="10242" max="10242" width="54.85546875" style="475" customWidth="1"/>
    <col min="10243" max="10243" width="3.85546875" style="475" customWidth="1"/>
    <col min="10244" max="10244" width="25.140625" style="475" customWidth="1"/>
    <col min="10245" max="10245" width="4.28515625" style="475" customWidth="1"/>
    <col min="10246" max="10246" width="23.85546875" style="475" customWidth="1"/>
    <col min="10247" max="10247" width="18" style="475" customWidth="1"/>
    <col min="10248" max="10248" width="19.140625" style="475" customWidth="1"/>
    <col min="10249" max="10249" width="16.5703125" style="475" bestFit="1" customWidth="1"/>
    <col min="10250" max="10250" width="11.28515625" style="475" bestFit="1" customWidth="1"/>
    <col min="10251" max="10251" width="16.5703125" style="475" bestFit="1" customWidth="1"/>
    <col min="10252" max="10252" width="15" style="475" bestFit="1" customWidth="1"/>
    <col min="10253" max="10496" width="9.140625" style="475"/>
    <col min="10497" max="10497" width="8.42578125" style="475" customWidth="1"/>
    <col min="10498" max="10498" width="54.85546875" style="475" customWidth="1"/>
    <col min="10499" max="10499" width="3.85546875" style="475" customWidth="1"/>
    <col min="10500" max="10500" width="25.140625" style="475" customWidth="1"/>
    <col min="10501" max="10501" width="4.28515625" style="475" customWidth="1"/>
    <col min="10502" max="10502" width="23.85546875" style="475" customWidth="1"/>
    <col min="10503" max="10503" width="18" style="475" customWidth="1"/>
    <col min="10504" max="10504" width="19.140625" style="475" customWidth="1"/>
    <col min="10505" max="10505" width="16.5703125" style="475" bestFit="1" customWidth="1"/>
    <col min="10506" max="10506" width="11.28515625" style="475" bestFit="1" customWidth="1"/>
    <col min="10507" max="10507" width="16.5703125" style="475" bestFit="1" customWidth="1"/>
    <col min="10508" max="10508" width="15" style="475" bestFit="1" customWidth="1"/>
    <col min="10509" max="10752" width="9.140625" style="475"/>
    <col min="10753" max="10753" width="8.42578125" style="475" customWidth="1"/>
    <col min="10754" max="10754" width="54.85546875" style="475" customWidth="1"/>
    <col min="10755" max="10755" width="3.85546875" style="475" customWidth="1"/>
    <col min="10756" max="10756" width="25.140625" style="475" customWidth="1"/>
    <col min="10757" max="10757" width="4.28515625" style="475" customWidth="1"/>
    <col min="10758" max="10758" width="23.85546875" style="475" customWidth="1"/>
    <col min="10759" max="10759" width="18" style="475" customWidth="1"/>
    <col min="10760" max="10760" width="19.140625" style="475" customWidth="1"/>
    <col min="10761" max="10761" width="16.5703125" style="475" bestFit="1" customWidth="1"/>
    <col min="10762" max="10762" width="11.28515625" style="475" bestFit="1" customWidth="1"/>
    <col min="10763" max="10763" width="16.5703125" style="475" bestFit="1" customWidth="1"/>
    <col min="10764" max="10764" width="15" style="475" bestFit="1" customWidth="1"/>
    <col min="10765" max="11008" width="9.140625" style="475"/>
    <col min="11009" max="11009" width="8.42578125" style="475" customWidth="1"/>
    <col min="11010" max="11010" width="54.85546875" style="475" customWidth="1"/>
    <col min="11011" max="11011" width="3.85546875" style="475" customWidth="1"/>
    <col min="11012" max="11012" width="25.140625" style="475" customWidth="1"/>
    <col min="11013" max="11013" width="4.28515625" style="475" customWidth="1"/>
    <col min="11014" max="11014" width="23.85546875" style="475" customWidth="1"/>
    <col min="11015" max="11015" width="18" style="475" customWidth="1"/>
    <col min="11016" max="11016" width="19.140625" style="475" customWidth="1"/>
    <col min="11017" max="11017" width="16.5703125" style="475" bestFit="1" customWidth="1"/>
    <col min="11018" max="11018" width="11.28515625" style="475" bestFit="1" customWidth="1"/>
    <col min="11019" max="11019" width="16.5703125" style="475" bestFit="1" customWidth="1"/>
    <col min="11020" max="11020" width="15" style="475" bestFit="1" customWidth="1"/>
    <col min="11021" max="11264" width="9.140625" style="475"/>
    <col min="11265" max="11265" width="8.42578125" style="475" customWidth="1"/>
    <col min="11266" max="11266" width="54.85546875" style="475" customWidth="1"/>
    <col min="11267" max="11267" width="3.85546875" style="475" customWidth="1"/>
    <col min="11268" max="11268" width="25.140625" style="475" customWidth="1"/>
    <col min="11269" max="11269" width="4.28515625" style="475" customWidth="1"/>
    <col min="11270" max="11270" width="23.85546875" style="475" customWidth="1"/>
    <col min="11271" max="11271" width="18" style="475" customWidth="1"/>
    <col min="11272" max="11272" width="19.140625" style="475" customWidth="1"/>
    <col min="11273" max="11273" width="16.5703125" style="475" bestFit="1" customWidth="1"/>
    <col min="11274" max="11274" width="11.28515625" style="475" bestFit="1" customWidth="1"/>
    <col min="11275" max="11275" width="16.5703125" style="475" bestFit="1" customWidth="1"/>
    <col min="11276" max="11276" width="15" style="475" bestFit="1" customWidth="1"/>
    <col min="11277" max="11520" width="9.140625" style="475"/>
    <col min="11521" max="11521" width="8.42578125" style="475" customWidth="1"/>
    <col min="11522" max="11522" width="54.85546875" style="475" customWidth="1"/>
    <col min="11523" max="11523" width="3.85546875" style="475" customWidth="1"/>
    <col min="11524" max="11524" width="25.140625" style="475" customWidth="1"/>
    <col min="11525" max="11525" width="4.28515625" style="475" customWidth="1"/>
    <col min="11526" max="11526" width="23.85546875" style="475" customWidth="1"/>
    <col min="11527" max="11527" width="18" style="475" customWidth="1"/>
    <col min="11528" max="11528" width="19.140625" style="475" customWidth="1"/>
    <col min="11529" max="11529" width="16.5703125" style="475" bestFit="1" customWidth="1"/>
    <col min="11530" max="11530" width="11.28515625" style="475" bestFit="1" customWidth="1"/>
    <col min="11531" max="11531" width="16.5703125" style="475" bestFit="1" customWidth="1"/>
    <col min="11532" max="11532" width="15" style="475" bestFit="1" customWidth="1"/>
    <col min="11533" max="11776" width="9.140625" style="475"/>
    <col min="11777" max="11777" width="8.42578125" style="475" customWidth="1"/>
    <col min="11778" max="11778" width="54.85546875" style="475" customWidth="1"/>
    <col min="11779" max="11779" width="3.85546875" style="475" customWidth="1"/>
    <col min="11780" max="11780" width="25.140625" style="475" customWidth="1"/>
    <col min="11781" max="11781" width="4.28515625" style="475" customWidth="1"/>
    <col min="11782" max="11782" width="23.85546875" style="475" customWidth="1"/>
    <col min="11783" max="11783" width="18" style="475" customWidth="1"/>
    <col min="11784" max="11784" width="19.140625" style="475" customWidth="1"/>
    <col min="11785" max="11785" width="16.5703125" style="475" bestFit="1" customWidth="1"/>
    <col min="11786" max="11786" width="11.28515625" style="475" bestFit="1" customWidth="1"/>
    <col min="11787" max="11787" width="16.5703125" style="475" bestFit="1" customWidth="1"/>
    <col min="11788" max="11788" width="15" style="475" bestFit="1" customWidth="1"/>
    <col min="11789" max="12032" width="9.140625" style="475"/>
    <col min="12033" max="12033" width="8.42578125" style="475" customWidth="1"/>
    <col min="12034" max="12034" width="54.85546875" style="475" customWidth="1"/>
    <col min="12035" max="12035" width="3.85546875" style="475" customWidth="1"/>
    <col min="12036" max="12036" width="25.140625" style="475" customWidth="1"/>
    <col min="12037" max="12037" width="4.28515625" style="475" customWidth="1"/>
    <col min="12038" max="12038" width="23.85546875" style="475" customWidth="1"/>
    <col min="12039" max="12039" width="18" style="475" customWidth="1"/>
    <col min="12040" max="12040" width="19.140625" style="475" customWidth="1"/>
    <col min="12041" max="12041" width="16.5703125" style="475" bestFit="1" customWidth="1"/>
    <col min="12042" max="12042" width="11.28515625" style="475" bestFit="1" customWidth="1"/>
    <col min="12043" max="12043" width="16.5703125" style="475" bestFit="1" customWidth="1"/>
    <col min="12044" max="12044" width="15" style="475" bestFit="1" customWidth="1"/>
    <col min="12045" max="12288" width="9.140625" style="475"/>
    <col min="12289" max="12289" width="8.42578125" style="475" customWidth="1"/>
    <col min="12290" max="12290" width="54.85546875" style="475" customWidth="1"/>
    <col min="12291" max="12291" width="3.85546875" style="475" customWidth="1"/>
    <col min="12292" max="12292" width="25.140625" style="475" customWidth="1"/>
    <col min="12293" max="12293" width="4.28515625" style="475" customWidth="1"/>
    <col min="12294" max="12294" width="23.85546875" style="475" customWidth="1"/>
    <col min="12295" max="12295" width="18" style="475" customWidth="1"/>
    <col min="12296" max="12296" width="19.140625" style="475" customWidth="1"/>
    <col min="12297" max="12297" width="16.5703125" style="475" bestFit="1" customWidth="1"/>
    <col min="12298" max="12298" width="11.28515625" style="475" bestFit="1" customWidth="1"/>
    <col min="12299" max="12299" width="16.5703125" style="475" bestFit="1" customWidth="1"/>
    <col min="12300" max="12300" width="15" style="475" bestFit="1" customWidth="1"/>
    <col min="12301" max="12544" width="9.140625" style="475"/>
    <col min="12545" max="12545" width="8.42578125" style="475" customWidth="1"/>
    <col min="12546" max="12546" width="54.85546875" style="475" customWidth="1"/>
    <col min="12547" max="12547" width="3.85546875" style="475" customWidth="1"/>
    <col min="12548" max="12548" width="25.140625" style="475" customWidth="1"/>
    <col min="12549" max="12549" width="4.28515625" style="475" customWidth="1"/>
    <col min="12550" max="12550" width="23.85546875" style="475" customWidth="1"/>
    <col min="12551" max="12551" width="18" style="475" customWidth="1"/>
    <col min="12552" max="12552" width="19.140625" style="475" customWidth="1"/>
    <col min="12553" max="12553" width="16.5703125" style="475" bestFit="1" customWidth="1"/>
    <col min="12554" max="12554" width="11.28515625" style="475" bestFit="1" customWidth="1"/>
    <col min="12555" max="12555" width="16.5703125" style="475" bestFit="1" customWidth="1"/>
    <col min="12556" max="12556" width="15" style="475" bestFit="1" customWidth="1"/>
    <col min="12557" max="12800" width="9.140625" style="475"/>
    <col min="12801" max="12801" width="8.42578125" style="475" customWidth="1"/>
    <col min="12802" max="12802" width="54.85546875" style="475" customWidth="1"/>
    <col min="12803" max="12803" width="3.85546875" style="475" customWidth="1"/>
    <col min="12804" max="12804" width="25.140625" style="475" customWidth="1"/>
    <col min="12805" max="12805" width="4.28515625" style="475" customWidth="1"/>
    <col min="12806" max="12806" width="23.85546875" style="475" customWidth="1"/>
    <col min="12807" max="12807" width="18" style="475" customWidth="1"/>
    <col min="12808" max="12808" width="19.140625" style="475" customWidth="1"/>
    <col min="12809" max="12809" width="16.5703125" style="475" bestFit="1" customWidth="1"/>
    <col min="12810" max="12810" width="11.28515625" style="475" bestFit="1" customWidth="1"/>
    <col min="12811" max="12811" width="16.5703125" style="475" bestFit="1" customWidth="1"/>
    <col min="12812" max="12812" width="15" style="475" bestFit="1" customWidth="1"/>
    <col min="12813" max="13056" width="9.140625" style="475"/>
    <col min="13057" max="13057" width="8.42578125" style="475" customWidth="1"/>
    <col min="13058" max="13058" width="54.85546875" style="475" customWidth="1"/>
    <col min="13059" max="13059" width="3.85546875" style="475" customWidth="1"/>
    <col min="13060" max="13060" width="25.140625" style="475" customWidth="1"/>
    <col min="13061" max="13061" width="4.28515625" style="475" customWidth="1"/>
    <col min="13062" max="13062" width="23.85546875" style="475" customWidth="1"/>
    <col min="13063" max="13063" width="18" style="475" customWidth="1"/>
    <col min="13064" max="13064" width="19.140625" style="475" customWidth="1"/>
    <col min="13065" max="13065" width="16.5703125" style="475" bestFit="1" customWidth="1"/>
    <col min="13066" max="13066" width="11.28515625" style="475" bestFit="1" customWidth="1"/>
    <col min="13067" max="13067" width="16.5703125" style="475" bestFit="1" customWidth="1"/>
    <col min="13068" max="13068" width="15" style="475" bestFit="1" customWidth="1"/>
    <col min="13069" max="13312" width="9.140625" style="475"/>
    <col min="13313" max="13313" width="8.42578125" style="475" customWidth="1"/>
    <col min="13314" max="13314" width="54.85546875" style="475" customWidth="1"/>
    <col min="13315" max="13315" width="3.85546875" style="475" customWidth="1"/>
    <col min="13316" max="13316" width="25.140625" style="475" customWidth="1"/>
    <col min="13317" max="13317" width="4.28515625" style="475" customWidth="1"/>
    <col min="13318" max="13318" width="23.85546875" style="475" customWidth="1"/>
    <col min="13319" max="13319" width="18" style="475" customWidth="1"/>
    <col min="13320" max="13320" width="19.140625" style="475" customWidth="1"/>
    <col min="13321" max="13321" width="16.5703125" style="475" bestFit="1" customWidth="1"/>
    <col min="13322" max="13322" width="11.28515625" style="475" bestFit="1" customWidth="1"/>
    <col min="13323" max="13323" width="16.5703125" style="475" bestFit="1" customWidth="1"/>
    <col min="13324" max="13324" width="15" style="475" bestFit="1" customWidth="1"/>
    <col min="13325" max="13568" width="9.140625" style="475"/>
    <col min="13569" max="13569" width="8.42578125" style="475" customWidth="1"/>
    <col min="13570" max="13570" width="54.85546875" style="475" customWidth="1"/>
    <col min="13571" max="13571" width="3.85546875" style="475" customWidth="1"/>
    <col min="13572" max="13572" width="25.140625" style="475" customWidth="1"/>
    <col min="13573" max="13573" width="4.28515625" style="475" customWidth="1"/>
    <col min="13574" max="13574" width="23.85546875" style="475" customWidth="1"/>
    <col min="13575" max="13575" width="18" style="475" customWidth="1"/>
    <col min="13576" max="13576" width="19.140625" style="475" customWidth="1"/>
    <col min="13577" max="13577" width="16.5703125" style="475" bestFit="1" customWidth="1"/>
    <col min="13578" max="13578" width="11.28515625" style="475" bestFit="1" customWidth="1"/>
    <col min="13579" max="13579" width="16.5703125" style="475" bestFit="1" customWidth="1"/>
    <col min="13580" max="13580" width="15" style="475" bestFit="1" customWidth="1"/>
    <col min="13581" max="13824" width="9.140625" style="475"/>
    <col min="13825" max="13825" width="8.42578125" style="475" customWidth="1"/>
    <col min="13826" max="13826" width="54.85546875" style="475" customWidth="1"/>
    <col min="13827" max="13827" width="3.85546875" style="475" customWidth="1"/>
    <col min="13828" max="13828" width="25.140625" style="475" customWidth="1"/>
    <col min="13829" max="13829" width="4.28515625" style="475" customWidth="1"/>
    <col min="13830" max="13830" width="23.85546875" style="475" customWidth="1"/>
    <col min="13831" max="13831" width="18" style="475" customWidth="1"/>
    <col min="13832" max="13832" width="19.140625" style="475" customWidth="1"/>
    <col min="13833" max="13833" width="16.5703125" style="475" bestFit="1" customWidth="1"/>
    <col min="13834" max="13834" width="11.28515625" style="475" bestFit="1" customWidth="1"/>
    <col min="13835" max="13835" width="16.5703125" style="475" bestFit="1" customWidth="1"/>
    <col min="13836" max="13836" width="15" style="475" bestFit="1" customWidth="1"/>
    <col min="13837" max="14080" width="9.140625" style="475"/>
    <col min="14081" max="14081" width="8.42578125" style="475" customWidth="1"/>
    <col min="14082" max="14082" width="54.85546875" style="475" customWidth="1"/>
    <col min="14083" max="14083" width="3.85546875" style="475" customWidth="1"/>
    <col min="14084" max="14084" width="25.140625" style="475" customWidth="1"/>
    <col min="14085" max="14085" width="4.28515625" style="475" customWidth="1"/>
    <col min="14086" max="14086" width="23.85546875" style="475" customWidth="1"/>
    <col min="14087" max="14087" width="18" style="475" customWidth="1"/>
    <col min="14088" max="14088" width="19.140625" style="475" customWidth="1"/>
    <col min="14089" max="14089" width="16.5703125" style="475" bestFit="1" customWidth="1"/>
    <col min="14090" max="14090" width="11.28515625" style="475" bestFit="1" customWidth="1"/>
    <col min="14091" max="14091" width="16.5703125" style="475" bestFit="1" customWidth="1"/>
    <col min="14092" max="14092" width="15" style="475" bestFit="1" customWidth="1"/>
    <col min="14093" max="14336" width="9.140625" style="475"/>
    <col min="14337" max="14337" width="8.42578125" style="475" customWidth="1"/>
    <col min="14338" max="14338" width="54.85546875" style="475" customWidth="1"/>
    <col min="14339" max="14339" width="3.85546875" style="475" customWidth="1"/>
    <col min="14340" max="14340" width="25.140625" style="475" customWidth="1"/>
    <col min="14341" max="14341" width="4.28515625" style="475" customWidth="1"/>
    <col min="14342" max="14342" width="23.85546875" style="475" customWidth="1"/>
    <col min="14343" max="14343" width="18" style="475" customWidth="1"/>
    <col min="14344" max="14344" width="19.140625" style="475" customWidth="1"/>
    <col min="14345" max="14345" width="16.5703125" style="475" bestFit="1" customWidth="1"/>
    <col min="14346" max="14346" width="11.28515625" style="475" bestFit="1" customWidth="1"/>
    <col min="14347" max="14347" width="16.5703125" style="475" bestFit="1" customWidth="1"/>
    <col min="14348" max="14348" width="15" style="475" bestFit="1" customWidth="1"/>
    <col min="14349" max="14592" width="9.140625" style="475"/>
    <col min="14593" max="14593" width="8.42578125" style="475" customWidth="1"/>
    <col min="14594" max="14594" width="54.85546875" style="475" customWidth="1"/>
    <col min="14595" max="14595" width="3.85546875" style="475" customWidth="1"/>
    <col min="14596" max="14596" width="25.140625" style="475" customWidth="1"/>
    <col min="14597" max="14597" width="4.28515625" style="475" customWidth="1"/>
    <col min="14598" max="14598" width="23.85546875" style="475" customWidth="1"/>
    <col min="14599" max="14599" width="18" style="475" customWidth="1"/>
    <col min="14600" max="14600" width="19.140625" style="475" customWidth="1"/>
    <col min="14601" max="14601" width="16.5703125" style="475" bestFit="1" customWidth="1"/>
    <col min="14602" max="14602" width="11.28515625" style="475" bestFit="1" customWidth="1"/>
    <col min="14603" max="14603" width="16.5703125" style="475" bestFit="1" customWidth="1"/>
    <col min="14604" max="14604" width="15" style="475" bestFit="1" customWidth="1"/>
    <col min="14605" max="14848" width="9.140625" style="475"/>
    <col min="14849" max="14849" width="8.42578125" style="475" customWidth="1"/>
    <col min="14850" max="14850" width="54.85546875" style="475" customWidth="1"/>
    <col min="14851" max="14851" width="3.85546875" style="475" customWidth="1"/>
    <col min="14852" max="14852" width="25.140625" style="475" customWidth="1"/>
    <col min="14853" max="14853" width="4.28515625" style="475" customWidth="1"/>
    <col min="14854" max="14854" width="23.85546875" style="475" customWidth="1"/>
    <col min="14855" max="14855" width="18" style="475" customWidth="1"/>
    <col min="14856" max="14856" width="19.140625" style="475" customWidth="1"/>
    <col min="14857" max="14857" width="16.5703125" style="475" bestFit="1" customWidth="1"/>
    <col min="14858" max="14858" width="11.28515625" style="475" bestFit="1" customWidth="1"/>
    <col min="14859" max="14859" width="16.5703125" style="475" bestFit="1" customWidth="1"/>
    <col min="14860" max="14860" width="15" style="475" bestFit="1" customWidth="1"/>
    <col min="14861" max="15104" width="9.140625" style="475"/>
    <col min="15105" max="15105" width="8.42578125" style="475" customWidth="1"/>
    <col min="15106" max="15106" width="54.85546875" style="475" customWidth="1"/>
    <col min="15107" max="15107" width="3.85546875" style="475" customWidth="1"/>
    <col min="15108" max="15108" width="25.140625" style="475" customWidth="1"/>
    <col min="15109" max="15109" width="4.28515625" style="475" customWidth="1"/>
    <col min="15110" max="15110" width="23.85546875" style="475" customWidth="1"/>
    <col min="15111" max="15111" width="18" style="475" customWidth="1"/>
    <col min="15112" max="15112" width="19.140625" style="475" customWidth="1"/>
    <col min="15113" max="15113" width="16.5703125" style="475" bestFit="1" customWidth="1"/>
    <col min="15114" max="15114" width="11.28515625" style="475" bestFit="1" customWidth="1"/>
    <col min="15115" max="15115" width="16.5703125" style="475" bestFit="1" customWidth="1"/>
    <col min="15116" max="15116" width="15" style="475" bestFit="1" customWidth="1"/>
    <col min="15117" max="15360" width="9.140625" style="475"/>
    <col min="15361" max="15361" width="8.42578125" style="475" customWidth="1"/>
    <col min="15362" max="15362" width="54.85546875" style="475" customWidth="1"/>
    <col min="15363" max="15363" width="3.85546875" style="475" customWidth="1"/>
    <col min="15364" max="15364" width="25.140625" style="475" customWidth="1"/>
    <col min="15365" max="15365" width="4.28515625" style="475" customWidth="1"/>
    <col min="15366" max="15366" width="23.85546875" style="475" customWidth="1"/>
    <col min="15367" max="15367" width="18" style="475" customWidth="1"/>
    <col min="15368" max="15368" width="19.140625" style="475" customWidth="1"/>
    <col min="15369" max="15369" width="16.5703125" style="475" bestFit="1" customWidth="1"/>
    <col min="15370" max="15370" width="11.28515625" style="475" bestFit="1" customWidth="1"/>
    <col min="15371" max="15371" width="16.5703125" style="475" bestFit="1" customWidth="1"/>
    <col min="15372" max="15372" width="15" style="475" bestFit="1" customWidth="1"/>
    <col min="15373" max="15616" width="9.140625" style="475"/>
    <col min="15617" max="15617" width="8.42578125" style="475" customWidth="1"/>
    <col min="15618" max="15618" width="54.85546875" style="475" customWidth="1"/>
    <col min="15619" max="15619" width="3.85546875" style="475" customWidth="1"/>
    <col min="15620" max="15620" width="25.140625" style="475" customWidth="1"/>
    <col min="15621" max="15621" width="4.28515625" style="475" customWidth="1"/>
    <col min="15622" max="15622" width="23.85546875" style="475" customWidth="1"/>
    <col min="15623" max="15623" width="18" style="475" customWidth="1"/>
    <col min="15624" max="15624" width="19.140625" style="475" customWidth="1"/>
    <col min="15625" max="15625" width="16.5703125" style="475" bestFit="1" customWidth="1"/>
    <col min="15626" max="15626" width="11.28515625" style="475" bestFit="1" customWidth="1"/>
    <col min="15627" max="15627" width="16.5703125" style="475" bestFit="1" customWidth="1"/>
    <col min="15628" max="15628" width="15" style="475" bestFit="1" customWidth="1"/>
    <col min="15629" max="15872" width="9.140625" style="475"/>
    <col min="15873" max="15873" width="8.42578125" style="475" customWidth="1"/>
    <col min="15874" max="15874" width="54.85546875" style="475" customWidth="1"/>
    <col min="15875" max="15875" width="3.85546875" style="475" customWidth="1"/>
    <col min="15876" max="15876" width="25.140625" style="475" customWidth="1"/>
    <col min="15877" max="15877" width="4.28515625" style="475" customWidth="1"/>
    <col min="15878" max="15878" width="23.85546875" style="475" customWidth="1"/>
    <col min="15879" max="15879" width="18" style="475" customWidth="1"/>
    <col min="15880" max="15880" width="19.140625" style="475" customWidth="1"/>
    <col min="15881" max="15881" width="16.5703125" style="475" bestFit="1" customWidth="1"/>
    <col min="15882" max="15882" width="11.28515625" style="475" bestFit="1" customWidth="1"/>
    <col min="15883" max="15883" width="16.5703125" style="475" bestFit="1" customWidth="1"/>
    <col min="15884" max="15884" width="15" style="475" bestFit="1" customWidth="1"/>
    <col min="15885" max="16128" width="9.140625" style="475"/>
    <col min="16129" max="16129" width="8.42578125" style="475" customWidth="1"/>
    <col min="16130" max="16130" width="54.85546875" style="475" customWidth="1"/>
    <col min="16131" max="16131" width="3.85546875" style="475" customWidth="1"/>
    <col min="16132" max="16132" width="25.140625" style="475" customWidth="1"/>
    <col min="16133" max="16133" width="4.28515625" style="475" customWidth="1"/>
    <col min="16134" max="16134" width="23.85546875" style="475" customWidth="1"/>
    <col min="16135" max="16135" width="18" style="475" customWidth="1"/>
    <col min="16136" max="16136" width="19.140625" style="475" customWidth="1"/>
    <col min="16137" max="16137" width="16.5703125" style="475" bestFit="1" customWidth="1"/>
    <col min="16138" max="16138" width="11.28515625" style="475" bestFit="1" customWidth="1"/>
    <col min="16139" max="16139" width="16.5703125" style="475" bestFit="1" customWidth="1"/>
    <col min="16140" max="16140" width="15" style="475" bestFit="1" customWidth="1"/>
    <col min="16141" max="16384" width="9.140625" style="475"/>
  </cols>
  <sheetData>
    <row r="1" spans="1:256" ht="16.5">
      <c r="A1" s="474"/>
      <c r="B1" s="913" t="s">
        <v>364</v>
      </c>
      <c r="C1" s="914"/>
      <c r="D1" s="914"/>
      <c r="E1" s="914"/>
      <c r="F1" s="915"/>
    </row>
    <row r="2" spans="1:256" ht="16.5">
      <c r="A2" s="476"/>
      <c r="B2" s="477"/>
      <c r="C2" s="478"/>
      <c r="D2" s="478"/>
      <c r="E2" s="478"/>
      <c r="F2" s="479"/>
    </row>
    <row r="3" spans="1:256" ht="16.5">
      <c r="A3" s="476"/>
      <c r="D3" s="916" t="s">
        <v>365</v>
      </c>
      <c r="E3" s="916"/>
      <c r="F3" s="917"/>
    </row>
    <row r="4" spans="1:256" ht="16.5">
      <c r="A4" s="918" t="s">
        <v>366</v>
      </c>
      <c r="B4" s="919"/>
      <c r="C4" s="481"/>
      <c r="D4" s="919"/>
      <c r="E4" s="919"/>
      <c r="F4" s="920"/>
      <c r="G4" s="482"/>
      <c r="H4" s="482"/>
      <c r="I4" s="482"/>
      <c r="J4" s="482"/>
      <c r="K4" s="482"/>
      <c r="L4" s="482"/>
    </row>
    <row r="5" spans="1:256" ht="22.5" customHeight="1">
      <c r="A5" s="483" t="s">
        <v>367</v>
      </c>
      <c r="B5" s="484" t="s">
        <v>368</v>
      </c>
      <c r="C5" s="485"/>
      <c r="D5" s="486" t="s">
        <v>369</v>
      </c>
      <c r="E5" s="921" t="s">
        <v>370</v>
      </c>
      <c r="F5" s="922"/>
      <c r="H5" s="482"/>
    </row>
    <row r="6" spans="1:256" ht="54" customHeight="1">
      <c r="A6" s="487">
        <v>1</v>
      </c>
      <c r="B6" s="488" t="s">
        <v>371</v>
      </c>
      <c r="C6" s="489"/>
      <c r="D6" s="490">
        <f>'Sch-1'!O302</f>
        <v>0</v>
      </c>
      <c r="E6" s="489"/>
      <c r="F6" s="491" t="e">
        <f>ROUND('Sch-1'!AB302,0)</f>
        <v>#REF!</v>
      </c>
      <c r="G6" s="492"/>
      <c r="H6" s="493"/>
      <c r="I6" s="494"/>
      <c r="J6" s="482"/>
      <c r="K6" s="482"/>
    </row>
    <row r="7" spans="1:256" ht="45" customHeight="1">
      <c r="A7" s="495">
        <v>2</v>
      </c>
      <c r="B7" s="488" t="s">
        <v>372</v>
      </c>
      <c r="C7" s="489"/>
      <c r="D7" s="496" t="e">
        <f>#REF!</f>
        <v>#REF!</v>
      </c>
      <c r="E7" s="489"/>
      <c r="F7" s="491" t="e">
        <f>ROUND(#REF!,0)</f>
        <v>#REF!</v>
      </c>
      <c r="G7" s="497"/>
      <c r="H7" s="482"/>
      <c r="J7" s="482"/>
      <c r="K7" s="482"/>
    </row>
    <row r="8" spans="1:256" ht="35.25" customHeight="1">
      <c r="A8" s="498">
        <v>3</v>
      </c>
      <c r="B8" s="488" t="s">
        <v>373</v>
      </c>
      <c r="C8" s="489"/>
      <c r="D8" s="496">
        <f>'Sch-2'!S473</f>
        <v>0</v>
      </c>
      <c r="E8" s="489"/>
      <c r="F8" s="499">
        <f>ROUND('Sch-2'!AA473,0)</f>
        <v>0</v>
      </c>
      <c r="G8" s="497"/>
      <c r="H8" s="482"/>
      <c r="J8" s="482"/>
      <c r="K8" s="482"/>
    </row>
    <row r="9" spans="1:256" ht="30.75" customHeight="1">
      <c r="A9" s="500">
        <v>4</v>
      </c>
      <c r="B9" s="488" t="s">
        <v>374</v>
      </c>
      <c r="C9" s="489"/>
      <c r="D9" s="496" t="s">
        <v>236</v>
      </c>
      <c r="E9" s="489" t="s">
        <v>375</v>
      </c>
      <c r="F9" s="499" t="str">
        <f>D9</f>
        <v>Not Applicable</v>
      </c>
      <c r="G9" s="501"/>
      <c r="H9" s="482"/>
      <c r="J9" s="482"/>
      <c r="K9" s="482"/>
    </row>
    <row r="10" spans="1:256" ht="31.5" customHeight="1">
      <c r="A10" s="502">
        <v>5</v>
      </c>
      <c r="B10" s="503" t="s">
        <v>376</v>
      </c>
      <c r="C10" s="489"/>
      <c r="D10" s="504" t="e">
        <f>SUM(D6:D9)</f>
        <v>#REF!</v>
      </c>
      <c r="E10" s="489"/>
      <c r="F10" s="505" t="e">
        <f>SUM(F6:F9)</f>
        <v>#REF!</v>
      </c>
      <c r="G10" s="506"/>
      <c r="H10" s="507"/>
      <c r="I10" s="508"/>
      <c r="J10" s="507"/>
      <c r="K10" s="507"/>
      <c r="L10" s="509"/>
      <c r="M10" s="509"/>
      <c r="N10" s="509"/>
      <c r="O10" s="509"/>
      <c r="P10" s="509"/>
      <c r="Q10" s="509"/>
      <c r="R10" s="509"/>
      <c r="S10" s="509"/>
      <c r="T10" s="509"/>
      <c r="U10" s="509"/>
      <c r="V10" s="509"/>
      <c r="W10" s="509"/>
      <c r="X10" s="509"/>
      <c r="Y10" s="509"/>
      <c r="Z10" s="509"/>
      <c r="AA10" s="509"/>
      <c r="AB10" s="509"/>
      <c r="AC10" s="509"/>
      <c r="AD10" s="509"/>
      <c r="AE10" s="509"/>
      <c r="AF10" s="509"/>
      <c r="AG10" s="509"/>
      <c r="AH10" s="509"/>
      <c r="AI10" s="509"/>
      <c r="AJ10" s="509"/>
      <c r="AK10" s="509"/>
      <c r="AL10" s="509"/>
      <c r="AM10" s="509"/>
      <c r="AN10" s="509"/>
      <c r="AO10" s="509"/>
      <c r="AP10" s="509"/>
      <c r="AQ10" s="509"/>
      <c r="AR10" s="509"/>
      <c r="AS10" s="509"/>
      <c r="AT10" s="509"/>
      <c r="AU10" s="509"/>
      <c r="AV10" s="509"/>
      <c r="AW10" s="509"/>
      <c r="AX10" s="509"/>
      <c r="AY10" s="509"/>
      <c r="AZ10" s="509"/>
      <c r="BA10" s="509"/>
      <c r="BB10" s="509"/>
      <c r="BC10" s="509"/>
      <c r="BD10" s="509"/>
      <c r="BE10" s="509"/>
      <c r="BF10" s="509"/>
      <c r="BG10" s="509"/>
      <c r="BH10" s="509"/>
      <c r="BI10" s="509"/>
      <c r="BJ10" s="509"/>
      <c r="BK10" s="509"/>
      <c r="BL10" s="509"/>
      <c r="BM10" s="509"/>
      <c r="BN10" s="509"/>
      <c r="BO10" s="509"/>
      <c r="BP10" s="509"/>
      <c r="BQ10" s="509"/>
      <c r="BR10" s="509"/>
      <c r="BS10" s="509"/>
      <c r="BT10" s="509"/>
      <c r="BU10" s="509"/>
      <c r="BV10" s="509"/>
      <c r="BW10" s="509"/>
      <c r="BX10" s="509"/>
      <c r="BY10" s="509"/>
      <c r="BZ10" s="509"/>
      <c r="CA10" s="509"/>
      <c r="CB10" s="509"/>
      <c r="CC10" s="509"/>
      <c r="CD10" s="509"/>
      <c r="CE10" s="509"/>
      <c r="CF10" s="509"/>
      <c r="CG10" s="509"/>
      <c r="CH10" s="509"/>
      <c r="CI10" s="509"/>
      <c r="CJ10" s="509"/>
      <c r="CK10" s="509"/>
      <c r="CL10" s="509"/>
      <c r="CM10" s="509"/>
      <c r="CN10" s="509"/>
      <c r="CO10" s="509"/>
      <c r="CP10" s="509"/>
      <c r="CQ10" s="509"/>
      <c r="CR10" s="509"/>
      <c r="CS10" s="509"/>
      <c r="CT10" s="509"/>
      <c r="CU10" s="509"/>
      <c r="CV10" s="509"/>
      <c r="CW10" s="509"/>
      <c r="CX10" s="509"/>
      <c r="CY10" s="509"/>
      <c r="CZ10" s="509"/>
      <c r="DA10" s="509"/>
      <c r="DB10" s="509"/>
      <c r="DC10" s="509"/>
      <c r="DD10" s="509"/>
      <c r="DE10" s="509"/>
      <c r="DF10" s="509"/>
      <c r="DG10" s="509"/>
      <c r="DH10" s="509"/>
      <c r="DI10" s="509"/>
      <c r="DJ10" s="509"/>
      <c r="DK10" s="509"/>
      <c r="DL10" s="509"/>
      <c r="DM10" s="509"/>
      <c r="DN10" s="509"/>
      <c r="DO10" s="509"/>
      <c r="DP10" s="509"/>
      <c r="DQ10" s="509"/>
      <c r="DR10" s="509"/>
      <c r="DS10" s="509"/>
      <c r="DT10" s="509"/>
      <c r="DU10" s="509"/>
      <c r="DV10" s="509"/>
      <c r="DW10" s="509"/>
      <c r="DX10" s="509"/>
      <c r="DY10" s="509"/>
      <c r="DZ10" s="509"/>
      <c r="EA10" s="509"/>
      <c r="EB10" s="509"/>
      <c r="EC10" s="509"/>
      <c r="ED10" s="509"/>
      <c r="EE10" s="509"/>
      <c r="EF10" s="509"/>
      <c r="EG10" s="509"/>
      <c r="EH10" s="509"/>
      <c r="EI10" s="509"/>
      <c r="EJ10" s="509"/>
      <c r="EK10" s="509"/>
      <c r="EL10" s="509"/>
      <c r="EM10" s="509"/>
      <c r="EN10" s="509"/>
      <c r="EO10" s="509"/>
      <c r="EP10" s="509"/>
      <c r="EQ10" s="509"/>
      <c r="ER10" s="509"/>
      <c r="ES10" s="509"/>
      <c r="ET10" s="509"/>
      <c r="EU10" s="509"/>
      <c r="EV10" s="509"/>
      <c r="EW10" s="509"/>
      <c r="EX10" s="509"/>
      <c r="EY10" s="509"/>
      <c r="EZ10" s="509"/>
      <c r="FA10" s="509"/>
      <c r="FB10" s="509"/>
      <c r="FC10" s="509"/>
      <c r="FD10" s="509"/>
      <c r="FE10" s="509"/>
      <c r="FF10" s="509"/>
      <c r="FG10" s="509"/>
      <c r="FH10" s="509"/>
      <c r="FI10" s="509"/>
      <c r="FJ10" s="509"/>
      <c r="FK10" s="509"/>
      <c r="FL10" s="509"/>
      <c r="FM10" s="509"/>
      <c r="FN10" s="509"/>
      <c r="FO10" s="509"/>
      <c r="FP10" s="509"/>
      <c r="FQ10" s="509"/>
      <c r="FR10" s="509"/>
      <c r="FS10" s="509"/>
      <c r="FT10" s="509"/>
      <c r="FU10" s="509"/>
      <c r="FV10" s="509"/>
      <c r="FW10" s="509"/>
      <c r="FX10" s="509"/>
      <c r="FY10" s="509"/>
      <c r="FZ10" s="509"/>
      <c r="GA10" s="509"/>
      <c r="GB10" s="509"/>
      <c r="GC10" s="509"/>
      <c r="GD10" s="509"/>
      <c r="GE10" s="509"/>
      <c r="GF10" s="509"/>
      <c r="GG10" s="509"/>
      <c r="GH10" s="509"/>
      <c r="GI10" s="509"/>
      <c r="GJ10" s="509"/>
      <c r="GK10" s="509"/>
      <c r="GL10" s="509"/>
      <c r="GM10" s="509"/>
      <c r="GN10" s="509"/>
      <c r="GO10" s="509"/>
      <c r="GP10" s="509"/>
      <c r="GQ10" s="509"/>
      <c r="GR10" s="509"/>
      <c r="GS10" s="509"/>
      <c r="GT10" s="509"/>
      <c r="GU10" s="509"/>
      <c r="GV10" s="509"/>
      <c r="GW10" s="509"/>
      <c r="GX10" s="509"/>
      <c r="GY10" s="509"/>
      <c r="GZ10" s="509"/>
      <c r="HA10" s="509"/>
      <c r="HB10" s="509"/>
      <c r="HC10" s="509"/>
      <c r="HD10" s="509"/>
      <c r="HE10" s="509"/>
      <c r="HF10" s="509"/>
      <c r="HG10" s="509"/>
      <c r="HH10" s="509"/>
      <c r="HI10" s="509"/>
      <c r="HJ10" s="509"/>
      <c r="HK10" s="509"/>
      <c r="HL10" s="509"/>
      <c r="HM10" s="509"/>
      <c r="HN10" s="509"/>
      <c r="HO10" s="509"/>
      <c r="HP10" s="509"/>
      <c r="HQ10" s="509"/>
      <c r="HR10" s="509"/>
      <c r="HS10" s="509"/>
      <c r="HT10" s="509"/>
      <c r="HU10" s="509"/>
      <c r="HV10" s="509"/>
      <c r="HW10" s="509"/>
      <c r="HX10" s="509"/>
      <c r="HY10" s="509"/>
      <c r="HZ10" s="509"/>
      <c r="IA10" s="509"/>
      <c r="IB10" s="509"/>
      <c r="IC10" s="509"/>
      <c r="ID10" s="509"/>
      <c r="IE10" s="509"/>
      <c r="IF10" s="509"/>
      <c r="IG10" s="509"/>
      <c r="IH10" s="509"/>
      <c r="II10" s="509"/>
      <c r="IJ10" s="509"/>
      <c r="IK10" s="509"/>
      <c r="IL10" s="509"/>
      <c r="IM10" s="509"/>
      <c r="IN10" s="509"/>
      <c r="IO10" s="509"/>
      <c r="IP10" s="509"/>
      <c r="IQ10" s="509"/>
      <c r="IR10" s="509"/>
      <c r="IS10" s="509"/>
      <c r="IT10" s="509"/>
      <c r="IU10" s="509"/>
      <c r="IV10" s="509"/>
    </row>
    <row r="11" spans="1:256" ht="25.5" customHeight="1">
      <c r="A11" s="487">
        <v>6</v>
      </c>
      <c r="B11" s="488" t="s">
        <v>377</v>
      </c>
      <c r="C11" s="510"/>
      <c r="D11" s="511" t="s">
        <v>378</v>
      </c>
      <c r="E11" s="510"/>
      <c r="F11" s="499" t="s">
        <v>378</v>
      </c>
      <c r="G11" s="501"/>
      <c r="H11" s="482"/>
      <c r="J11" s="482"/>
      <c r="K11" s="482"/>
    </row>
    <row r="12" spans="1:256" ht="24" customHeight="1">
      <c r="A12" s="512">
        <v>7</v>
      </c>
      <c r="B12" s="513" t="s">
        <v>376</v>
      </c>
      <c r="C12" s="514"/>
      <c r="D12" s="515" t="e">
        <f>D10</f>
        <v>#REF!</v>
      </c>
      <c r="E12" s="514"/>
      <c r="F12" s="516" t="e">
        <f>F10</f>
        <v>#REF!</v>
      </c>
      <c r="G12" s="517"/>
      <c r="H12" s="518"/>
      <c r="I12" s="517"/>
      <c r="J12" s="517"/>
      <c r="K12" s="517"/>
      <c r="L12" s="517"/>
      <c r="M12" s="517"/>
      <c r="N12" s="517"/>
      <c r="O12" s="517"/>
      <c r="P12" s="517"/>
      <c r="Q12" s="517"/>
      <c r="R12" s="517"/>
      <c r="S12" s="517"/>
      <c r="T12" s="517"/>
      <c r="U12" s="517"/>
      <c r="V12" s="517"/>
      <c r="W12" s="517"/>
      <c r="X12" s="517"/>
      <c r="Y12" s="517"/>
      <c r="Z12" s="517"/>
      <c r="AA12" s="517"/>
      <c r="AB12" s="517"/>
      <c r="AC12" s="517"/>
      <c r="AD12" s="517"/>
      <c r="AE12" s="517"/>
      <c r="AF12" s="517"/>
      <c r="AG12" s="517"/>
      <c r="AH12" s="517"/>
      <c r="AI12" s="517"/>
      <c r="AJ12" s="517"/>
      <c r="AK12" s="517"/>
      <c r="AL12" s="517"/>
      <c r="AM12" s="517"/>
      <c r="AN12" s="517"/>
      <c r="AO12" s="517"/>
      <c r="AP12" s="517"/>
      <c r="AQ12" s="517"/>
      <c r="AR12" s="517"/>
      <c r="AS12" s="517"/>
      <c r="AT12" s="517"/>
      <c r="AU12" s="517"/>
      <c r="AV12" s="517"/>
      <c r="AW12" s="517"/>
      <c r="AX12" s="517"/>
      <c r="AY12" s="517"/>
      <c r="AZ12" s="517"/>
      <c r="BA12" s="517"/>
      <c r="BB12" s="517"/>
      <c r="BC12" s="517"/>
      <c r="BD12" s="517"/>
      <c r="BE12" s="517"/>
      <c r="BF12" s="517"/>
      <c r="BG12" s="517"/>
      <c r="BH12" s="517"/>
      <c r="BI12" s="517"/>
      <c r="BJ12" s="517"/>
      <c r="BK12" s="517"/>
      <c r="BL12" s="517"/>
      <c r="BM12" s="517"/>
      <c r="BN12" s="517"/>
      <c r="BO12" s="517"/>
      <c r="BP12" s="517"/>
      <c r="BQ12" s="517"/>
      <c r="BR12" s="517"/>
      <c r="BS12" s="517"/>
      <c r="BT12" s="517"/>
      <c r="BU12" s="517"/>
      <c r="BV12" s="517"/>
      <c r="BW12" s="517"/>
      <c r="BX12" s="517"/>
      <c r="BY12" s="517"/>
      <c r="BZ12" s="517"/>
      <c r="CA12" s="517"/>
      <c r="CB12" s="517"/>
      <c r="CC12" s="517"/>
      <c r="CD12" s="517"/>
      <c r="CE12" s="517"/>
      <c r="CF12" s="517"/>
      <c r="CG12" s="517"/>
      <c r="CH12" s="517"/>
      <c r="CI12" s="517"/>
      <c r="CJ12" s="517"/>
      <c r="CK12" s="517"/>
      <c r="CL12" s="517"/>
      <c r="CM12" s="517"/>
      <c r="CN12" s="517"/>
      <c r="CO12" s="517"/>
      <c r="CP12" s="517"/>
      <c r="CQ12" s="517"/>
      <c r="CR12" s="517"/>
      <c r="CS12" s="517"/>
      <c r="CT12" s="517"/>
      <c r="CU12" s="517"/>
      <c r="CV12" s="517"/>
      <c r="CW12" s="517"/>
      <c r="CX12" s="517"/>
      <c r="CY12" s="517"/>
      <c r="CZ12" s="517"/>
      <c r="DA12" s="517"/>
      <c r="DB12" s="517"/>
      <c r="DC12" s="517"/>
      <c r="DD12" s="517"/>
      <c r="DE12" s="517"/>
      <c r="DF12" s="517"/>
      <c r="DG12" s="517"/>
      <c r="DH12" s="517"/>
      <c r="DI12" s="517"/>
      <c r="DJ12" s="517"/>
      <c r="DK12" s="517"/>
      <c r="DL12" s="517"/>
      <c r="DM12" s="517"/>
      <c r="DN12" s="517"/>
      <c r="DO12" s="517"/>
      <c r="DP12" s="517"/>
      <c r="DQ12" s="517"/>
      <c r="DR12" s="517"/>
      <c r="DS12" s="517"/>
      <c r="DT12" s="517"/>
      <c r="DU12" s="517"/>
      <c r="DV12" s="517"/>
      <c r="DW12" s="517"/>
      <c r="DX12" s="517"/>
      <c r="DY12" s="517"/>
      <c r="DZ12" s="517"/>
      <c r="EA12" s="517"/>
      <c r="EB12" s="517"/>
      <c r="EC12" s="517"/>
      <c r="ED12" s="517"/>
      <c r="EE12" s="517"/>
      <c r="EF12" s="517"/>
      <c r="EG12" s="517"/>
      <c r="EH12" s="517"/>
      <c r="EI12" s="517"/>
      <c r="EJ12" s="517"/>
      <c r="EK12" s="517"/>
      <c r="EL12" s="517"/>
      <c r="EM12" s="517"/>
      <c r="EN12" s="517"/>
      <c r="EO12" s="517"/>
      <c r="EP12" s="517"/>
      <c r="EQ12" s="517"/>
      <c r="ER12" s="517"/>
      <c r="ES12" s="517"/>
      <c r="ET12" s="517"/>
      <c r="EU12" s="517"/>
      <c r="EV12" s="517"/>
      <c r="EW12" s="517"/>
      <c r="EX12" s="517"/>
      <c r="EY12" s="517"/>
      <c r="EZ12" s="517"/>
      <c r="FA12" s="517"/>
      <c r="FB12" s="517"/>
      <c r="FC12" s="517"/>
      <c r="FD12" s="517"/>
      <c r="FE12" s="517"/>
      <c r="FF12" s="517"/>
      <c r="FG12" s="517"/>
      <c r="FH12" s="517"/>
      <c r="FI12" s="517"/>
      <c r="FJ12" s="517"/>
      <c r="FK12" s="517"/>
      <c r="FL12" s="517"/>
      <c r="FM12" s="517"/>
      <c r="FN12" s="517"/>
      <c r="FO12" s="517"/>
      <c r="FP12" s="517"/>
      <c r="FQ12" s="517"/>
      <c r="FR12" s="517"/>
      <c r="FS12" s="517"/>
      <c r="FT12" s="517"/>
      <c r="FU12" s="517"/>
      <c r="FV12" s="517"/>
      <c r="FW12" s="517"/>
      <c r="FX12" s="517"/>
      <c r="FY12" s="517"/>
      <c r="FZ12" s="517"/>
      <c r="GA12" s="517"/>
      <c r="GB12" s="517"/>
      <c r="GC12" s="517"/>
      <c r="GD12" s="517"/>
      <c r="GE12" s="517"/>
      <c r="GF12" s="517"/>
      <c r="GG12" s="517"/>
      <c r="GH12" s="517"/>
      <c r="GI12" s="517"/>
      <c r="GJ12" s="517"/>
      <c r="GK12" s="517"/>
      <c r="GL12" s="517"/>
      <c r="GM12" s="517"/>
      <c r="GN12" s="517"/>
      <c r="GO12" s="517"/>
      <c r="GP12" s="517"/>
      <c r="GQ12" s="517"/>
      <c r="GR12" s="517"/>
      <c r="GS12" s="517"/>
      <c r="GT12" s="517"/>
      <c r="GU12" s="517"/>
      <c r="GV12" s="517"/>
      <c r="GW12" s="517"/>
      <c r="GX12" s="517"/>
      <c r="GY12" s="517"/>
      <c r="GZ12" s="517"/>
      <c r="HA12" s="517"/>
      <c r="HB12" s="517"/>
      <c r="HC12" s="517"/>
      <c r="HD12" s="517"/>
      <c r="HE12" s="517"/>
      <c r="HF12" s="517"/>
      <c r="HG12" s="517"/>
      <c r="HH12" s="517"/>
      <c r="HI12" s="517"/>
      <c r="HJ12" s="517"/>
      <c r="HK12" s="517"/>
      <c r="HL12" s="517"/>
      <c r="HM12" s="517"/>
      <c r="HN12" s="517"/>
      <c r="HO12" s="517"/>
      <c r="HP12" s="517"/>
      <c r="HQ12" s="517"/>
      <c r="HR12" s="517"/>
      <c r="HS12" s="517"/>
      <c r="HT12" s="517"/>
      <c r="HU12" s="517"/>
      <c r="HV12" s="517"/>
      <c r="HW12" s="517"/>
      <c r="HX12" s="517"/>
      <c r="HY12" s="517"/>
      <c r="HZ12" s="517"/>
      <c r="IA12" s="517"/>
      <c r="IB12" s="517"/>
      <c r="IC12" s="517"/>
      <c r="ID12" s="517"/>
      <c r="IE12" s="517"/>
      <c r="IF12" s="517"/>
      <c r="IG12" s="517"/>
      <c r="IH12" s="517"/>
      <c r="II12" s="517"/>
      <c r="IJ12" s="517"/>
      <c r="IK12" s="517"/>
      <c r="IL12" s="517"/>
      <c r="IM12" s="517"/>
      <c r="IN12" s="517"/>
      <c r="IO12" s="517"/>
      <c r="IP12" s="517"/>
      <c r="IQ12" s="517"/>
      <c r="IR12" s="517"/>
      <c r="IS12" s="517"/>
      <c r="IT12" s="517"/>
      <c r="IU12" s="517"/>
      <c r="IV12" s="517"/>
    </row>
    <row r="13" spans="1:256" ht="31.5" customHeight="1">
      <c r="A13" s="500">
        <v>8</v>
      </c>
      <c r="B13" s="519" t="s">
        <v>379</v>
      </c>
      <c r="C13" s="520"/>
      <c r="D13" s="521"/>
      <c r="E13" s="520"/>
      <c r="F13" s="522"/>
      <c r="H13" s="482"/>
    </row>
    <row r="14" spans="1:256" ht="36" hidden="1" customHeight="1">
      <c r="A14" s="487" t="s">
        <v>375</v>
      </c>
      <c r="B14" s="523" t="s">
        <v>380</v>
      </c>
      <c r="C14" s="489"/>
      <c r="D14" s="496">
        <v>0</v>
      </c>
      <c r="E14" s="489"/>
      <c r="F14" s="524">
        <v>0</v>
      </c>
      <c r="H14" s="482" t="s">
        <v>381</v>
      </c>
      <c r="I14" s="492">
        <f>'[10]Sch-1'!V135</f>
        <v>291545315.51999992</v>
      </c>
    </row>
    <row r="15" spans="1:256" ht="36" hidden="1" customHeight="1">
      <c r="A15" s="487"/>
      <c r="B15" s="523" t="s">
        <v>382</v>
      </c>
      <c r="C15" s="489"/>
      <c r="D15" s="496">
        <v>0</v>
      </c>
      <c r="E15" s="489"/>
      <c r="F15" s="524">
        <v>0</v>
      </c>
      <c r="H15" s="482"/>
    </row>
    <row r="16" spans="1:256" ht="36" customHeight="1">
      <c r="A16" s="487" t="s">
        <v>375</v>
      </c>
      <c r="B16" s="523" t="s">
        <v>382</v>
      </c>
      <c r="C16" s="496"/>
      <c r="D16" s="924">
        <f>'Sch-5'!D15</f>
        <v>0</v>
      </c>
      <c r="E16" s="489"/>
      <c r="F16" s="524" t="e">
        <f>ROUND('Sch-1'!AG302,0)</f>
        <v>#REF!</v>
      </c>
      <c r="G16" s="492"/>
      <c r="H16" s="525"/>
    </row>
    <row r="17" spans="1:256" ht="36" customHeight="1">
      <c r="A17" s="487" t="s">
        <v>375</v>
      </c>
      <c r="B17" s="523" t="s">
        <v>383</v>
      </c>
      <c r="C17" s="496"/>
      <c r="D17" s="925"/>
      <c r="E17" s="489"/>
      <c r="F17" s="524" t="e">
        <f>ROUND('Sch-1'!AH302,0)</f>
        <v>#REF!</v>
      </c>
      <c r="G17" s="492"/>
      <c r="H17" s="525"/>
    </row>
    <row r="18" spans="1:256" ht="36" customHeight="1">
      <c r="A18" s="487" t="s">
        <v>375</v>
      </c>
      <c r="B18" s="523" t="s">
        <v>384</v>
      </c>
      <c r="C18" s="496"/>
      <c r="D18" s="926"/>
      <c r="E18" s="489"/>
      <c r="F18" s="524" t="e">
        <f>ROUND('Sch-1'!AI302,0)</f>
        <v>#REF!</v>
      </c>
      <c r="H18" s="525"/>
      <c r="I18" s="492"/>
    </row>
    <row r="19" spans="1:256" ht="36" customHeight="1">
      <c r="A19" s="487"/>
      <c r="B19" s="523" t="s">
        <v>385</v>
      </c>
      <c r="C19" s="489"/>
      <c r="D19" s="496">
        <f>'Sch-5'!D17</f>
        <v>0</v>
      </c>
      <c r="E19" s="489"/>
      <c r="F19" s="524">
        <f>ROUND('Sch-2'!AC473,0)</f>
        <v>0</v>
      </c>
      <c r="G19" s="492"/>
      <c r="H19" s="492"/>
    </row>
    <row r="20" spans="1:256" ht="36" customHeight="1">
      <c r="A20" s="487" t="s">
        <v>375</v>
      </c>
      <c r="B20" s="523" t="s">
        <v>386</v>
      </c>
      <c r="C20" s="526"/>
      <c r="D20" s="496" t="s">
        <v>236</v>
      </c>
      <c r="E20" s="489"/>
      <c r="F20" s="524" t="str">
        <f t="shared" ref="F20" si="0">D20</f>
        <v>Not Applicable</v>
      </c>
    </row>
    <row r="21" spans="1:256" ht="36" customHeight="1">
      <c r="A21" s="500">
        <v>9</v>
      </c>
      <c r="B21" s="523" t="s">
        <v>387</v>
      </c>
      <c r="C21" s="520"/>
      <c r="D21" s="527">
        <f>D16+D19</f>
        <v>0</v>
      </c>
      <c r="E21" s="520"/>
      <c r="F21" s="527" t="e">
        <f>F16+F17+F18+F19</f>
        <v>#REF!</v>
      </c>
      <c r="G21" s="501"/>
    </row>
    <row r="22" spans="1:256" ht="23.25" customHeight="1">
      <c r="A22" s="512">
        <v>10</v>
      </c>
      <c r="B22" s="528" t="s">
        <v>388</v>
      </c>
      <c r="C22" s="514"/>
      <c r="D22" s="529" t="e">
        <f>D12+D21</f>
        <v>#REF!</v>
      </c>
      <c r="E22" s="514"/>
      <c r="F22" s="530" t="e">
        <f>F12+F21</f>
        <v>#REF!</v>
      </c>
      <c r="G22" s="531"/>
      <c r="H22" s="517"/>
      <c r="I22" s="517"/>
      <c r="J22" s="517"/>
      <c r="K22" s="517"/>
      <c r="L22" s="517"/>
      <c r="M22" s="517"/>
      <c r="N22" s="517"/>
      <c r="O22" s="517"/>
      <c r="P22" s="517"/>
      <c r="Q22" s="517"/>
      <c r="R22" s="517"/>
      <c r="S22" s="517"/>
      <c r="T22" s="517"/>
      <c r="U22" s="517"/>
      <c r="V22" s="517"/>
      <c r="W22" s="517"/>
      <c r="X22" s="517"/>
      <c r="Y22" s="517"/>
      <c r="Z22" s="517"/>
      <c r="AA22" s="517"/>
      <c r="AB22" s="517"/>
      <c r="AC22" s="517"/>
      <c r="AD22" s="517"/>
      <c r="AE22" s="517"/>
      <c r="AF22" s="517"/>
      <c r="AG22" s="517"/>
      <c r="AH22" s="517"/>
      <c r="AI22" s="517"/>
      <c r="AJ22" s="517"/>
      <c r="AK22" s="517"/>
      <c r="AL22" s="517"/>
      <c r="AM22" s="517"/>
      <c r="AN22" s="517"/>
      <c r="AO22" s="517"/>
      <c r="AP22" s="517"/>
      <c r="AQ22" s="517"/>
      <c r="AR22" s="517"/>
      <c r="AS22" s="517"/>
      <c r="AT22" s="517"/>
      <c r="AU22" s="517"/>
      <c r="AV22" s="517"/>
      <c r="AW22" s="517"/>
      <c r="AX22" s="517"/>
      <c r="AY22" s="517"/>
      <c r="AZ22" s="517"/>
      <c r="BA22" s="517"/>
      <c r="BB22" s="517"/>
      <c r="BC22" s="517"/>
      <c r="BD22" s="517"/>
      <c r="BE22" s="517"/>
      <c r="BF22" s="517"/>
      <c r="BG22" s="517"/>
      <c r="BH22" s="517"/>
      <c r="BI22" s="517"/>
      <c r="BJ22" s="517"/>
      <c r="BK22" s="517"/>
      <c r="BL22" s="517"/>
      <c r="BM22" s="517"/>
      <c r="BN22" s="517"/>
      <c r="BO22" s="517"/>
      <c r="BP22" s="517"/>
      <c r="BQ22" s="517"/>
      <c r="BR22" s="517"/>
      <c r="BS22" s="517"/>
      <c r="BT22" s="517"/>
      <c r="BU22" s="517"/>
      <c r="BV22" s="517"/>
      <c r="BW22" s="517"/>
      <c r="BX22" s="517"/>
      <c r="BY22" s="517"/>
      <c r="BZ22" s="517"/>
      <c r="CA22" s="517"/>
      <c r="CB22" s="517"/>
      <c r="CC22" s="517"/>
      <c r="CD22" s="517"/>
      <c r="CE22" s="517"/>
      <c r="CF22" s="517"/>
      <c r="CG22" s="517"/>
      <c r="CH22" s="517"/>
      <c r="CI22" s="517"/>
      <c r="CJ22" s="517"/>
      <c r="CK22" s="517"/>
      <c r="CL22" s="517"/>
      <c r="CM22" s="517"/>
      <c r="CN22" s="517"/>
      <c r="CO22" s="517"/>
      <c r="CP22" s="517"/>
      <c r="CQ22" s="517"/>
      <c r="CR22" s="517"/>
      <c r="CS22" s="517"/>
      <c r="CT22" s="517"/>
      <c r="CU22" s="517"/>
      <c r="CV22" s="517"/>
      <c r="CW22" s="517"/>
      <c r="CX22" s="517"/>
      <c r="CY22" s="517"/>
      <c r="CZ22" s="517"/>
      <c r="DA22" s="517"/>
      <c r="DB22" s="517"/>
      <c r="DC22" s="517"/>
      <c r="DD22" s="517"/>
      <c r="DE22" s="517"/>
      <c r="DF22" s="517"/>
      <c r="DG22" s="517"/>
      <c r="DH22" s="517"/>
      <c r="DI22" s="517"/>
      <c r="DJ22" s="517"/>
      <c r="DK22" s="517"/>
      <c r="DL22" s="517"/>
      <c r="DM22" s="517"/>
      <c r="DN22" s="517"/>
      <c r="DO22" s="517"/>
      <c r="DP22" s="517"/>
      <c r="DQ22" s="517"/>
      <c r="DR22" s="517"/>
      <c r="DS22" s="517"/>
      <c r="DT22" s="517"/>
      <c r="DU22" s="517"/>
      <c r="DV22" s="517"/>
      <c r="DW22" s="517"/>
      <c r="DX22" s="517"/>
      <c r="DY22" s="517"/>
      <c r="DZ22" s="517"/>
      <c r="EA22" s="517"/>
      <c r="EB22" s="517"/>
      <c r="EC22" s="517"/>
      <c r="ED22" s="517"/>
      <c r="EE22" s="517"/>
      <c r="EF22" s="517"/>
      <c r="EG22" s="517"/>
      <c r="EH22" s="517"/>
      <c r="EI22" s="517"/>
      <c r="EJ22" s="517"/>
      <c r="EK22" s="517"/>
      <c r="EL22" s="517"/>
      <c r="EM22" s="517"/>
      <c r="EN22" s="517"/>
      <c r="EO22" s="517"/>
      <c r="EP22" s="517"/>
      <c r="EQ22" s="517"/>
      <c r="ER22" s="517"/>
      <c r="ES22" s="517"/>
      <c r="ET22" s="517"/>
      <c r="EU22" s="517"/>
      <c r="EV22" s="517"/>
      <c r="EW22" s="517"/>
      <c r="EX22" s="517"/>
      <c r="EY22" s="517"/>
      <c r="EZ22" s="517"/>
      <c r="FA22" s="517"/>
      <c r="FB22" s="517"/>
      <c r="FC22" s="517"/>
      <c r="FD22" s="517"/>
      <c r="FE22" s="517"/>
      <c r="FF22" s="517"/>
      <c r="FG22" s="517"/>
      <c r="FH22" s="517"/>
      <c r="FI22" s="517"/>
      <c r="FJ22" s="517"/>
      <c r="FK22" s="517"/>
      <c r="FL22" s="517"/>
      <c r="FM22" s="517"/>
      <c r="FN22" s="517"/>
      <c r="FO22" s="517"/>
      <c r="FP22" s="517"/>
      <c r="FQ22" s="517"/>
      <c r="FR22" s="517"/>
      <c r="FS22" s="517"/>
      <c r="FT22" s="517"/>
      <c r="FU22" s="517"/>
      <c r="FV22" s="517"/>
      <c r="FW22" s="517"/>
      <c r="FX22" s="517"/>
      <c r="FY22" s="517"/>
      <c r="FZ22" s="517"/>
      <c r="GA22" s="517"/>
      <c r="GB22" s="517"/>
      <c r="GC22" s="517"/>
      <c r="GD22" s="517"/>
      <c r="GE22" s="517"/>
      <c r="GF22" s="517"/>
      <c r="GG22" s="517"/>
      <c r="GH22" s="517"/>
      <c r="GI22" s="517"/>
      <c r="GJ22" s="517"/>
      <c r="GK22" s="517"/>
      <c r="GL22" s="517"/>
      <c r="GM22" s="517"/>
      <c r="GN22" s="517"/>
      <c r="GO22" s="517"/>
      <c r="GP22" s="517"/>
      <c r="GQ22" s="517"/>
      <c r="GR22" s="517"/>
      <c r="GS22" s="517"/>
      <c r="GT22" s="517"/>
      <c r="GU22" s="517"/>
      <c r="GV22" s="517"/>
      <c r="GW22" s="517"/>
      <c r="GX22" s="517"/>
      <c r="GY22" s="517"/>
      <c r="GZ22" s="517"/>
      <c r="HA22" s="517"/>
      <c r="HB22" s="517"/>
      <c r="HC22" s="517"/>
      <c r="HD22" s="517"/>
      <c r="HE22" s="517"/>
      <c r="HF22" s="517"/>
      <c r="HG22" s="517"/>
      <c r="HH22" s="517"/>
      <c r="HI22" s="517"/>
      <c r="HJ22" s="517"/>
      <c r="HK22" s="517"/>
      <c r="HL22" s="517"/>
      <c r="HM22" s="517"/>
      <c r="HN22" s="517"/>
      <c r="HO22" s="517"/>
      <c r="HP22" s="517"/>
      <c r="HQ22" s="517"/>
      <c r="HR22" s="517"/>
      <c r="HS22" s="517"/>
      <c r="HT22" s="517"/>
      <c r="HU22" s="517"/>
      <c r="HV22" s="517"/>
      <c r="HW22" s="517"/>
      <c r="HX22" s="517"/>
      <c r="HY22" s="517"/>
      <c r="HZ22" s="517"/>
      <c r="IA22" s="517"/>
      <c r="IB22" s="517"/>
      <c r="IC22" s="517"/>
      <c r="ID22" s="517"/>
      <c r="IE22" s="517"/>
      <c r="IF22" s="517"/>
      <c r="IG22" s="517"/>
      <c r="IH22" s="517"/>
      <c r="II22" s="517"/>
      <c r="IJ22" s="517"/>
      <c r="IK22" s="517"/>
      <c r="IL22" s="517"/>
      <c r="IM22" s="517"/>
      <c r="IN22" s="517"/>
      <c r="IO22" s="517"/>
      <c r="IP22" s="517"/>
      <c r="IQ22" s="517"/>
      <c r="IR22" s="517"/>
      <c r="IS22" s="517"/>
      <c r="IT22" s="517"/>
      <c r="IU22" s="517"/>
      <c r="IV22" s="517"/>
    </row>
    <row r="23" spans="1:256" ht="12.75" customHeight="1">
      <c r="A23" s="532"/>
      <c r="B23" s="927"/>
      <c r="C23" s="927"/>
      <c r="D23" s="927"/>
      <c r="E23" s="927"/>
      <c r="F23" s="928"/>
    </row>
    <row r="24" spans="1:256" ht="75.75" customHeight="1">
      <c r="A24" s="542" t="s">
        <v>389</v>
      </c>
      <c r="B24" s="929" t="s">
        <v>390</v>
      </c>
      <c r="C24" s="929"/>
      <c r="D24" s="929"/>
      <c r="E24" s="929"/>
      <c r="F24" s="929"/>
    </row>
    <row r="25" spans="1:256" ht="54" customHeight="1">
      <c r="A25" s="542" t="s">
        <v>391</v>
      </c>
      <c r="B25" s="929" t="s">
        <v>392</v>
      </c>
      <c r="C25" s="929"/>
      <c r="D25" s="929"/>
      <c r="E25" s="929"/>
      <c r="F25" s="929"/>
    </row>
    <row r="26" spans="1:256">
      <c r="A26" s="533"/>
      <c r="B26" s="930"/>
      <c r="C26" s="930"/>
      <c r="D26" s="930"/>
      <c r="E26" s="930"/>
      <c r="F26" s="930"/>
    </row>
    <row r="27" spans="1:256" ht="37.5" customHeight="1">
      <c r="A27" s="923" t="s">
        <v>394</v>
      </c>
      <c r="B27" s="923"/>
      <c r="C27" s="923"/>
      <c r="D27" s="923"/>
      <c r="E27" s="923"/>
      <c r="F27" s="534"/>
    </row>
    <row r="28" spans="1:256" ht="33.75" customHeight="1">
      <c r="A28" s="923"/>
      <c r="B28" s="923"/>
      <c r="C28" s="923"/>
      <c r="D28" s="923"/>
      <c r="E28" s="923"/>
      <c r="F28" s="535" t="s">
        <v>393</v>
      </c>
    </row>
    <row r="31" spans="1:256">
      <c r="G31" s="537"/>
      <c r="H31" s="537"/>
      <c r="I31" s="537"/>
      <c r="J31" s="537"/>
      <c r="K31" s="537"/>
      <c r="L31" s="537"/>
      <c r="M31" s="537"/>
      <c r="N31" s="537"/>
      <c r="O31" s="537"/>
      <c r="P31" s="537"/>
      <c r="Q31" s="537"/>
      <c r="R31" s="537"/>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7"/>
      <c r="AY31" s="537"/>
      <c r="AZ31" s="537"/>
      <c r="BA31" s="537"/>
      <c r="BB31" s="537"/>
      <c r="BC31" s="537"/>
      <c r="BD31" s="537"/>
      <c r="BE31" s="537"/>
      <c r="BF31" s="537"/>
      <c r="BG31" s="537"/>
      <c r="BH31" s="537"/>
      <c r="BI31" s="537"/>
      <c r="BJ31" s="537"/>
      <c r="BK31" s="537"/>
      <c r="BL31" s="537"/>
      <c r="BM31" s="537"/>
      <c r="BN31" s="537"/>
      <c r="BO31" s="537"/>
      <c r="BP31" s="537"/>
      <c r="BQ31" s="537"/>
      <c r="BR31" s="537"/>
      <c r="BS31" s="537"/>
      <c r="BT31" s="537"/>
      <c r="BU31" s="537"/>
      <c r="BV31" s="537"/>
      <c r="BW31" s="537"/>
      <c r="BX31" s="537"/>
      <c r="BY31" s="537"/>
      <c r="BZ31" s="537"/>
      <c r="CA31" s="537"/>
      <c r="CB31" s="537"/>
      <c r="CC31" s="537"/>
      <c r="CD31" s="537"/>
      <c r="CE31" s="537"/>
      <c r="CF31" s="537"/>
      <c r="CG31" s="537"/>
      <c r="CH31" s="537"/>
      <c r="CI31" s="537"/>
      <c r="CJ31" s="537"/>
      <c r="CK31" s="537"/>
      <c r="CL31" s="537"/>
      <c r="CM31" s="537"/>
      <c r="CN31" s="537"/>
      <c r="CO31" s="537"/>
      <c r="CP31" s="537"/>
      <c r="CQ31" s="537"/>
      <c r="CR31" s="537"/>
      <c r="CS31" s="537"/>
      <c r="CT31" s="537"/>
      <c r="CU31" s="537"/>
      <c r="CV31" s="537"/>
      <c r="CW31" s="537"/>
      <c r="CX31" s="537"/>
      <c r="CY31" s="537"/>
      <c r="CZ31" s="537"/>
      <c r="DA31" s="537"/>
      <c r="DB31" s="537"/>
      <c r="DC31" s="537"/>
      <c r="DD31" s="537"/>
      <c r="DE31" s="537"/>
      <c r="DF31" s="537"/>
      <c r="DG31" s="537"/>
      <c r="DH31" s="537"/>
      <c r="DI31" s="537"/>
      <c r="DJ31" s="537"/>
      <c r="DK31" s="537"/>
      <c r="DL31" s="537"/>
      <c r="DM31" s="537"/>
      <c r="DN31" s="537"/>
      <c r="DO31" s="537"/>
      <c r="DP31" s="537"/>
      <c r="DQ31" s="537"/>
      <c r="DR31" s="537"/>
      <c r="DS31" s="537"/>
      <c r="DT31" s="537"/>
      <c r="DU31" s="537"/>
      <c r="DV31" s="537"/>
      <c r="DW31" s="537"/>
      <c r="DX31" s="537"/>
      <c r="DY31" s="537"/>
      <c r="DZ31" s="537"/>
      <c r="EA31" s="537"/>
      <c r="EB31" s="537"/>
      <c r="EC31" s="537"/>
      <c r="ED31" s="537"/>
      <c r="EE31" s="537"/>
      <c r="EF31" s="537"/>
      <c r="EG31" s="537"/>
      <c r="EH31" s="537"/>
      <c r="EI31" s="537"/>
      <c r="EJ31" s="537"/>
      <c r="EK31" s="537"/>
      <c r="EL31" s="537"/>
      <c r="EM31" s="537"/>
      <c r="EN31" s="537"/>
      <c r="EO31" s="537"/>
      <c r="EP31" s="537"/>
      <c r="EQ31" s="537"/>
      <c r="ER31" s="537"/>
      <c r="ES31" s="537"/>
      <c r="ET31" s="537"/>
      <c r="EU31" s="537"/>
      <c r="EV31" s="537"/>
      <c r="EW31" s="537"/>
      <c r="EX31" s="537"/>
      <c r="EY31" s="537"/>
      <c r="EZ31" s="537"/>
      <c r="FA31" s="537"/>
      <c r="FB31" s="537"/>
      <c r="FC31" s="537"/>
      <c r="FD31" s="537"/>
      <c r="FE31" s="537"/>
      <c r="FF31" s="537"/>
      <c r="FG31" s="537"/>
      <c r="FH31" s="537"/>
      <c r="FI31" s="537"/>
      <c r="FJ31" s="537"/>
      <c r="FK31" s="537"/>
      <c r="FL31" s="537"/>
      <c r="FM31" s="537"/>
      <c r="FN31" s="537"/>
      <c r="FO31" s="537"/>
      <c r="FP31" s="537"/>
      <c r="FQ31" s="537"/>
      <c r="FR31" s="537"/>
      <c r="FS31" s="537"/>
      <c r="FT31" s="537"/>
      <c r="FU31" s="537"/>
      <c r="FV31" s="537"/>
      <c r="FW31" s="537"/>
      <c r="FX31" s="537"/>
      <c r="FY31" s="537"/>
      <c r="FZ31" s="537"/>
      <c r="GA31" s="537"/>
      <c r="GB31" s="537"/>
      <c r="GC31" s="537"/>
      <c r="GD31" s="537"/>
      <c r="GE31" s="537"/>
      <c r="GF31" s="537"/>
      <c r="GG31" s="537"/>
      <c r="GH31" s="537"/>
      <c r="GI31" s="537"/>
      <c r="GJ31" s="537"/>
      <c r="GK31" s="537"/>
      <c r="GL31" s="537"/>
      <c r="GM31" s="537"/>
      <c r="GN31" s="537"/>
      <c r="GO31" s="537"/>
      <c r="GP31" s="537"/>
      <c r="GQ31" s="537"/>
      <c r="GR31" s="537"/>
      <c r="GS31" s="537"/>
      <c r="GT31" s="537"/>
      <c r="GU31" s="537"/>
      <c r="GV31" s="537"/>
      <c r="GW31" s="537"/>
      <c r="GX31" s="537"/>
      <c r="GY31" s="537"/>
      <c r="GZ31" s="537"/>
      <c r="HA31" s="537"/>
      <c r="HB31" s="537"/>
      <c r="HC31" s="537"/>
      <c r="HD31" s="537"/>
      <c r="HE31" s="537"/>
      <c r="HF31" s="537"/>
      <c r="HG31" s="537"/>
      <c r="HH31" s="537"/>
      <c r="HI31" s="537"/>
      <c r="HJ31" s="537"/>
      <c r="HK31" s="537"/>
      <c r="HL31" s="537"/>
      <c r="HM31" s="537"/>
      <c r="HN31" s="537"/>
      <c r="HO31" s="537"/>
      <c r="HP31" s="537"/>
      <c r="HQ31" s="537"/>
      <c r="HR31" s="537"/>
      <c r="HS31" s="537"/>
      <c r="HT31" s="537"/>
      <c r="HU31" s="537"/>
      <c r="HV31" s="537"/>
      <c r="HW31" s="537"/>
      <c r="HX31" s="537"/>
      <c r="HY31" s="537"/>
      <c r="HZ31" s="537"/>
      <c r="IA31" s="537"/>
      <c r="IB31" s="537"/>
      <c r="IC31" s="537"/>
      <c r="ID31" s="537"/>
      <c r="IE31" s="537"/>
      <c r="IF31" s="537"/>
      <c r="IG31" s="537"/>
      <c r="IH31" s="537"/>
      <c r="II31" s="537"/>
      <c r="IJ31" s="537"/>
      <c r="IK31" s="537"/>
      <c r="IL31" s="537"/>
      <c r="IM31" s="537"/>
      <c r="IN31" s="537"/>
      <c r="IO31" s="537"/>
      <c r="IP31" s="537"/>
      <c r="IQ31" s="537"/>
      <c r="IR31" s="537"/>
      <c r="IS31" s="537"/>
      <c r="IT31" s="537"/>
      <c r="IU31" s="537"/>
      <c r="IV31" s="537"/>
    </row>
    <row r="32" spans="1:256" ht="16.5">
      <c r="F32" s="538"/>
      <c r="G32" s="539"/>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c r="IT32" s="539"/>
      <c r="IU32" s="539"/>
      <c r="IV32" s="539"/>
    </row>
    <row r="33" spans="7:256" ht="16.5">
      <c r="G33" s="539"/>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c r="IT33" s="539"/>
      <c r="IU33" s="539"/>
      <c r="IV33" s="539"/>
    </row>
    <row r="34" spans="7:256">
      <c r="G34" s="537"/>
      <c r="H34" s="537"/>
      <c r="I34" s="537"/>
      <c r="J34" s="537"/>
      <c r="K34" s="537"/>
      <c r="L34" s="537"/>
      <c r="M34" s="537"/>
      <c r="N34" s="537"/>
      <c r="O34" s="537"/>
      <c r="P34" s="537"/>
      <c r="Q34" s="537"/>
      <c r="R34" s="537"/>
      <c r="S34" s="537"/>
      <c r="T34" s="537"/>
      <c r="U34" s="537"/>
      <c r="V34" s="537"/>
      <c r="W34" s="537"/>
      <c r="X34" s="537"/>
      <c r="Y34" s="537"/>
      <c r="Z34" s="537"/>
      <c r="AA34" s="537"/>
      <c r="AB34" s="537"/>
      <c r="AC34" s="537"/>
      <c r="AD34" s="537"/>
      <c r="AE34" s="537"/>
      <c r="AF34" s="537"/>
      <c r="AG34" s="537"/>
      <c r="AH34" s="537"/>
      <c r="AI34" s="537"/>
      <c r="AJ34" s="537"/>
      <c r="AK34" s="537"/>
      <c r="AL34" s="537"/>
      <c r="AM34" s="537"/>
      <c r="AN34" s="537"/>
      <c r="AO34" s="537"/>
      <c r="AP34" s="537"/>
      <c r="AQ34" s="537"/>
      <c r="AR34" s="537"/>
      <c r="AS34" s="537"/>
      <c r="AT34" s="537"/>
      <c r="AU34" s="537"/>
      <c r="AV34" s="537"/>
      <c r="AW34" s="537"/>
      <c r="AX34" s="537"/>
      <c r="AY34" s="537"/>
      <c r="AZ34" s="537"/>
      <c r="BA34" s="537"/>
      <c r="BB34" s="537"/>
      <c r="BC34" s="537"/>
      <c r="BD34" s="537"/>
      <c r="BE34" s="537"/>
      <c r="BF34" s="537"/>
      <c r="BG34" s="537"/>
      <c r="BH34" s="537"/>
      <c r="BI34" s="537"/>
      <c r="BJ34" s="537"/>
      <c r="BK34" s="537"/>
      <c r="BL34" s="537"/>
      <c r="BM34" s="537"/>
      <c r="BN34" s="537"/>
      <c r="BO34" s="537"/>
      <c r="BP34" s="537"/>
      <c r="BQ34" s="537"/>
      <c r="BR34" s="537"/>
      <c r="BS34" s="537"/>
      <c r="BT34" s="537"/>
      <c r="BU34" s="537"/>
      <c r="BV34" s="537"/>
      <c r="BW34" s="537"/>
      <c r="BX34" s="537"/>
      <c r="BY34" s="537"/>
      <c r="BZ34" s="537"/>
      <c r="CA34" s="537"/>
      <c r="CB34" s="537"/>
      <c r="CC34" s="537"/>
      <c r="CD34" s="537"/>
      <c r="CE34" s="537"/>
      <c r="CF34" s="537"/>
      <c r="CG34" s="537"/>
      <c r="CH34" s="537"/>
      <c r="CI34" s="537"/>
      <c r="CJ34" s="537"/>
      <c r="CK34" s="537"/>
      <c r="CL34" s="537"/>
      <c r="CM34" s="537"/>
      <c r="CN34" s="537"/>
      <c r="CO34" s="537"/>
      <c r="CP34" s="537"/>
      <c r="CQ34" s="537"/>
      <c r="CR34" s="537"/>
      <c r="CS34" s="537"/>
      <c r="CT34" s="537"/>
      <c r="CU34" s="537"/>
      <c r="CV34" s="537"/>
      <c r="CW34" s="537"/>
      <c r="CX34" s="537"/>
      <c r="CY34" s="537"/>
      <c r="CZ34" s="537"/>
      <c r="DA34" s="537"/>
      <c r="DB34" s="537"/>
      <c r="DC34" s="537"/>
      <c r="DD34" s="537"/>
      <c r="DE34" s="537"/>
      <c r="DF34" s="537"/>
      <c r="DG34" s="537"/>
      <c r="DH34" s="537"/>
      <c r="DI34" s="537"/>
      <c r="DJ34" s="537"/>
      <c r="DK34" s="537"/>
      <c r="DL34" s="537"/>
      <c r="DM34" s="537"/>
      <c r="DN34" s="537"/>
      <c r="DO34" s="537"/>
      <c r="DP34" s="537"/>
      <c r="DQ34" s="537"/>
      <c r="DR34" s="537"/>
      <c r="DS34" s="537"/>
      <c r="DT34" s="537"/>
      <c r="DU34" s="537"/>
      <c r="DV34" s="537"/>
      <c r="DW34" s="537"/>
      <c r="DX34" s="537"/>
      <c r="DY34" s="537"/>
      <c r="DZ34" s="537"/>
      <c r="EA34" s="537"/>
      <c r="EB34" s="537"/>
      <c r="EC34" s="537"/>
      <c r="ED34" s="537"/>
      <c r="EE34" s="537"/>
      <c r="EF34" s="537"/>
      <c r="EG34" s="537"/>
      <c r="EH34" s="537"/>
      <c r="EI34" s="537"/>
      <c r="EJ34" s="537"/>
      <c r="EK34" s="537"/>
      <c r="EL34" s="537"/>
      <c r="EM34" s="537"/>
      <c r="EN34" s="537"/>
      <c r="EO34" s="537"/>
      <c r="EP34" s="537"/>
      <c r="EQ34" s="537"/>
      <c r="ER34" s="537"/>
      <c r="ES34" s="537"/>
      <c r="ET34" s="537"/>
      <c r="EU34" s="537"/>
      <c r="EV34" s="537"/>
      <c r="EW34" s="537"/>
      <c r="EX34" s="537"/>
      <c r="EY34" s="537"/>
      <c r="EZ34" s="537"/>
      <c r="FA34" s="537"/>
      <c r="FB34" s="537"/>
      <c r="FC34" s="537"/>
      <c r="FD34" s="537"/>
      <c r="FE34" s="537"/>
      <c r="FF34" s="537"/>
      <c r="FG34" s="537"/>
      <c r="FH34" s="537"/>
      <c r="FI34" s="537"/>
      <c r="FJ34" s="537"/>
      <c r="FK34" s="537"/>
      <c r="FL34" s="537"/>
      <c r="FM34" s="537"/>
      <c r="FN34" s="537"/>
      <c r="FO34" s="537"/>
      <c r="FP34" s="537"/>
      <c r="FQ34" s="537"/>
      <c r="FR34" s="537"/>
      <c r="FS34" s="537"/>
      <c r="FT34" s="537"/>
      <c r="FU34" s="537"/>
      <c r="FV34" s="537"/>
      <c r="FW34" s="537"/>
      <c r="FX34" s="537"/>
      <c r="FY34" s="537"/>
      <c r="FZ34" s="537"/>
      <c r="GA34" s="537"/>
      <c r="GB34" s="537"/>
      <c r="GC34" s="537"/>
      <c r="GD34" s="537"/>
      <c r="GE34" s="537"/>
      <c r="GF34" s="537"/>
      <c r="GG34" s="537"/>
      <c r="GH34" s="537"/>
      <c r="GI34" s="537"/>
      <c r="GJ34" s="537"/>
      <c r="GK34" s="537"/>
      <c r="GL34" s="537"/>
      <c r="GM34" s="537"/>
      <c r="GN34" s="537"/>
      <c r="GO34" s="537"/>
      <c r="GP34" s="537"/>
      <c r="GQ34" s="537"/>
      <c r="GR34" s="537"/>
      <c r="GS34" s="537"/>
      <c r="GT34" s="537"/>
      <c r="GU34" s="537"/>
      <c r="GV34" s="537"/>
      <c r="GW34" s="537"/>
      <c r="GX34" s="537"/>
      <c r="GY34" s="537"/>
      <c r="GZ34" s="537"/>
      <c r="HA34" s="537"/>
      <c r="HB34" s="537"/>
      <c r="HC34" s="537"/>
      <c r="HD34" s="537"/>
      <c r="HE34" s="537"/>
      <c r="HF34" s="537"/>
      <c r="HG34" s="537"/>
      <c r="HH34" s="537"/>
      <c r="HI34" s="537"/>
      <c r="HJ34" s="537"/>
      <c r="HK34" s="537"/>
      <c r="HL34" s="537"/>
      <c r="HM34" s="537"/>
      <c r="HN34" s="537"/>
      <c r="HO34" s="537"/>
      <c r="HP34" s="537"/>
      <c r="HQ34" s="537"/>
      <c r="HR34" s="537"/>
      <c r="HS34" s="537"/>
      <c r="HT34" s="537"/>
      <c r="HU34" s="537"/>
      <c r="HV34" s="537"/>
      <c r="HW34" s="537"/>
      <c r="HX34" s="537"/>
      <c r="HY34" s="537"/>
      <c r="HZ34" s="537"/>
      <c r="IA34" s="537"/>
      <c r="IB34" s="537"/>
      <c r="IC34" s="537"/>
      <c r="ID34" s="537"/>
      <c r="IE34" s="537"/>
      <c r="IF34" s="537"/>
      <c r="IG34" s="537"/>
      <c r="IH34" s="537"/>
      <c r="II34" s="537"/>
      <c r="IJ34" s="537"/>
      <c r="IK34" s="537"/>
      <c r="IL34" s="537"/>
      <c r="IM34" s="537"/>
      <c r="IN34" s="537"/>
      <c r="IO34" s="537"/>
      <c r="IP34" s="537"/>
      <c r="IQ34" s="537"/>
      <c r="IR34" s="537"/>
      <c r="IS34" s="537"/>
      <c r="IT34" s="537"/>
      <c r="IU34" s="537"/>
      <c r="IV34" s="537"/>
    </row>
    <row r="35" spans="7:256">
      <c r="G35" s="537"/>
      <c r="H35" s="537"/>
      <c r="I35" s="537"/>
      <c r="J35" s="537"/>
      <c r="K35" s="537"/>
      <c r="L35" s="537"/>
      <c r="M35" s="537"/>
      <c r="N35" s="537"/>
      <c r="O35" s="537"/>
      <c r="P35" s="537"/>
      <c r="Q35" s="537"/>
      <c r="R35" s="537"/>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7"/>
      <c r="AY35" s="537"/>
      <c r="AZ35" s="537"/>
      <c r="BA35" s="537"/>
      <c r="BB35" s="537"/>
      <c r="BC35" s="537"/>
      <c r="BD35" s="537"/>
      <c r="BE35" s="537"/>
      <c r="BF35" s="537"/>
      <c r="BG35" s="537"/>
      <c r="BH35" s="537"/>
      <c r="BI35" s="537"/>
      <c r="BJ35" s="537"/>
      <c r="BK35" s="537"/>
      <c r="BL35" s="537"/>
      <c r="BM35" s="537"/>
      <c r="BN35" s="537"/>
      <c r="BO35" s="537"/>
      <c r="BP35" s="537"/>
      <c r="BQ35" s="537"/>
      <c r="BR35" s="537"/>
      <c r="BS35" s="537"/>
      <c r="BT35" s="537"/>
      <c r="BU35" s="537"/>
      <c r="BV35" s="537"/>
      <c r="BW35" s="537"/>
      <c r="BX35" s="537"/>
      <c r="BY35" s="537"/>
      <c r="BZ35" s="537"/>
      <c r="CA35" s="537"/>
      <c r="CB35" s="537"/>
      <c r="CC35" s="537"/>
      <c r="CD35" s="537"/>
      <c r="CE35" s="537"/>
      <c r="CF35" s="537"/>
      <c r="CG35" s="537"/>
      <c r="CH35" s="537"/>
      <c r="CI35" s="537"/>
      <c r="CJ35" s="537"/>
      <c r="CK35" s="537"/>
      <c r="CL35" s="537"/>
      <c r="CM35" s="537"/>
      <c r="CN35" s="537"/>
      <c r="CO35" s="537"/>
      <c r="CP35" s="537"/>
      <c r="CQ35" s="537"/>
      <c r="CR35" s="537"/>
      <c r="CS35" s="537"/>
      <c r="CT35" s="537"/>
      <c r="CU35" s="537"/>
      <c r="CV35" s="537"/>
      <c r="CW35" s="537"/>
      <c r="CX35" s="537"/>
      <c r="CY35" s="537"/>
      <c r="CZ35" s="537"/>
      <c r="DA35" s="537"/>
      <c r="DB35" s="537"/>
      <c r="DC35" s="537"/>
      <c r="DD35" s="537"/>
      <c r="DE35" s="537"/>
      <c r="DF35" s="537"/>
      <c r="DG35" s="537"/>
      <c r="DH35" s="537"/>
      <c r="DI35" s="537"/>
      <c r="DJ35" s="537"/>
      <c r="DK35" s="537"/>
      <c r="DL35" s="537"/>
      <c r="DM35" s="537"/>
      <c r="DN35" s="537"/>
      <c r="DO35" s="537"/>
      <c r="DP35" s="537"/>
      <c r="DQ35" s="537"/>
      <c r="DR35" s="537"/>
      <c r="DS35" s="537"/>
      <c r="DT35" s="537"/>
      <c r="DU35" s="537"/>
      <c r="DV35" s="537"/>
      <c r="DW35" s="537"/>
      <c r="DX35" s="537"/>
      <c r="DY35" s="537"/>
      <c r="DZ35" s="537"/>
      <c r="EA35" s="537"/>
      <c r="EB35" s="537"/>
      <c r="EC35" s="537"/>
      <c r="ED35" s="537"/>
      <c r="EE35" s="537"/>
      <c r="EF35" s="537"/>
      <c r="EG35" s="537"/>
      <c r="EH35" s="537"/>
      <c r="EI35" s="537"/>
      <c r="EJ35" s="537"/>
      <c r="EK35" s="537"/>
      <c r="EL35" s="537"/>
      <c r="EM35" s="537"/>
      <c r="EN35" s="537"/>
      <c r="EO35" s="537"/>
      <c r="EP35" s="537"/>
      <c r="EQ35" s="537"/>
      <c r="ER35" s="537"/>
      <c r="ES35" s="537"/>
      <c r="ET35" s="537"/>
      <c r="EU35" s="537"/>
      <c r="EV35" s="537"/>
      <c r="EW35" s="537"/>
      <c r="EX35" s="537"/>
      <c r="EY35" s="537"/>
      <c r="EZ35" s="537"/>
      <c r="FA35" s="537"/>
      <c r="FB35" s="537"/>
      <c r="FC35" s="537"/>
      <c r="FD35" s="537"/>
      <c r="FE35" s="537"/>
      <c r="FF35" s="537"/>
      <c r="FG35" s="537"/>
      <c r="FH35" s="537"/>
      <c r="FI35" s="537"/>
      <c r="FJ35" s="537"/>
      <c r="FK35" s="537"/>
      <c r="FL35" s="537"/>
      <c r="FM35" s="537"/>
      <c r="FN35" s="537"/>
      <c r="FO35" s="537"/>
      <c r="FP35" s="537"/>
      <c r="FQ35" s="537"/>
      <c r="FR35" s="537"/>
      <c r="FS35" s="537"/>
      <c r="FT35" s="537"/>
      <c r="FU35" s="537"/>
      <c r="FV35" s="537"/>
      <c r="FW35" s="537"/>
      <c r="FX35" s="537"/>
      <c r="FY35" s="537"/>
      <c r="FZ35" s="537"/>
      <c r="GA35" s="537"/>
      <c r="GB35" s="537"/>
      <c r="GC35" s="537"/>
      <c r="GD35" s="537"/>
      <c r="GE35" s="537"/>
      <c r="GF35" s="537"/>
      <c r="GG35" s="537"/>
      <c r="GH35" s="537"/>
      <c r="GI35" s="537"/>
      <c r="GJ35" s="537"/>
      <c r="GK35" s="537"/>
      <c r="GL35" s="537"/>
      <c r="GM35" s="537"/>
      <c r="GN35" s="537"/>
      <c r="GO35" s="537"/>
      <c r="GP35" s="537"/>
      <c r="GQ35" s="537"/>
      <c r="GR35" s="537"/>
      <c r="GS35" s="537"/>
      <c r="GT35" s="537"/>
      <c r="GU35" s="537"/>
      <c r="GV35" s="537"/>
      <c r="GW35" s="537"/>
      <c r="GX35" s="537"/>
      <c r="GY35" s="537"/>
      <c r="GZ35" s="537"/>
      <c r="HA35" s="537"/>
      <c r="HB35" s="537"/>
      <c r="HC35" s="537"/>
      <c r="HD35" s="537"/>
      <c r="HE35" s="537"/>
      <c r="HF35" s="537"/>
      <c r="HG35" s="537"/>
      <c r="HH35" s="537"/>
      <c r="HI35" s="537"/>
      <c r="HJ35" s="537"/>
      <c r="HK35" s="537"/>
      <c r="HL35" s="537"/>
      <c r="HM35" s="537"/>
      <c r="HN35" s="537"/>
      <c r="HO35" s="537"/>
      <c r="HP35" s="537"/>
      <c r="HQ35" s="537"/>
      <c r="HR35" s="537"/>
      <c r="HS35" s="537"/>
      <c r="HT35" s="537"/>
      <c r="HU35" s="537"/>
      <c r="HV35" s="537"/>
      <c r="HW35" s="537"/>
      <c r="HX35" s="537"/>
      <c r="HY35" s="537"/>
      <c r="HZ35" s="537"/>
      <c r="IA35" s="537"/>
      <c r="IB35" s="537"/>
      <c r="IC35" s="537"/>
      <c r="ID35" s="537"/>
      <c r="IE35" s="537"/>
      <c r="IF35" s="537"/>
      <c r="IG35" s="537"/>
      <c r="IH35" s="537"/>
      <c r="II35" s="537"/>
      <c r="IJ35" s="537"/>
      <c r="IK35" s="537"/>
      <c r="IL35" s="537"/>
      <c r="IM35" s="537"/>
      <c r="IN35" s="537"/>
      <c r="IO35" s="537"/>
      <c r="IP35" s="537"/>
      <c r="IQ35" s="537"/>
      <c r="IR35" s="537"/>
      <c r="IS35" s="537"/>
      <c r="IT35" s="537"/>
      <c r="IU35" s="537"/>
      <c r="IV35" s="537"/>
    </row>
    <row r="36" spans="7:256">
      <c r="G36" s="537"/>
      <c r="H36" s="537"/>
      <c r="I36" s="537"/>
      <c r="J36" s="537"/>
      <c r="K36" s="537"/>
      <c r="L36" s="537"/>
      <c r="M36" s="537"/>
      <c r="N36" s="537"/>
      <c r="O36" s="537"/>
      <c r="P36" s="537"/>
      <c r="Q36" s="537"/>
      <c r="R36" s="537"/>
      <c r="S36" s="537"/>
      <c r="T36" s="537"/>
      <c r="U36" s="537"/>
      <c r="V36" s="537"/>
      <c r="W36" s="537"/>
      <c r="X36" s="537"/>
      <c r="Y36" s="537"/>
      <c r="Z36" s="537"/>
      <c r="AA36" s="537"/>
      <c r="AB36" s="537"/>
      <c r="AC36" s="537"/>
      <c r="AD36" s="537"/>
      <c r="AE36" s="537"/>
      <c r="AF36" s="537"/>
      <c r="AG36" s="537"/>
      <c r="AH36" s="537"/>
      <c r="AI36" s="537"/>
      <c r="AJ36" s="537"/>
      <c r="AK36" s="537"/>
      <c r="AL36" s="537"/>
      <c r="AM36" s="537"/>
      <c r="AN36" s="537"/>
      <c r="AO36" s="537"/>
      <c r="AP36" s="537"/>
      <c r="AQ36" s="537"/>
      <c r="AR36" s="537"/>
      <c r="AS36" s="537"/>
      <c r="AT36" s="537"/>
      <c r="AU36" s="537"/>
      <c r="AV36" s="537"/>
      <c r="AW36" s="537"/>
      <c r="AX36" s="537"/>
      <c r="AY36" s="537"/>
      <c r="AZ36" s="537"/>
      <c r="BA36" s="537"/>
      <c r="BB36" s="537"/>
      <c r="BC36" s="537"/>
      <c r="BD36" s="537"/>
      <c r="BE36" s="537"/>
      <c r="BF36" s="537"/>
      <c r="BG36" s="537"/>
      <c r="BH36" s="537"/>
      <c r="BI36" s="537"/>
      <c r="BJ36" s="537"/>
      <c r="BK36" s="537"/>
      <c r="BL36" s="537"/>
      <c r="BM36" s="537"/>
      <c r="BN36" s="537"/>
      <c r="BO36" s="537"/>
      <c r="BP36" s="537"/>
      <c r="BQ36" s="537"/>
      <c r="BR36" s="537"/>
      <c r="BS36" s="537"/>
      <c r="BT36" s="537"/>
      <c r="BU36" s="537"/>
      <c r="BV36" s="537"/>
      <c r="BW36" s="537"/>
      <c r="BX36" s="537"/>
      <c r="BY36" s="537"/>
      <c r="BZ36" s="537"/>
      <c r="CA36" s="537"/>
      <c r="CB36" s="537"/>
      <c r="CC36" s="537"/>
      <c r="CD36" s="537"/>
      <c r="CE36" s="537"/>
      <c r="CF36" s="537"/>
      <c r="CG36" s="537"/>
      <c r="CH36" s="537"/>
      <c r="CI36" s="537"/>
      <c r="CJ36" s="537"/>
      <c r="CK36" s="537"/>
      <c r="CL36" s="537"/>
      <c r="CM36" s="537"/>
      <c r="CN36" s="537"/>
      <c r="CO36" s="537"/>
      <c r="CP36" s="537"/>
      <c r="CQ36" s="537"/>
      <c r="CR36" s="537"/>
      <c r="CS36" s="537"/>
      <c r="CT36" s="537"/>
      <c r="CU36" s="537"/>
      <c r="CV36" s="537"/>
      <c r="CW36" s="537"/>
      <c r="CX36" s="537"/>
      <c r="CY36" s="537"/>
      <c r="CZ36" s="537"/>
      <c r="DA36" s="537"/>
      <c r="DB36" s="537"/>
      <c r="DC36" s="537"/>
      <c r="DD36" s="537"/>
      <c r="DE36" s="537"/>
      <c r="DF36" s="537"/>
      <c r="DG36" s="537"/>
      <c r="DH36" s="537"/>
      <c r="DI36" s="537"/>
      <c r="DJ36" s="537"/>
      <c r="DK36" s="537"/>
      <c r="DL36" s="537"/>
      <c r="DM36" s="537"/>
      <c r="DN36" s="537"/>
      <c r="DO36" s="537"/>
      <c r="DP36" s="537"/>
      <c r="DQ36" s="537"/>
      <c r="DR36" s="537"/>
      <c r="DS36" s="537"/>
      <c r="DT36" s="537"/>
      <c r="DU36" s="537"/>
      <c r="DV36" s="537"/>
      <c r="DW36" s="537"/>
      <c r="DX36" s="537"/>
      <c r="DY36" s="537"/>
      <c r="DZ36" s="537"/>
      <c r="EA36" s="537"/>
      <c r="EB36" s="537"/>
      <c r="EC36" s="537"/>
      <c r="ED36" s="537"/>
      <c r="EE36" s="537"/>
      <c r="EF36" s="537"/>
      <c r="EG36" s="537"/>
      <c r="EH36" s="537"/>
      <c r="EI36" s="537"/>
      <c r="EJ36" s="537"/>
      <c r="EK36" s="537"/>
      <c r="EL36" s="537"/>
      <c r="EM36" s="537"/>
      <c r="EN36" s="537"/>
      <c r="EO36" s="537"/>
      <c r="EP36" s="537"/>
      <c r="EQ36" s="537"/>
      <c r="ER36" s="537"/>
      <c r="ES36" s="537"/>
      <c r="ET36" s="537"/>
      <c r="EU36" s="537"/>
      <c r="EV36" s="537"/>
      <c r="EW36" s="537"/>
      <c r="EX36" s="537"/>
      <c r="EY36" s="537"/>
      <c r="EZ36" s="537"/>
      <c r="FA36" s="537"/>
      <c r="FB36" s="537"/>
      <c r="FC36" s="537"/>
      <c r="FD36" s="537"/>
      <c r="FE36" s="537"/>
      <c r="FF36" s="537"/>
      <c r="FG36" s="537"/>
      <c r="FH36" s="537"/>
      <c r="FI36" s="537"/>
      <c r="FJ36" s="537"/>
      <c r="FK36" s="537"/>
      <c r="FL36" s="537"/>
      <c r="FM36" s="537"/>
      <c r="FN36" s="537"/>
      <c r="FO36" s="537"/>
      <c r="FP36" s="537"/>
      <c r="FQ36" s="537"/>
      <c r="FR36" s="537"/>
      <c r="FS36" s="537"/>
      <c r="FT36" s="537"/>
      <c r="FU36" s="537"/>
      <c r="FV36" s="537"/>
      <c r="FW36" s="537"/>
      <c r="FX36" s="537"/>
      <c r="FY36" s="537"/>
      <c r="FZ36" s="537"/>
      <c r="GA36" s="537"/>
      <c r="GB36" s="537"/>
      <c r="GC36" s="537"/>
      <c r="GD36" s="537"/>
      <c r="GE36" s="537"/>
      <c r="GF36" s="537"/>
      <c r="GG36" s="537"/>
      <c r="GH36" s="537"/>
      <c r="GI36" s="537"/>
      <c r="GJ36" s="537"/>
      <c r="GK36" s="537"/>
      <c r="GL36" s="537"/>
      <c r="GM36" s="537"/>
      <c r="GN36" s="537"/>
      <c r="GO36" s="537"/>
      <c r="GP36" s="537"/>
      <c r="GQ36" s="537"/>
      <c r="GR36" s="537"/>
      <c r="GS36" s="537"/>
      <c r="GT36" s="537"/>
      <c r="GU36" s="537"/>
      <c r="GV36" s="537"/>
      <c r="GW36" s="537"/>
      <c r="GX36" s="537"/>
      <c r="GY36" s="537"/>
      <c r="GZ36" s="537"/>
      <c r="HA36" s="537"/>
      <c r="HB36" s="537"/>
      <c r="HC36" s="537"/>
      <c r="HD36" s="537"/>
      <c r="HE36" s="537"/>
      <c r="HF36" s="537"/>
      <c r="HG36" s="537"/>
      <c r="HH36" s="537"/>
      <c r="HI36" s="537"/>
      <c r="HJ36" s="537"/>
      <c r="HK36" s="537"/>
      <c r="HL36" s="537"/>
      <c r="HM36" s="537"/>
      <c r="HN36" s="537"/>
      <c r="HO36" s="537"/>
      <c r="HP36" s="537"/>
      <c r="HQ36" s="537"/>
      <c r="HR36" s="537"/>
      <c r="HS36" s="537"/>
      <c r="HT36" s="537"/>
      <c r="HU36" s="537"/>
      <c r="HV36" s="537"/>
      <c r="HW36" s="537"/>
      <c r="HX36" s="537"/>
      <c r="HY36" s="537"/>
      <c r="HZ36" s="537"/>
      <c r="IA36" s="537"/>
      <c r="IB36" s="537"/>
      <c r="IC36" s="537"/>
      <c r="ID36" s="537"/>
      <c r="IE36" s="537"/>
      <c r="IF36" s="537"/>
      <c r="IG36" s="537"/>
      <c r="IH36" s="537"/>
      <c r="II36" s="537"/>
      <c r="IJ36" s="537"/>
      <c r="IK36" s="537"/>
      <c r="IL36" s="537"/>
      <c r="IM36" s="537"/>
      <c r="IN36" s="537"/>
      <c r="IO36" s="537"/>
      <c r="IP36" s="537"/>
      <c r="IQ36" s="537"/>
      <c r="IR36" s="537"/>
      <c r="IS36" s="537"/>
      <c r="IT36" s="537"/>
      <c r="IU36" s="537"/>
      <c r="IV36" s="537"/>
    </row>
    <row r="37" spans="7:256" ht="16.5">
      <c r="G37" s="539"/>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c r="IT37" s="539"/>
      <c r="IU37" s="539"/>
      <c r="IV37" s="539"/>
    </row>
    <row r="38" spans="7:256">
      <c r="G38" s="537"/>
      <c r="H38" s="537"/>
      <c r="I38" s="537"/>
      <c r="J38" s="537"/>
      <c r="K38" s="537"/>
      <c r="L38" s="537"/>
      <c r="M38" s="537"/>
      <c r="N38" s="537"/>
      <c r="O38" s="537"/>
      <c r="P38" s="537"/>
      <c r="Q38" s="537"/>
      <c r="R38" s="537"/>
      <c r="S38" s="537"/>
      <c r="T38" s="537"/>
      <c r="U38" s="537"/>
      <c r="V38" s="537"/>
      <c r="W38" s="537"/>
      <c r="X38" s="537"/>
      <c r="Y38" s="537"/>
      <c r="Z38" s="537"/>
      <c r="AA38" s="537"/>
      <c r="AB38" s="537"/>
      <c r="AC38" s="537"/>
      <c r="AD38" s="537"/>
      <c r="AE38" s="537"/>
      <c r="AF38" s="537"/>
      <c r="AG38" s="537"/>
      <c r="AH38" s="537"/>
      <c r="AI38" s="537"/>
      <c r="AJ38" s="537"/>
      <c r="AK38" s="537"/>
      <c r="AL38" s="537"/>
      <c r="AM38" s="537"/>
      <c r="AN38" s="537"/>
      <c r="AO38" s="537"/>
      <c r="AP38" s="537"/>
      <c r="AQ38" s="537"/>
      <c r="AR38" s="537"/>
      <c r="AS38" s="537"/>
      <c r="AT38" s="537"/>
      <c r="AU38" s="537"/>
      <c r="AV38" s="537"/>
      <c r="AW38" s="537"/>
      <c r="AX38" s="537"/>
      <c r="AY38" s="537"/>
      <c r="AZ38" s="537"/>
      <c r="BA38" s="537"/>
      <c r="BB38" s="537"/>
      <c r="BC38" s="537"/>
      <c r="BD38" s="537"/>
      <c r="BE38" s="537"/>
      <c r="BF38" s="537"/>
      <c r="BG38" s="537"/>
      <c r="BH38" s="537"/>
      <c r="BI38" s="537"/>
      <c r="BJ38" s="537"/>
      <c r="BK38" s="537"/>
      <c r="BL38" s="537"/>
      <c r="BM38" s="537"/>
      <c r="BN38" s="537"/>
      <c r="BO38" s="537"/>
      <c r="BP38" s="537"/>
      <c r="BQ38" s="537"/>
      <c r="BR38" s="537"/>
      <c r="BS38" s="537"/>
      <c r="BT38" s="537"/>
      <c r="BU38" s="537"/>
      <c r="BV38" s="537"/>
      <c r="BW38" s="537"/>
      <c r="BX38" s="537"/>
      <c r="BY38" s="537"/>
      <c r="BZ38" s="537"/>
      <c r="CA38" s="537"/>
      <c r="CB38" s="537"/>
      <c r="CC38" s="537"/>
      <c r="CD38" s="537"/>
      <c r="CE38" s="537"/>
      <c r="CF38" s="537"/>
      <c r="CG38" s="537"/>
      <c r="CH38" s="537"/>
      <c r="CI38" s="537"/>
      <c r="CJ38" s="537"/>
      <c r="CK38" s="537"/>
      <c r="CL38" s="537"/>
      <c r="CM38" s="537"/>
      <c r="CN38" s="537"/>
      <c r="CO38" s="537"/>
      <c r="CP38" s="537"/>
      <c r="CQ38" s="537"/>
      <c r="CR38" s="537"/>
      <c r="CS38" s="537"/>
      <c r="CT38" s="537"/>
      <c r="CU38" s="537"/>
      <c r="CV38" s="537"/>
      <c r="CW38" s="537"/>
      <c r="CX38" s="537"/>
      <c r="CY38" s="537"/>
      <c r="CZ38" s="537"/>
      <c r="DA38" s="537"/>
      <c r="DB38" s="537"/>
      <c r="DC38" s="537"/>
      <c r="DD38" s="537"/>
      <c r="DE38" s="537"/>
      <c r="DF38" s="537"/>
      <c r="DG38" s="537"/>
      <c r="DH38" s="537"/>
      <c r="DI38" s="537"/>
      <c r="DJ38" s="537"/>
      <c r="DK38" s="537"/>
      <c r="DL38" s="537"/>
      <c r="DM38" s="537"/>
      <c r="DN38" s="537"/>
      <c r="DO38" s="537"/>
      <c r="DP38" s="537"/>
      <c r="DQ38" s="537"/>
      <c r="DR38" s="537"/>
      <c r="DS38" s="537"/>
      <c r="DT38" s="537"/>
      <c r="DU38" s="537"/>
      <c r="DV38" s="537"/>
      <c r="DW38" s="537"/>
      <c r="DX38" s="537"/>
      <c r="DY38" s="537"/>
      <c r="DZ38" s="537"/>
      <c r="EA38" s="537"/>
      <c r="EB38" s="537"/>
      <c r="EC38" s="537"/>
      <c r="ED38" s="537"/>
      <c r="EE38" s="537"/>
      <c r="EF38" s="537"/>
      <c r="EG38" s="537"/>
      <c r="EH38" s="537"/>
      <c r="EI38" s="537"/>
      <c r="EJ38" s="537"/>
      <c r="EK38" s="537"/>
      <c r="EL38" s="537"/>
      <c r="EM38" s="537"/>
      <c r="EN38" s="537"/>
      <c r="EO38" s="537"/>
      <c r="EP38" s="537"/>
      <c r="EQ38" s="537"/>
      <c r="ER38" s="537"/>
      <c r="ES38" s="537"/>
      <c r="ET38" s="537"/>
      <c r="EU38" s="537"/>
      <c r="EV38" s="537"/>
      <c r="EW38" s="537"/>
      <c r="EX38" s="537"/>
      <c r="EY38" s="537"/>
      <c r="EZ38" s="537"/>
      <c r="FA38" s="537"/>
      <c r="FB38" s="537"/>
      <c r="FC38" s="537"/>
      <c r="FD38" s="537"/>
      <c r="FE38" s="537"/>
      <c r="FF38" s="537"/>
      <c r="FG38" s="537"/>
      <c r="FH38" s="537"/>
      <c r="FI38" s="537"/>
      <c r="FJ38" s="537"/>
      <c r="FK38" s="537"/>
      <c r="FL38" s="537"/>
      <c r="FM38" s="537"/>
      <c r="FN38" s="537"/>
      <c r="FO38" s="537"/>
      <c r="FP38" s="537"/>
      <c r="FQ38" s="537"/>
      <c r="FR38" s="537"/>
      <c r="FS38" s="537"/>
      <c r="FT38" s="537"/>
      <c r="FU38" s="537"/>
      <c r="FV38" s="537"/>
      <c r="FW38" s="537"/>
      <c r="FX38" s="537"/>
      <c r="FY38" s="537"/>
      <c r="FZ38" s="537"/>
      <c r="GA38" s="537"/>
      <c r="GB38" s="537"/>
      <c r="GC38" s="537"/>
      <c r="GD38" s="537"/>
      <c r="GE38" s="537"/>
      <c r="GF38" s="537"/>
      <c r="GG38" s="537"/>
      <c r="GH38" s="537"/>
      <c r="GI38" s="537"/>
      <c r="GJ38" s="537"/>
      <c r="GK38" s="537"/>
      <c r="GL38" s="537"/>
      <c r="GM38" s="537"/>
      <c r="GN38" s="537"/>
      <c r="GO38" s="537"/>
      <c r="GP38" s="537"/>
      <c r="GQ38" s="537"/>
      <c r="GR38" s="537"/>
      <c r="GS38" s="537"/>
      <c r="GT38" s="537"/>
      <c r="GU38" s="537"/>
      <c r="GV38" s="537"/>
      <c r="GW38" s="537"/>
      <c r="GX38" s="537"/>
      <c r="GY38" s="537"/>
      <c r="GZ38" s="537"/>
      <c r="HA38" s="537"/>
      <c r="HB38" s="537"/>
      <c r="HC38" s="537"/>
      <c r="HD38" s="537"/>
      <c r="HE38" s="537"/>
      <c r="HF38" s="537"/>
      <c r="HG38" s="537"/>
      <c r="HH38" s="537"/>
      <c r="HI38" s="537"/>
      <c r="HJ38" s="537"/>
      <c r="HK38" s="537"/>
      <c r="HL38" s="537"/>
      <c r="HM38" s="537"/>
      <c r="HN38" s="537"/>
      <c r="HO38" s="537"/>
      <c r="HP38" s="537"/>
      <c r="HQ38" s="537"/>
      <c r="HR38" s="537"/>
      <c r="HS38" s="537"/>
      <c r="HT38" s="537"/>
      <c r="HU38" s="537"/>
      <c r="HV38" s="537"/>
      <c r="HW38" s="537"/>
      <c r="HX38" s="537"/>
      <c r="HY38" s="537"/>
      <c r="HZ38" s="537"/>
      <c r="IA38" s="537"/>
      <c r="IB38" s="537"/>
      <c r="IC38" s="537"/>
      <c r="ID38" s="537"/>
      <c r="IE38" s="537"/>
      <c r="IF38" s="537"/>
      <c r="IG38" s="537"/>
      <c r="IH38" s="537"/>
      <c r="II38" s="537"/>
      <c r="IJ38" s="537"/>
      <c r="IK38" s="537"/>
      <c r="IL38" s="537"/>
      <c r="IM38" s="537"/>
      <c r="IN38" s="537"/>
      <c r="IO38" s="537"/>
      <c r="IP38" s="537"/>
      <c r="IQ38" s="537"/>
      <c r="IR38" s="537"/>
      <c r="IS38" s="537"/>
      <c r="IT38" s="537"/>
      <c r="IU38" s="537"/>
      <c r="IV38" s="537"/>
    </row>
    <row r="39" spans="7:256" ht="16.5">
      <c r="G39" s="540"/>
    </row>
    <row r="40" spans="7:256" ht="16.5">
      <c r="G40" s="540"/>
    </row>
    <row r="41" spans="7:256" ht="16.5">
      <c r="G41" s="540"/>
    </row>
    <row r="42" spans="7:256">
      <c r="G42" s="536"/>
    </row>
    <row r="43" spans="7:256" ht="16.5">
      <c r="G43" s="541"/>
      <c r="H43" s="509"/>
      <c r="I43" s="509"/>
      <c r="J43" s="509"/>
      <c r="K43" s="509"/>
      <c r="L43" s="509"/>
      <c r="M43" s="509"/>
      <c r="N43" s="509"/>
      <c r="O43" s="509"/>
      <c r="P43" s="509"/>
      <c r="Q43" s="509"/>
      <c r="R43" s="509"/>
      <c r="S43" s="509"/>
      <c r="T43" s="509"/>
      <c r="U43" s="509"/>
      <c r="V43" s="509"/>
      <c r="W43" s="509"/>
      <c r="X43" s="509"/>
      <c r="Y43" s="509"/>
      <c r="Z43" s="509"/>
      <c r="AA43" s="509"/>
      <c r="AB43" s="509"/>
      <c r="AC43" s="509"/>
      <c r="AD43" s="509"/>
      <c r="AE43" s="509"/>
      <c r="AF43" s="509"/>
      <c r="AG43" s="509"/>
      <c r="AH43" s="509"/>
      <c r="AI43" s="509"/>
      <c r="AJ43" s="509"/>
      <c r="AK43" s="509"/>
      <c r="AL43" s="509"/>
      <c r="AM43" s="509"/>
      <c r="AN43" s="509"/>
      <c r="AO43" s="509"/>
      <c r="AP43" s="509"/>
      <c r="AQ43" s="509"/>
      <c r="AR43" s="509"/>
      <c r="AS43" s="509"/>
      <c r="AT43" s="509"/>
      <c r="AU43" s="509"/>
      <c r="AV43" s="509"/>
      <c r="AW43" s="509"/>
      <c r="AX43" s="509"/>
      <c r="AY43" s="509"/>
      <c r="AZ43" s="509"/>
      <c r="BA43" s="509"/>
      <c r="BB43" s="509"/>
      <c r="BC43" s="509"/>
      <c r="BD43" s="509"/>
      <c r="BE43" s="509"/>
      <c r="BF43" s="509"/>
      <c r="BG43" s="509"/>
      <c r="BH43" s="509"/>
      <c r="BI43" s="509"/>
      <c r="BJ43" s="509"/>
      <c r="BK43" s="509"/>
      <c r="BL43" s="509"/>
      <c r="BM43" s="509"/>
      <c r="BN43" s="509"/>
      <c r="BO43" s="509"/>
      <c r="BP43" s="509"/>
      <c r="BQ43" s="509"/>
      <c r="BR43" s="509"/>
      <c r="BS43" s="509"/>
      <c r="BT43" s="509"/>
      <c r="BU43" s="509"/>
      <c r="BV43" s="509"/>
      <c r="BW43" s="509"/>
      <c r="BX43" s="509"/>
      <c r="BY43" s="509"/>
      <c r="BZ43" s="509"/>
      <c r="CA43" s="509"/>
      <c r="CB43" s="509"/>
      <c r="CC43" s="509"/>
      <c r="CD43" s="509"/>
      <c r="CE43" s="509"/>
      <c r="CF43" s="509"/>
      <c r="CG43" s="509"/>
      <c r="CH43" s="509"/>
      <c r="CI43" s="509"/>
      <c r="CJ43" s="509"/>
      <c r="CK43" s="509"/>
      <c r="CL43" s="509"/>
      <c r="CM43" s="509"/>
      <c r="CN43" s="509"/>
      <c r="CO43" s="509"/>
      <c r="CP43" s="509"/>
      <c r="CQ43" s="509"/>
      <c r="CR43" s="509"/>
      <c r="CS43" s="509"/>
      <c r="CT43" s="509"/>
      <c r="CU43" s="509"/>
      <c r="CV43" s="509"/>
      <c r="CW43" s="509"/>
      <c r="CX43" s="509"/>
      <c r="CY43" s="509"/>
      <c r="CZ43" s="509"/>
      <c r="DA43" s="509"/>
      <c r="DB43" s="509"/>
      <c r="DC43" s="509"/>
      <c r="DD43" s="509"/>
      <c r="DE43" s="509"/>
      <c r="DF43" s="509"/>
      <c r="DG43" s="509"/>
      <c r="DH43" s="509"/>
      <c r="DI43" s="509"/>
      <c r="DJ43" s="509"/>
      <c r="DK43" s="509"/>
      <c r="DL43" s="509"/>
      <c r="DM43" s="509"/>
      <c r="DN43" s="509"/>
      <c r="DO43" s="509"/>
      <c r="DP43" s="509"/>
      <c r="DQ43" s="509"/>
      <c r="DR43" s="509"/>
      <c r="DS43" s="509"/>
      <c r="DT43" s="509"/>
      <c r="DU43" s="509"/>
      <c r="DV43" s="509"/>
      <c r="DW43" s="509"/>
      <c r="DX43" s="509"/>
      <c r="DY43" s="509"/>
      <c r="DZ43" s="509"/>
      <c r="EA43" s="509"/>
      <c r="EB43" s="509"/>
      <c r="EC43" s="509"/>
      <c r="ED43" s="509"/>
      <c r="EE43" s="509"/>
      <c r="EF43" s="509"/>
      <c r="EG43" s="509"/>
      <c r="EH43" s="509"/>
      <c r="EI43" s="509"/>
      <c r="EJ43" s="509"/>
      <c r="EK43" s="509"/>
      <c r="EL43" s="509"/>
      <c r="EM43" s="509"/>
      <c r="EN43" s="509"/>
      <c r="EO43" s="509"/>
      <c r="EP43" s="509"/>
      <c r="EQ43" s="509"/>
      <c r="ER43" s="509"/>
      <c r="ES43" s="509"/>
      <c r="ET43" s="509"/>
      <c r="EU43" s="509"/>
      <c r="EV43" s="509"/>
      <c r="EW43" s="509"/>
      <c r="EX43" s="509"/>
      <c r="EY43" s="509"/>
      <c r="EZ43" s="509"/>
      <c r="FA43" s="509"/>
      <c r="FB43" s="509"/>
      <c r="FC43" s="509"/>
      <c r="FD43" s="509"/>
      <c r="FE43" s="509"/>
      <c r="FF43" s="509"/>
      <c r="FG43" s="509"/>
      <c r="FH43" s="509"/>
      <c r="FI43" s="509"/>
      <c r="FJ43" s="509"/>
      <c r="FK43" s="509"/>
      <c r="FL43" s="509"/>
      <c r="FM43" s="509"/>
      <c r="FN43" s="509"/>
      <c r="FO43" s="509"/>
      <c r="FP43" s="509"/>
      <c r="FQ43" s="509"/>
      <c r="FR43" s="509"/>
      <c r="FS43" s="509"/>
      <c r="FT43" s="509"/>
      <c r="FU43" s="509"/>
      <c r="FV43" s="509"/>
      <c r="FW43" s="509"/>
      <c r="FX43" s="509"/>
      <c r="FY43" s="509"/>
      <c r="FZ43" s="509"/>
      <c r="GA43" s="509"/>
      <c r="GB43" s="509"/>
      <c r="GC43" s="509"/>
      <c r="GD43" s="509"/>
      <c r="GE43" s="509"/>
      <c r="GF43" s="509"/>
      <c r="GG43" s="509"/>
      <c r="GH43" s="509"/>
      <c r="GI43" s="509"/>
      <c r="GJ43" s="509"/>
      <c r="GK43" s="509"/>
      <c r="GL43" s="509"/>
      <c r="GM43" s="509"/>
      <c r="GN43" s="509"/>
      <c r="GO43" s="509"/>
      <c r="GP43" s="509"/>
      <c r="GQ43" s="509"/>
      <c r="GR43" s="509"/>
      <c r="GS43" s="509"/>
      <c r="GT43" s="509"/>
      <c r="GU43" s="509"/>
      <c r="GV43" s="509"/>
      <c r="GW43" s="509"/>
      <c r="GX43" s="509"/>
      <c r="GY43" s="509"/>
      <c r="GZ43" s="509"/>
      <c r="HA43" s="509"/>
      <c r="HB43" s="509"/>
      <c r="HC43" s="509"/>
      <c r="HD43" s="509"/>
      <c r="HE43" s="509"/>
      <c r="HF43" s="509"/>
      <c r="HG43" s="509"/>
      <c r="HH43" s="509"/>
      <c r="HI43" s="509"/>
      <c r="HJ43" s="509"/>
      <c r="HK43" s="509"/>
      <c r="HL43" s="509"/>
      <c r="HM43" s="509"/>
      <c r="HN43" s="509"/>
      <c r="HO43" s="509"/>
      <c r="HP43" s="509"/>
      <c r="HQ43" s="509"/>
      <c r="HR43" s="509"/>
      <c r="HS43" s="509"/>
      <c r="HT43" s="509"/>
      <c r="HU43" s="509"/>
      <c r="HV43" s="509"/>
      <c r="HW43" s="509"/>
      <c r="HX43" s="509"/>
      <c r="HY43" s="509"/>
      <c r="HZ43" s="509"/>
      <c r="IA43" s="509"/>
      <c r="IB43" s="509"/>
      <c r="IC43" s="509"/>
      <c r="ID43" s="509"/>
      <c r="IE43" s="509"/>
      <c r="IF43" s="509"/>
      <c r="IG43" s="509"/>
      <c r="IH43" s="509"/>
      <c r="II43" s="509"/>
      <c r="IJ43" s="509"/>
      <c r="IK43" s="509"/>
      <c r="IL43" s="509"/>
      <c r="IM43" s="509"/>
      <c r="IN43" s="509"/>
      <c r="IO43" s="509"/>
      <c r="IP43" s="509"/>
      <c r="IQ43" s="509"/>
      <c r="IR43" s="509"/>
      <c r="IS43" s="509"/>
      <c r="IT43" s="509"/>
      <c r="IU43" s="509"/>
      <c r="IV43" s="509"/>
    </row>
  </sheetData>
  <customSheetViews>
    <customSheetView guid="{CCA37BAE-906F-43D5-9FD9-B13563E4B9D7}" scale="110" showPageBreaks="1" printArea="1" hiddenRows="1" state="hidden" view="pageBreakPreview" topLeftCell="A13">
      <selection activeCell="A27" sqref="A27:E28"/>
      <colBreaks count="1" manualBreakCount="1">
        <brk id="6" max="26" man="1"/>
      </colBreaks>
      <pageMargins left="0.47" right="0.17" top="0.43" bottom="0.34" header="0.3" footer="0.18"/>
      <pageSetup scale="80" fitToHeight="0" orientation="portrait" r:id="rId1"/>
    </customSheetView>
    <customSheetView guid="{A4F9CA79-D3DE-43F5-9CDC-F14C42FDD954}" scale="110" showPageBreaks="1" printArea="1" hiddenRows="1" state="hidden" view="pageBreakPreview" topLeftCell="A13">
      <selection activeCell="A27" sqref="A27:E28"/>
      <colBreaks count="1" manualBreakCount="1">
        <brk id="6" max="26" man="1"/>
      </colBreaks>
      <pageMargins left="0.47" right="0.17" top="0.43" bottom="0.34" header="0.3" footer="0.18"/>
      <pageSetup scale="80" fitToHeight="0" orientation="portrait" r:id="rId2"/>
    </customSheetView>
    <customSheetView guid="{267FF044-3C5D-4FEC-AC00-A7E30583F8BB}" scale="110" showPageBreaks="1" printArea="1" hiddenRows="1" state="hidden" view="pageBreakPreview" topLeftCell="A13">
      <selection activeCell="A27" sqref="A27:E28"/>
      <colBreaks count="1" manualBreakCount="1">
        <brk id="6" max="26" man="1"/>
      </colBreaks>
      <pageMargins left="0.47" right="0.17" top="0.43" bottom="0.34" header="0.3" footer="0.18"/>
      <pageSetup scale="80" fitToHeight="0" orientation="portrait" r:id="rId3"/>
    </customSheetView>
    <customSheetView guid="{2D544FD3-9AE6-4B80-AA82-448E4DBFAD61}" scale="110" showPageBreaks="1" printArea="1" hiddenRows="1" state="hidden" view="pageBreakPreview" topLeftCell="A13">
      <selection activeCell="A27" sqref="A27:E28"/>
      <colBreaks count="1" manualBreakCount="1">
        <brk id="6" max="26" man="1"/>
      </colBreaks>
      <pageMargins left="0.47" right="0.17" top="0.43" bottom="0.34" header="0.3" footer="0.18"/>
      <pageSetup scale="80" fitToHeight="0" orientation="portrait" r:id="rId4"/>
    </customSheetView>
  </customSheetViews>
  <mergeCells count="11">
    <mergeCell ref="A27:E28"/>
    <mergeCell ref="D16:D18"/>
    <mergeCell ref="B23:F23"/>
    <mergeCell ref="B24:F24"/>
    <mergeCell ref="B25:F25"/>
    <mergeCell ref="B26:F26"/>
    <mergeCell ref="B1:F1"/>
    <mergeCell ref="D3:F3"/>
    <mergeCell ref="A4:B4"/>
    <mergeCell ref="D4:F4"/>
    <mergeCell ref="E5:F5"/>
  </mergeCells>
  <pageMargins left="0.47" right="0.17" top="0.43" bottom="0.34" header="0.3" footer="0.18"/>
  <pageSetup scale="80" fitToHeight="0" orientation="portrait" r:id="rId5"/>
  <colBreaks count="1" manualBreakCount="1">
    <brk id="6" max="26"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K61"/>
  <sheetViews>
    <sheetView workbookViewId="0">
      <selection activeCell="H42" sqref="H42"/>
    </sheetView>
  </sheetViews>
  <sheetFormatPr defaultRowHeight="15"/>
  <cols>
    <col min="1" max="1" width="12.28515625" bestFit="1" customWidth="1"/>
    <col min="2" max="2" width="34.28515625" customWidth="1"/>
    <col min="3" max="3" width="12.42578125" customWidth="1"/>
    <col min="4" max="4" width="18" bestFit="1" customWidth="1"/>
    <col min="5" max="5" width="10.28515625" bestFit="1" customWidth="1"/>
    <col min="6" max="6" width="22" customWidth="1"/>
    <col min="7" max="7" width="7.42578125" bestFit="1" customWidth="1"/>
    <col min="8" max="8" width="17.140625" customWidth="1"/>
    <col min="9" max="9" width="19.85546875" customWidth="1"/>
  </cols>
  <sheetData>
    <row r="1" spans="1:9">
      <c r="A1" t="s">
        <v>201</v>
      </c>
    </row>
    <row r="2" spans="1:9" ht="15.75">
      <c r="A2" s="221"/>
      <c r="B2" s="222"/>
      <c r="C2" s="223"/>
      <c r="D2" s="224"/>
      <c r="E2" s="225"/>
      <c r="F2" s="268"/>
      <c r="G2" s="268"/>
      <c r="H2" s="206"/>
      <c r="I2" s="226"/>
    </row>
    <row r="3" spans="1:9" ht="16.5">
      <c r="A3" s="195"/>
      <c r="B3" s="196" t="s">
        <v>188</v>
      </c>
      <c r="C3" s="197"/>
      <c r="D3" s="198"/>
      <c r="E3" s="227"/>
      <c r="F3" s="268"/>
      <c r="G3" s="268"/>
      <c r="H3" s="228">
        <f>SUMIF(I1:I2,"Direct",H1:H2)</f>
        <v>0</v>
      </c>
      <c r="I3" s="199"/>
    </row>
    <row r="4" spans="1:9" ht="33">
      <c r="A4" s="195"/>
      <c r="B4" s="196" t="s">
        <v>189</v>
      </c>
      <c r="C4" s="197"/>
      <c r="D4" s="198"/>
      <c r="E4" s="227"/>
      <c r="F4" s="268"/>
      <c r="G4" s="268"/>
      <c r="H4" s="228">
        <f>SUMIF(J1:J2,"Bought-Out",H1:H2)</f>
        <v>0</v>
      </c>
      <c r="I4" s="199"/>
    </row>
    <row r="5" spans="1:9" ht="16.5">
      <c r="A5" s="200"/>
      <c r="B5" s="196" t="s">
        <v>190</v>
      </c>
      <c r="C5" s="201"/>
      <c r="D5" s="202"/>
      <c r="E5" s="203"/>
      <c r="F5" s="203"/>
      <c r="G5" s="203"/>
      <c r="H5" s="229">
        <f>H3+H4</f>
        <v>0</v>
      </c>
      <c r="I5" s="204"/>
    </row>
    <row r="6" spans="1:9" ht="16.5">
      <c r="A6" s="205"/>
      <c r="B6" s="931" t="s">
        <v>191</v>
      </c>
      <c r="C6" s="931"/>
      <c r="D6" s="931"/>
      <c r="E6" s="206"/>
      <c r="F6" s="268"/>
      <c r="G6" s="268"/>
      <c r="H6" s="228" t="e">
        <f>#REF!</f>
        <v>#REF!</v>
      </c>
      <c r="I6" s="207"/>
    </row>
    <row r="7" spans="1:9" ht="17.25" thickBot="1">
      <c r="A7" s="208"/>
      <c r="B7" s="932" t="s">
        <v>192</v>
      </c>
      <c r="C7" s="932"/>
      <c r="D7" s="932"/>
      <c r="E7" s="209"/>
      <c r="F7" s="209"/>
      <c r="G7" s="209"/>
      <c r="H7" s="230" t="e">
        <f>H5+H6</f>
        <v>#REF!</v>
      </c>
      <c r="I7" s="210"/>
    </row>
    <row r="8" spans="1:9" ht="16.5">
      <c r="A8" s="933"/>
      <c r="B8" s="933"/>
      <c r="C8" s="933"/>
      <c r="D8" s="933"/>
      <c r="E8" s="933"/>
      <c r="F8" s="933"/>
      <c r="G8" s="933"/>
    </row>
    <row r="9" spans="1:9" ht="15.75">
      <c r="A9" s="4"/>
      <c r="B9" s="934"/>
      <c r="C9" s="934"/>
      <c r="D9" s="934"/>
      <c r="E9" s="934"/>
      <c r="F9" s="934"/>
      <c r="G9" s="934"/>
    </row>
    <row r="10" spans="1:9" ht="16.5">
      <c r="A10" s="211"/>
      <c r="B10" s="211"/>
      <c r="C10" s="211"/>
      <c r="D10" s="211"/>
      <c r="E10" s="211"/>
      <c r="F10" s="211"/>
      <c r="G10" s="211"/>
    </row>
    <row r="11" spans="1:9" ht="90" customHeight="1">
      <c r="A11" s="212" t="s">
        <v>193</v>
      </c>
      <c r="B11" s="935" t="s">
        <v>194</v>
      </c>
      <c r="C11" s="935"/>
      <c r="D11" s="935"/>
      <c r="E11" s="935"/>
      <c r="F11" s="935"/>
      <c r="G11" s="935"/>
      <c r="H11" s="935"/>
      <c r="I11" s="935"/>
    </row>
    <row r="12" spans="1:9" ht="116.25" customHeight="1">
      <c r="A12" s="213" t="s">
        <v>195</v>
      </c>
      <c r="B12" s="936" t="s">
        <v>196</v>
      </c>
      <c r="C12" s="936"/>
      <c r="D12" s="936"/>
      <c r="E12" s="936"/>
      <c r="F12" s="936"/>
      <c r="G12" s="936"/>
      <c r="H12" s="936"/>
      <c r="I12" s="936"/>
    </row>
    <row r="13" spans="1:9" ht="15.75">
      <c r="A13" s="213"/>
      <c r="B13" s="936"/>
      <c r="C13" s="936"/>
      <c r="D13" s="936"/>
      <c r="E13" s="936"/>
      <c r="F13" s="936"/>
      <c r="G13" s="936"/>
    </row>
    <row r="14" spans="1:9" ht="16.5">
      <c r="A14" s="214" t="s">
        <v>133</v>
      </c>
      <c r="B14" s="215" t="str">
        <f>'Names of Bidder'!D$27&amp;"-"&amp; 'Names of Bidder'!E$27&amp;"-" &amp;'Names of Bidder'!F$27</f>
        <v>--</v>
      </c>
      <c r="C14" s="216"/>
      <c r="D14" s="217"/>
      <c r="E14" s="3"/>
      <c r="F14" s="3"/>
      <c r="G14" s="218"/>
    </row>
    <row r="15" spans="1:9" ht="16.5">
      <c r="A15" s="214" t="s">
        <v>134</v>
      </c>
      <c r="B15" s="215" t="str">
        <f>IF('Names of Bidder'!D$28=0, "", 'Names of Bidder'!D$28)</f>
        <v/>
      </c>
      <c r="C15" s="3"/>
      <c r="D15" s="217" t="s">
        <v>115</v>
      </c>
      <c r="E15" s="218" t="str">
        <f>IF('Names of Bidder'!D$24=0, "", 'Names of Bidder'!D$24)</f>
        <v/>
      </c>
      <c r="F15" s="3"/>
      <c r="G15" s="215" t="str">
        <f>'[9]Names of Bidder'!I14&amp;"-"&amp; '[9]Names of Bidder'!J14&amp;"-" &amp;'[9]Names of Bidder'!K14</f>
        <v>--</v>
      </c>
    </row>
    <row r="16" spans="1:9" ht="16.5">
      <c r="A16" s="219"/>
      <c r="B16" s="220"/>
      <c r="C16" s="6"/>
      <c r="D16" s="217" t="s">
        <v>117</v>
      </c>
      <c r="E16" s="218" t="str">
        <f>IF('Names of Bidder'!D$25=0, "", 'Names of Bidder'!D$25)</f>
        <v/>
      </c>
      <c r="F16" s="6"/>
      <c r="G16" s="6"/>
    </row>
    <row r="18" spans="1:11">
      <c r="A18" t="s">
        <v>202</v>
      </c>
    </row>
    <row r="20" spans="1:11" ht="17.25" thickBot="1">
      <c r="A20" s="231"/>
      <c r="B20" s="232" t="s">
        <v>203</v>
      </c>
      <c r="C20" s="233"/>
      <c r="D20" s="232"/>
      <c r="E20" s="209"/>
      <c r="F20" s="209"/>
      <c r="G20" s="209"/>
      <c r="H20" s="234" t="s">
        <v>217</v>
      </c>
    </row>
    <row r="21" spans="1:11" ht="16.5" thickBot="1">
      <c r="A21" s="235"/>
      <c r="B21" s="937"/>
      <c r="C21" s="937"/>
      <c r="D21" s="937"/>
      <c r="E21" s="937"/>
      <c r="F21" s="937"/>
    </row>
    <row r="22" spans="1:11" ht="15.75">
      <c r="A22" s="236"/>
      <c r="B22" s="938"/>
      <c r="C22" s="938"/>
      <c r="D22" s="938"/>
      <c r="E22" s="938"/>
      <c r="F22" s="938"/>
    </row>
    <row r="23" spans="1:11" ht="16.5">
      <c r="A23" s="214" t="s">
        <v>133</v>
      </c>
      <c r="B23" s="215" t="s">
        <v>183</v>
      </c>
      <c r="C23" s="237"/>
      <c r="D23" s="217"/>
      <c r="E23" s="3"/>
      <c r="F23" s="3"/>
    </row>
    <row r="24" spans="1:11" ht="16.5">
      <c r="A24" s="214" t="s">
        <v>134</v>
      </c>
      <c r="B24" s="215" t="s">
        <v>184</v>
      </c>
      <c r="C24" s="4"/>
      <c r="D24" s="217" t="s">
        <v>115</v>
      </c>
      <c r="E24" s="218" t="s">
        <v>204</v>
      </c>
      <c r="F24" s="3"/>
    </row>
    <row r="25" spans="1:11" ht="16.5">
      <c r="A25" s="219"/>
      <c r="B25" s="220"/>
      <c r="C25" s="219"/>
      <c r="D25" s="217" t="s">
        <v>117</v>
      </c>
      <c r="E25" s="218" t="s">
        <v>205</v>
      </c>
      <c r="F25" s="6"/>
    </row>
    <row r="27" spans="1:11">
      <c r="A27" t="s">
        <v>206</v>
      </c>
    </row>
    <row r="29" spans="1:11" ht="16.5">
      <c r="A29" s="238"/>
      <c r="B29" s="239" t="s">
        <v>207</v>
      </c>
      <c r="C29" s="239"/>
      <c r="D29" s="239"/>
      <c r="E29" s="240"/>
      <c r="F29" s="240"/>
      <c r="G29" s="240"/>
      <c r="H29" s="240"/>
      <c r="I29" s="240"/>
      <c r="J29" s="240"/>
      <c r="K29" s="241" t="e">
        <f>SUM(#REF!)</f>
        <v>#REF!</v>
      </c>
    </row>
    <row r="30" spans="1:11" ht="15.75">
      <c r="A30" s="236"/>
      <c r="B30" s="939"/>
      <c r="C30" s="934"/>
      <c r="D30" s="934"/>
      <c r="E30" s="934"/>
      <c r="F30" s="934"/>
      <c r="G30" s="934"/>
    </row>
    <row r="31" spans="1:11" ht="16.5">
      <c r="A31" s="242" t="s">
        <v>133</v>
      </c>
      <c r="B31" s="243" t="s">
        <v>183</v>
      </c>
      <c r="C31" s="244"/>
      <c r="D31" s="245"/>
      <c r="E31" s="246"/>
      <c r="F31" s="246"/>
      <c r="G31" s="6"/>
    </row>
    <row r="32" spans="1:11" ht="16.5">
      <c r="A32" s="242" t="s">
        <v>134</v>
      </c>
      <c r="B32" s="243" t="s">
        <v>184</v>
      </c>
      <c r="C32" s="246"/>
      <c r="D32" s="245" t="s">
        <v>115</v>
      </c>
      <c r="E32" s="247" t="s">
        <v>204</v>
      </c>
      <c r="F32" s="246"/>
      <c r="G32" s="6"/>
    </row>
    <row r="33" spans="1:8" ht="16.5">
      <c r="A33" s="248"/>
      <c r="B33" s="249"/>
      <c r="C33" s="250"/>
      <c r="D33" s="245" t="s">
        <v>117</v>
      </c>
      <c r="E33" s="247" t="s">
        <v>205</v>
      </c>
      <c r="F33" s="250"/>
      <c r="G33" s="6"/>
    </row>
    <row r="35" spans="1:8">
      <c r="A35" t="s">
        <v>210</v>
      </c>
    </row>
    <row r="37" spans="1:8" ht="30">
      <c r="A37" s="251" t="s">
        <v>133</v>
      </c>
      <c r="B37" s="252" t="s">
        <v>181</v>
      </c>
      <c r="C37" s="253"/>
      <c r="D37" s="940" t="s">
        <v>208</v>
      </c>
      <c r="E37" s="940"/>
      <c r="F37" s="942"/>
    </row>
    <row r="38" spans="1:8" ht="30">
      <c r="A38" s="251" t="s">
        <v>134</v>
      </c>
      <c r="B38" s="252" t="s">
        <v>182</v>
      </c>
      <c r="C38" s="18"/>
      <c r="D38" s="940" t="s">
        <v>209</v>
      </c>
      <c r="E38" s="940"/>
      <c r="F38" s="942"/>
    </row>
    <row r="40" spans="1:8">
      <c r="A40" t="s">
        <v>211</v>
      </c>
    </row>
    <row r="42" spans="1:8" ht="30">
      <c r="A42" s="254"/>
      <c r="B42" s="255" t="s">
        <v>212</v>
      </c>
      <c r="C42" s="255"/>
      <c r="D42" s="255"/>
      <c r="E42" s="255"/>
      <c r="F42" s="255"/>
      <c r="G42" s="255"/>
      <c r="H42" s="256" t="s">
        <v>218</v>
      </c>
    </row>
    <row r="43" spans="1:8" ht="16.5">
      <c r="A43" s="257"/>
      <c r="B43" s="258"/>
      <c r="C43" s="258"/>
      <c r="D43" s="258"/>
      <c r="E43" s="258"/>
      <c r="F43" s="258"/>
      <c r="G43" s="259"/>
    </row>
    <row r="44" spans="1:8">
      <c r="A44" s="258"/>
      <c r="B44" s="258"/>
      <c r="C44" s="258"/>
      <c r="D44" s="258"/>
      <c r="E44" s="258"/>
      <c r="F44" s="258"/>
      <c r="G44" s="260"/>
    </row>
    <row r="45" spans="1:8">
      <c r="A45" s="943"/>
      <c r="B45" s="943"/>
      <c r="C45" s="943"/>
      <c r="D45" s="943"/>
      <c r="E45" s="943"/>
      <c r="F45" s="943"/>
      <c r="G45" s="943"/>
    </row>
    <row r="46" spans="1:8">
      <c r="A46" s="261"/>
      <c r="B46" s="261"/>
      <c r="C46" s="940"/>
      <c r="D46" s="940"/>
      <c r="E46" s="940"/>
      <c r="F46" s="940"/>
      <c r="G46" s="940"/>
    </row>
    <row r="47" spans="1:8">
      <c r="A47" s="262" t="s">
        <v>133</v>
      </c>
      <c r="B47" s="263" t="s">
        <v>183</v>
      </c>
      <c r="C47" s="940" t="s">
        <v>213</v>
      </c>
      <c r="D47" s="940"/>
      <c r="E47" s="940"/>
      <c r="F47" s="940"/>
      <c r="G47" s="940"/>
    </row>
    <row r="48" spans="1:8">
      <c r="A48" s="262" t="s">
        <v>134</v>
      </c>
      <c r="B48" s="264" t="s">
        <v>184</v>
      </c>
      <c r="C48" s="940" t="s">
        <v>214</v>
      </c>
      <c r="D48" s="940"/>
      <c r="E48" s="940"/>
      <c r="F48" s="940"/>
      <c r="G48" s="940"/>
    </row>
    <row r="49" spans="1:7" ht="16.5">
      <c r="A49" s="17"/>
      <c r="B49" s="16"/>
      <c r="C49" s="940"/>
      <c r="D49" s="940"/>
      <c r="E49" s="940"/>
      <c r="F49" s="940"/>
      <c r="G49" s="940"/>
    </row>
    <row r="50" spans="1:7" ht="16.5">
      <c r="A50" s="17"/>
      <c r="B50" s="16"/>
      <c r="C50" s="258"/>
      <c r="D50" s="258"/>
      <c r="E50" s="258"/>
      <c r="F50" s="258"/>
      <c r="G50" s="258"/>
    </row>
    <row r="51" spans="1:7" ht="16.5">
      <c r="A51" s="265" t="s">
        <v>215</v>
      </c>
      <c r="B51" s="941" t="s">
        <v>216</v>
      </c>
      <c r="C51" s="941"/>
      <c r="D51" s="941"/>
      <c r="E51" s="941"/>
      <c r="F51" s="941"/>
      <c r="G51" s="266"/>
    </row>
    <row r="52" spans="1:7" ht="16.5">
      <c r="A52" s="267"/>
      <c r="B52" s="20"/>
      <c r="C52" s="20"/>
      <c r="D52" s="20"/>
      <c r="E52" s="20"/>
      <c r="F52" s="20"/>
      <c r="G52" s="20"/>
    </row>
    <row r="60" spans="1:7">
      <c r="B60" t="s">
        <v>185</v>
      </c>
    </row>
    <row r="61" spans="1:7">
      <c r="B61" t="s">
        <v>186</v>
      </c>
    </row>
  </sheetData>
  <customSheetViews>
    <customSheetView guid="{CCA37BAE-906F-43D5-9FD9-B13563E4B9D7}" state="hidden">
      <selection activeCell="H42" sqref="H42"/>
      <pageMargins left="0.7" right="0.7" top="0.75" bottom="0.75" header="0.3" footer="0.3"/>
      <pageSetup orientation="portrait" r:id="rId1"/>
    </customSheetView>
    <customSheetView guid="{A4F9CA79-D3DE-43F5-9CDC-F14C42FDD954}" state="hidden">
      <selection activeCell="H42" sqref="H42"/>
      <pageMargins left="0.7" right="0.7" top="0.75" bottom="0.75" header="0.3" footer="0.3"/>
      <pageSetup orientation="portrait" r:id="rId2"/>
    </customSheetView>
    <customSheetView guid="{F1B559AA-B9AD-4E4C-B94A-ECBE5878008B}" state="hidden">
      <selection activeCell="H42" sqref="H42"/>
      <pageMargins left="0.7" right="0.7" top="0.75" bottom="0.75" header="0.3" footer="0.3"/>
      <pageSetup orientation="portrait" r:id="rId3"/>
    </customSheetView>
    <customSheetView guid="{755190E0-7BE9-48F9-BB5F-DF8E25D6736A}" state="hidden">
      <selection activeCell="H42" sqref="H42"/>
      <pageMargins left="0.7" right="0.7" top="0.75" bottom="0.75" header="0.3" footer="0.3"/>
      <pageSetup orientation="portrait" r:id="rId4"/>
    </customSheetView>
    <customSheetView guid="{B96E710B-6DD7-4DE1-95AB-C9EE060CD030}" state="hidden" topLeftCell="A19">
      <selection activeCell="H42" sqref="H42"/>
      <pageMargins left="0.7" right="0.7" top="0.75" bottom="0.75" header="0.3" footer="0.3"/>
    </customSheetView>
    <customSheetView guid="{357C9841-BEC3-434B-AC63-C04FB4321BA3}" state="hidden" topLeftCell="A19">
      <selection activeCell="H42" sqref="H42"/>
      <pageMargins left="0.7" right="0.7" top="0.75" bottom="0.75" header="0.3" footer="0.3"/>
    </customSheetView>
    <customSheetView guid="{3C00DDA0-7DDE-4169-A739-550DAF5DCF8D}" state="hidden" topLeftCell="A19">
      <selection activeCell="H42" sqref="H42"/>
      <pageMargins left="0.7" right="0.7" top="0.75" bottom="0.75" header="0.3" footer="0.3"/>
    </customSheetView>
    <customSheetView guid="{99CA2F10-F926-46DC-8609-4EAE5B9F3585}" state="hidden">
      <selection activeCell="H42" sqref="H42"/>
      <pageMargins left="0.7" right="0.7" top="0.75" bottom="0.75" header="0.3" footer="0.3"/>
    </customSheetView>
    <customSheetView guid="{63D51328-7CBC-4A1E-B96D-BAE91416501B}" state="hidden">
      <selection activeCell="H42" sqref="H42"/>
      <pageMargins left="0.7" right="0.7" top="0.75" bottom="0.75" header="0.3" footer="0.3"/>
    </customSheetView>
    <customSheetView guid="{B056965A-4BE5-44B3-AB31-550AD9F023BC}" state="hidden">
      <selection activeCell="H42" sqref="H42"/>
      <pageMargins left="0.7" right="0.7" top="0.75" bottom="0.75" header="0.3" footer="0.3"/>
      <pageSetup orientation="portrait" r:id="rId5"/>
    </customSheetView>
    <customSheetView guid="{3FCD02EB-1C44-4646-B069-2B9945E67B1F}" state="hidden">
      <selection activeCell="H42" sqref="H42"/>
      <pageMargins left="0.7" right="0.7" top="0.75" bottom="0.75" header="0.3" footer="0.3"/>
      <pageSetup orientation="portrait" r:id="rId6"/>
    </customSheetView>
    <customSheetView guid="{267FF044-3C5D-4FEC-AC00-A7E30583F8BB}" state="hidden">
      <selection activeCell="H42" sqref="H42"/>
      <pageMargins left="0.7" right="0.7" top="0.75" bottom="0.75" header="0.3" footer="0.3"/>
      <pageSetup orientation="portrait" r:id="rId7"/>
    </customSheetView>
    <customSheetView guid="{2D544FD3-9AE6-4B80-AA82-448E4DBFAD61}" state="hidden">
      <selection activeCell="H42" sqref="H42"/>
      <pageMargins left="0.7" right="0.7" top="0.75" bottom="0.75" header="0.3" footer="0.3"/>
      <pageSetup orientation="portrait" r:id="rId8"/>
    </customSheetView>
  </customSheetViews>
  <mergeCells count="18">
    <mergeCell ref="C48:G48"/>
    <mergeCell ref="C49:G49"/>
    <mergeCell ref="B51:F51"/>
    <mergeCell ref="D37:F37"/>
    <mergeCell ref="D38:F38"/>
    <mergeCell ref="A45:G45"/>
    <mergeCell ref="C46:G46"/>
    <mergeCell ref="C47:G47"/>
    <mergeCell ref="B13:G13"/>
    <mergeCell ref="B21:F21"/>
    <mergeCell ref="B22:F22"/>
    <mergeCell ref="B30:G30"/>
    <mergeCell ref="B12:I12"/>
    <mergeCell ref="B6:D6"/>
    <mergeCell ref="B7:D7"/>
    <mergeCell ref="A8:G8"/>
    <mergeCell ref="B9:G9"/>
    <mergeCell ref="B11:I11"/>
  </mergeCells>
  <conditionalFormatting sqref="E2:E4 H2:I2">
    <cfRule type="cellIs" dxfId="2" priority="2" stopIfTrue="1" operator="equal">
      <formula>"a"</formula>
    </cfRule>
  </conditionalFormatting>
  <conditionalFormatting sqref="E2:E4">
    <cfRule type="expression" dxfId="1" priority="1" stopIfTrue="1">
      <formula>D2&gt;0</formula>
    </cfRule>
  </conditionalFormatting>
  <conditionalFormatting sqref="I2:I4">
    <cfRule type="expression" dxfId="0" priority="3" stopIfTrue="1">
      <formula>E2=""</formula>
    </cfRule>
  </conditionalFormatting>
  <pageMargins left="0.7" right="0.7" top="0.75" bottom="0.75" header="0.3" footer="0.3"/>
  <pageSetup orientation="portrait" r:id="rId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dimension ref="A1"/>
  <sheetViews>
    <sheetView workbookViewId="0"/>
  </sheetViews>
  <sheetFormatPr defaultRowHeight="15"/>
  <sheetData/>
  <customSheetViews>
    <customSheetView guid="{CCA37BAE-906F-43D5-9FD9-B13563E4B9D7}" state="hidden">
      <pageMargins left="0.7" right="0.7" top="0.75" bottom="0.75" header="0.3" footer="0.3"/>
      <pageSetup orientation="portrait" r:id="rId1"/>
    </customSheetView>
    <customSheetView guid="{A4F9CA79-D3DE-43F5-9CDC-F14C42FDD954}" state="hidden">
      <pageMargins left="0.7" right="0.7" top="0.75" bottom="0.75" header="0.3" footer="0.3"/>
      <pageSetup orientation="portrait" r:id="rId2"/>
    </customSheetView>
    <customSheetView guid="{F1B559AA-B9AD-4E4C-B94A-ECBE5878008B}" state="hidden">
      <pageMargins left="0.7" right="0.7" top="0.75" bottom="0.75" header="0.3" footer="0.3"/>
      <pageSetup orientation="portrait" r:id="rId3"/>
    </customSheetView>
    <customSheetView guid="{755190E0-7BE9-48F9-BB5F-DF8E25D6736A}" state="hidden">
      <pageMargins left="0.7" right="0.7" top="0.75" bottom="0.75" header="0.3" footer="0.3"/>
      <pageSetup orientation="portrait" r:id="rId4"/>
    </customSheetView>
    <customSheetView guid="{B96E710B-6DD7-4DE1-95AB-C9EE060CD030}" state="hidden">
      <pageMargins left="0.7" right="0.7" top="0.75" bottom="0.75" header="0.3" footer="0.3"/>
    </customSheetView>
    <customSheetView guid="{357C9841-BEC3-434B-AC63-C04FB4321BA3}" state="hidden">
      <pageMargins left="0.7" right="0.7" top="0.75" bottom="0.75" header="0.3" footer="0.3"/>
    </customSheetView>
    <customSheetView guid="{3C00DDA0-7DDE-4169-A739-550DAF5DCF8D}" state="hidden">
      <pageMargins left="0.7" right="0.7" top="0.75" bottom="0.75" header="0.3" footer="0.3"/>
    </customSheetView>
    <customSheetView guid="{99CA2F10-F926-46DC-8609-4EAE5B9F3585}" state="hidden">
      <pageMargins left="0.7" right="0.7" top="0.75" bottom="0.75" header="0.3" footer="0.3"/>
    </customSheetView>
    <customSheetView guid="{63D51328-7CBC-4A1E-B96D-BAE91416501B}" state="hidden">
      <pageMargins left="0.7" right="0.7" top="0.75" bottom="0.75" header="0.3" footer="0.3"/>
    </customSheetView>
    <customSheetView guid="{B056965A-4BE5-44B3-AB31-550AD9F023BC}" state="hidden">
      <pageMargins left="0.7" right="0.7" top="0.75" bottom="0.75" header="0.3" footer="0.3"/>
      <pageSetup orientation="portrait" r:id="rId5"/>
    </customSheetView>
    <customSheetView guid="{3FCD02EB-1C44-4646-B069-2B9945E67B1F}" state="hidden">
      <pageMargins left="0.7" right="0.7" top="0.75" bottom="0.75" header="0.3" footer="0.3"/>
      <pageSetup orientation="portrait" r:id="rId6"/>
    </customSheetView>
    <customSheetView guid="{267FF044-3C5D-4FEC-AC00-A7E30583F8BB}" state="hidden">
      <pageMargins left="0.7" right="0.7" top="0.75" bottom="0.75" header="0.3" footer="0.3"/>
      <pageSetup orientation="portrait" r:id="rId7"/>
    </customSheetView>
    <customSheetView guid="{2D544FD3-9AE6-4B80-AA82-448E4DBFAD61}" state="hidden">
      <pageMargins left="0.7" right="0.7" top="0.75" bottom="0.75" header="0.3" footer="0.3"/>
      <pageSetup orientation="portrait" r:id="rId8"/>
    </customSheetView>
  </customSheetViews>
  <pageMargins left="0.7" right="0.7" top="0.75" bottom="0.75" header="0.3" footer="0.3"/>
  <pageSetup orientation="portrait" r:id="rId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dimension ref="A1:AA233"/>
  <sheetViews>
    <sheetView topLeftCell="P1" workbookViewId="0">
      <selection activeCell="DT28" sqref="DT28"/>
    </sheetView>
  </sheetViews>
  <sheetFormatPr defaultColWidth="9.140625" defaultRowHeight="12.75"/>
  <cols>
    <col min="1" max="1" width="5.140625" style="422" hidden="1" customWidth="1"/>
    <col min="2" max="2" width="13.28515625" style="422" hidden="1" customWidth="1"/>
    <col min="3" max="3" width="0" style="422" hidden="1" customWidth="1"/>
    <col min="4" max="4" width="10.28515625" style="422" hidden="1" customWidth="1"/>
    <col min="5" max="5" width="3.42578125" style="422" hidden="1" customWidth="1"/>
    <col min="6" max="6" width="5.5703125" style="422" hidden="1" customWidth="1"/>
    <col min="7" max="7" width="11.42578125" style="422" hidden="1" customWidth="1"/>
    <col min="8" max="8" width="0" style="422" hidden="1" customWidth="1"/>
    <col min="9" max="9" width="10" style="422" hidden="1" customWidth="1"/>
    <col min="10" max="10" width="3.28515625" style="422" hidden="1" customWidth="1"/>
    <col min="11" max="11" width="5" style="422" hidden="1" customWidth="1"/>
    <col min="12" max="12" width="11.28515625" style="422" hidden="1" customWidth="1"/>
    <col min="13" max="13" width="0" style="422" hidden="1" customWidth="1"/>
    <col min="14" max="14" width="10.28515625" style="422" hidden="1" customWidth="1"/>
    <col min="15" max="15" width="3.7109375" style="422" hidden="1" customWidth="1"/>
    <col min="16" max="16" width="6.42578125" style="422" customWidth="1"/>
    <col min="17" max="17" width="14.85546875" style="422" customWidth="1"/>
    <col min="18" max="18" width="9.140625" style="422" customWidth="1"/>
    <col min="19" max="19" width="12" style="422" customWidth="1"/>
    <col min="20" max="20" width="3.28515625" style="422" hidden="1" customWidth="1"/>
    <col min="21" max="21" width="6.140625" style="422" hidden="1" customWidth="1"/>
    <col min="22" max="22" width="8.5703125" style="422" hidden="1" customWidth="1"/>
    <col min="23" max="23" width="8.42578125" style="422" hidden="1" customWidth="1"/>
    <col min="24" max="24" width="8.85546875" style="422" hidden="1" customWidth="1"/>
    <col min="25" max="116" width="0" style="422" hidden="1" customWidth="1"/>
    <col min="117" max="16384" width="9.140625" style="422"/>
  </cols>
  <sheetData>
    <row r="1" spans="1:27" ht="13.5" thickBot="1">
      <c r="A1" s="955" t="e">
        <v>#REF!</v>
      </c>
      <c r="B1" s="956"/>
      <c r="C1" s="403"/>
      <c r="D1" s="404"/>
      <c r="E1" s="403"/>
      <c r="F1" s="955">
        <v>0</v>
      </c>
      <c r="G1" s="956"/>
      <c r="H1" s="403"/>
      <c r="I1" s="404"/>
      <c r="K1" s="955" t="e">
        <v>#REF!</v>
      </c>
      <c r="L1" s="956"/>
      <c r="M1" s="403"/>
      <c r="N1" s="404"/>
      <c r="P1" s="955" t="e">
        <f>'Sch-6 (After Discount)'!D28</f>
        <v>#REF!</v>
      </c>
      <c r="Q1" s="956"/>
      <c r="R1" s="403"/>
      <c r="S1" s="404"/>
      <c r="U1" s="425" t="e">
        <v>#REF!</v>
      </c>
    </row>
    <row r="2" spans="1:27">
      <c r="A2" s="950"/>
      <c r="B2" s="951"/>
      <c r="C2" s="403"/>
      <c r="D2" s="404"/>
      <c r="E2" s="403"/>
      <c r="F2" s="405"/>
      <c r="G2" s="403"/>
      <c r="H2" s="403"/>
      <c r="I2" s="404"/>
      <c r="K2" s="405"/>
      <c r="L2" s="403"/>
      <c r="M2" s="403"/>
      <c r="N2" s="404"/>
      <c r="P2" s="405"/>
      <c r="Q2" s="403"/>
      <c r="R2" s="403"/>
      <c r="S2" s="404"/>
      <c r="U2" s="425" t="e">
        <v>#REF!</v>
      </c>
    </row>
    <row r="3" spans="1:27">
      <c r="A3" s="405"/>
      <c r="B3" s="406"/>
      <c r="C3" s="406"/>
      <c r="D3" s="407"/>
      <c r="E3" s="406"/>
      <c r="F3" s="405"/>
      <c r="G3" s="406"/>
      <c r="H3" s="406"/>
      <c r="I3" s="407"/>
      <c r="K3" s="405"/>
      <c r="L3" s="406"/>
      <c r="M3" s="406"/>
      <c r="N3" s="407"/>
      <c r="P3" s="405"/>
      <c r="Q3" s="406"/>
      <c r="R3" s="406"/>
      <c r="S3" s="407"/>
      <c r="U3" s="425" t="s">
        <v>353</v>
      </c>
    </row>
    <row r="4" spans="1:27" ht="66.75" customHeight="1" thickBot="1">
      <c r="A4" s="952" t="e">
        <f>IF(OR((A1&gt;9999999999),(A1&lt;0)),"Invalid Entry - More than 1000 crore OR -ve value",IF(A1=0, "",+CONCATENATE(#REF!,B11,D11,B10,D10,B9,D9,B8,D8,B7,D7,B6," Only")))</f>
        <v>#REF!</v>
      </c>
      <c r="B4" s="953"/>
      <c r="C4" s="953"/>
      <c r="D4" s="954"/>
      <c r="E4" s="403"/>
      <c r="F4" s="952" t="str">
        <f>IF(OR((F1&gt;9999999999),(F1&lt;0)),"Invalid Entry - More than 1000 crore OR -ve value",IF(F1=0, "",+CONCATENATE(U1, G11,I11,G10,I10,G9,I9,G8,I8,G7,I7,G6," Only")))</f>
        <v/>
      </c>
      <c r="G4" s="953"/>
      <c r="H4" s="953"/>
      <c r="I4" s="954"/>
      <c r="J4" s="403"/>
      <c r="K4" s="952" t="e">
        <f>IF(OR((K1&gt;9999999999),(K1&lt;0)),"Invalid Entry - More than 1000 crore OR -ve value",IF(K1=0, "",+CONCATENATE(U2, L11,N11,L10,N10,L9,N9,L8,N8,L7,N7,L6," Only")))</f>
        <v>#REF!</v>
      </c>
      <c r="L4" s="953"/>
      <c r="M4" s="953"/>
      <c r="N4" s="954"/>
      <c r="P4" s="952" t="e">
        <f>IF(OR((P1&gt;9999999999),(P1&lt;0)),"Invalid Entry - More than 1000 crore OR -ve value",IF(P1=0, "",+CONCATENATE(U3, Q11,S11,Q10,S10,Q9,S9,Q8,S8,Q7,S7,Q6," Only")))</f>
        <v>#REF!</v>
      </c>
      <c r="Q4" s="953"/>
      <c r="R4" s="953"/>
      <c r="S4" s="954"/>
      <c r="U4" s="944" t="e">
        <f>VLOOKUP(1,T28:Y43,6,FALSE)</f>
        <v>#N/A</v>
      </c>
      <c r="V4" s="944"/>
      <c r="W4" s="944"/>
      <c r="X4" s="944"/>
      <c r="Y4" s="944"/>
      <c r="Z4" s="944"/>
      <c r="AA4" s="944"/>
    </row>
    <row r="5" spans="1:27" ht="18.75" customHeight="1" thickBot="1">
      <c r="A5" s="405"/>
      <c r="B5" s="406"/>
      <c r="C5" s="406"/>
      <c r="D5" s="407"/>
      <c r="E5" s="406"/>
      <c r="F5" s="405"/>
      <c r="G5" s="406"/>
      <c r="H5" s="406"/>
      <c r="I5" s="407"/>
      <c r="K5" s="405"/>
      <c r="L5" s="406"/>
      <c r="M5" s="406"/>
      <c r="N5" s="407"/>
      <c r="P5" s="405"/>
      <c r="Q5" s="406"/>
      <c r="R5" s="406"/>
      <c r="S5" s="407"/>
      <c r="U5" s="945" t="e">
        <f>VLOOKUP(1,T8:Y23,6,FALSE)</f>
        <v>#N/A</v>
      </c>
      <c r="V5" s="946"/>
      <c r="W5" s="946"/>
      <c r="X5" s="946"/>
      <c r="Y5" s="946"/>
      <c r="Z5" s="946"/>
      <c r="AA5" s="947"/>
    </row>
    <row r="6" spans="1:27">
      <c r="A6" s="408" t="e">
        <f>-INT(A1/100)*100+ROUND(A1,0)</f>
        <v>#REF!</v>
      </c>
      <c r="B6" s="406" t="e">
        <f t="shared" ref="B6:B11" si="0">IF(A6=0,"",LOOKUP(A6,$A$13:$A$112,$B$13:$B$112))</f>
        <v>#REF!</v>
      </c>
      <c r="C6" s="406"/>
      <c r="D6" s="409"/>
      <c r="E6" s="406"/>
      <c r="F6" s="408">
        <f>-INT(F1/100)*100+ROUND(F1,0)</f>
        <v>0</v>
      </c>
      <c r="G6" s="406" t="str">
        <f t="shared" ref="G6:G11" si="1">IF(F6=0,"",LOOKUP(F6,$A$13:$A$112,$B$13:$B$112))</f>
        <v/>
      </c>
      <c r="H6" s="406"/>
      <c r="I6" s="409"/>
      <c r="K6" s="408" t="e">
        <f>-INT(K1/100)*100+ROUND(K1,0)</f>
        <v>#REF!</v>
      </c>
      <c r="L6" s="406" t="e">
        <f t="shared" ref="L6:L11" si="2">IF(K6=0,"",LOOKUP(K6,$A$13:$A$112,$B$13:$B$112))</f>
        <v>#REF!</v>
      </c>
      <c r="M6" s="406"/>
      <c r="N6" s="409"/>
      <c r="P6" s="408" t="e">
        <f>-INT(P1/100)*100+ROUND(P1,0)</f>
        <v>#REF!</v>
      </c>
      <c r="Q6" s="406" t="e">
        <f t="shared" ref="Q6:Q11" si="3">IF(P6=0,"",LOOKUP(P6,$A$13:$A$112,$B$13:$B$112))</f>
        <v>#REF!</v>
      </c>
      <c r="R6" s="406"/>
      <c r="S6" s="409"/>
    </row>
    <row r="7" spans="1:27">
      <c r="A7" s="408" t="e">
        <f>-INT(A1/1000)*10+INT(A1/100)</f>
        <v>#REF!</v>
      </c>
      <c r="B7" s="406" t="e">
        <f t="shared" si="0"/>
        <v>#REF!</v>
      </c>
      <c r="C7" s="406"/>
      <c r="D7" s="409" t="e">
        <f>+IF(B7="",""," Hundred ")</f>
        <v>#REF!</v>
      </c>
      <c r="E7" s="406"/>
      <c r="F7" s="408">
        <f>-INT(F1/1000)*10+INT(F1/100)</f>
        <v>0</v>
      </c>
      <c r="G7" s="406" t="str">
        <f t="shared" si="1"/>
        <v/>
      </c>
      <c r="H7" s="406"/>
      <c r="I7" s="409" t="str">
        <f>+IF(G7="",""," Hundred ")</f>
        <v/>
      </c>
      <c r="K7" s="408" t="e">
        <f>-INT(K1/1000)*10+INT(K1/100)</f>
        <v>#REF!</v>
      </c>
      <c r="L7" s="406" t="e">
        <f t="shared" si="2"/>
        <v>#REF!</v>
      </c>
      <c r="M7" s="406"/>
      <c r="N7" s="409" t="e">
        <f>+IF(L7="",""," Hundred ")</f>
        <v>#REF!</v>
      </c>
      <c r="P7" s="408" t="e">
        <f>-INT(P1/1000)*10+INT(P1/100)</f>
        <v>#REF!</v>
      </c>
      <c r="Q7" s="406" t="e">
        <f t="shared" si="3"/>
        <v>#REF!</v>
      </c>
      <c r="R7" s="406"/>
      <c r="S7" s="409" t="e">
        <f>+IF(Q7="",""," Hundred ")</f>
        <v>#REF!</v>
      </c>
    </row>
    <row r="8" spans="1:27">
      <c r="A8" s="408" t="e">
        <f>-INT(A1/100000)*100+INT(A1/1000)</f>
        <v>#REF!</v>
      </c>
      <c r="B8" s="406" t="e">
        <f t="shared" si="0"/>
        <v>#REF!</v>
      </c>
      <c r="C8" s="406"/>
      <c r="D8" s="409" t="e">
        <f>IF((B8=""),IF(C8="",""," Thousand ")," Thousand ")</f>
        <v>#REF!</v>
      </c>
      <c r="E8" s="406"/>
      <c r="F8" s="408">
        <f>-INT(F1/100000)*100+INT(F1/1000)</f>
        <v>0</v>
      </c>
      <c r="G8" s="406" t="str">
        <f t="shared" si="1"/>
        <v/>
      </c>
      <c r="H8" s="406"/>
      <c r="I8" s="409" t="str">
        <f>IF((G8=""),IF(H8="",""," Thousand ")," Thousand ")</f>
        <v/>
      </c>
      <c r="K8" s="408" t="e">
        <f>-INT(K1/100000)*100+INT(K1/1000)</f>
        <v>#REF!</v>
      </c>
      <c r="L8" s="406" t="e">
        <f t="shared" si="2"/>
        <v>#REF!</v>
      </c>
      <c r="M8" s="406"/>
      <c r="N8" s="409" t="e">
        <f>IF((L8=""),IF(M8="",""," Thousand ")," Thousand ")</f>
        <v>#REF!</v>
      </c>
      <c r="P8" s="408" t="e">
        <f>-INT(P1/100000)*100+INT(P1/1000)</f>
        <v>#REF!</v>
      </c>
      <c r="Q8" s="406" t="e">
        <f t="shared" si="3"/>
        <v>#REF!</v>
      </c>
      <c r="R8" s="406"/>
      <c r="S8" s="409" t="e">
        <f>IF((Q8=""),IF(R8="",""," Thousand ")," Thousand ")</f>
        <v>#REF!</v>
      </c>
      <c r="T8" s="426" t="e">
        <f>IF(Y8="",0, 1)</f>
        <v>#REF!</v>
      </c>
      <c r="U8" s="422">
        <v>0</v>
      </c>
      <c r="V8" s="422">
        <v>0</v>
      </c>
      <c r="W8" s="422">
        <v>0</v>
      </c>
      <c r="X8" s="422">
        <v>0</v>
      </c>
      <c r="Y8" s="427" t="e">
        <f>IF(AND($A$1=0,$F$1=0,$K$1=0,$P$1=0)," Zero only", "")</f>
        <v>#REF!</v>
      </c>
      <c r="AA8" s="422" t="s">
        <v>354</v>
      </c>
    </row>
    <row r="9" spans="1:27">
      <c r="A9" s="408" t="e">
        <f>-INT(A1/10000000)*100+INT(A1/100000)</f>
        <v>#REF!</v>
      </c>
      <c r="B9" s="406" t="e">
        <f t="shared" si="0"/>
        <v>#REF!</v>
      </c>
      <c r="C9" s="406"/>
      <c r="D9" s="409" t="e">
        <f>IF((B9=""),IF(C9="",""," Lac ")," Lac ")</f>
        <v>#REF!</v>
      </c>
      <c r="E9" s="406"/>
      <c r="F9" s="408">
        <f>-INT(F1/10000000)*100+INT(F1/100000)</f>
        <v>0</v>
      </c>
      <c r="G9" s="406" t="str">
        <f t="shared" si="1"/>
        <v/>
      </c>
      <c r="H9" s="406"/>
      <c r="I9" s="409" t="str">
        <f>IF((G9=""),IF(H9="",""," Lac ")," Lac ")</f>
        <v/>
      </c>
      <c r="K9" s="408" t="e">
        <f>-INT(K1/10000000)*100+INT(K1/100000)</f>
        <v>#REF!</v>
      </c>
      <c r="L9" s="406" t="e">
        <f t="shared" si="2"/>
        <v>#REF!</v>
      </c>
      <c r="M9" s="406"/>
      <c r="N9" s="409" t="e">
        <f>IF((L9=""),IF(M9="",""," Lac ")," Lac ")</f>
        <v>#REF!</v>
      </c>
      <c r="P9" s="408" t="e">
        <f>-INT(P1/10000000)*100+INT(P1/100000)</f>
        <v>#REF!</v>
      </c>
      <c r="Q9" s="406" t="e">
        <f t="shared" si="3"/>
        <v>#REF!</v>
      </c>
      <c r="R9" s="406"/>
      <c r="S9" s="409" t="e">
        <f>IF((Q9=""),IF(R9="",""," Lac ")," Lac ")</f>
        <v>#REF!</v>
      </c>
      <c r="T9" s="426" t="e">
        <f t="shared" ref="T9:T23" si="4">IF(Y9="",0, 1)</f>
        <v>#REF!</v>
      </c>
      <c r="U9" s="422">
        <v>0</v>
      </c>
      <c r="V9" s="422">
        <v>0</v>
      </c>
      <c r="W9" s="422">
        <v>0</v>
      </c>
      <c r="X9" s="422">
        <v>1</v>
      </c>
      <c r="Y9" s="428" t="e">
        <f>IF(AND($A$1=0,$F$1=0,$K$1=0,$P$1&gt;0),$P$4, "")</f>
        <v>#REF!</v>
      </c>
    </row>
    <row r="10" spans="1:27">
      <c r="A10" s="408" t="e">
        <f>-INT(A1/1000000000)*100+INT(A1/10000000)</f>
        <v>#REF!</v>
      </c>
      <c r="B10" s="410" t="e">
        <f t="shared" si="0"/>
        <v>#REF!</v>
      </c>
      <c r="C10" s="406"/>
      <c r="D10" s="409" t="e">
        <f>IF((B10=""),IF(C10="",""," Crore ")," Crore ")</f>
        <v>#REF!</v>
      </c>
      <c r="E10" s="406"/>
      <c r="F10" s="408">
        <f>-INT(F1/1000000000)*100+INT(F1/10000000)</f>
        <v>0</v>
      </c>
      <c r="G10" s="410" t="str">
        <f t="shared" si="1"/>
        <v/>
      </c>
      <c r="H10" s="406"/>
      <c r="I10" s="409" t="str">
        <f>IF((G10=""),IF(H10="",""," Crore ")," Crore ")</f>
        <v/>
      </c>
      <c r="K10" s="408" t="e">
        <f>-INT(K1/1000000000)*100+INT(K1/10000000)</f>
        <v>#REF!</v>
      </c>
      <c r="L10" s="410" t="e">
        <f t="shared" si="2"/>
        <v>#REF!</v>
      </c>
      <c r="M10" s="406"/>
      <c r="N10" s="409" t="e">
        <f>IF((L10=""),IF(M10="",""," Crore ")," Crore ")</f>
        <v>#REF!</v>
      </c>
      <c r="P10" s="408" t="e">
        <f>-INT(P1/1000000000)*100+INT(P1/10000000)</f>
        <v>#REF!</v>
      </c>
      <c r="Q10" s="410" t="e">
        <f t="shared" si="3"/>
        <v>#REF!</v>
      </c>
      <c r="R10" s="406"/>
      <c r="S10" s="409" t="e">
        <f>IF((Q10=""),IF(R10="",""," Crore ")," Crore ")</f>
        <v>#REF!</v>
      </c>
      <c r="T10" s="426" t="e">
        <f t="shared" si="4"/>
        <v>#REF!</v>
      </c>
      <c r="U10" s="422">
        <v>0</v>
      </c>
      <c r="V10" s="422">
        <v>0</v>
      </c>
      <c r="W10" s="422">
        <v>1</v>
      </c>
      <c r="X10" s="422">
        <v>0</v>
      </c>
      <c r="Y10" s="428" t="e">
        <f>IF(AND($A$1=0,$F$1=0,$K$1&gt;0,$P$1=0),$K$4, "")</f>
        <v>#REF!</v>
      </c>
    </row>
    <row r="11" spans="1:27">
      <c r="A11" s="411" t="e">
        <f>-INT(A1/10000000000)*1000+INT(A1/1000000000)</f>
        <v>#REF!</v>
      </c>
      <c r="B11" s="410" t="e">
        <f t="shared" si="0"/>
        <v>#REF!</v>
      </c>
      <c r="C11" s="406"/>
      <c r="D11" s="409" t="e">
        <f>IF((B11=""),IF(C11="",""," Hundred ")," Hundred ")</f>
        <v>#REF!</v>
      </c>
      <c r="E11" s="406"/>
      <c r="F11" s="411">
        <f>-INT(F1/10000000000)*1000+INT(F1/1000000000)</f>
        <v>0</v>
      </c>
      <c r="G11" s="410" t="str">
        <f t="shared" si="1"/>
        <v/>
      </c>
      <c r="H11" s="406"/>
      <c r="I11" s="409" t="str">
        <f>IF((G11=""),IF(H11="",""," Hundred ")," Hundred ")</f>
        <v/>
      </c>
      <c r="K11" s="411" t="e">
        <f>-INT(K1/10000000000)*1000+INT(K1/1000000000)</f>
        <v>#REF!</v>
      </c>
      <c r="L11" s="410" t="e">
        <f t="shared" si="2"/>
        <v>#REF!</v>
      </c>
      <c r="M11" s="406"/>
      <c r="N11" s="409" t="e">
        <f>IF((L11=""),IF(M11="",""," Hundred ")," Hundred ")</f>
        <v>#REF!</v>
      </c>
      <c r="P11" s="411" t="e">
        <f>-INT(P1/10000000000)*1000+INT(P1/1000000000)</f>
        <v>#REF!</v>
      </c>
      <c r="Q11" s="410" t="e">
        <f t="shared" si="3"/>
        <v>#REF!</v>
      </c>
      <c r="R11" s="406"/>
      <c r="S11" s="409" t="e">
        <f>IF((Q11=""),IF(R11="",""," Hundred ")," Hundred ")</f>
        <v>#REF!</v>
      </c>
      <c r="T11" s="426" t="e">
        <f t="shared" si="4"/>
        <v>#REF!</v>
      </c>
      <c r="U11" s="422">
        <v>0</v>
      </c>
      <c r="V11" s="422">
        <v>0</v>
      </c>
      <c r="W11" s="422">
        <v>1</v>
      </c>
      <c r="X11" s="422">
        <v>1</v>
      </c>
      <c r="Y11" s="428" t="e">
        <f>IF(AND($A$1=0,$F$1=0,$K$1&gt;0,$P$1&gt;0),$K$4&amp;$AA$8&amp;$P$4, "")</f>
        <v>#REF!</v>
      </c>
    </row>
    <row r="12" spans="1:27">
      <c r="A12" s="412"/>
      <c r="B12" s="406"/>
      <c r="C12" s="406"/>
      <c r="D12" s="407"/>
      <c r="E12" s="406"/>
      <c r="F12" s="412"/>
      <c r="G12" s="406"/>
      <c r="H12" s="406"/>
      <c r="I12" s="407"/>
      <c r="K12" s="412"/>
      <c r="L12" s="406"/>
      <c r="M12" s="406"/>
      <c r="N12" s="407"/>
      <c r="P12" s="412"/>
      <c r="Q12" s="406"/>
      <c r="R12" s="406"/>
      <c r="S12" s="407"/>
      <c r="T12" s="426" t="e">
        <f t="shared" si="4"/>
        <v>#REF!</v>
      </c>
      <c r="U12" s="422">
        <v>0</v>
      </c>
      <c r="V12" s="422">
        <v>1</v>
      </c>
      <c r="W12" s="422">
        <v>0</v>
      </c>
      <c r="X12" s="422">
        <v>0</v>
      </c>
      <c r="Y12" s="428" t="e">
        <f>IF(AND($A$1=0,$F$1&gt;0,$K$1=0,$P$1=0),$F$4, "")</f>
        <v>#REF!</v>
      </c>
    </row>
    <row r="13" spans="1:27">
      <c r="A13" s="413">
        <v>1</v>
      </c>
      <c r="B13" s="414" t="s">
        <v>253</v>
      </c>
      <c r="C13" s="406"/>
      <c r="D13" s="407"/>
      <c r="E13" s="406"/>
      <c r="F13" s="413">
        <v>1</v>
      </c>
      <c r="G13" s="414" t="s">
        <v>253</v>
      </c>
      <c r="H13" s="406"/>
      <c r="I13" s="407"/>
      <c r="K13" s="413">
        <v>1</v>
      </c>
      <c r="L13" s="414" t="s">
        <v>253</v>
      </c>
      <c r="M13" s="406"/>
      <c r="N13" s="407"/>
      <c r="P13" s="413">
        <v>1</v>
      </c>
      <c r="Q13" s="414" t="s">
        <v>253</v>
      </c>
      <c r="R13" s="406"/>
      <c r="S13" s="407"/>
      <c r="T13" s="426" t="e">
        <f t="shared" si="4"/>
        <v>#REF!</v>
      </c>
      <c r="U13" s="422">
        <v>0</v>
      </c>
      <c r="V13" s="422">
        <v>1</v>
      </c>
      <c r="W13" s="422">
        <v>0</v>
      </c>
      <c r="X13" s="422">
        <v>1</v>
      </c>
      <c r="Y13" s="428" t="e">
        <f>IF(AND($A$1=0,$F$1&gt;0,$K$1=0,$P$1&gt;0),$F$4&amp;$AA$8&amp;$P$4, "")</f>
        <v>#REF!</v>
      </c>
    </row>
    <row r="14" spans="1:27">
      <c r="A14" s="413">
        <v>2</v>
      </c>
      <c r="B14" s="414" t="s">
        <v>254</v>
      </c>
      <c r="C14" s="406"/>
      <c r="D14" s="407"/>
      <c r="E14" s="406"/>
      <c r="F14" s="413">
        <v>2</v>
      </c>
      <c r="G14" s="414" t="s">
        <v>254</v>
      </c>
      <c r="H14" s="406"/>
      <c r="I14" s="407"/>
      <c r="K14" s="413">
        <v>2</v>
      </c>
      <c r="L14" s="414" t="s">
        <v>254</v>
      </c>
      <c r="M14" s="406"/>
      <c r="N14" s="407"/>
      <c r="P14" s="413">
        <v>2</v>
      </c>
      <c r="Q14" s="414" t="s">
        <v>254</v>
      </c>
      <c r="R14" s="406"/>
      <c r="S14" s="407"/>
      <c r="T14" s="426" t="e">
        <f t="shared" si="4"/>
        <v>#REF!</v>
      </c>
      <c r="U14" s="422">
        <v>0</v>
      </c>
      <c r="V14" s="422">
        <v>1</v>
      </c>
      <c r="W14" s="422">
        <v>1</v>
      </c>
      <c r="X14" s="422">
        <v>0</v>
      </c>
      <c r="Y14" s="428" t="e">
        <f>IF(AND($A$1=0,$F$1&gt;0,$K$1&gt;0,$P$1=0),$F$4&amp;$AA$8&amp;$K$4, "")</f>
        <v>#REF!</v>
      </c>
    </row>
    <row r="15" spans="1:27">
      <c r="A15" s="413">
        <v>3</v>
      </c>
      <c r="B15" s="414" t="s">
        <v>255</v>
      </c>
      <c r="C15" s="406"/>
      <c r="D15" s="407"/>
      <c r="E15" s="406"/>
      <c r="F15" s="413">
        <v>3</v>
      </c>
      <c r="G15" s="414" t="s">
        <v>255</v>
      </c>
      <c r="H15" s="406"/>
      <c r="I15" s="407"/>
      <c r="K15" s="413">
        <v>3</v>
      </c>
      <c r="L15" s="414" t="s">
        <v>255</v>
      </c>
      <c r="M15" s="406"/>
      <c r="N15" s="407"/>
      <c r="P15" s="413">
        <v>3</v>
      </c>
      <c r="Q15" s="414" t="s">
        <v>255</v>
      </c>
      <c r="R15" s="406"/>
      <c r="S15" s="407"/>
      <c r="T15" s="426" t="e">
        <f t="shared" si="4"/>
        <v>#REF!</v>
      </c>
      <c r="U15" s="422">
        <v>0</v>
      </c>
      <c r="V15" s="422">
        <v>1</v>
      </c>
      <c r="W15" s="422">
        <v>1</v>
      </c>
      <c r="X15" s="422">
        <v>1</v>
      </c>
      <c r="Y15" s="429" t="e">
        <f>IF(AND($A$1=0,$F$1&gt;0,$K$1&gt;0,$P$1&gt;0),$F$4&amp;$AA$8&amp;$K$4&amp;$AA$8&amp;$P$4, "")</f>
        <v>#REF!</v>
      </c>
    </row>
    <row r="16" spans="1:27">
      <c r="A16" s="413">
        <v>4</v>
      </c>
      <c r="B16" s="414" t="s">
        <v>256</v>
      </c>
      <c r="C16" s="406"/>
      <c r="D16" s="407"/>
      <c r="E16" s="406"/>
      <c r="F16" s="413">
        <v>4</v>
      </c>
      <c r="G16" s="414" t="s">
        <v>256</v>
      </c>
      <c r="H16" s="406"/>
      <c r="I16" s="407"/>
      <c r="K16" s="413">
        <v>4</v>
      </c>
      <c r="L16" s="414" t="s">
        <v>256</v>
      </c>
      <c r="M16" s="406"/>
      <c r="N16" s="407"/>
      <c r="P16" s="413">
        <v>4</v>
      </c>
      <c r="Q16" s="414" t="s">
        <v>256</v>
      </c>
      <c r="R16" s="406"/>
      <c r="S16" s="407"/>
      <c r="T16" s="426" t="e">
        <f t="shared" si="4"/>
        <v>#REF!</v>
      </c>
      <c r="U16" s="422">
        <v>1</v>
      </c>
      <c r="V16" s="422">
        <v>0</v>
      </c>
      <c r="W16" s="422">
        <v>0</v>
      </c>
      <c r="X16" s="422">
        <v>0</v>
      </c>
      <c r="Y16" s="427" t="e">
        <f>IF(AND($A$1&gt;0,$F$1=0,$K$1=0,$P$1=0), $A$4, "")</f>
        <v>#REF!</v>
      </c>
    </row>
    <row r="17" spans="1:27">
      <c r="A17" s="413">
        <v>5</v>
      </c>
      <c r="B17" s="414" t="s">
        <v>257</v>
      </c>
      <c r="C17" s="406"/>
      <c r="D17" s="407"/>
      <c r="E17" s="406"/>
      <c r="F17" s="413">
        <v>5</v>
      </c>
      <c r="G17" s="414" t="s">
        <v>257</v>
      </c>
      <c r="H17" s="406"/>
      <c r="I17" s="407"/>
      <c r="K17" s="413">
        <v>5</v>
      </c>
      <c r="L17" s="414" t="s">
        <v>257</v>
      </c>
      <c r="M17" s="406"/>
      <c r="N17" s="407"/>
      <c r="P17" s="413">
        <v>5</v>
      </c>
      <c r="Q17" s="414" t="s">
        <v>257</v>
      </c>
      <c r="R17" s="406"/>
      <c r="S17" s="407"/>
      <c r="T17" s="426" t="e">
        <f t="shared" si="4"/>
        <v>#REF!</v>
      </c>
      <c r="U17" s="422">
        <v>1</v>
      </c>
      <c r="V17" s="422">
        <v>0</v>
      </c>
      <c r="W17" s="422">
        <v>0</v>
      </c>
      <c r="X17" s="422">
        <v>1</v>
      </c>
      <c r="Y17" s="428" t="e">
        <f>IF(AND($A$1&gt;0,$F$1=0,$K$1=0,$P$1&gt;0),$A$4&amp;$AA$8&amp;$P$4, "")</f>
        <v>#REF!</v>
      </c>
    </row>
    <row r="18" spans="1:27">
      <c r="A18" s="413">
        <v>6</v>
      </c>
      <c r="B18" s="414" t="s">
        <v>258</v>
      </c>
      <c r="C18" s="406"/>
      <c r="D18" s="407"/>
      <c r="E18" s="406"/>
      <c r="F18" s="413">
        <v>6</v>
      </c>
      <c r="G18" s="414" t="s">
        <v>258</v>
      </c>
      <c r="H18" s="406"/>
      <c r="I18" s="407"/>
      <c r="K18" s="413">
        <v>6</v>
      </c>
      <c r="L18" s="414" t="s">
        <v>258</v>
      </c>
      <c r="M18" s="406"/>
      <c r="N18" s="407"/>
      <c r="P18" s="413">
        <v>6</v>
      </c>
      <c r="Q18" s="414" t="s">
        <v>258</v>
      </c>
      <c r="R18" s="406"/>
      <c r="S18" s="407"/>
      <c r="T18" s="426" t="e">
        <f t="shared" si="4"/>
        <v>#REF!</v>
      </c>
      <c r="U18" s="422">
        <v>1</v>
      </c>
      <c r="V18" s="422">
        <v>0</v>
      </c>
      <c r="W18" s="422">
        <v>1</v>
      </c>
      <c r="X18" s="422">
        <v>0</v>
      </c>
      <c r="Y18" s="428" t="e">
        <f>IF(AND($A$1&gt;0,$F$1=0,$K$1&gt;0,$P$1=0),$A$4&amp;$AA$8&amp;$K$4, "")</f>
        <v>#REF!</v>
      </c>
    </row>
    <row r="19" spans="1:27">
      <c r="A19" s="413">
        <v>7</v>
      </c>
      <c r="B19" s="414" t="s">
        <v>259</v>
      </c>
      <c r="C19" s="406"/>
      <c r="D19" s="407"/>
      <c r="E19" s="406"/>
      <c r="F19" s="413">
        <v>7</v>
      </c>
      <c r="G19" s="414" t="s">
        <v>259</v>
      </c>
      <c r="H19" s="406"/>
      <c r="I19" s="407"/>
      <c r="K19" s="413">
        <v>7</v>
      </c>
      <c r="L19" s="414" t="s">
        <v>259</v>
      </c>
      <c r="M19" s="406"/>
      <c r="N19" s="407"/>
      <c r="P19" s="413">
        <v>7</v>
      </c>
      <c r="Q19" s="414" t="s">
        <v>259</v>
      </c>
      <c r="R19" s="406"/>
      <c r="S19" s="407"/>
      <c r="T19" s="426" t="e">
        <f t="shared" si="4"/>
        <v>#REF!</v>
      </c>
      <c r="U19" s="422">
        <v>1</v>
      </c>
      <c r="V19" s="422">
        <v>0</v>
      </c>
      <c r="W19" s="422">
        <v>1</v>
      </c>
      <c r="X19" s="422">
        <v>1</v>
      </c>
      <c r="Y19" s="428" t="e">
        <f>IF(AND($A$1&gt;0,$F$1=0,$K$1&gt;0,$P$1&gt;0),$A$4&amp;$AA$8&amp;$K$4&amp;$AA$8&amp;$P$4, "")</f>
        <v>#REF!</v>
      </c>
    </row>
    <row r="20" spans="1:27">
      <c r="A20" s="413">
        <v>8</v>
      </c>
      <c r="B20" s="414" t="s">
        <v>260</v>
      </c>
      <c r="C20" s="406"/>
      <c r="D20" s="407"/>
      <c r="E20" s="406"/>
      <c r="F20" s="413">
        <v>8</v>
      </c>
      <c r="G20" s="414" t="s">
        <v>260</v>
      </c>
      <c r="H20" s="406"/>
      <c r="I20" s="407"/>
      <c r="K20" s="413">
        <v>8</v>
      </c>
      <c r="L20" s="414" t="s">
        <v>260</v>
      </c>
      <c r="M20" s="406"/>
      <c r="N20" s="407"/>
      <c r="P20" s="413">
        <v>8</v>
      </c>
      <c r="Q20" s="414" t="s">
        <v>260</v>
      </c>
      <c r="R20" s="406"/>
      <c r="S20" s="407"/>
      <c r="T20" s="426" t="e">
        <f t="shared" si="4"/>
        <v>#REF!</v>
      </c>
      <c r="U20" s="422">
        <v>1</v>
      </c>
      <c r="V20" s="422">
        <v>1</v>
      </c>
      <c r="W20" s="422">
        <v>0</v>
      </c>
      <c r="X20" s="422">
        <v>0</v>
      </c>
      <c r="Y20" s="428" t="e">
        <f>IF(AND($A$1&gt;0,$F$1&gt;0,$K$1=0,$P$1=0),$A$4&amp;$AA$8&amp;$F$4, "")</f>
        <v>#REF!</v>
      </c>
    </row>
    <row r="21" spans="1:27">
      <c r="A21" s="413">
        <v>9</v>
      </c>
      <c r="B21" s="414" t="s">
        <v>261</v>
      </c>
      <c r="C21" s="406"/>
      <c r="D21" s="407"/>
      <c r="E21" s="406"/>
      <c r="F21" s="413">
        <v>9</v>
      </c>
      <c r="G21" s="414" t="s">
        <v>261</v>
      </c>
      <c r="H21" s="406"/>
      <c r="I21" s="407"/>
      <c r="K21" s="413">
        <v>9</v>
      </c>
      <c r="L21" s="414" t="s">
        <v>261</v>
      </c>
      <c r="M21" s="406"/>
      <c r="N21" s="407"/>
      <c r="P21" s="413">
        <v>9</v>
      </c>
      <c r="Q21" s="414" t="s">
        <v>261</v>
      </c>
      <c r="R21" s="406"/>
      <c r="S21" s="407"/>
      <c r="T21" s="426" t="e">
        <f t="shared" si="4"/>
        <v>#REF!</v>
      </c>
      <c r="U21" s="422">
        <v>1</v>
      </c>
      <c r="V21" s="422">
        <v>1</v>
      </c>
      <c r="W21" s="422">
        <v>0</v>
      </c>
      <c r="X21" s="422">
        <v>1</v>
      </c>
      <c r="Y21" s="428" t="e">
        <f>IF(AND($A$1&gt;0,$F$1&gt;0,$K$1=0,$P$1&gt;0),$A$4&amp;$AA$8&amp;$F$4&amp;$AA$8&amp;$P$4, "")</f>
        <v>#REF!</v>
      </c>
    </row>
    <row r="22" spans="1:27">
      <c r="A22" s="413">
        <v>10</v>
      </c>
      <c r="B22" s="414" t="s">
        <v>262</v>
      </c>
      <c r="C22" s="406"/>
      <c r="D22" s="407"/>
      <c r="E22" s="406"/>
      <c r="F22" s="413">
        <v>10</v>
      </c>
      <c r="G22" s="414" t="s">
        <v>262</v>
      </c>
      <c r="H22" s="406"/>
      <c r="I22" s="407"/>
      <c r="K22" s="413">
        <v>10</v>
      </c>
      <c r="L22" s="414" t="s">
        <v>262</v>
      </c>
      <c r="M22" s="406"/>
      <c r="N22" s="407"/>
      <c r="P22" s="413">
        <v>10</v>
      </c>
      <c r="Q22" s="414" t="s">
        <v>262</v>
      </c>
      <c r="R22" s="406"/>
      <c r="S22" s="407"/>
      <c r="T22" s="426" t="e">
        <f t="shared" si="4"/>
        <v>#REF!</v>
      </c>
      <c r="U22" s="422">
        <v>1</v>
      </c>
      <c r="V22" s="422">
        <v>1</v>
      </c>
      <c r="W22" s="422">
        <v>1</v>
      </c>
      <c r="X22" s="422">
        <v>0</v>
      </c>
      <c r="Y22" s="428" t="e">
        <f>IF(AND($A$1&gt;0,$F$1&gt;0,$K$1&gt;0,$P$1=0),$A$4&amp;$AA$8&amp;$F$4&amp;$AA$8&amp;$K$4, "")</f>
        <v>#REF!</v>
      </c>
    </row>
    <row r="23" spans="1:27">
      <c r="A23" s="413">
        <v>11</v>
      </c>
      <c r="B23" s="414" t="s">
        <v>263</v>
      </c>
      <c r="C23" s="406"/>
      <c r="D23" s="407"/>
      <c r="E23" s="406"/>
      <c r="F23" s="413">
        <v>11</v>
      </c>
      <c r="G23" s="414" t="s">
        <v>263</v>
      </c>
      <c r="H23" s="406"/>
      <c r="I23" s="407"/>
      <c r="K23" s="413">
        <v>11</v>
      </c>
      <c r="L23" s="414" t="s">
        <v>263</v>
      </c>
      <c r="M23" s="406"/>
      <c r="N23" s="407"/>
      <c r="P23" s="413">
        <v>11</v>
      </c>
      <c r="Q23" s="414" t="s">
        <v>263</v>
      </c>
      <c r="R23" s="406"/>
      <c r="S23" s="407"/>
      <c r="T23" s="426" t="e">
        <f t="shared" si="4"/>
        <v>#REF!</v>
      </c>
      <c r="U23" s="422">
        <v>1</v>
      </c>
      <c r="V23" s="422">
        <v>1</v>
      </c>
      <c r="W23" s="422">
        <v>1</v>
      </c>
      <c r="X23" s="422">
        <v>1</v>
      </c>
      <c r="Y23" s="429" t="e">
        <f>IF(AND($A$1&gt;0,$F$1&gt;0,$K$1&gt;0,$P$1&gt;0),$A$4&amp;$AA$8&amp;$F$4&amp;$AA$8&amp;$K$4&amp;$AA$8&amp;$P$4, "")</f>
        <v>#REF!</v>
      </c>
    </row>
    <row r="24" spans="1:27">
      <c r="A24" s="413">
        <v>12</v>
      </c>
      <c r="B24" s="414" t="s">
        <v>264</v>
      </c>
      <c r="C24" s="406"/>
      <c r="D24" s="407"/>
      <c r="E24" s="406"/>
      <c r="F24" s="413">
        <v>12</v>
      </c>
      <c r="G24" s="414" t="s">
        <v>264</v>
      </c>
      <c r="H24" s="406"/>
      <c r="I24" s="407"/>
      <c r="K24" s="413">
        <v>12</v>
      </c>
      <c r="L24" s="414" t="s">
        <v>264</v>
      </c>
      <c r="M24" s="406"/>
      <c r="N24" s="407"/>
      <c r="P24" s="413">
        <v>12</v>
      </c>
      <c r="Q24" s="414" t="s">
        <v>264</v>
      </c>
      <c r="R24" s="406"/>
      <c r="S24" s="407"/>
    </row>
    <row r="25" spans="1:27">
      <c r="A25" s="413">
        <v>13</v>
      </c>
      <c r="B25" s="414" t="s">
        <v>265</v>
      </c>
      <c r="C25" s="406"/>
      <c r="D25" s="407"/>
      <c r="E25" s="406"/>
      <c r="F25" s="413">
        <v>13</v>
      </c>
      <c r="G25" s="414" t="s">
        <v>265</v>
      </c>
      <c r="H25" s="406"/>
      <c r="I25" s="407"/>
      <c r="K25" s="413">
        <v>13</v>
      </c>
      <c r="L25" s="414" t="s">
        <v>265</v>
      </c>
      <c r="M25" s="406"/>
      <c r="N25" s="407"/>
      <c r="P25" s="413">
        <v>13</v>
      </c>
      <c r="Q25" s="414" t="s">
        <v>265</v>
      </c>
      <c r="R25" s="406"/>
      <c r="S25" s="407"/>
    </row>
    <row r="26" spans="1:27">
      <c r="A26" s="413">
        <v>14</v>
      </c>
      <c r="B26" s="414" t="s">
        <v>266</v>
      </c>
      <c r="C26" s="406"/>
      <c r="D26" s="407"/>
      <c r="E26" s="406"/>
      <c r="F26" s="413">
        <v>14</v>
      </c>
      <c r="G26" s="414" t="s">
        <v>266</v>
      </c>
      <c r="H26" s="406"/>
      <c r="I26" s="407"/>
      <c r="K26" s="413">
        <v>14</v>
      </c>
      <c r="L26" s="414" t="s">
        <v>266</v>
      </c>
      <c r="M26" s="406"/>
      <c r="N26" s="407"/>
      <c r="P26" s="413">
        <v>14</v>
      </c>
      <c r="Q26" s="414" t="s">
        <v>266</v>
      </c>
      <c r="R26" s="406"/>
      <c r="S26" s="407"/>
    </row>
    <row r="27" spans="1:27">
      <c r="A27" s="413">
        <v>15</v>
      </c>
      <c r="B27" s="414" t="s">
        <v>267</v>
      </c>
      <c r="C27" s="406"/>
      <c r="D27" s="407"/>
      <c r="E27" s="406"/>
      <c r="F27" s="413">
        <v>15</v>
      </c>
      <c r="G27" s="414" t="s">
        <v>267</v>
      </c>
      <c r="H27" s="406"/>
      <c r="I27" s="407"/>
      <c r="K27" s="413">
        <v>15</v>
      </c>
      <c r="L27" s="414" t="s">
        <v>267</v>
      </c>
      <c r="M27" s="406"/>
      <c r="N27" s="407"/>
      <c r="P27" s="413">
        <v>15</v>
      </c>
      <c r="Q27" s="414" t="s">
        <v>267</v>
      </c>
      <c r="R27" s="406"/>
      <c r="S27" s="407"/>
    </row>
    <row r="28" spans="1:27">
      <c r="A28" s="413">
        <v>16</v>
      </c>
      <c r="B28" s="414" t="s">
        <v>268</v>
      </c>
      <c r="C28" s="406"/>
      <c r="D28" s="407"/>
      <c r="E28" s="406"/>
      <c r="F28" s="413">
        <v>16</v>
      </c>
      <c r="G28" s="414" t="s">
        <v>268</v>
      </c>
      <c r="H28" s="406"/>
      <c r="I28" s="407"/>
      <c r="K28" s="413">
        <v>16</v>
      </c>
      <c r="L28" s="414" t="s">
        <v>268</v>
      </c>
      <c r="M28" s="406"/>
      <c r="N28" s="407"/>
      <c r="P28" s="413">
        <v>16</v>
      </c>
      <c r="Q28" s="414" t="s">
        <v>268</v>
      </c>
      <c r="R28" s="406"/>
      <c r="S28" s="407"/>
      <c r="T28" s="426" t="e">
        <f>IF(Y28="",0, 1)</f>
        <v>#REF!</v>
      </c>
      <c r="U28" s="422">
        <v>0</v>
      </c>
      <c r="V28" s="422">
        <v>0</v>
      </c>
      <c r="W28" s="422">
        <v>0</v>
      </c>
      <c r="X28" s="422">
        <v>0</v>
      </c>
      <c r="Y28" s="427" t="e">
        <f>IF(AND($A$1=0,$F$1=0,$K$1=0,$P$1=0)," 0/-", "")</f>
        <v>#REF!</v>
      </c>
      <c r="AA28" s="422" t="s">
        <v>355</v>
      </c>
    </row>
    <row r="29" spans="1:27">
      <c r="A29" s="413">
        <v>17</v>
      </c>
      <c r="B29" s="414" t="s">
        <v>269</v>
      </c>
      <c r="C29" s="406"/>
      <c r="D29" s="407"/>
      <c r="E29" s="406"/>
      <c r="F29" s="413">
        <v>17</v>
      </c>
      <c r="G29" s="414" t="s">
        <v>269</v>
      </c>
      <c r="H29" s="406"/>
      <c r="I29" s="407"/>
      <c r="K29" s="413">
        <v>17</v>
      </c>
      <c r="L29" s="414" t="s">
        <v>269</v>
      </c>
      <c r="M29" s="406"/>
      <c r="N29" s="407"/>
      <c r="P29" s="413">
        <v>17</v>
      </c>
      <c r="Q29" s="414" t="s">
        <v>269</v>
      </c>
      <c r="R29" s="406"/>
      <c r="S29" s="407"/>
      <c r="T29" s="426" t="e">
        <f t="shared" ref="T29:T43" si="5">IF(Y29="",0, 1)</f>
        <v>#REF!</v>
      </c>
      <c r="U29" s="422">
        <v>0</v>
      </c>
      <c r="V29" s="422">
        <v>0</v>
      </c>
      <c r="W29" s="422">
        <v>0</v>
      </c>
      <c r="X29" s="422">
        <v>1</v>
      </c>
      <c r="Y29" s="428" t="e">
        <f>IF(AND($A$1=0,$F$1=0,$K$1=0,$P$1&gt;0),$U$3&amp;$P$1&amp;$AA$30, "")</f>
        <v>#REF!</v>
      </c>
      <c r="AA29" s="422" t="s">
        <v>356</v>
      </c>
    </row>
    <row r="30" spans="1:27">
      <c r="A30" s="413">
        <v>18</v>
      </c>
      <c r="B30" s="414" t="s">
        <v>270</v>
      </c>
      <c r="C30" s="406"/>
      <c r="D30" s="407"/>
      <c r="E30" s="406"/>
      <c r="F30" s="413">
        <v>18</v>
      </c>
      <c r="G30" s="414" t="s">
        <v>270</v>
      </c>
      <c r="H30" s="406"/>
      <c r="I30" s="407"/>
      <c r="K30" s="413">
        <v>18</v>
      </c>
      <c r="L30" s="414" t="s">
        <v>270</v>
      </c>
      <c r="M30" s="406"/>
      <c r="N30" s="407"/>
      <c r="P30" s="413">
        <v>18</v>
      </c>
      <c r="Q30" s="414" t="s">
        <v>270</v>
      </c>
      <c r="R30" s="406"/>
      <c r="S30" s="407"/>
      <c r="T30" s="426" t="e">
        <f t="shared" si="5"/>
        <v>#REF!</v>
      </c>
      <c r="U30" s="422">
        <v>0</v>
      </c>
      <c r="V30" s="422">
        <v>0</v>
      </c>
      <c r="W30" s="422">
        <v>1</v>
      </c>
      <c r="X30" s="422">
        <v>0</v>
      </c>
      <c r="Y30" s="428" t="e">
        <f>IF(AND($A$1=0,$F$1=0,$K$1&gt;0,$P$1=0),$U$2&amp;$K$1&amp;$AA$30, "")</f>
        <v>#REF!</v>
      </c>
      <c r="AA30" s="422" t="s">
        <v>357</v>
      </c>
    </row>
    <row r="31" spans="1:27">
      <c r="A31" s="413">
        <v>19</v>
      </c>
      <c r="B31" s="414" t="s">
        <v>271</v>
      </c>
      <c r="C31" s="406"/>
      <c r="D31" s="407"/>
      <c r="E31" s="406"/>
      <c r="F31" s="413">
        <v>19</v>
      </c>
      <c r="G31" s="414" t="s">
        <v>271</v>
      </c>
      <c r="H31" s="406"/>
      <c r="I31" s="407"/>
      <c r="K31" s="413">
        <v>19</v>
      </c>
      <c r="L31" s="414" t="s">
        <v>271</v>
      </c>
      <c r="M31" s="406"/>
      <c r="N31" s="407"/>
      <c r="P31" s="413">
        <v>19</v>
      </c>
      <c r="Q31" s="414" t="s">
        <v>271</v>
      </c>
      <c r="R31" s="406"/>
      <c r="S31" s="407"/>
      <c r="T31" s="426" t="e">
        <f t="shared" si="5"/>
        <v>#REF!</v>
      </c>
      <c r="U31" s="422">
        <v>0</v>
      </c>
      <c r="V31" s="422">
        <v>0</v>
      </c>
      <c r="W31" s="422">
        <v>1</v>
      </c>
      <c r="X31" s="422">
        <v>1</v>
      </c>
      <c r="Y31" s="428" t="e">
        <f>IF(AND($A$1=0,$F$1=0,$K$1&gt;0,$P$1&gt;0),$U$2&amp;$K$1&amp;$AA$29&amp;$U$3&amp;$P$1&amp;$AA$30, "")</f>
        <v>#REF!</v>
      </c>
    </row>
    <row r="32" spans="1:27">
      <c r="A32" s="413">
        <v>20</v>
      </c>
      <c r="B32" s="414" t="s">
        <v>272</v>
      </c>
      <c r="C32" s="406"/>
      <c r="D32" s="407"/>
      <c r="E32" s="406"/>
      <c r="F32" s="413">
        <v>20</v>
      </c>
      <c r="G32" s="414" t="s">
        <v>272</v>
      </c>
      <c r="H32" s="406"/>
      <c r="I32" s="407"/>
      <c r="K32" s="413">
        <v>20</v>
      </c>
      <c r="L32" s="414" t="s">
        <v>272</v>
      </c>
      <c r="M32" s="406"/>
      <c r="N32" s="407"/>
      <c r="P32" s="413">
        <v>20</v>
      </c>
      <c r="Q32" s="414" t="s">
        <v>272</v>
      </c>
      <c r="R32" s="406"/>
      <c r="S32" s="407"/>
      <c r="T32" s="426" t="e">
        <f t="shared" si="5"/>
        <v>#REF!</v>
      </c>
      <c r="U32" s="422">
        <v>0</v>
      </c>
      <c r="V32" s="422">
        <v>1</v>
      </c>
      <c r="W32" s="422">
        <v>0</v>
      </c>
      <c r="X32" s="422">
        <v>0</v>
      </c>
      <c r="Y32" s="428" t="e">
        <f>IF(AND($A$1=0,$F$1&gt;0,$K$1=0,$P$1=0),$U$1&amp;$F$1&amp;$AA$30, "")</f>
        <v>#REF!</v>
      </c>
    </row>
    <row r="33" spans="1:25">
      <c r="A33" s="413">
        <v>21</v>
      </c>
      <c r="B33" s="414" t="s">
        <v>273</v>
      </c>
      <c r="C33" s="406"/>
      <c r="D33" s="407"/>
      <c r="E33" s="406"/>
      <c r="F33" s="413">
        <v>21</v>
      </c>
      <c r="G33" s="414" t="s">
        <v>273</v>
      </c>
      <c r="H33" s="406"/>
      <c r="I33" s="407"/>
      <c r="K33" s="413">
        <v>21</v>
      </c>
      <c r="L33" s="414" t="s">
        <v>273</v>
      </c>
      <c r="M33" s="406"/>
      <c r="N33" s="407"/>
      <c r="P33" s="413">
        <v>21</v>
      </c>
      <c r="Q33" s="414" t="s">
        <v>273</v>
      </c>
      <c r="R33" s="406"/>
      <c r="S33" s="407"/>
      <c r="T33" s="426" t="e">
        <f t="shared" si="5"/>
        <v>#REF!</v>
      </c>
      <c r="U33" s="422">
        <v>0</v>
      </c>
      <c r="V33" s="422">
        <v>1</v>
      </c>
      <c r="W33" s="422">
        <v>0</v>
      </c>
      <c r="X33" s="422">
        <v>1</v>
      </c>
      <c r="Y33" s="428" t="e">
        <f>IF(AND($A$1=0,$F$1&gt;0,$K$1=0,$P$1&gt;0),$U$1&amp;$F$1&amp;$AA$29&amp;$U$3&amp;$P$1&amp;$AA$30, "")</f>
        <v>#REF!</v>
      </c>
    </row>
    <row r="34" spans="1:25">
      <c r="A34" s="413">
        <v>22</v>
      </c>
      <c r="B34" s="414" t="s">
        <v>274</v>
      </c>
      <c r="C34" s="406"/>
      <c r="D34" s="407"/>
      <c r="E34" s="406"/>
      <c r="F34" s="413">
        <v>22</v>
      </c>
      <c r="G34" s="414" t="s">
        <v>274</v>
      </c>
      <c r="H34" s="406"/>
      <c r="I34" s="407"/>
      <c r="K34" s="413">
        <v>22</v>
      </c>
      <c r="L34" s="414" t="s">
        <v>274</v>
      </c>
      <c r="M34" s="406"/>
      <c r="N34" s="407"/>
      <c r="P34" s="413">
        <v>22</v>
      </c>
      <c r="Q34" s="414" t="s">
        <v>274</v>
      </c>
      <c r="R34" s="406"/>
      <c r="S34" s="407"/>
      <c r="T34" s="426" t="e">
        <f t="shared" si="5"/>
        <v>#REF!</v>
      </c>
      <c r="U34" s="422">
        <v>0</v>
      </c>
      <c r="V34" s="422">
        <v>1</v>
      </c>
      <c r="W34" s="422">
        <v>1</v>
      </c>
      <c r="X34" s="422">
        <v>0</v>
      </c>
      <c r="Y34" s="428" t="e">
        <f>IF(AND($A$1=0,$F$1&gt;0,$K$1&gt;0,$P$1=0),$U$1&amp;$F$1&amp;$AA$29&amp;$U$2&amp;$K$1, "")</f>
        <v>#REF!</v>
      </c>
    </row>
    <row r="35" spans="1:25">
      <c r="A35" s="413">
        <v>23</v>
      </c>
      <c r="B35" s="414" t="s">
        <v>275</v>
      </c>
      <c r="C35" s="406"/>
      <c r="D35" s="407"/>
      <c r="E35" s="406"/>
      <c r="F35" s="413">
        <v>23</v>
      </c>
      <c r="G35" s="414" t="s">
        <v>275</v>
      </c>
      <c r="H35" s="406"/>
      <c r="I35" s="407"/>
      <c r="K35" s="413">
        <v>23</v>
      </c>
      <c r="L35" s="414" t="s">
        <v>275</v>
      </c>
      <c r="M35" s="406"/>
      <c r="N35" s="407"/>
      <c r="P35" s="413">
        <v>23</v>
      </c>
      <c r="Q35" s="414" t="s">
        <v>275</v>
      </c>
      <c r="R35" s="406"/>
      <c r="S35" s="407"/>
      <c r="T35" s="426" t="e">
        <f t="shared" si="5"/>
        <v>#REF!</v>
      </c>
      <c r="U35" s="422">
        <v>0</v>
      </c>
      <c r="V35" s="422">
        <v>1</v>
      </c>
      <c r="W35" s="422">
        <v>1</v>
      </c>
      <c r="X35" s="422">
        <v>1</v>
      </c>
      <c r="Y35" s="429" t="e">
        <f>IF(AND($A$1=0,$F$1&gt;0,$K$1&gt;0,$P$1&gt;0),$U$1&amp;$F$1&amp;$AA$29&amp;$U$2&amp;$K$1&amp;$AA$29&amp;$U$3&amp;$P$1&amp;$AA$30, "")</f>
        <v>#REF!</v>
      </c>
    </row>
    <row r="36" spans="1:25">
      <c r="A36" s="413">
        <v>24</v>
      </c>
      <c r="B36" s="414" t="s">
        <v>276</v>
      </c>
      <c r="C36" s="406"/>
      <c r="D36" s="407"/>
      <c r="E36" s="406"/>
      <c r="F36" s="413">
        <v>24</v>
      </c>
      <c r="G36" s="414" t="s">
        <v>276</v>
      </c>
      <c r="H36" s="406"/>
      <c r="I36" s="407"/>
      <c r="K36" s="413">
        <v>24</v>
      </c>
      <c r="L36" s="414" t="s">
        <v>276</v>
      </c>
      <c r="M36" s="406"/>
      <c r="N36" s="407"/>
      <c r="P36" s="413">
        <v>24</v>
      </c>
      <c r="Q36" s="414" t="s">
        <v>276</v>
      </c>
      <c r="R36" s="406"/>
      <c r="S36" s="407"/>
      <c r="T36" s="426" t="e">
        <f t="shared" si="5"/>
        <v>#REF!</v>
      </c>
      <c r="U36" s="422">
        <v>1</v>
      </c>
      <c r="V36" s="422">
        <v>0</v>
      </c>
      <c r="W36" s="422">
        <v>0</v>
      </c>
      <c r="X36" s="422">
        <v>0</v>
      </c>
      <c r="Y36" s="427" t="e">
        <f>IF(AND($A$1&gt;0,$F$1=0,$K$1=0,$P$1=0),#REF!&amp; $A$1&amp;$AA$30, "")</f>
        <v>#REF!</v>
      </c>
    </row>
    <row r="37" spans="1:25">
      <c r="A37" s="413">
        <v>25</v>
      </c>
      <c r="B37" s="414" t="s">
        <v>277</v>
      </c>
      <c r="C37" s="406"/>
      <c r="D37" s="407"/>
      <c r="E37" s="406"/>
      <c r="F37" s="413">
        <v>25</v>
      </c>
      <c r="G37" s="414" t="s">
        <v>277</v>
      </c>
      <c r="H37" s="406"/>
      <c r="I37" s="407"/>
      <c r="K37" s="413">
        <v>25</v>
      </c>
      <c r="L37" s="414" t="s">
        <v>277</v>
      </c>
      <c r="M37" s="406"/>
      <c r="N37" s="407"/>
      <c r="P37" s="413">
        <v>25</v>
      </c>
      <c r="Q37" s="414" t="s">
        <v>277</v>
      </c>
      <c r="R37" s="406"/>
      <c r="S37" s="407"/>
      <c r="T37" s="426" t="e">
        <f t="shared" si="5"/>
        <v>#REF!</v>
      </c>
      <c r="U37" s="422">
        <v>1</v>
      </c>
      <c r="V37" s="422">
        <v>0</v>
      </c>
      <c r="W37" s="422">
        <v>0</v>
      </c>
      <c r="X37" s="422">
        <v>1</v>
      </c>
      <c r="Y37" s="428" t="e">
        <f>IF(AND($A$1&gt;0,$F$1=0,$K$1=0,$P$1&gt;0),#REF!&amp;$A$1&amp;$AA$29&amp;$U$3&amp;$P$1&amp;$AA$30, "")</f>
        <v>#REF!</v>
      </c>
    </row>
    <row r="38" spans="1:25">
      <c r="A38" s="413">
        <v>26</v>
      </c>
      <c r="B38" s="414" t="s">
        <v>278</v>
      </c>
      <c r="C38" s="406"/>
      <c r="D38" s="407"/>
      <c r="E38" s="406"/>
      <c r="F38" s="413">
        <v>26</v>
      </c>
      <c r="G38" s="414" t="s">
        <v>278</v>
      </c>
      <c r="H38" s="406"/>
      <c r="I38" s="407"/>
      <c r="K38" s="413">
        <v>26</v>
      </c>
      <c r="L38" s="414" t="s">
        <v>278</v>
      </c>
      <c r="M38" s="406"/>
      <c r="N38" s="407"/>
      <c r="P38" s="413">
        <v>26</v>
      </c>
      <c r="Q38" s="414" t="s">
        <v>278</v>
      </c>
      <c r="R38" s="406"/>
      <c r="S38" s="407"/>
      <c r="T38" s="426" t="e">
        <f t="shared" si="5"/>
        <v>#REF!</v>
      </c>
      <c r="U38" s="422">
        <v>1</v>
      </c>
      <c r="V38" s="422">
        <v>0</v>
      </c>
      <c r="W38" s="422">
        <v>1</v>
      </c>
      <c r="X38" s="422">
        <v>0</v>
      </c>
      <c r="Y38" s="428" t="e">
        <f>IF(AND($A$1&gt;0,$F$1=0,$K$1&gt;0,$P$1=0),#REF!&amp;$A$1&amp;$AA$29&amp;$U$2&amp;$K$1, "")</f>
        <v>#REF!</v>
      </c>
    </row>
    <row r="39" spans="1:25">
      <c r="A39" s="413">
        <v>27</v>
      </c>
      <c r="B39" s="414" t="s">
        <v>279</v>
      </c>
      <c r="C39" s="406"/>
      <c r="D39" s="407"/>
      <c r="E39" s="406"/>
      <c r="F39" s="413">
        <v>27</v>
      </c>
      <c r="G39" s="414" t="s">
        <v>279</v>
      </c>
      <c r="H39" s="406"/>
      <c r="I39" s="407"/>
      <c r="K39" s="413">
        <v>27</v>
      </c>
      <c r="L39" s="414" t="s">
        <v>279</v>
      </c>
      <c r="M39" s="406"/>
      <c r="N39" s="407"/>
      <c r="P39" s="413">
        <v>27</v>
      </c>
      <c r="Q39" s="414" t="s">
        <v>279</v>
      </c>
      <c r="R39" s="406"/>
      <c r="S39" s="407"/>
      <c r="T39" s="426" t="e">
        <f t="shared" si="5"/>
        <v>#REF!</v>
      </c>
      <c r="U39" s="422">
        <v>1</v>
      </c>
      <c r="V39" s="422">
        <v>0</v>
      </c>
      <c r="W39" s="422">
        <v>1</v>
      </c>
      <c r="X39" s="422">
        <v>1</v>
      </c>
      <c r="Y39" s="428" t="e">
        <f>IF(AND($A$1&gt;0,$F$1=0,$K$1&gt;0,$P$1&gt;0),#REF!&amp;$A$1&amp;$AA$29&amp;$U$2&amp;$K$1&amp;$AA$29&amp;$U$3&amp;$P$1&amp;$AA$30, "")</f>
        <v>#REF!</v>
      </c>
    </row>
    <row r="40" spans="1:25">
      <c r="A40" s="413">
        <v>28</v>
      </c>
      <c r="B40" s="414" t="s">
        <v>280</v>
      </c>
      <c r="C40" s="406"/>
      <c r="D40" s="407"/>
      <c r="E40" s="406"/>
      <c r="F40" s="413">
        <v>28</v>
      </c>
      <c r="G40" s="414" t="s">
        <v>280</v>
      </c>
      <c r="H40" s="406"/>
      <c r="I40" s="407"/>
      <c r="K40" s="413">
        <v>28</v>
      </c>
      <c r="L40" s="414" t="s">
        <v>280</v>
      </c>
      <c r="M40" s="406"/>
      <c r="N40" s="407"/>
      <c r="P40" s="413">
        <v>28</v>
      </c>
      <c r="Q40" s="414" t="s">
        <v>280</v>
      </c>
      <c r="R40" s="406"/>
      <c r="S40" s="407"/>
      <c r="T40" s="426" t="e">
        <f t="shared" si="5"/>
        <v>#REF!</v>
      </c>
      <c r="U40" s="422">
        <v>1</v>
      </c>
      <c r="V40" s="422">
        <v>1</v>
      </c>
      <c r="W40" s="422">
        <v>0</v>
      </c>
      <c r="X40" s="422">
        <v>0</v>
      </c>
      <c r="Y40" s="428" t="e">
        <f>IF(AND($A$1&gt;0,$F$1&gt;0,$K$1=0,$P$1=0),#REF!&amp;$A$1&amp;$AA$29&amp;$U$1&amp;$F$1, "")</f>
        <v>#REF!</v>
      </c>
    </row>
    <row r="41" spans="1:25">
      <c r="A41" s="413">
        <v>29</v>
      </c>
      <c r="B41" s="414" t="s">
        <v>281</v>
      </c>
      <c r="C41" s="406"/>
      <c r="D41" s="407"/>
      <c r="E41" s="406"/>
      <c r="F41" s="413">
        <v>29</v>
      </c>
      <c r="G41" s="414" t="s">
        <v>281</v>
      </c>
      <c r="H41" s="406"/>
      <c r="I41" s="407"/>
      <c r="K41" s="413">
        <v>29</v>
      </c>
      <c r="L41" s="414" t="s">
        <v>281</v>
      </c>
      <c r="M41" s="406"/>
      <c r="N41" s="407"/>
      <c r="P41" s="413">
        <v>29</v>
      </c>
      <c r="Q41" s="414" t="s">
        <v>281</v>
      </c>
      <c r="R41" s="406"/>
      <c r="S41" s="407"/>
      <c r="T41" s="426" t="e">
        <f t="shared" si="5"/>
        <v>#REF!</v>
      </c>
      <c r="U41" s="422">
        <v>1</v>
      </c>
      <c r="V41" s="422">
        <v>1</v>
      </c>
      <c r="W41" s="422">
        <v>0</v>
      </c>
      <c r="X41" s="422">
        <v>1</v>
      </c>
      <c r="Y41" s="428" t="e">
        <f>IF(AND($A$1&gt;0,$F$1&gt;0,$K$1=0,$P$1&gt;0),#REF!&amp;$A$1&amp;$AA$29&amp;$U$1&amp;$F$1&amp;$AA$29&amp;$U$3&amp;$P$1&amp;$AA$30, "")</f>
        <v>#REF!</v>
      </c>
    </row>
    <row r="42" spans="1:25">
      <c r="A42" s="413">
        <v>30</v>
      </c>
      <c r="B42" s="414" t="s">
        <v>282</v>
      </c>
      <c r="C42" s="406"/>
      <c r="D42" s="407"/>
      <c r="E42" s="406"/>
      <c r="F42" s="413">
        <v>30</v>
      </c>
      <c r="G42" s="414" t="s">
        <v>282</v>
      </c>
      <c r="H42" s="406"/>
      <c r="I42" s="407"/>
      <c r="K42" s="413">
        <v>30</v>
      </c>
      <c r="L42" s="414" t="s">
        <v>282</v>
      </c>
      <c r="M42" s="406"/>
      <c r="N42" s="407"/>
      <c r="P42" s="413">
        <v>30</v>
      </c>
      <c r="Q42" s="414" t="s">
        <v>282</v>
      </c>
      <c r="R42" s="406"/>
      <c r="S42" s="407"/>
      <c r="T42" s="426" t="e">
        <f t="shared" si="5"/>
        <v>#REF!</v>
      </c>
      <c r="U42" s="422">
        <v>1</v>
      </c>
      <c r="V42" s="422">
        <v>1</v>
      </c>
      <c r="W42" s="422">
        <v>1</v>
      </c>
      <c r="X42" s="422">
        <v>0</v>
      </c>
      <c r="Y42" s="428" t="e">
        <f>IF(AND($A$1&gt;0,$F$1&gt;0,$K$1&gt;0,$P$1=0),#REF!&amp;$A$1&amp;$AA$29&amp;$U$1&amp;$F$1&amp;$AA$29&amp;$U$2&amp;$K$1, "")</f>
        <v>#REF!</v>
      </c>
    </row>
    <row r="43" spans="1:25">
      <c r="A43" s="413">
        <v>31</v>
      </c>
      <c r="B43" s="414" t="s">
        <v>283</v>
      </c>
      <c r="C43" s="406"/>
      <c r="D43" s="407"/>
      <c r="E43" s="406"/>
      <c r="F43" s="413">
        <v>31</v>
      </c>
      <c r="G43" s="414" t="s">
        <v>283</v>
      </c>
      <c r="H43" s="406"/>
      <c r="I43" s="407"/>
      <c r="K43" s="413">
        <v>31</v>
      </c>
      <c r="L43" s="414" t="s">
        <v>283</v>
      </c>
      <c r="M43" s="406"/>
      <c r="N43" s="407"/>
      <c r="P43" s="413">
        <v>31</v>
      </c>
      <c r="Q43" s="414" t="s">
        <v>283</v>
      </c>
      <c r="R43" s="406"/>
      <c r="S43" s="407"/>
      <c r="T43" s="426" t="e">
        <f t="shared" si="5"/>
        <v>#REF!</v>
      </c>
      <c r="U43" s="422">
        <v>1</v>
      </c>
      <c r="V43" s="422">
        <v>1</v>
      </c>
      <c r="W43" s="422">
        <v>1</v>
      </c>
      <c r="X43" s="422">
        <v>1</v>
      </c>
      <c r="Y43" s="429" t="e">
        <f>IF(AND($A$1&gt;0,$F$1&gt;0,$K$1&gt;0,$P$1&gt;0),#REF!&amp;$A$1&amp;$AA$29&amp;$U$1&amp;$F$1&amp;$AA$29&amp;$U$2&amp;$K$1&amp;$AA$29&amp;$U$3&amp;$P$1&amp;$AA$30, "")</f>
        <v>#REF!</v>
      </c>
    </row>
    <row r="44" spans="1:25">
      <c r="A44" s="413">
        <v>32</v>
      </c>
      <c r="B44" s="414" t="s">
        <v>284</v>
      </c>
      <c r="C44" s="406"/>
      <c r="D44" s="407"/>
      <c r="E44" s="406"/>
      <c r="F44" s="413">
        <v>32</v>
      </c>
      <c r="G44" s="414" t="s">
        <v>284</v>
      </c>
      <c r="H44" s="406"/>
      <c r="I44" s="407"/>
      <c r="K44" s="413">
        <v>32</v>
      </c>
      <c r="L44" s="414" t="s">
        <v>284</v>
      </c>
      <c r="M44" s="406"/>
      <c r="N44" s="407"/>
      <c r="P44" s="413">
        <v>32</v>
      </c>
      <c r="Q44" s="414" t="s">
        <v>284</v>
      </c>
      <c r="R44" s="406"/>
      <c r="S44" s="407"/>
    </row>
    <row r="45" spans="1:25">
      <c r="A45" s="413">
        <v>33</v>
      </c>
      <c r="B45" s="414" t="s">
        <v>285</v>
      </c>
      <c r="C45" s="406"/>
      <c r="D45" s="407"/>
      <c r="E45" s="406"/>
      <c r="F45" s="413">
        <v>33</v>
      </c>
      <c r="G45" s="414" t="s">
        <v>285</v>
      </c>
      <c r="H45" s="406"/>
      <c r="I45" s="407"/>
      <c r="K45" s="413">
        <v>33</v>
      </c>
      <c r="L45" s="414" t="s">
        <v>285</v>
      </c>
      <c r="M45" s="406"/>
      <c r="N45" s="407"/>
      <c r="P45" s="413">
        <v>33</v>
      </c>
      <c r="Q45" s="414" t="s">
        <v>285</v>
      </c>
      <c r="R45" s="406"/>
      <c r="S45" s="407"/>
    </row>
    <row r="46" spans="1:25">
      <c r="A46" s="413">
        <v>34</v>
      </c>
      <c r="B46" s="414" t="s">
        <v>286</v>
      </c>
      <c r="C46" s="406"/>
      <c r="D46" s="407"/>
      <c r="E46" s="406"/>
      <c r="F46" s="413">
        <v>34</v>
      </c>
      <c r="G46" s="414" t="s">
        <v>286</v>
      </c>
      <c r="H46" s="406"/>
      <c r="I46" s="407"/>
      <c r="K46" s="413">
        <v>34</v>
      </c>
      <c r="L46" s="414" t="s">
        <v>286</v>
      </c>
      <c r="M46" s="406"/>
      <c r="N46" s="407"/>
      <c r="P46" s="413">
        <v>34</v>
      </c>
      <c r="Q46" s="414" t="s">
        <v>286</v>
      </c>
      <c r="R46" s="406"/>
      <c r="S46" s="407"/>
    </row>
    <row r="47" spans="1:25">
      <c r="A47" s="413">
        <v>35</v>
      </c>
      <c r="B47" s="414" t="s">
        <v>287</v>
      </c>
      <c r="C47" s="406"/>
      <c r="D47" s="407"/>
      <c r="E47" s="406"/>
      <c r="F47" s="413">
        <v>35</v>
      </c>
      <c r="G47" s="414" t="s">
        <v>287</v>
      </c>
      <c r="H47" s="406"/>
      <c r="I47" s="407"/>
      <c r="K47" s="413">
        <v>35</v>
      </c>
      <c r="L47" s="414" t="s">
        <v>287</v>
      </c>
      <c r="M47" s="406"/>
      <c r="N47" s="407"/>
      <c r="P47" s="413">
        <v>35</v>
      </c>
      <c r="Q47" s="414" t="s">
        <v>287</v>
      </c>
      <c r="R47" s="406"/>
      <c r="S47" s="407"/>
    </row>
    <row r="48" spans="1:25">
      <c r="A48" s="413">
        <v>36</v>
      </c>
      <c r="B48" s="414" t="s">
        <v>288</v>
      </c>
      <c r="C48" s="406"/>
      <c r="D48" s="407"/>
      <c r="E48" s="406"/>
      <c r="F48" s="413">
        <v>36</v>
      </c>
      <c r="G48" s="414" t="s">
        <v>288</v>
      </c>
      <c r="H48" s="406"/>
      <c r="I48" s="407"/>
      <c r="K48" s="413">
        <v>36</v>
      </c>
      <c r="L48" s="414" t="s">
        <v>288</v>
      </c>
      <c r="M48" s="406"/>
      <c r="N48" s="407"/>
      <c r="P48" s="413">
        <v>36</v>
      </c>
      <c r="Q48" s="414" t="s">
        <v>288</v>
      </c>
      <c r="R48" s="406"/>
      <c r="S48" s="407"/>
    </row>
    <row r="49" spans="1:19">
      <c r="A49" s="413">
        <v>37</v>
      </c>
      <c r="B49" s="414" t="s">
        <v>289</v>
      </c>
      <c r="C49" s="406"/>
      <c r="D49" s="407"/>
      <c r="E49" s="406"/>
      <c r="F49" s="413">
        <v>37</v>
      </c>
      <c r="G49" s="414" t="s">
        <v>289</v>
      </c>
      <c r="H49" s="406"/>
      <c r="I49" s="407"/>
      <c r="K49" s="413">
        <v>37</v>
      </c>
      <c r="L49" s="414" t="s">
        <v>289</v>
      </c>
      <c r="M49" s="406"/>
      <c r="N49" s="407"/>
      <c r="P49" s="413">
        <v>37</v>
      </c>
      <c r="Q49" s="414" t="s">
        <v>289</v>
      </c>
      <c r="R49" s="406"/>
      <c r="S49" s="407"/>
    </row>
    <row r="50" spans="1:19">
      <c r="A50" s="413">
        <v>38</v>
      </c>
      <c r="B50" s="414" t="s">
        <v>290</v>
      </c>
      <c r="C50" s="406"/>
      <c r="D50" s="407"/>
      <c r="E50" s="406"/>
      <c r="F50" s="413">
        <v>38</v>
      </c>
      <c r="G50" s="414" t="s">
        <v>290</v>
      </c>
      <c r="H50" s="406"/>
      <c r="I50" s="407"/>
      <c r="K50" s="413">
        <v>38</v>
      </c>
      <c r="L50" s="414" t="s">
        <v>290</v>
      </c>
      <c r="M50" s="406"/>
      <c r="N50" s="407"/>
      <c r="P50" s="413">
        <v>38</v>
      </c>
      <c r="Q50" s="414" t="s">
        <v>290</v>
      </c>
      <c r="R50" s="406"/>
      <c r="S50" s="407"/>
    </row>
    <row r="51" spans="1:19">
      <c r="A51" s="413">
        <v>39</v>
      </c>
      <c r="B51" s="414" t="s">
        <v>291</v>
      </c>
      <c r="C51" s="406"/>
      <c r="D51" s="407"/>
      <c r="E51" s="406"/>
      <c r="F51" s="413">
        <v>39</v>
      </c>
      <c r="G51" s="414" t="s">
        <v>291</v>
      </c>
      <c r="H51" s="406"/>
      <c r="I51" s="407"/>
      <c r="K51" s="413">
        <v>39</v>
      </c>
      <c r="L51" s="414" t="s">
        <v>291</v>
      </c>
      <c r="M51" s="406"/>
      <c r="N51" s="407"/>
      <c r="P51" s="413">
        <v>39</v>
      </c>
      <c r="Q51" s="414" t="s">
        <v>291</v>
      </c>
      <c r="R51" s="406"/>
      <c r="S51" s="407"/>
    </row>
    <row r="52" spans="1:19">
      <c r="A52" s="413">
        <v>40</v>
      </c>
      <c r="B52" s="414" t="s">
        <v>292</v>
      </c>
      <c r="C52" s="406"/>
      <c r="D52" s="407"/>
      <c r="E52" s="406"/>
      <c r="F52" s="413">
        <v>40</v>
      </c>
      <c r="G52" s="414" t="s">
        <v>292</v>
      </c>
      <c r="H52" s="406"/>
      <c r="I52" s="407"/>
      <c r="K52" s="413">
        <v>40</v>
      </c>
      <c r="L52" s="414" t="s">
        <v>292</v>
      </c>
      <c r="M52" s="406"/>
      <c r="N52" s="407"/>
      <c r="P52" s="413">
        <v>40</v>
      </c>
      <c r="Q52" s="414" t="s">
        <v>292</v>
      </c>
      <c r="R52" s="406"/>
      <c r="S52" s="407"/>
    </row>
    <row r="53" spans="1:19">
      <c r="A53" s="413">
        <v>41</v>
      </c>
      <c r="B53" s="414" t="s">
        <v>293</v>
      </c>
      <c r="C53" s="406"/>
      <c r="D53" s="407"/>
      <c r="E53" s="406"/>
      <c r="F53" s="413">
        <v>41</v>
      </c>
      <c r="G53" s="414" t="s">
        <v>293</v>
      </c>
      <c r="H53" s="406"/>
      <c r="I53" s="407"/>
      <c r="K53" s="413">
        <v>41</v>
      </c>
      <c r="L53" s="414" t="s">
        <v>293</v>
      </c>
      <c r="M53" s="406"/>
      <c r="N53" s="407"/>
      <c r="P53" s="413">
        <v>41</v>
      </c>
      <c r="Q53" s="414" t="s">
        <v>293</v>
      </c>
      <c r="R53" s="406"/>
      <c r="S53" s="407"/>
    </row>
    <row r="54" spans="1:19">
      <c r="A54" s="413">
        <v>42</v>
      </c>
      <c r="B54" s="414" t="s">
        <v>294</v>
      </c>
      <c r="C54" s="406"/>
      <c r="D54" s="407"/>
      <c r="E54" s="406"/>
      <c r="F54" s="413">
        <v>42</v>
      </c>
      <c r="G54" s="414" t="s">
        <v>294</v>
      </c>
      <c r="H54" s="406"/>
      <c r="I54" s="407"/>
      <c r="K54" s="413">
        <v>42</v>
      </c>
      <c r="L54" s="414" t="s">
        <v>294</v>
      </c>
      <c r="M54" s="406"/>
      <c r="N54" s="407"/>
      <c r="P54" s="413">
        <v>42</v>
      </c>
      <c r="Q54" s="414" t="s">
        <v>294</v>
      </c>
      <c r="R54" s="406"/>
      <c r="S54" s="407"/>
    </row>
    <row r="55" spans="1:19">
      <c r="A55" s="413">
        <v>43</v>
      </c>
      <c r="B55" s="414" t="s">
        <v>295</v>
      </c>
      <c r="C55" s="406"/>
      <c r="D55" s="407"/>
      <c r="E55" s="406"/>
      <c r="F55" s="413">
        <v>43</v>
      </c>
      <c r="G55" s="414" t="s">
        <v>295</v>
      </c>
      <c r="H55" s="406"/>
      <c r="I55" s="407"/>
      <c r="K55" s="413">
        <v>43</v>
      </c>
      <c r="L55" s="414" t="s">
        <v>295</v>
      </c>
      <c r="M55" s="406"/>
      <c r="N55" s="407"/>
      <c r="P55" s="413">
        <v>43</v>
      </c>
      <c r="Q55" s="414" t="s">
        <v>295</v>
      </c>
      <c r="R55" s="406"/>
      <c r="S55" s="407"/>
    </row>
    <row r="56" spans="1:19">
      <c r="A56" s="413">
        <v>44</v>
      </c>
      <c r="B56" s="414" t="s">
        <v>296</v>
      </c>
      <c r="C56" s="406"/>
      <c r="D56" s="407"/>
      <c r="E56" s="406"/>
      <c r="F56" s="413">
        <v>44</v>
      </c>
      <c r="G56" s="414" t="s">
        <v>296</v>
      </c>
      <c r="H56" s="406"/>
      <c r="I56" s="407"/>
      <c r="K56" s="413">
        <v>44</v>
      </c>
      <c r="L56" s="414" t="s">
        <v>296</v>
      </c>
      <c r="M56" s="406"/>
      <c r="N56" s="407"/>
      <c r="P56" s="413">
        <v>44</v>
      </c>
      <c r="Q56" s="414" t="s">
        <v>296</v>
      </c>
      <c r="R56" s="406"/>
      <c r="S56" s="407"/>
    </row>
    <row r="57" spans="1:19">
      <c r="A57" s="413">
        <v>45</v>
      </c>
      <c r="B57" s="414" t="s">
        <v>297</v>
      </c>
      <c r="C57" s="406"/>
      <c r="D57" s="407"/>
      <c r="E57" s="406"/>
      <c r="F57" s="413">
        <v>45</v>
      </c>
      <c r="G57" s="414" t="s">
        <v>297</v>
      </c>
      <c r="H57" s="406"/>
      <c r="I57" s="407"/>
      <c r="K57" s="413">
        <v>45</v>
      </c>
      <c r="L57" s="414" t="s">
        <v>297</v>
      </c>
      <c r="M57" s="406"/>
      <c r="N57" s="407"/>
      <c r="P57" s="413">
        <v>45</v>
      </c>
      <c r="Q57" s="414" t="s">
        <v>297</v>
      </c>
      <c r="R57" s="406"/>
      <c r="S57" s="407"/>
    </row>
    <row r="58" spans="1:19">
      <c r="A58" s="413">
        <v>46</v>
      </c>
      <c r="B58" s="414" t="s">
        <v>298</v>
      </c>
      <c r="C58" s="406"/>
      <c r="D58" s="407"/>
      <c r="E58" s="406"/>
      <c r="F58" s="413">
        <v>46</v>
      </c>
      <c r="G58" s="414" t="s">
        <v>298</v>
      </c>
      <c r="H58" s="406"/>
      <c r="I58" s="407"/>
      <c r="K58" s="413">
        <v>46</v>
      </c>
      <c r="L58" s="414" t="s">
        <v>298</v>
      </c>
      <c r="M58" s="406"/>
      <c r="N58" s="407"/>
      <c r="P58" s="413">
        <v>46</v>
      </c>
      <c r="Q58" s="414" t="s">
        <v>298</v>
      </c>
      <c r="R58" s="406"/>
      <c r="S58" s="407"/>
    </row>
    <row r="59" spans="1:19">
      <c r="A59" s="413">
        <v>47</v>
      </c>
      <c r="B59" s="414" t="s">
        <v>299</v>
      </c>
      <c r="C59" s="406"/>
      <c r="D59" s="407"/>
      <c r="E59" s="406"/>
      <c r="F59" s="413">
        <v>47</v>
      </c>
      <c r="G59" s="414" t="s">
        <v>299</v>
      </c>
      <c r="H59" s="406"/>
      <c r="I59" s="407"/>
      <c r="K59" s="413">
        <v>47</v>
      </c>
      <c r="L59" s="414" t="s">
        <v>299</v>
      </c>
      <c r="M59" s="406"/>
      <c r="N59" s="407"/>
      <c r="P59" s="413">
        <v>47</v>
      </c>
      <c r="Q59" s="414" t="s">
        <v>299</v>
      </c>
      <c r="R59" s="406"/>
      <c r="S59" s="407"/>
    </row>
    <row r="60" spans="1:19">
      <c r="A60" s="413">
        <v>48</v>
      </c>
      <c r="B60" s="414" t="s">
        <v>300</v>
      </c>
      <c r="C60" s="406"/>
      <c r="D60" s="407"/>
      <c r="E60" s="406"/>
      <c r="F60" s="413">
        <v>48</v>
      </c>
      <c r="G60" s="414" t="s">
        <v>300</v>
      </c>
      <c r="H60" s="406"/>
      <c r="I60" s="407"/>
      <c r="K60" s="413">
        <v>48</v>
      </c>
      <c r="L60" s="414" t="s">
        <v>300</v>
      </c>
      <c r="M60" s="406"/>
      <c r="N60" s="407"/>
      <c r="P60" s="413">
        <v>48</v>
      </c>
      <c r="Q60" s="414" t="s">
        <v>300</v>
      </c>
      <c r="R60" s="406"/>
      <c r="S60" s="407"/>
    </row>
    <row r="61" spans="1:19">
      <c r="A61" s="413">
        <v>49</v>
      </c>
      <c r="B61" s="414" t="s">
        <v>301</v>
      </c>
      <c r="C61" s="406"/>
      <c r="D61" s="407"/>
      <c r="E61" s="406"/>
      <c r="F61" s="413">
        <v>49</v>
      </c>
      <c r="G61" s="414" t="s">
        <v>301</v>
      </c>
      <c r="H61" s="406"/>
      <c r="I61" s="407"/>
      <c r="K61" s="413">
        <v>49</v>
      </c>
      <c r="L61" s="414" t="s">
        <v>301</v>
      </c>
      <c r="M61" s="406"/>
      <c r="N61" s="407"/>
      <c r="P61" s="413">
        <v>49</v>
      </c>
      <c r="Q61" s="414" t="s">
        <v>301</v>
      </c>
      <c r="R61" s="406"/>
      <c r="S61" s="407"/>
    </row>
    <row r="62" spans="1:19">
      <c r="A62" s="413">
        <v>50</v>
      </c>
      <c r="B62" s="414" t="s">
        <v>302</v>
      </c>
      <c r="C62" s="406"/>
      <c r="D62" s="407"/>
      <c r="E62" s="406"/>
      <c r="F62" s="413">
        <v>50</v>
      </c>
      <c r="G62" s="414" t="s">
        <v>302</v>
      </c>
      <c r="H62" s="406"/>
      <c r="I62" s="407"/>
      <c r="K62" s="413">
        <v>50</v>
      </c>
      <c r="L62" s="414" t="s">
        <v>302</v>
      </c>
      <c r="M62" s="406"/>
      <c r="N62" s="407"/>
      <c r="P62" s="413">
        <v>50</v>
      </c>
      <c r="Q62" s="414" t="s">
        <v>302</v>
      </c>
      <c r="R62" s="406"/>
      <c r="S62" s="407"/>
    </row>
    <row r="63" spans="1:19">
      <c r="A63" s="413">
        <v>51</v>
      </c>
      <c r="B63" s="414" t="s">
        <v>303</v>
      </c>
      <c r="C63" s="406"/>
      <c r="D63" s="407"/>
      <c r="E63" s="406"/>
      <c r="F63" s="413">
        <v>51</v>
      </c>
      <c r="G63" s="414" t="s">
        <v>303</v>
      </c>
      <c r="H63" s="406"/>
      <c r="I63" s="407"/>
      <c r="K63" s="413">
        <v>51</v>
      </c>
      <c r="L63" s="414" t="s">
        <v>303</v>
      </c>
      <c r="M63" s="406"/>
      <c r="N63" s="407"/>
      <c r="P63" s="413">
        <v>51</v>
      </c>
      <c r="Q63" s="414" t="s">
        <v>303</v>
      </c>
      <c r="R63" s="406"/>
      <c r="S63" s="407"/>
    </row>
    <row r="64" spans="1:19">
      <c r="A64" s="413">
        <v>52</v>
      </c>
      <c r="B64" s="414" t="s">
        <v>304</v>
      </c>
      <c r="C64" s="406"/>
      <c r="D64" s="407"/>
      <c r="E64" s="406"/>
      <c r="F64" s="413">
        <v>52</v>
      </c>
      <c r="G64" s="414" t="s">
        <v>304</v>
      </c>
      <c r="H64" s="406"/>
      <c r="I64" s="407"/>
      <c r="K64" s="413">
        <v>52</v>
      </c>
      <c r="L64" s="414" t="s">
        <v>304</v>
      </c>
      <c r="M64" s="406"/>
      <c r="N64" s="407"/>
      <c r="P64" s="413">
        <v>52</v>
      </c>
      <c r="Q64" s="414" t="s">
        <v>304</v>
      </c>
      <c r="R64" s="406"/>
      <c r="S64" s="407"/>
    </row>
    <row r="65" spans="1:19">
      <c r="A65" s="413">
        <v>53</v>
      </c>
      <c r="B65" s="414" t="s">
        <v>305</v>
      </c>
      <c r="C65" s="406"/>
      <c r="D65" s="407"/>
      <c r="E65" s="406"/>
      <c r="F65" s="413">
        <v>53</v>
      </c>
      <c r="G65" s="414" t="s">
        <v>305</v>
      </c>
      <c r="H65" s="406"/>
      <c r="I65" s="407"/>
      <c r="K65" s="413">
        <v>53</v>
      </c>
      <c r="L65" s="414" t="s">
        <v>305</v>
      </c>
      <c r="M65" s="406"/>
      <c r="N65" s="407"/>
      <c r="P65" s="413">
        <v>53</v>
      </c>
      <c r="Q65" s="414" t="s">
        <v>305</v>
      </c>
      <c r="R65" s="406"/>
      <c r="S65" s="407"/>
    </row>
    <row r="66" spans="1:19">
      <c r="A66" s="413">
        <v>54</v>
      </c>
      <c r="B66" s="414" t="s">
        <v>306</v>
      </c>
      <c r="C66" s="406"/>
      <c r="D66" s="407"/>
      <c r="E66" s="406"/>
      <c r="F66" s="413">
        <v>54</v>
      </c>
      <c r="G66" s="414" t="s">
        <v>306</v>
      </c>
      <c r="H66" s="406"/>
      <c r="I66" s="407"/>
      <c r="K66" s="413">
        <v>54</v>
      </c>
      <c r="L66" s="414" t="s">
        <v>306</v>
      </c>
      <c r="M66" s="406"/>
      <c r="N66" s="407"/>
      <c r="P66" s="413">
        <v>54</v>
      </c>
      <c r="Q66" s="414" t="s">
        <v>306</v>
      </c>
      <c r="R66" s="406"/>
      <c r="S66" s="407"/>
    </row>
    <row r="67" spans="1:19">
      <c r="A67" s="413">
        <v>55</v>
      </c>
      <c r="B67" s="414" t="s">
        <v>307</v>
      </c>
      <c r="C67" s="406"/>
      <c r="D67" s="407"/>
      <c r="E67" s="406"/>
      <c r="F67" s="413">
        <v>55</v>
      </c>
      <c r="G67" s="414" t="s">
        <v>307</v>
      </c>
      <c r="H67" s="406"/>
      <c r="I67" s="407"/>
      <c r="K67" s="413">
        <v>55</v>
      </c>
      <c r="L67" s="414" t="s">
        <v>307</v>
      </c>
      <c r="M67" s="406"/>
      <c r="N67" s="407"/>
      <c r="P67" s="413">
        <v>55</v>
      </c>
      <c r="Q67" s="414" t="s">
        <v>307</v>
      </c>
      <c r="R67" s="406"/>
      <c r="S67" s="407"/>
    </row>
    <row r="68" spans="1:19">
      <c r="A68" s="413">
        <v>56</v>
      </c>
      <c r="B68" s="414" t="s">
        <v>308</v>
      </c>
      <c r="C68" s="406"/>
      <c r="D68" s="407"/>
      <c r="E68" s="406"/>
      <c r="F68" s="413">
        <v>56</v>
      </c>
      <c r="G68" s="414" t="s">
        <v>308</v>
      </c>
      <c r="H68" s="406"/>
      <c r="I68" s="407"/>
      <c r="K68" s="413">
        <v>56</v>
      </c>
      <c r="L68" s="414" t="s">
        <v>308</v>
      </c>
      <c r="M68" s="406"/>
      <c r="N68" s="407"/>
      <c r="P68" s="413">
        <v>56</v>
      </c>
      <c r="Q68" s="414" t="s">
        <v>308</v>
      </c>
      <c r="R68" s="406"/>
      <c r="S68" s="407"/>
    </row>
    <row r="69" spans="1:19">
      <c r="A69" s="413">
        <v>57</v>
      </c>
      <c r="B69" s="414" t="s">
        <v>309</v>
      </c>
      <c r="C69" s="406"/>
      <c r="D69" s="407"/>
      <c r="E69" s="406"/>
      <c r="F69" s="413">
        <v>57</v>
      </c>
      <c r="G69" s="414" t="s">
        <v>309</v>
      </c>
      <c r="H69" s="406"/>
      <c r="I69" s="407"/>
      <c r="K69" s="413">
        <v>57</v>
      </c>
      <c r="L69" s="414" t="s">
        <v>309</v>
      </c>
      <c r="M69" s="406"/>
      <c r="N69" s="407"/>
      <c r="P69" s="413">
        <v>57</v>
      </c>
      <c r="Q69" s="414" t="s">
        <v>309</v>
      </c>
      <c r="R69" s="406"/>
      <c r="S69" s="407"/>
    </row>
    <row r="70" spans="1:19">
      <c r="A70" s="413">
        <v>58</v>
      </c>
      <c r="B70" s="414" t="s">
        <v>310</v>
      </c>
      <c r="C70" s="406"/>
      <c r="D70" s="407"/>
      <c r="E70" s="406"/>
      <c r="F70" s="413">
        <v>58</v>
      </c>
      <c r="G70" s="414" t="s">
        <v>310</v>
      </c>
      <c r="H70" s="406"/>
      <c r="I70" s="407"/>
      <c r="K70" s="413">
        <v>58</v>
      </c>
      <c r="L70" s="414" t="s">
        <v>310</v>
      </c>
      <c r="M70" s="406"/>
      <c r="N70" s="407"/>
      <c r="P70" s="413">
        <v>58</v>
      </c>
      <c r="Q70" s="414" t="s">
        <v>310</v>
      </c>
      <c r="R70" s="406"/>
      <c r="S70" s="407"/>
    </row>
    <row r="71" spans="1:19">
      <c r="A71" s="413">
        <v>59</v>
      </c>
      <c r="B71" s="414" t="s">
        <v>311</v>
      </c>
      <c r="C71" s="406"/>
      <c r="D71" s="407"/>
      <c r="E71" s="406"/>
      <c r="F71" s="413">
        <v>59</v>
      </c>
      <c r="G71" s="414" t="s">
        <v>311</v>
      </c>
      <c r="H71" s="406"/>
      <c r="I71" s="407"/>
      <c r="K71" s="413">
        <v>59</v>
      </c>
      <c r="L71" s="414" t="s">
        <v>311</v>
      </c>
      <c r="M71" s="406"/>
      <c r="N71" s="407"/>
      <c r="P71" s="413">
        <v>59</v>
      </c>
      <c r="Q71" s="414" t="s">
        <v>311</v>
      </c>
      <c r="R71" s="406"/>
      <c r="S71" s="407"/>
    </row>
    <row r="72" spans="1:19">
      <c r="A72" s="413">
        <v>60</v>
      </c>
      <c r="B72" s="414" t="s">
        <v>312</v>
      </c>
      <c r="C72" s="406"/>
      <c r="D72" s="407"/>
      <c r="E72" s="406"/>
      <c r="F72" s="413">
        <v>60</v>
      </c>
      <c r="G72" s="414" t="s">
        <v>312</v>
      </c>
      <c r="H72" s="406"/>
      <c r="I72" s="407"/>
      <c r="K72" s="413">
        <v>60</v>
      </c>
      <c r="L72" s="414" t="s">
        <v>312</v>
      </c>
      <c r="M72" s="406"/>
      <c r="N72" s="407"/>
      <c r="P72" s="413">
        <v>60</v>
      </c>
      <c r="Q72" s="414" t="s">
        <v>312</v>
      </c>
      <c r="R72" s="406"/>
      <c r="S72" s="407"/>
    </row>
    <row r="73" spans="1:19">
      <c r="A73" s="413">
        <v>61</v>
      </c>
      <c r="B73" s="414" t="s">
        <v>313</v>
      </c>
      <c r="C73" s="406"/>
      <c r="D73" s="407"/>
      <c r="E73" s="406"/>
      <c r="F73" s="413">
        <v>61</v>
      </c>
      <c r="G73" s="414" t="s">
        <v>313</v>
      </c>
      <c r="H73" s="406"/>
      <c r="I73" s="407"/>
      <c r="K73" s="413">
        <v>61</v>
      </c>
      <c r="L73" s="414" t="s">
        <v>313</v>
      </c>
      <c r="M73" s="406"/>
      <c r="N73" s="407"/>
      <c r="P73" s="413">
        <v>61</v>
      </c>
      <c r="Q73" s="414" t="s">
        <v>313</v>
      </c>
      <c r="R73" s="406"/>
      <c r="S73" s="407"/>
    </row>
    <row r="74" spans="1:19">
      <c r="A74" s="413">
        <v>62</v>
      </c>
      <c r="B74" s="414" t="s">
        <v>314</v>
      </c>
      <c r="C74" s="406"/>
      <c r="D74" s="407"/>
      <c r="E74" s="406"/>
      <c r="F74" s="413">
        <v>62</v>
      </c>
      <c r="G74" s="414" t="s">
        <v>314</v>
      </c>
      <c r="H74" s="406"/>
      <c r="I74" s="407"/>
      <c r="K74" s="413">
        <v>62</v>
      </c>
      <c r="L74" s="414" t="s">
        <v>314</v>
      </c>
      <c r="M74" s="406"/>
      <c r="N74" s="407"/>
      <c r="P74" s="413">
        <v>62</v>
      </c>
      <c r="Q74" s="414" t="s">
        <v>314</v>
      </c>
      <c r="R74" s="406"/>
      <c r="S74" s="407"/>
    </row>
    <row r="75" spans="1:19">
      <c r="A75" s="413">
        <v>63</v>
      </c>
      <c r="B75" s="414" t="s">
        <v>315</v>
      </c>
      <c r="C75" s="406"/>
      <c r="D75" s="407"/>
      <c r="E75" s="406"/>
      <c r="F75" s="413">
        <v>63</v>
      </c>
      <c r="G75" s="414" t="s">
        <v>315</v>
      </c>
      <c r="H75" s="406"/>
      <c r="I75" s="407"/>
      <c r="K75" s="413">
        <v>63</v>
      </c>
      <c r="L75" s="414" t="s">
        <v>315</v>
      </c>
      <c r="M75" s="406"/>
      <c r="N75" s="407"/>
      <c r="P75" s="413">
        <v>63</v>
      </c>
      <c r="Q75" s="414" t="s">
        <v>315</v>
      </c>
      <c r="R75" s="406"/>
      <c r="S75" s="407"/>
    </row>
    <row r="76" spans="1:19">
      <c r="A76" s="413">
        <v>64</v>
      </c>
      <c r="B76" s="414" t="s">
        <v>316</v>
      </c>
      <c r="C76" s="406"/>
      <c r="D76" s="407"/>
      <c r="E76" s="406"/>
      <c r="F76" s="413">
        <v>64</v>
      </c>
      <c r="G76" s="414" t="s">
        <v>316</v>
      </c>
      <c r="H76" s="406"/>
      <c r="I76" s="407"/>
      <c r="K76" s="413">
        <v>64</v>
      </c>
      <c r="L76" s="414" t="s">
        <v>316</v>
      </c>
      <c r="M76" s="406"/>
      <c r="N76" s="407"/>
      <c r="P76" s="413">
        <v>64</v>
      </c>
      <c r="Q76" s="414" t="s">
        <v>316</v>
      </c>
      <c r="R76" s="406"/>
      <c r="S76" s="407"/>
    </row>
    <row r="77" spans="1:19">
      <c r="A77" s="413">
        <v>65</v>
      </c>
      <c r="B77" s="414" t="s">
        <v>317</v>
      </c>
      <c r="C77" s="406"/>
      <c r="D77" s="407"/>
      <c r="E77" s="406"/>
      <c r="F77" s="413">
        <v>65</v>
      </c>
      <c r="G77" s="414" t="s">
        <v>317</v>
      </c>
      <c r="H77" s="406"/>
      <c r="I77" s="407"/>
      <c r="K77" s="413">
        <v>65</v>
      </c>
      <c r="L77" s="414" t="s">
        <v>317</v>
      </c>
      <c r="M77" s="406"/>
      <c r="N77" s="407"/>
      <c r="P77" s="413">
        <v>65</v>
      </c>
      <c r="Q77" s="414" t="s">
        <v>317</v>
      </c>
      <c r="R77" s="406"/>
      <c r="S77" s="407"/>
    </row>
    <row r="78" spans="1:19">
      <c r="A78" s="413">
        <v>66</v>
      </c>
      <c r="B78" s="414" t="s">
        <v>318</v>
      </c>
      <c r="C78" s="406"/>
      <c r="D78" s="407"/>
      <c r="E78" s="406"/>
      <c r="F78" s="413">
        <v>66</v>
      </c>
      <c r="G78" s="414" t="s">
        <v>318</v>
      </c>
      <c r="H78" s="406"/>
      <c r="I78" s="407"/>
      <c r="K78" s="413">
        <v>66</v>
      </c>
      <c r="L78" s="414" t="s">
        <v>318</v>
      </c>
      <c r="M78" s="406"/>
      <c r="N78" s="407"/>
      <c r="P78" s="413">
        <v>66</v>
      </c>
      <c r="Q78" s="414" t="s">
        <v>318</v>
      </c>
      <c r="R78" s="406"/>
      <c r="S78" s="407"/>
    </row>
    <row r="79" spans="1:19">
      <c r="A79" s="413">
        <v>67</v>
      </c>
      <c r="B79" s="414" t="s">
        <v>319</v>
      </c>
      <c r="C79" s="406"/>
      <c r="D79" s="407"/>
      <c r="E79" s="406"/>
      <c r="F79" s="413">
        <v>67</v>
      </c>
      <c r="G79" s="414" t="s">
        <v>319</v>
      </c>
      <c r="H79" s="406"/>
      <c r="I79" s="407"/>
      <c r="K79" s="413">
        <v>67</v>
      </c>
      <c r="L79" s="414" t="s">
        <v>319</v>
      </c>
      <c r="M79" s="406"/>
      <c r="N79" s="407"/>
      <c r="P79" s="413">
        <v>67</v>
      </c>
      <c r="Q79" s="414" t="s">
        <v>319</v>
      </c>
      <c r="R79" s="406"/>
      <c r="S79" s="407"/>
    </row>
    <row r="80" spans="1:19">
      <c r="A80" s="413">
        <v>68</v>
      </c>
      <c r="B80" s="414" t="s">
        <v>320</v>
      </c>
      <c r="C80" s="406"/>
      <c r="D80" s="407"/>
      <c r="E80" s="406"/>
      <c r="F80" s="413">
        <v>68</v>
      </c>
      <c r="G80" s="414" t="s">
        <v>320</v>
      </c>
      <c r="H80" s="406"/>
      <c r="I80" s="407"/>
      <c r="K80" s="413">
        <v>68</v>
      </c>
      <c r="L80" s="414" t="s">
        <v>320</v>
      </c>
      <c r="M80" s="406"/>
      <c r="N80" s="407"/>
      <c r="P80" s="413">
        <v>68</v>
      </c>
      <c r="Q80" s="414" t="s">
        <v>320</v>
      </c>
      <c r="R80" s="406"/>
      <c r="S80" s="407"/>
    </row>
    <row r="81" spans="1:19">
      <c r="A81" s="413">
        <v>69</v>
      </c>
      <c r="B81" s="414" t="s">
        <v>321</v>
      </c>
      <c r="C81" s="406"/>
      <c r="D81" s="407"/>
      <c r="E81" s="406"/>
      <c r="F81" s="413">
        <v>69</v>
      </c>
      <c r="G81" s="414" t="s">
        <v>321</v>
      </c>
      <c r="H81" s="406"/>
      <c r="I81" s="407"/>
      <c r="K81" s="413">
        <v>69</v>
      </c>
      <c r="L81" s="414" t="s">
        <v>321</v>
      </c>
      <c r="M81" s="406"/>
      <c r="N81" s="407"/>
      <c r="P81" s="413">
        <v>69</v>
      </c>
      <c r="Q81" s="414" t="s">
        <v>321</v>
      </c>
      <c r="R81" s="406"/>
      <c r="S81" s="407"/>
    </row>
    <row r="82" spans="1:19">
      <c r="A82" s="413">
        <v>70</v>
      </c>
      <c r="B82" s="414" t="s">
        <v>322</v>
      </c>
      <c r="C82" s="406"/>
      <c r="D82" s="407"/>
      <c r="E82" s="406"/>
      <c r="F82" s="413">
        <v>70</v>
      </c>
      <c r="G82" s="414" t="s">
        <v>322</v>
      </c>
      <c r="H82" s="406"/>
      <c r="I82" s="407"/>
      <c r="K82" s="413">
        <v>70</v>
      </c>
      <c r="L82" s="414" t="s">
        <v>322</v>
      </c>
      <c r="M82" s="406"/>
      <c r="N82" s="407"/>
      <c r="P82" s="413">
        <v>70</v>
      </c>
      <c r="Q82" s="414" t="s">
        <v>322</v>
      </c>
      <c r="R82" s="406"/>
      <c r="S82" s="407"/>
    </row>
    <row r="83" spans="1:19">
      <c r="A83" s="413">
        <v>71</v>
      </c>
      <c r="B83" s="414" t="s">
        <v>323</v>
      </c>
      <c r="C83" s="406"/>
      <c r="D83" s="407"/>
      <c r="E83" s="406"/>
      <c r="F83" s="413">
        <v>71</v>
      </c>
      <c r="G83" s="414" t="s">
        <v>323</v>
      </c>
      <c r="H83" s="406"/>
      <c r="I83" s="407"/>
      <c r="K83" s="413">
        <v>71</v>
      </c>
      <c r="L83" s="414" t="s">
        <v>323</v>
      </c>
      <c r="M83" s="406"/>
      <c r="N83" s="407"/>
      <c r="P83" s="413">
        <v>71</v>
      </c>
      <c r="Q83" s="414" t="s">
        <v>323</v>
      </c>
      <c r="R83" s="406"/>
      <c r="S83" s="407"/>
    </row>
    <row r="84" spans="1:19">
      <c r="A84" s="413">
        <v>72</v>
      </c>
      <c r="B84" s="414" t="s">
        <v>324</v>
      </c>
      <c r="C84" s="406"/>
      <c r="D84" s="407"/>
      <c r="E84" s="406"/>
      <c r="F84" s="413">
        <v>72</v>
      </c>
      <c r="G84" s="414" t="s">
        <v>324</v>
      </c>
      <c r="H84" s="406"/>
      <c r="I84" s="407"/>
      <c r="K84" s="413">
        <v>72</v>
      </c>
      <c r="L84" s="414" t="s">
        <v>324</v>
      </c>
      <c r="M84" s="406"/>
      <c r="N84" s="407"/>
      <c r="P84" s="413">
        <v>72</v>
      </c>
      <c r="Q84" s="414" t="s">
        <v>324</v>
      </c>
      <c r="R84" s="406"/>
      <c r="S84" s="407"/>
    </row>
    <row r="85" spans="1:19">
      <c r="A85" s="413">
        <v>73</v>
      </c>
      <c r="B85" s="414" t="s">
        <v>325</v>
      </c>
      <c r="C85" s="406"/>
      <c r="D85" s="407"/>
      <c r="E85" s="406"/>
      <c r="F85" s="413">
        <v>73</v>
      </c>
      <c r="G85" s="414" t="s">
        <v>325</v>
      </c>
      <c r="H85" s="406"/>
      <c r="I85" s="407"/>
      <c r="K85" s="413">
        <v>73</v>
      </c>
      <c r="L85" s="414" t="s">
        <v>325</v>
      </c>
      <c r="M85" s="406"/>
      <c r="N85" s="407"/>
      <c r="P85" s="413">
        <v>73</v>
      </c>
      <c r="Q85" s="414" t="s">
        <v>325</v>
      </c>
      <c r="R85" s="406"/>
      <c r="S85" s="407"/>
    </row>
    <row r="86" spans="1:19">
      <c r="A86" s="413">
        <v>74</v>
      </c>
      <c r="B86" s="414" t="s">
        <v>326</v>
      </c>
      <c r="C86" s="406"/>
      <c r="D86" s="407"/>
      <c r="E86" s="406"/>
      <c r="F86" s="413">
        <v>74</v>
      </c>
      <c r="G86" s="414" t="s">
        <v>326</v>
      </c>
      <c r="H86" s="406"/>
      <c r="I86" s="407"/>
      <c r="K86" s="413">
        <v>74</v>
      </c>
      <c r="L86" s="414" t="s">
        <v>326</v>
      </c>
      <c r="M86" s="406"/>
      <c r="N86" s="407"/>
      <c r="P86" s="413">
        <v>74</v>
      </c>
      <c r="Q86" s="414" t="s">
        <v>326</v>
      </c>
      <c r="R86" s="406"/>
      <c r="S86" s="407"/>
    </row>
    <row r="87" spans="1:19">
      <c r="A87" s="413">
        <v>75</v>
      </c>
      <c r="B87" s="414" t="s">
        <v>327</v>
      </c>
      <c r="C87" s="406"/>
      <c r="D87" s="407"/>
      <c r="E87" s="406"/>
      <c r="F87" s="413">
        <v>75</v>
      </c>
      <c r="G87" s="414" t="s">
        <v>327</v>
      </c>
      <c r="H87" s="406"/>
      <c r="I87" s="407"/>
      <c r="K87" s="413">
        <v>75</v>
      </c>
      <c r="L87" s="414" t="s">
        <v>327</v>
      </c>
      <c r="M87" s="406"/>
      <c r="N87" s="407"/>
      <c r="P87" s="413">
        <v>75</v>
      </c>
      <c r="Q87" s="414" t="s">
        <v>327</v>
      </c>
      <c r="R87" s="406"/>
      <c r="S87" s="407"/>
    </row>
    <row r="88" spans="1:19">
      <c r="A88" s="413">
        <v>76</v>
      </c>
      <c r="B88" s="414" t="s">
        <v>328</v>
      </c>
      <c r="C88" s="406"/>
      <c r="D88" s="407"/>
      <c r="E88" s="406"/>
      <c r="F88" s="413">
        <v>76</v>
      </c>
      <c r="G88" s="414" t="s">
        <v>328</v>
      </c>
      <c r="H88" s="406"/>
      <c r="I88" s="407"/>
      <c r="K88" s="413">
        <v>76</v>
      </c>
      <c r="L88" s="414" t="s">
        <v>328</v>
      </c>
      <c r="M88" s="406"/>
      <c r="N88" s="407"/>
      <c r="P88" s="413">
        <v>76</v>
      </c>
      <c r="Q88" s="414" t="s">
        <v>328</v>
      </c>
      <c r="R88" s="406"/>
      <c r="S88" s="407"/>
    </row>
    <row r="89" spans="1:19">
      <c r="A89" s="413">
        <v>77</v>
      </c>
      <c r="B89" s="414" t="s">
        <v>329</v>
      </c>
      <c r="C89" s="406"/>
      <c r="D89" s="407"/>
      <c r="E89" s="406"/>
      <c r="F89" s="413">
        <v>77</v>
      </c>
      <c r="G89" s="414" t="s">
        <v>329</v>
      </c>
      <c r="H89" s="406"/>
      <c r="I89" s="407"/>
      <c r="K89" s="413">
        <v>77</v>
      </c>
      <c r="L89" s="414" t="s">
        <v>329</v>
      </c>
      <c r="M89" s="406"/>
      <c r="N89" s="407"/>
      <c r="P89" s="413">
        <v>77</v>
      </c>
      <c r="Q89" s="414" t="s">
        <v>329</v>
      </c>
      <c r="R89" s="406"/>
      <c r="S89" s="407"/>
    </row>
    <row r="90" spans="1:19">
      <c r="A90" s="413">
        <v>78</v>
      </c>
      <c r="B90" s="414" t="s">
        <v>330</v>
      </c>
      <c r="C90" s="406"/>
      <c r="D90" s="407"/>
      <c r="E90" s="406"/>
      <c r="F90" s="413">
        <v>78</v>
      </c>
      <c r="G90" s="414" t="s">
        <v>330</v>
      </c>
      <c r="H90" s="406"/>
      <c r="I90" s="407"/>
      <c r="K90" s="413">
        <v>78</v>
      </c>
      <c r="L90" s="414" t="s">
        <v>330</v>
      </c>
      <c r="M90" s="406"/>
      <c r="N90" s="407"/>
      <c r="P90" s="413">
        <v>78</v>
      </c>
      <c r="Q90" s="414" t="s">
        <v>330</v>
      </c>
      <c r="R90" s="406"/>
      <c r="S90" s="407"/>
    </row>
    <row r="91" spans="1:19">
      <c r="A91" s="413">
        <v>79</v>
      </c>
      <c r="B91" s="414" t="s">
        <v>331</v>
      </c>
      <c r="C91" s="406"/>
      <c r="D91" s="407"/>
      <c r="E91" s="406"/>
      <c r="F91" s="413">
        <v>79</v>
      </c>
      <c r="G91" s="414" t="s">
        <v>331</v>
      </c>
      <c r="H91" s="406"/>
      <c r="I91" s="407"/>
      <c r="K91" s="413">
        <v>79</v>
      </c>
      <c r="L91" s="414" t="s">
        <v>331</v>
      </c>
      <c r="M91" s="406"/>
      <c r="N91" s="407"/>
      <c r="P91" s="413">
        <v>79</v>
      </c>
      <c r="Q91" s="414" t="s">
        <v>331</v>
      </c>
      <c r="R91" s="406"/>
      <c r="S91" s="407"/>
    </row>
    <row r="92" spans="1:19">
      <c r="A92" s="413">
        <v>80</v>
      </c>
      <c r="B92" s="414" t="s">
        <v>332</v>
      </c>
      <c r="C92" s="406"/>
      <c r="D92" s="407"/>
      <c r="E92" s="406"/>
      <c r="F92" s="413">
        <v>80</v>
      </c>
      <c r="G92" s="414" t="s">
        <v>332</v>
      </c>
      <c r="H92" s="406"/>
      <c r="I92" s="407"/>
      <c r="K92" s="413">
        <v>80</v>
      </c>
      <c r="L92" s="414" t="s">
        <v>332</v>
      </c>
      <c r="M92" s="406"/>
      <c r="N92" s="407"/>
      <c r="P92" s="413">
        <v>80</v>
      </c>
      <c r="Q92" s="414" t="s">
        <v>332</v>
      </c>
      <c r="R92" s="406"/>
      <c r="S92" s="407"/>
    </row>
    <row r="93" spans="1:19">
      <c r="A93" s="413">
        <v>81</v>
      </c>
      <c r="B93" s="414" t="s">
        <v>333</v>
      </c>
      <c r="C93" s="406"/>
      <c r="D93" s="407"/>
      <c r="E93" s="406"/>
      <c r="F93" s="413">
        <v>81</v>
      </c>
      <c r="G93" s="414" t="s">
        <v>333</v>
      </c>
      <c r="H93" s="406"/>
      <c r="I93" s="407"/>
      <c r="K93" s="413">
        <v>81</v>
      </c>
      <c r="L93" s="414" t="s">
        <v>333</v>
      </c>
      <c r="M93" s="406"/>
      <c r="N93" s="407"/>
      <c r="P93" s="413">
        <v>81</v>
      </c>
      <c r="Q93" s="414" t="s">
        <v>333</v>
      </c>
      <c r="R93" s="406"/>
      <c r="S93" s="407"/>
    </row>
    <row r="94" spans="1:19">
      <c r="A94" s="413">
        <v>82</v>
      </c>
      <c r="B94" s="414" t="s">
        <v>334</v>
      </c>
      <c r="C94" s="406"/>
      <c r="D94" s="407"/>
      <c r="E94" s="406"/>
      <c r="F94" s="413">
        <v>82</v>
      </c>
      <c r="G94" s="414" t="s">
        <v>334</v>
      </c>
      <c r="H94" s="406"/>
      <c r="I94" s="407"/>
      <c r="K94" s="413">
        <v>82</v>
      </c>
      <c r="L94" s="414" t="s">
        <v>334</v>
      </c>
      <c r="M94" s="406"/>
      <c r="N94" s="407"/>
      <c r="P94" s="413">
        <v>82</v>
      </c>
      <c r="Q94" s="414" t="s">
        <v>334</v>
      </c>
      <c r="R94" s="406"/>
      <c r="S94" s="407"/>
    </row>
    <row r="95" spans="1:19">
      <c r="A95" s="413">
        <v>83</v>
      </c>
      <c r="B95" s="414" t="s">
        <v>335</v>
      </c>
      <c r="C95" s="406"/>
      <c r="D95" s="407"/>
      <c r="E95" s="406"/>
      <c r="F95" s="413">
        <v>83</v>
      </c>
      <c r="G95" s="414" t="s">
        <v>335</v>
      </c>
      <c r="H95" s="406"/>
      <c r="I95" s="407"/>
      <c r="K95" s="413">
        <v>83</v>
      </c>
      <c r="L95" s="414" t="s">
        <v>335</v>
      </c>
      <c r="M95" s="406"/>
      <c r="N95" s="407"/>
      <c r="P95" s="413">
        <v>83</v>
      </c>
      <c r="Q95" s="414" t="s">
        <v>335</v>
      </c>
      <c r="R95" s="406"/>
      <c r="S95" s="407"/>
    </row>
    <row r="96" spans="1:19">
      <c r="A96" s="413">
        <v>84</v>
      </c>
      <c r="B96" s="414" t="s">
        <v>336</v>
      </c>
      <c r="C96" s="406"/>
      <c r="D96" s="407"/>
      <c r="E96" s="406"/>
      <c r="F96" s="413">
        <v>84</v>
      </c>
      <c r="G96" s="414" t="s">
        <v>336</v>
      </c>
      <c r="H96" s="406"/>
      <c r="I96" s="407"/>
      <c r="K96" s="413">
        <v>84</v>
      </c>
      <c r="L96" s="414" t="s">
        <v>336</v>
      </c>
      <c r="M96" s="406"/>
      <c r="N96" s="407"/>
      <c r="P96" s="413">
        <v>84</v>
      </c>
      <c r="Q96" s="414" t="s">
        <v>336</v>
      </c>
      <c r="R96" s="406"/>
      <c r="S96" s="407"/>
    </row>
    <row r="97" spans="1:19">
      <c r="A97" s="413">
        <v>85</v>
      </c>
      <c r="B97" s="414" t="s">
        <v>337</v>
      </c>
      <c r="C97" s="406"/>
      <c r="D97" s="407"/>
      <c r="E97" s="406"/>
      <c r="F97" s="413">
        <v>85</v>
      </c>
      <c r="G97" s="414" t="s">
        <v>337</v>
      </c>
      <c r="H97" s="406"/>
      <c r="I97" s="407"/>
      <c r="K97" s="413">
        <v>85</v>
      </c>
      <c r="L97" s="414" t="s">
        <v>337</v>
      </c>
      <c r="M97" s="406"/>
      <c r="N97" s="407"/>
      <c r="P97" s="413">
        <v>85</v>
      </c>
      <c r="Q97" s="414" t="s">
        <v>337</v>
      </c>
      <c r="R97" s="406"/>
      <c r="S97" s="407"/>
    </row>
    <row r="98" spans="1:19">
      <c r="A98" s="413">
        <v>86</v>
      </c>
      <c r="B98" s="414" t="s">
        <v>338</v>
      </c>
      <c r="C98" s="406"/>
      <c r="D98" s="407"/>
      <c r="E98" s="406"/>
      <c r="F98" s="413">
        <v>86</v>
      </c>
      <c r="G98" s="414" t="s">
        <v>338</v>
      </c>
      <c r="H98" s="406"/>
      <c r="I98" s="407"/>
      <c r="K98" s="413">
        <v>86</v>
      </c>
      <c r="L98" s="414" t="s">
        <v>338</v>
      </c>
      <c r="M98" s="406"/>
      <c r="N98" s="407"/>
      <c r="P98" s="413">
        <v>86</v>
      </c>
      <c r="Q98" s="414" t="s">
        <v>338</v>
      </c>
      <c r="R98" s="406"/>
      <c r="S98" s="407"/>
    </row>
    <row r="99" spans="1:19">
      <c r="A99" s="413">
        <v>87</v>
      </c>
      <c r="B99" s="414" t="s">
        <v>339</v>
      </c>
      <c r="C99" s="406"/>
      <c r="D99" s="407"/>
      <c r="E99" s="406"/>
      <c r="F99" s="413">
        <v>87</v>
      </c>
      <c r="G99" s="414" t="s">
        <v>339</v>
      </c>
      <c r="H99" s="406"/>
      <c r="I99" s="407"/>
      <c r="K99" s="413">
        <v>87</v>
      </c>
      <c r="L99" s="414" t="s">
        <v>339</v>
      </c>
      <c r="M99" s="406"/>
      <c r="N99" s="407"/>
      <c r="P99" s="413">
        <v>87</v>
      </c>
      <c r="Q99" s="414" t="s">
        <v>339</v>
      </c>
      <c r="R99" s="406"/>
      <c r="S99" s="407"/>
    </row>
    <row r="100" spans="1:19">
      <c r="A100" s="413">
        <v>88</v>
      </c>
      <c r="B100" s="414" t="s">
        <v>340</v>
      </c>
      <c r="C100" s="406"/>
      <c r="D100" s="407"/>
      <c r="E100" s="406"/>
      <c r="F100" s="413">
        <v>88</v>
      </c>
      <c r="G100" s="414" t="s">
        <v>340</v>
      </c>
      <c r="H100" s="406"/>
      <c r="I100" s="407"/>
      <c r="K100" s="413">
        <v>88</v>
      </c>
      <c r="L100" s="414" t="s">
        <v>340</v>
      </c>
      <c r="M100" s="406"/>
      <c r="N100" s="407"/>
      <c r="P100" s="413">
        <v>88</v>
      </c>
      <c r="Q100" s="414" t="s">
        <v>340</v>
      </c>
      <c r="R100" s="406"/>
      <c r="S100" s="407"/>
    </row>
    <row r="101" spans="1:19">
      <c r="A101" s="413">
        <v>89</v>
      </c>
      <c r="B101" s="414" t="s">
        <v>341</v>
      </c>
      <c r="C101" s="406"/>
      <c r="D101" s="407"/>
      <c r="E101" s="406"/>
      <c r="F101" s="413">
        <v>89</v>
      </c>
      <c r="G101" s="414" t="s">
        <v>341</v>
      </c>
      <c r="H101" s="406"/>
      <c r="I101" s="407"/>
      <c r="K101" s="413">
        <v>89</v>
      </c>
      <c r="L101" s="414" t="s">
        <v>341</v>
      </c>
      <c r="M101" s="406"/>
      <c r="N101" s="407"/>
      <c r="P101" s="413">
        <v>89</v>
      </c>
      <c r="Q101" s="414" t="s">
        <v>341</v>
      </c>
      <c r="R101" s="406"/>
      <c r="S101" s="407"/>
    </row>
    <row r="102" spans="1:19">
      <c r="A102" s="413">
        <v>90</v>
      </c>
      <c r="B102" s="414" t="s">
        <v>342</v>
      </c>
      <c r="C102" s="406"/>
      <c r="D102" s="407"/>
      <c r="E102" s="406"/>
      <c r="F102" s="413">
        <v>90</v>
      </c>
      <c r="G102" s="414" t="s">
        <v>342</v>
      </c>
      <c r="H102" s="406"/>
      <c r="I102" s="407"/>
      <c r="K102" s="413">
        <v>90</v>
      </c>
      <c r="L102" s="414" t="s">
        <v>342</v>
      </c>
      <c r="M102" s="406"/>
      <c r="N102" s="407"/>
      <c r="P102" s="413">
        <v>90</v>
      </c>
      <c r="Q102" s="414" t="s">
        <v>342</v>
      </c>
      <c r="R102" s="406"/>
      <c r="S102" s="407"/>
    </row>
    <row r="103" spans="1:19">
      <c r="A103" s="413">
        <v>91</v>
      </c>
      <c r="B103" s="414" t="s">
        <v>343</v>
      </c>
      <c r="C103" s="406"/>
      <c r="D103" s="407"/>
      <c r="E103" s="406"/>
      <c r="F103" s="413">
        <v>91</v>
      </c>
      <c r="G103" s="414" t="s">
        <v>343</v>
      </c>
      <c r="H103" s="406"/>
      <c r="I103" s="407"/>
      <c r="K103" s="413">
        <v>91</v>
      </c>
      <c r="L103" s="414" t="s">
        <v>343</v>
      </c>
      <c r="M103" s="406"/>
      <c r="N103" s="407"/>
      <c r="P103" s="413">
        <v>91</v>
      </c>
      <c r="Q103" s="414" t="s">
        <v>343</v>
      </c>
      <c r="R103" s="406"/>
      <c r="S103" s="407"/>
    </row>
    <row r="104" spans="1:19">
      <c r="A104" s="413">
        <v>92</v>
      </c>
      <c r="B104" s="414" t="s">
        <v>344</v>
      </c>
      <c r="C104" s="406"/>
      <c r="D104" s="407"/>
      <c r="E104" s="406"/>
      <c r="F104" s="413">
        <v>92</v>
      </c>
      <c r="G104" s="414" t="s">
        <v>344</v>
      </c>
      <c r="H104" s="406"/>
      <c r="I104" s="407"/>
      <c r="K104" s="413">
        <v>92</v>
      </c>
      <c r="L104" s="414" t="s">
        <v>344</v>
      </c>
      <c r="M104" s="406"/>
      <c r="N104" s="407"/>
      <c r="P104" s="413">
        <v>92</v>
      </c>
      <c r="Q104" s="414" t="s">
        <v>344</v>
      </c>
      <c r="R104" s="406"/>
      <c r="S104" s="407"/>
    </row>
    <row r="105" spans="1:19">
      <c r="A105" s="413">
        <v>93</v>
      </c>
      <c r="B105" s="414" t="s">
        <v>345</v>
      </c>
      <c r="C105" s="406"/>
      <c r="D105" s="407"/>
      <c r="E105" s="406"/>
      <c r="F105" s="413">
        <v>93</v>
      </c>
      <c r="G105" s="414" t="s">
        <v>345</v>
      </c>
      <c r="H105" s="406"/>
      <c r="I105" s="407"/>
      <c r="K105" s="413">
        <v>93</v>
      </c>
      <c r="L105" s="414" t="s">
        <v>345</v>
      </c>
      <c r="M105" s="406"/>
      <c r="N105" s="407"/>
      <c r="P105" s="413">
        <v>93</v>
      </c>
      <c r="Q105" s="414" t="s">
        <v>345</v>
      </c>
      <c r="R105" s="406"/>
      <c r="S105" s="407"/>
    </row>
    <row r="106" spans="1:19">
      <c r="A106" s="413">
        <v>94</v>
      </c>
      <c r="B106" s="414" t="s">
        <v>346</v>
      </c>
      <c r="C106" s="406"/>
      <c r="D106" s="407"/>
      <c r="E106" s="406"/>
      <c r="F106" s="413">
        <v>94</v>
      </c>
      <c r="G106" s="414" t="s">
        <v>346</v>
      </c>
      <c r="H106" s="406"/>
      <c r="I106" s="407"/>
      <c r="K106" s="413">
        <v>94</v>
      </c>
      <c r="L106" s="414" t="s">
        <v>346</v>
      </c>
      <c r="M106" s="406"/>
      <c r="N106" s="407"/>
      <c r="P106" s="413">
        <v>94</v>
      </c>
      <c r="Q106" s="414" t="s">
        <v>346</v>
      </c>
      <c r="R106" s="406"/>
      <c r="S106" s="407"/>
    </row>
    <row r="107" spans="1:19">
      <c r="A107" s="413">
        <v>95</v>
      </c>
      <c r="B107" s="414" t="s">
        <v>347</v>
      </c>
      <c r="C107" s="406"/>
      <c r="D107" s="407"/>
      <c r="E107" s="406"/>
      <c r="F107" s="413">
        <v>95</v>
      </c>
      <c r="G107" s="414" t="s">
        <v>347</v>
      </c>
      <c r="H107" s="406"/>
      <c r="I107" s="407"/>
      <c r="K107" s="413">
        <v>95</v>
      </c>
      <c r="L107" s="414" t="s">
        <v>347</v>
      </c>
      <c r="M107" s="406"/>
      <c r="N107" s="407"/>
      <c r="P107" s="413">
        <v>95</v>
      </c>
      <c r="Q107" s="414" t="s">
        <v>347</v>
      </c>
      <c r="R107" s="406"/>
      <c r="S107" s="407"/>
    </row>
    <row r="108" spans="1:19">
      <c r="A108" s="413">
        <v>96</v>
      </c>
      <c r="B108" s="414" t="s">
        <v>348</v>
      </c>
      <c r="C108" s="406"/>
      <c r="D108" s="407"/>
      <c r="E108" s="406"/>
      <c r="F108" s="413">
        <v>96</v>
      </c>
      <c r="G108" s="414" t="s">
        <v>348</v>
      </c>
      <c r="H108" s="406"/>
      <c r="I108" s="407"/>
      <c r="K108" s="413">
        <v>96</v>
      </c>
      <c r="L108" s="414" t="s">
        <v>348</v>
      </c>
      <c r="M108" s="406"/>
      <c r="N108" s="407"/>
      <c r="P108" s="413">
        <v>96</v>
      </c>
      <c r="Q108" s="414" t="s">
        <v>348</v>
      </c>
      <c r="R108" s="406"/>
      <c r="S108" s="407"/>
    </row>
    <row r="109" spans="1:19">
      <c r="A109" s="413">
        <v>97</v>
      </c>
      <c r="B109" s="414" t="s">
        <v>349</v>
      </c>
      <c r="C109" s="406"/>
      <c r="D109" s="407"/>
      <c r="E109" s="406"/>
      <c r="F109" s="413">
        <v>97</v>
      </c>
      <c r="G109" s="414" t="s">
        <v>349</v>
      </c>
      <c r="H109" s="406"/>
      <c r="I109" s="407"/>
      <c r="K109" s="413">
        <v>97</v>
      </c>
      <c r="L109" s="414" t="s">
        <v>349</v>
      </c>
      <c r="M109" s="406"/>
      <c r="N109" s="407"/>
      <c r="P109" s="413">
        <v>97</v>
      </c>
      <c r="Q109" s="414" t="s">
        <v>349</v>
      </c>
      <c r="R109" s="406"/>
      <c r="S109" s="407"/>
    </row>
    <row r="110" spans="1:19">
      <c r="A110" s="413">
        <v>98</v>
      </c>
      <c r="B110" s="414" t="s">
        <v>350</v>
      </c>
      <c r="C110" s="406"/>
      <c r="D110" s="407"/>
      <c r="E110" s="406"/>
      <c r="F110" s="413">
        <v>98</v>
      </c>
      <c r="G110" s="414" t="s">
        <v>350</v>
      </c>
      <c r="H110" s="406"/>
      <c r="I110" s="407"/>
      <c r="K110" s="413">
        <v>98</v>
      </c>
      <c r="L110" s="414" t="s">
        <v>350</v>
      </c>
      <c r="M110" s="406"/>
      <c r="N110" s="407"/>
      <c r="P110" s="413">
        <v>98</v>
      </c>
      <c r="Q110" s="414" t="s">
        <v>350</v>
      </c>
      <c r="R110" s="406"/>
      <c r="S110" s="407"/>
    </row>
    <row r="111" spans="1:19">
      <c r="A111" s="413">
        <v>99</v>
      </c>
      <c r="B111" s="414" t="s">
        <v>351</v>
      </c>
      <c r="C111" s="406"/>
      <c r="D111" s="407"/>
      <c r="E111" s="406"/>
      <c r="F111" s="413">
        <v>99</v>
      </c>
      <c r="G111" s="414" t="s">
        <v>351</v>
      </c>
      <c r="H111" s="406"/>
      <c r="I111" s="407"/>
      <c r="K111" s="413">
        <v>99</v>
      </c>
      <c r="L111" s="414" t="s">
        <v>351</v>
      </c>
      <c r="M111" s="406"/>
      <c r="N111" s="407"/>
      <c r="P111" s="413">
        <v>99</v>
      </c>
      <c r="Q111" s="414" t="s">
        <v>351</v>
      </c>
      <c r="R111" s="406"/>
      <c r="S111" s="407"/>
    </row>
    <row r="112" spans="1:19" ht="13.5" thickBot="1">
      <c r="A112" s="415">
        <v>100</v>
      </c>
      <c r="B112" s="416" t="s">
        <v>352</v>
      </c>
      <c r="C112" s="417"/>
      <c r="D112" s="418"/>
      <c r="E112" s="406"/>
      <c r="F112" s="415">
        <v>100</v>
      </c>
      <c r="G112" s="416" t="s">
        <v>352</v>
      </c>
      <c r="H112" s="417"/>
      <c r="I112" s="418"/>
      <c r="K112" s="415">
        <v>100</v>
      </c>
      <c r="L112" s="416" t="s">
        <v>352</v>
      </c>
      <c r="M112" s="417"/>
      <c r="N112" s="418"/>
      <c r="P112" s="415">
        <v>100</v>
      </c>
      <c r="Q112" s="416" t="s">
        <v>352</v>
      </c>
      <c r="R112" s="417"/>
      <c r="S112" s="418"/>
    </row>
    <row r="118" spans="1:4">
      <c r="A118" s="430" t="s">
        <v>358</v>
      </c>
    </row>
    <row r="119" spans="1:4" ht="13.5" thickBot="1"/>
    <row r="120" spans="1:4" ht="13.5" thickBot="1">
      <c r="A120" s="419"/>
      <c r="B120" s="420"/>
      <c r="C120" s="420"/>
      <c r="D120" s="421"/>
    </row>
    <row r="121" spans="1:4" ht="13.5" thickBot="1">
      <c r="A121" s="423"/>
      <c r="D121" s="424"/>
    </row>
    <row r="122" spans="1:4" ht="15.75" thickBot="1">
      <c r="A122" s="948" t="e">
        <v>#REF!</v>
      </c>
      <c r="B122" s="949"/>
      <c r="C122" s="403"/>
      <c r="D122" s="404"/>
    </row>
    <row r="123" spans="1:4">
      <c r="A123" s="950"/>
      <c r="B123" s="951"/>
      <c r="C123" s="403"/>
      <c r="D123" s="404"/>
    </row>
    <row r="124" spans="1:4">
      <c r="A124" s="405"/>
      <c r="B124" s="406"/>
      <c r="C124" s="406"/>
      <c r="D124" s="407"/>
    </row>
    <row r="125" spans="1:4">
      <c r="A125" s="952" t="e">
        <f>IF(OR((A122&gt;9999999999),(A122&lt;0)),"Invalid Entry - More than 1000 crore OR -ve value",IF(A122=0, "",+CONCATENATE(U121,B132,D132,B131,D131,B130,D130,B129,D129,B128,D128,B127," Only")))</f>
        <v>#REF!</v>
      </c>
      <c r="B125" s="953"/>
      <c r="C125" s="953"/>
      <c r="D125" s="954"/>
    </row>
    <row r="126" spans="1:4">
      <c r="A126" s="405"/>
      <c r="B126" s="406"/>
      <c r="C126" s="406"/>
      <c r="D126" s="407"/>
    </row>
    <row r="127" spans="1:4">
      <c r="A127" s="408" t="e">
        <f>-INT(A122/100)*100+ROUND(A122,0)</f>
        <v>#REF!</v>
      </c>
      <c r="B127" s="406" t="e">
        <f t="shared" ref="B127:B132" si="6">IF(A127=0,"",LOOKUP(A127,$A$13:$A$112,$B$13:$B$112))</f>
        <v>#REF!</v>
      </c>
      <c r="C127" s="406"/>
      <c r="D127" s="409"/>
    </row>
    <row r="128" spans="1:4">
      <c r="A128" s="408" t="e">
        <f>-INT(A122/1000)*10+INT(A122/100)</f>
        <v>#REF!</v>
      </c>
      <c r="B128" s="406" t="e">
        <f t="shared" si="6"/>
        <v>#REF!</v>
      </c>
      <c r="C128" s="406"/>
      <c r="D128" s="409" t="e">
        <f>+IF(B128="",""," Hundred ")</f>
        <v>#REF!</v>
      </c>
    </row>
    <row r="129" spans="1:4">
      <c r="A129" s="408" t="e">
        <f>-INT(A122/100000)*100+INT(A122/1000)</f>
        <v>#REF!</v>
      </c>
      <c r="B129" s="406" t="e">
        <f t="shared" si="6"/>
        <v>#REF!</v>
      </c>
      <c r="C129" s="406"/>
      <c r="D129" s="409" t="e">
        <f>IF((B129=""),IF(C129="",""," Thousand ")," Thousand ")</f>
        <v>#REF!</v>
      </c>
    </row>
    <row r="130" spans="1:4">
      <c r="A130" s="408" t="e">
        <f>-INT(A122/10000000)*100+INT(A122/100000)</f>
        <v>#REF!</v>
      </c>
      <c r="B130" s="406" t="e">
        <f t="shared" si="6"/>
        <v>#REF!</v>
      </c>
      <c r="C130" s="406"/>
      <c r="D130" s="409" t="e">
        <f>IF((B130=""),IF(C130="",""," Lac ")," Lac ")</f>
        <v>#REF!</v>
      </c>
    </row>
    <row r="131" spans="1:4">
      <c r="A131" s="408" t="e">
        <f>-INT(A122/1000000000)*100+INT(A122/10000000)</f>
        <v>#REF!</v>
      </c>
      <c r="B131" s="410" t="e">
        <f t="shared" si="6"/>
        <v>#REF!</v>
      </c>
      <c r="C131" s="406"/>
      <c r="D131" s="409" t="e">
        <f>IF((B131=""),IF(C131="",""," Crore ")," Crore ")</f>
        <v>#REF!</v>
      </c>
    </row>
    <row r="132" spans="1:4">
      <c r="A132" s="411" t="e">
        <f>-INT(A122/10000000000)*1000+INT(A122/1000000000)</f>
        <v>#REF!</v>
      </c>
      <c r="B132" s="410" t="e">
        <f t="shared" si="6"/>
        <v>#REF!</v>
      </c>
      <c r="C132" s="406"/>
      <c r="D132" s="409" t="e">
        <f>IF((B132=""),IF(C132="",""," Hundred ")," Hundred ")</f>
        <v>#REF!</v>
      </c>
    </row>
    <row r="133" spans="1:4">
      <c r="A133" s="412"/>
      <c r="B133" s="406"/>
      <c r="C133" s="406"/>
      <c r="D133" s="407"/>
    </row>
    <row r="134" spans="1:4">
      <c r="A134" s="413">
        <v>1</v>
      </c>
      <c r="B134" s="414" t="s">
        <v>253</v>
      </c>
      <c r="C134" s="406"/>
      <c r="D134" s="407"/>
    </row>
    <row r="135" spans="1:4">
      <c r="A135" s="413">
        <v>2</v>
      </c>
      <c r="B135" s="414" t="s">
        <v>254</v>
      </c>
      <c r="C135" s="406"/>
      <c r="D135" s="407"/>
    </row>
    <row r="136" spans="1:4">
      <c r="A136" s="413">
        <v>3</v>
      </c>
      <c r="B136" s="414" t="s">
        <v>255</v>
      </c>
      <c r="C136" s="406"/>
      <c r="D136" s="407"/>
    </row>
    <row r="137" spans="1:4">
      <c r="A137" s="413">
        <v>4</v>
      </c>
      <c r="B137" s="414" t="s">
        <v>256</v>
      </c>
      <c r="C137" s="406"/>
      <c r="D137" s="407"/>
    </row>
    <row r="138" spans="1:4">
      <c r="A138" s="413">
        <v>5</v>
      </c>
      <c r="B138" s="414" t="s">
        <v>257</v>
      </c>
      <c r="C138" s="406"/>
      <c r="D138" s="407"/>
    </row>
    <row r="139" spans="1:4">
      <c r="A139" s="413">
        <v>6</v>
      </c>
      <c r="B139" s="414" t="s">
        <v>258</v>
      </c>
      <c r="C139" s="406"/>
      <c r="D139" s="407"/>
    </row>
    <row r="140" spans="1:4">
      <c r="A140" s="413">
        <v>7</v>
      </c>
      <c r="B140" s="414" t="s">
        <v>259</v>
      </c>
      <c r="C140" s="406"/>
      <c r="D140" s="407"/>
    </row>
    <row r="141" spans="1:4">
      <c r="A141" s="413">
        <v>8</v>
      </c>
      <c r="B141" s="414" t="s">
        <v>260</v>
      </c>
      <c r="C141" s="406"/>
      <c r="D141" s="407"/>
    </row>
    <row r="142" spans="1:4">
      <c r="A142" s="413">
        <v>9</v>
      </c>
      <c r="B142" s="414" t="s">
        <v>261</v>
      </c>
      <c r="C142" s="406"/>
      <c r="D142" s="407"/>
    </row>
    <row r="143" spans="1:4">
      <c r="A143" s="413">
        <v>10</v>
      </c>
      <c r="B143" s="414" t="s">
        <v>262</v>
      </c>
      <c r="C143" s="406"/>
      <c r="D143" s="407"/>
    </row>
    <row r="144" spans="1:4">
      <c r="A144" s="413">
        <v>11</v>
      </c>
      <c r="B144" s="414" t="s">
        <v>263</v>
      </c>
      <c r="C144" s="406"/>
      <c r="D144" s="407"/>
    </row>
    <row r="145" spans="1:4">
      <c r="A145" s="413">
        <v>12</v>
      </c>
      <c r="B145" s="414" t="s">
        <v>264</v>
      </c>
      <c r="C145" s="406"/>
      <c r="D145" s="407"/>
    </row>
    <row r="146" spans="1:4">
      <c r="A146" s="413">
        <v>13</v>
      </c>
      <c r="B146" s="414" t="s">
        <v>265</v>
      </c>
      <c r="C146" s="406"/>
      <c r="D146" s="407"/>
    </row>
    <row r="147" spans="1:4">
      <c r="A147" s="413">
        <v>14</v>
      </c>
      <c r="B147" s="414" t="s">
        <v>266</v>
      </c>
      <c r="C147" s="406"/>
      <c r="D147" s="407"/>
    </row>
    <row r="148" spans="1:4">
      <c r="A148" s="413">
        <v>15</v>
      </c>
      <c r="B148" s="414" t="s">
        <v>267</v>
      </c>
      <c r="C148" s="406"/>
      <c r="D148" s="407"/>
    </row>
    <row r="149" spans="1:4">
      <c r="A149" s="413">
        <v>16</v>
      </c>
      <c r="B149" s="414" t="s">
        <v>268</v>
      </c>
      <c r="C149" s="406"/>
      <c r="D149" s="407"/>
    </row>
    <row r="150" spans="1:4">
      <c r="A150" s="413">
        <v>17</v>
      </c>
      <c r="B150" s="414" t="s">
        <v>269</v>
      </c>
      <c r="C150" s="406"/>
      <c r="D150" s="407"/>
    </row>
    <row r="151" spans="1:4">
      <c r="A151" s="413">
        <v>18</v>
      </c>
      <c r="B151" s="414" t="s">
        <v>270</v>
      </c>
      <c r="C151" s="406"/>
      <c r="D151" s="407"/>
    </row>
    <row r="152" spans="1:4">
      <c r="A152" s="413">
        <v>19</v>
      </c>
      <c r="B152" s="414" t="s">
        <v>271</v>
      </c>
      <c r="C152" s="406"/>
      <c r="D152" s="407"/>
    </row>
    <row r="153" spans="1:4">
      <c r="A153" s="413">
        <v>20</v>
      </c>
      <c r="B153" s="414" t="s">
        <v>272</v>
      </c>
      <c r="C153" s="406"/>
      <c r="D153" s="407"/>
    </row>
    <row r="154" spans="1:4">
      <c r="A154" s="413">
        <v>21</v>
      </c>
      <c r="B154" s="414" t="s">
        <v>273</v>
      </c>
      <c r="C154" s="406"/>
      <c r="D154" s="407"/>
    </row>
    <row r="155" spans="1:4">
      <c r="A155" s="413">
        <v>22</v>
      </c>
      <c r="B155" s="414" t="s">
        <v>274</v>
      </c>
      <c r="C155" s="406"/>
      <c r="D155" s="407"/>
    </row>
    <row r="156" spans="1:4">
      <c r="A156" s="413">
        <v>23</v>
      </c>
      <c r="B156" s="414" t="s">
        <v>275</v>
      </c>
      <c r="C156" s="406"/>
      <c r="D156" s="407"/>
    </row>
    <row r="157" spans="1:4">
      <c r="A157" s="413">
        <v>24</v>
      </c>
      <c r="B157" s="414" t="s">
        <v>276</v>
      </c>
      <c r="C157" s="406"/>
      <c r="D157" s="407"/>
    </row>
    <row r="158" spans="1:4">
      <c r="A158" s="413">
        <v>25</v>
      </c>
      <c r="B158" s="414" t="s">
        <v>277</v>
      </c>
      <c r="C158" s="406"/>
      <c r="D158" s="407"/>
    </row>
    <row r="159" spans="1:4">
      <c r="A159" s="413">
        <v>26</v>
      </c>
      <c r="B159" s="414" t="s">
        <v>278</v>
      </c>
      <c r="C159" s="406"/>
      <c r="D159" s="407"/>
    </row>
    <row r="160" spans="1:4">
      <c r="A160" s="413">
        <v>27</v>
      </c>
      <c r="B160" s="414" t="s">
        <v>279</v>
      </c>
      <c r="C160" s="406"/>
      <c r="D160" s="407"/>
    </row>
    <row r="161" spans="1:4">
      <c r="A161" s="413">
        <v>28</v>
      </c>
      <c r="B161" s="414" t="s">
        <v>280</v>
      </c>
      <c r="C161" s="406"/>
      <c r="D161" s="407"/>
    </row>
    <row r="162" spans="1:4">
      <c r="A162" s="413">
        <v>29</v>
      </c>
      <c r="B162" s="414" t="s">
        <v>281</v>
      </c>
      <c r="C162" s="406"/>
      <c r="D162" s="407"/>
    </row>
    <row r="163" spans="1:4">
      <c r="A163" s="413">
        <v>30</v>
      </c>
      <c r="B163" s="414" t="s">
        <v>282</v>
      </c>
      <c r="C163" s="406"/>
      <c r="D163" s="407"/>
    </row>
    <row r="164" spans="1:4">
      <c r="A164" s="413">
        <v>31</v>
      </c>
      <c r="B164" s="414" t="s">
        <v>283</v>
      </c>
      <c r="C164" s="406"/>
      <c r="D164" s="407"/>
    </row>
    <row r="165" spans="1:4">
      <c r="A165" s="413">
        <v>32</v>
      </c>
      <c r="B165" s="414" t="s">
        <v>284</v>
      </c>
      <c r="C165" s="406"/>
      <c r="D165" s="407"/>
    </row>
    <row r="166" spans="1:4">
      <c r="A166" s="413">
        <v>33</v>
      </c>
      <c r="B166" s="414" t="s">
        <v>285</v>
      </c>
      <c r="C166" s="406"/>
      <c r="D166" s="407"/>
    </row>
    <row r="167" spans="1:4">
      <c r="A167" s="413">
        <v>34</v>
      </c>
      <c r="B167" s="414" t="s">
        <v>286</v>
      </c>
      <c r="C167" s="406"/>
      <c r="D167" s="407"/>
    </row>
    <row r="168" spans="1:4">
      <c r="A168" s="413">
        <v>35</v>
      </c>
      <c r="B168" s="414" t="s">
        <v>287</v>
      </c>
      <c r="C168" s="406"/>
      <c r="D168" s="407"/>
    </row>
    <row r="169" spans="1:4">
      <c r="A169" s="413">
        <v>36</v>
      </c>
      <c r="B169" s="414" t="s">
        <v>288</v>
      </c>
      <c r="C169" s="406"/>
      <c r="D169" s="407"/>
    </row>
    <row r="170" spans="1:4">
      <c r="A170" s="413">
        <v>37</v>
      </c>
      <c r="B170" s="414" t="s">
        <v>289</v>
      </c>
      <c r="C170" s="406"/>
      <c r="D170" s="407"/>
    </row>
    <row r="171" spans="1:4">
      <c r="A171" s="413">
        <v>38</v>
      </c>
      <c r="B171" s="414" t="s">
        <v>290</v>
      </c>
      <c r="C171" s="406"/>
      <c r="D171" s="407"/>
    </row>
    <row r="172" spans="1:4">
      <c r="A172" s="413">
        <v>39</v>
      </c>
      <c r="B172" s="414" t="s">
        <v>291</v>
      </c>
      <c r="C172" s="406"/>
      <c r="D172" s="407"/>
    </row>
    <row r="173" spans="1:4">
      <c r="A173" s="413">
        <v>40</v>
      </c>
      <c r="B173" s="414" t="s">
        <v>292</v>
      </c>
      <c r="C173" s="406"/>
      <c r="D173" s="407"/>
    </row>
    <row r="174" spans="1:4">
      <c r="A174" s="413">
        <v>41</v>
      </c>
      <c r="B174" s="414" t="s">
        <v>293</v>
      </c>
      <c r="C174" s="406"/>
      <c r="D174" s="407"/>
    </row>
    <row r="175" spans="1:4">
      <c r="A175" s="413">
        <v>42</v>
      </c>
      <c r="B175" s="414" t="s">
        <v>294</v>
      </c>
      <c r="C175" s="406"/>
      <c r="D175" s="407"/>
    </row>
    <row r="176" spans="1:4">
      <c r="A176" s="413">
        <v>43</v>
      </c>
      <c r="B176" s="414" t="s">
        <v>295</v>
      </c>
      <c r="C176" s="406"/>
      <c r="D176" s="407"/>
    </row>
    <row r="177" spans="1:4">
      <c r="A177" s="413">
        <v>44</v>
      </c>
      <c r="B177" s="414" t="s">
        <v>296</v>
      </c>
      <c r="C177" s="406"/>
      <c r="D177" s="407"/>
    </row>
    <row r="178" spans="1:4">
      <c r="A178" s="413">
        <v>45</v>
      </c>
      <c r="B178" s="414" t="s">
        <v>297</v>
      </c>
      <c r="C178" s="406"/>
      <c r="D178" s="407"/>
    </row>
    <row r="179" spans="1:4">
      <c r="A179" s="413">
        <v>46</v>
      </c>
      <c r="B179" s="414" t="s">
        <v>298</v>
      </c>
      <c r="C179" s="406"/>
      <c r="D179" s="407"/>
    </row>
    <row r="180" spans="1:4">
      <c r="A180" s="413">
        <v>47</v>
      </c>
      <c r="B180" s="414" t="s">
        <v>299</v>
      </c>
      <c r="C180" s="406"/>
      <c r="D180" s="407"/>
    </row>
    <row r="181" spans="1:4">
      <c r="A181" s="413">
        <v>48</v>
      </c>
      <c r="B181" s="414" t="s">
        <v>300</v>
      </c>
      <c r="C181" s="406"/>
      <c r="D181" s="407"/>
    </row>
    <row r="182" spans="1:4">
      <c r="A182" s="413">
        <v>49</v>
      </c>
      <c r="B182" s="414" t="s">
        <v>301</v>
      </c>
      <c r="C182" s="406"/>
      <c r="D182" s="407"/>
    </row>
    <row r="183" spans="1:4">
      <c r="A183" s="413">
        <v>50</v>
      </c>
      <c r="B183" s="414" t="s">
        <v>302</v>
      </c>
      <c r="C183" s="406"/>
      <c r="D183" s="407"/>
    </row>
    <row r="184" spans="1:4">
      <c r="A184" s="413">
        <v>51</v>
      </c>
      <c r="B184" s="414" t="s">
        <v>303</v>
      </c>
      <c r="C184" s="406"/>
      <c r="D184" s="407"/>
    </row>
    <row r="185" spans="1:4">
      <c r="A185" s="413">
        <v>52</v>
      </c>
      <c r="B185" s="414" t="s">
        <v>304</v>
      </c>
      <c r="C185" s="406"/>
      <c r="D185" s="407"/>
    </row>
    <row r="186" spans="1:4">
      <c r="A186" s="413">
        <v>53</v>
      </c>
      <c r="B186" s="414" t="s">
        <v>305</v>
      </c>
      <c r="C186" s="406"/>
      <c r="D186" s="407"/>
    </row>
    <row r="187" spans="1:4">
      <c r="A187" s="413">
        <v>54</v>
      </c>
      <c r="B187" s="414" t="s">
        <v>306</v>
      </c>
      <c r="C187" s="406"/>
      <c r="D187" s="407"/>
    </row>
    <row r="188" spans="1:4">
      <c r="A188" s="413">
        <v>55</v>
      </c>
      <c r="B188" s="414" t="s">
        <v>307</v>
      </c>
      <c r="C188" s="406"/>
      <c r="D188" s="407"/>
    </row>
    <row r="189" spans="1:4">
      <c r="A189" s="413">
        <v>56</v>
      </c>
      <c r="B189" s="414" t="s">
        <v>308</v>
      </c>
      <c r="C189" s="406"/>
      <c r="D189" s="407"/>
    </row>
    <row r="190" spans="1:4">
      <c r="A190" s="413">
        <v>57</v>
      </c>
      <c r="B190" s="414" t="s">
        <v>309</v>
      </c>
      <c r="C190" s="406"/>
      <c r="D190" s="407"/>
    </row>
    <row r="191" spans="1:4">
      <c r="A191" s="413">
        <v>58</v>
      </c>
      <c r="B191" s="414" t="s">
        <v>310</v>
      </c>
      <c r="C191" s="406"/>
      <c r="D191" s="407"/>
    </row>
    <row r="192" spans="1:4">
      <c r="A192" s="413">
        <v>59</v>
      </c>
      <c r="B192" s="414" t="s">
        <v>311</v>
      </c>
      <c r="C192" s="406"/>
      <c r="D192" s="407"/>
    </row>
    <row r="193" spans="1:4">
      <c r="A193" s="413">
        <v>60</v>
      </c>
      <c r="B193" s="414" t="s">
        <v>312</v>
      </c>
      <c r="C193" s="406"/>
      <c r="D193" s="407"/>
    </row>
    <row r="194" spans="1:4">
      <c r="A194" s="413">
        <v>61</v>
      </c>
      <c r="B194" s="414" t="s">
        <v>313</v>
      </c>
      <c r="C194" s="406"/>
      <c r="D194" s="407"/>
    </row>
    <row r="195" spans="1:4">
      <c r="A195" s="413">
        <v>62</v>
      </c>
      <c r="B195" s="414" t="s">
        <v>314</v>
      </c>
      <c r="C195" s="406"/>
      <c r="D195" s="407"/>
    </row>
    <row r="196" spans="1:4">
      <c r="A196" s="413">
        <v>63</v>
      </c>
      <c r="B196" s="414" t="s">
        <v>315</v>
      </c>
      <c r="C196" s="406"/>
      <c r="D196" s="407"/>
    </row>
    <row r="197" spans="1:4">
      <c r="A197" s="413">
        <v>64</v>
      </c>
      <c r="B197" s="414" t="s">
        <v>316</v>
      </c>
      <c r="C197" s="406"/>
      <c r="D197" s="407"/>
    </row>
    <row r="198" spans="1:4">
      <c r="A198" s="413">
        <v>65</v>
      </c>
      <c r="B198" s="414" t="s">
        <v>317</v>
      </c>
      <c r="C198" s="406"/>
      <c r="D198" s="407"/>
    </row>
    <row r="199" spans="1:4">
      <c r="A199" s="413">
        <v>66</v>
      </c>
      <c r="B199" s="414" t="s">
        <v>318</v>
      </c>
      <c r="C199" s="406"/>
      <c r="D199" s="407"/>
    </row>
    <row r="200" spans="1:4">
      <c r="A200" s="413">
        <v>67</v>
      </c>
      <c r="B200" s="414" t="s">
        <v>319</v>
      </c>
      <c r="C200" s="406"/>
      <c r="D200" s="407"/>
    </row>
    <row r="201" spans="1:4">
      <c r="A201" s="413">
        <v>68</v>
      </c>
      <c r="B201" s="414" t="s">
        <v>320</v>
      </c>
      <c r="C201" s="406"/>
      <c r="D201" s="407"/>
    </row>
    <row r="202" spans="1:4">
      <c r="A202" s="413">
        <v>69</v>
      </c>
      <c r="B202" s="414" t="s">
        <v>321</v>
      </c>
      <c r="C202" s="406"/>
      <c r="D202" s="407"/>
    </row>
    <row r="203" spans="1:4">
      <c r="A203" s="413">
        <v>70</v>
      </c>
      <c r="B203" s="414" t="s">
        <v>322</v>
      </c>
      <c r="C203" s="406"/>
      <c r="D203" s="407"/>
    </row>
    <row r="204" spans="1:4">
      <c r="A204" s="413">
        <v>71</v>
      </c>
      <c r="B204" s="414" t="s">
        <v>323</v>
      </c>
      <c r="C204" s="406"/>
      <c r="D204" s="407"/>
    </row>
    <row r="205" spans="1:4">
      <c r="A205" s="413">
        <v>72</v>
      </c>
      <c r="B205" s="414" t="s">
        <v>324</v>
      </c>
      <c r="C205" s="406"/>
      <c r="D205" s="407"/>
    </row>
    <row r="206" spans="1:4">
      <c r="A206" s="413">
        <v>73</v>
      </c>
      <c r="B206" s="414" t="s">
        <v>325</v>
      </c>
      <c r="C206" s="406"/>
      <c r="D206" s="407"/>
    </row>
    <row r="207" spans="1:4">
      <c r="A207" s="413">
        <v>74</v>
      </c>
      <c r="B207" s="414" t="s">
        <v>326</v>
      </c>
      <c r="C207" s="406"/>
      <c r="D207" s="407"/>
    </row>
    <row r="208" spans="1:4">
      <c r="A208" s="413">
        <v>75</v>
      </c>
      <c r="B208" s="414" t="s">
        <v>327</v>
      </c>
      <c r="C208" s="406"/>
      <c r="D208" s="407"/>
    </row>
    <row r="209" spans="1:4">
      <c r="A209" s="413">
        <v>76</v>
      </c>
      <c r="B209" s="414" t="s">
        <v>328</v>
      </c>
      <c r="C209" s="406"/>
      <c r="D209" s="407"/>
    </row>
    <row r="210" spans="1:4">
      <c r="A210" s="413">
        <v>77</v>
      </c>
      <c r="B210" s="414" t="s">
        <v>329</v>
      </c>
      <c r="C210" s="406"/>
      <c r="D210" s="407"/>
    </row>
    <row r="211" spans="1:4">
      <c r="A211" s="413">
        <v>78</v>
      </c>
      <c r="B211" s="414" t="s">
        <v>330</v>
      </c>
      <c r="C211" s="406"/>
      <c r="D211" s="407"/>
    </row>
    <row r="212" spans="1:4">
      <c r="A212" s="413">
        <v>79</v>
      </c>
      <c r="B212" s="414" t="s">
        <v>331</v>
      </c>
      <c r="C212" s="406"/>
      <c r="D212" s="407"/>
    </row>
    <row r="213" spans="1:4">
      <c r="A213" s="413">
        <v>80</v>
      </c>
      <c r="B213" s="414" t="s">
        <v>332</v>
      </c>
      <c r="C213" s="406"/>
      <c r="D213" s="407"/>
    </row>
    <row r="214" spans="1:4">
      <c r="A214" s="413">
        <v>81</v>
      </c>
      <c r="B214" s="414" t="s">
        <v>333</v>
      </c>
      <c r="C214" s="406"/>
      <c r="D214" s="407"/>
    </row>
    <row r="215" spans="1:4">
      <c r="A215" s="413">
        <v>82</v>
      </c>
      <c r="B215" s="414" t="s">
        <v>334</v>
      </c>
      <c r="C215" s="406"/>
      <c r="D215" s="407"/>
    </row>
    <row r="216" spans="1:4">
      <c r="A216" s="413">
        <v>83</v>
      </c>
      <c r="B216" s="414" t="s">
        <v>335</v>
      </c>
      <c r="C216" s="406"/>
      <c r="D216" s="407"/>
    </row>
    <row r="217" spans="1:4">
      <c r="A217" s="413">
        <v>84</v>
      </c>
      <c r="B217" s="414" t="s">
        <v>336</v>
      </c>
      <c r="C217" s="406"/>
      <c r="D217" s="407"/>
    </row>
    <row r="218" spans="1:4">
      <c r="A218" s="413">
        <v>85</v>
      </c>
      <c r="B218" s="414" t="s">
        <v>337</v>
      </c>
      <c r="C218" s="406"/>
      <c r="D218" s="407"/>
    </row>
    <row r="219" spans="1:4">
      <c r="A219" s="413">
        <v>86</v>
      </c>
      <c r="B219" s="414" t="s">
        <v>338</v>
      </c>
      <c r="C219" s="406"/>
      <c r="D219" s="407"/>
    </row>
    <row r="220" spans="1:4">
      <c r="A220" s="413">
        <v>87</v>
      </c>
      <c r="B220" s="414" t="s">
        <v>339</v>
      </c>
      <c r="C220" s="406"/>
      <c r="D220" s="407"/>
    </row>
    <row r="221" spans="1:4">
      <c r="A221" s="413">
        <v>88</v>
      </c>
      <c r="B221" s="414" t="s">
        <v>340</v>
      </c>
      <c r="C221" s="406"/>
      <c r="D221" s="407"/>
    </row>
    <row r="222" spans="1:4">
      <c r="A222" s="413">
        <v>89</v>
      </c>
      <c r="B222" s="414" t="s">
        <v>341</v>
      </c>
      <c r="C222" s="406"/>
      <c r="D222" s="407"/>
    </row>
    <row r="223" spans="1:4">
      <c r="A223" s="413">
        <v>90</v>
      </c>
      <c r="B223" s="414" t="s">
        <v>342</v>
      </c>
      <c r="C223" s="406"/>
      <c r="D223" s="407"/>
    </row>
    <row r="224" spans="1:4">
      <c r="A224" s="413">
        <v>91</v>
      </c>
      <c r="B224" s="414" t="s">
        <v>343</v>
      </c>
      <c r="C224" s="406"/>
      <c r="D224" s="407"/>
    </row>
    <row r="225" spans="1:4">
      <c r="A225" s="413">
        <v>92</v>
      </c>
      <c r="B225" s="414" t="s">
        <v>344</v>
      </c>
      <c r="C225" s="406"/>
      <c r="D225" s="407"/>
    </row>
    <row r="226" spans="1:4">
      <c r="A226" s="413">
        <v>93</v>
      </c>
      <c r="B226" s="414" t="s">
        <v>345</v>
      </c>
      <c r="C226" s="406"/>
      <c r="D226" s="407"/>
    </row>
    <row r="227" spans="1:4">
      <c r="A227" s="413">
        <v>94</v>
      </c>
      <c r="B227" s="414" t="s">
        <v>346</v>
      </c>
      <c r="C227" s="406"/>
      <c r="D227" s="407"/>
    </row>
    <row r="228" spans="1:4">
      <c r="A228" s="413">
        <v>95</v>
      </c>
      <c r="B228" s="414" t="s">
        <v>347</v>
      </c>
      <c r="C228" s="406"/>
      <c r="D228" s="407"/>
    </row>
    <row r="229" spans="1:4">
      <c r="A229" s="413">
        <v>96</v>
      </c>
      <c r="B229" s="414" t="s">
        <v>348</v>
      </c>
      <c r="C229" s="406"/>
      <c r="D229" s="407"/>
    </row>
    <row r="230" spans="1:4">
      <c r="A230" s="413">
        <v>97</v>
      </c>
      <c r="B230" s="414" t="s">
        <v>349</v>
      </c>
      <c r="C230" s="406"/>
      <c r="D230" s="407"/>
    </row>
    <row r="231" spans="1:4">
      <c r="A231" s="413">
        <v>98</v>
      </c>
      <c r="B231" s="414" t="s">
        <v>350</v>
      </c>
      <c r="C231" s="406"/>
      <c r="D231" s="407"/>
    </row>
    <row r="232" spans="1:4">
      <c r="A232" s="413">
        <v>99</v>
      </c>
      <c r="B232" s="414" t="s">
        <v>351</v>
      </c>
      <c r="C232" s="406"/>
      <c r="D232" s="407"/>
    </row>
    <row r="233" spans="1:4" ht="13.5" thickBot="1">
      <c r="A233" s="415">
        <v>100</v>
      </c>
      <c r="B233" s="416" t="s">
        <v>352</v>
      </c>
      <c r="C233" s="417"/>
      <c r="D233" s="418"/>
    </row>
  </sheetData>
  <sheetProtection selectLockedCells="1"/>
  <customSheetViews>
    <customSheetView guid="{CCA37BAE-906F-43D5-9FD9-B13563E4B9D7}" hiddenColumns="1" state="hidden" topLeftCell="P1">
      <selection activeCell="DT28" sqref="DT28"/>
      <pageMargins left="0.75" right="0.75" top="1" bottom="1" header="0.5" footer="0.5"/>
      <pageSetup orientation="portrait" r:id="rId1"/>
      <headerFooter alignWithMargins="0"/>
    </customSheetView>
    <customSheetView guid="{A4F9CA79-D3DE-43F5-9CDC-F14C42FDD954}" hiddenColumns="1" state="hidden" topLeftCell="P1">
      <selection activeCell="DT28" sqref="DT28"/>
      <pageMargins left="0.75" right="0.75" top="1" bottom="1" header="0.5" footer="0.5"/>
      <pageSetup orientation="portrait" r:id="rId2"/>
      <headerFooter alignWithMargins="0"/>
    </customSheetView>
    <customSheetView guid="{F1B559AA-B9AD-4E4C-B94A-ECBE5878008B}" hiddenColumns="1" state="hidden" topLeftCell="P1">
      <selection activeCell="DT28" sqref="DT28"/>
      <pageMargins left="0.75" right="0.75" top="1" bottom="1" header="0.5" footer="0.5"/>
      <pageSetup orientation="portrait" r:id="rId3"/>
      <headerFooter alignWithMargins="0"/>
    </customSheetView>
    <customSheetView guid="{755190E0-7BE9-48F9-BB5F-DF8E25D6736A}" hiddenColumns="1" state="hidden" topLeftCell="P1">
      <selection activeCell="DT28" sqref="DT28"/>
      <pageMargins left="0.75" right="0.75" top="1" bottom="1" header="0.5" footer="0.5"/>
      <pageSetup orientation="portrait" r:id="rId4"/>
      <headerFooter alignWithMargins="0"/>
    </customSheetView>
    <customSheetView guid="{99CA2F10-F926-46DC-8609-4EAE5B9F3585}" hiddenColumns="1" state="hidden" topLeftCell="P1">
      <selection activeCell="DT28" sqref="DT28"/>
      <pageMargins left="0.75" right="0.75" top="1" bottom="1" header="0.5" footer="0.5"/>
      <pageSetup orientation="portrait" r:id="rId5"/>
      <headerFooter alignWithMargins="0"/>
    </customSheetView>
    <customSheetView guid="{63D51328-7CBC-4A1E-B96D-BAE91416501B}" hiddenColumns="1" state="hidden" topLeftCell="P1">
      <selection activeCell="DT28" sqref="DT28"/>
      <pageMargins left="0.75" right="0.75" top="1" bottom="1" header="0.5" footer="0.5"/>
      <pageSetup orientation="portrait" r:id="rId6"/>
      <headerFooter alignWithMargins="0"/>
    </customSheetView>
    <customSheetView guid="{B056965A-4BE5-44B3-AB31-550AD9F023BC}" hiddenColumns="1" state="hidden" topLeftCell="P1">
      <selection activeCell="DT28" sqref="DT28"/>
      <pageMargins left="0.75" right="0.75" top="1" bottom="1" header="0.5" footer="0.5"/>
      <pageSetup orientation="portrait" r:id="rId7"/>
      <headerFooter alignWithMargins="0"/>
    </customSheetView>
    <customSheetView guid="{3FCD02EB-1C44-4646-B069-2B9945E67B1F}" hiddenColumns="1" state="hidden" topLeftCell="P1">
      <selection activeCell="DT28" sqref="DT28"/>
      <pageMargins left="0.75" right="0.75" top="1" bottom="1" header="0.5" footer="0.5"/>
      <pageSetup orientation="portrait" r:id="rId8"/>
      <headerFooter alignWithMargins="0"/>
    </customSheetView>
    <customSheetView guid="{267FF044-3C5D-4FEC-AC00-A7E30583F8BB}" hiddenColumns="1" state="hidden" topLeftCell="P1">
      <selection activeCell="DT28" sqref="DT28"/>
      <pageMargins left="0.75" right="0.75" top="1" bottom="1" header="0.5" footer="0.5"/>
      <pageSetup orientation="portrait" r:id="rId9"/>
      <headerFooter alignWithMargins="0"/>
    </customSheetView>
    <customSheetView guid="{2D544FD3-9AE6-4B80-AA82-448E4DBFAD61}" hiddenColumns="1" state="hidden" topLeftCell="P1">
      <selection activeCell="DT28" sqref="DT28"/>
      <pageMargins left="0.75" right="0.75" top="1" bottom="1" header="0.5" footer="0.5"/>
      <pageSetup orientation="portrait" r:id="rId10"/>
      <headerFooter alignWithMargins="0"/>
    </customSheetView>
  </customSheetViews>
  <mergeCells count="14">
    <mergeCell ref="A1:B1"/>
    <mergeCell ref="F1:G1"/>
    <mergeCell ref="K1:L1"/>
    <mergeCell ref="P1:Q1"/>
    <mergeCell ref="A2:B2"/>
    <mergeCell ref="U4:AA4"/>
    <mergeCell ref="U5:AA5"/>
    <mergeCell ref="A122:B122"/>
    <mergeCell ref="A123:B123"/>
    <mergeCell ref="A125:D125"/>
    <mergeCell ref="A4:D4"/>
    <mergeCell ref="F4:I4"/>
    <mergeCell ref="K4:N4"/>
    <mergeCell ref="P4:S4"/>
  </mergeCells>
  <pageMargins left="0.75" right="0.75" top="1" bottom="1" header="0.5" footer="0.5"/>
  <pageSetup orientation="portrait" r:id="rId1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indexed="37"/>
  </sheetPr>
  <dimension ref="A1:J13"/>
  <sheetViews>
    <sheetView showGridLines="0" workbookViewId="0">
      <selection activeCell="G1" sqref="G1"/>
    </sheetView>
  </sheetViews>
  <sheetFormatPr defaultColWidth="9.140625" defaultRowHeight="13.5"/>
  <cols>
    <col min="1" max="1" width="9.85546875" style="44" customWidth="1"/>
    <col min="2" max="2" width="12.7109375" style="44" customWidth="1"/>
    <col min="3" max="4" width="44.140625" style="44" customWidth="1"/>
    <col min="5" max="5" width="12.85546875" style="44" customWidth="1"/>
    <col min="6" max="6" width="9.85546875" style="37" customWidth="1"/>
    <col min="7" max="9" width="9.140625" style="37" customWidth="1"/>
    <col min="10" max="16384" width="9.140625" style="33"/>
  </cols>
  <sheetData>
    <row r="1" spans="1:10" ht="30.75" customHeight="1">
      <c r="A1" s="29"/>
      <c r="B1" s="753"/>
      <c r="C1" s="754"/>
      <c r="D1" s="754"/>
      <c r="E1" s="755"/>
      <c r="F1" s="30"/>
      <c r="G1" s="31"/>
      <c r="H1" s="31"/>
      <c r="I1" s="31"/>
      <c r="J1" s="32"/>
    </row>
    <row r="2" spans="1:10" ht="130.5" customHeight="1">
      <c r="A2" s="756" t="s">
        <v>22</v>
      </c>
      <c r="B2" s="759" t="str">
        <f>Basic!B1</f>
        <v>Transmission line package TL01 for implementation of Distribution Infrastructure works of LPDD under Revamped Distribution Section Scheme (RDSS) in the districts of Leh &amp; Kargil of UT of Ladakh</v>
      </c>
      <c r="C2" s="760"/>
      <c r="D2" s="760"/>
      <c r="E2" s="761"/>
      <c r="F2" s="762" t="str">
        <f>Basic!B3</f>
        <v>Package: TL01</v>
      </c>
      <c r="G2" s="31"/>
      <c r="H2" s="31"/>
      <c r="I2" s="31"/>
      <c r="J2" s="32"/>
    </row>
    <row r="3" spans="1:10" ht="23.25" customHeight="1">
      <c r="A3" s="757"/>
      <c r="B3" s="765" t="str">
        <f>Basic!B5</f>
        <v>NIT/RFB No.: CC/NT/W-TW/DOM/A06/23/07694</v>
      </c>
      <c r="C3" s="766"/>
      <c r="D3" s="766"/>
      <c r="E3" s="767"/>
      <c r="F3" s="763"/>
      <c r="G3" s="31"/>
      <c r="H3" s="31"/>
      <c r="I3" s="31"/>
      <c r="J3" s="32"/>
    </row>
    <row r="4" spans="1:10" ht="39.950000000000003" customHeight="1">
      <c r="A4" s="757"/>
      <c r="B4" s="34">
        <v>1</v>
      </c>
      <c r="C4" s="768" t="s">
        <v>409</v>
      </c>
      <c r="D4" s="768"/>
      <c r="E4" s="769"/>
      <c r="F4" s="763"/>
      <c r="G4" s="35"/>
      <c r="H4" s="36" t="s">
        <v>23</v>
      </c>
      <c r="I4" s="31"/>
      <c r="J4" s="32"/>
    </row>
    <row r="5" spans="1:10" ht="30" customHeight="1">
      <c r="A5" s="757"/>
      <c r="B5" s="34">
        <v>2</v>
      </c>
      <c r="C5" s="768" t="s">
        <v>410</v>
      </c>
      <c r="D5" s="768"/>
      <c r="E5" s="769"/>
      <c r="F5" s="763"/>
      <c r="G5" s="31"/>
      <c r="H5" s="31"/>
      <c r="I5" s="31"/>
      <c r="J5" s="32"/>
    </row>
    <row r="6" spans="1:10" s="37" customFormat="1" ht="30" customHeight="1">
      <c r="A6" s="757"/>
      <c r="B6" s="34">
        <v>3</v>
      </c>
      <c r="C6" s="768" t="s">
        <v>24</v>
      </c>
      <c r="D6" s="768"/>
      <c r="E6" s="769"/>
      <c r="F6" s="763"/>
      <c r="G6" s="31"/>
      <c r="H6" s="31"/>
      <c r="I6" s="31"/>
      <c r="J6" s="31"/>
    </row>
    <row r="7" spans="1:10" ht="5.25" customHeight="1">
      <c r="A7" s="757"/>
      <c r="B7" s="34"/>
      <c r="C7" s="768"/>
      <c r="D7" s="768"/>
      <c r="E7" s="769"/>
      <c r="F7" s="763"/>
      <c r="G7" s="31"/>
      <c r="H7" s="31"/>
      <c r="I7" s="31"/>
      <c r="J7" s="32"/>
    </row>
    <row r="8" spans="1:10" ht="15.95" customHeight="1">
      <c r="A8" s="758"/>
      <c r="B8" s="770"/>
      <c r="C8" s="771"/>
      <c r="D8" s="771"/>
      <c r="E8" s="40"/>
      <c r="F8" s="764"/>
      <c r="G8" s="31"/>
      <c r="H8" s="31"/>
      <c r="I8" s="31"/>
      <c r="J8" s="32"/>
    </row>
    <row r="9" spans="1:10" ht="24" customHeight="1">
      <c r="A9" s="747"/>
      <c r="B9" s="748"/>
      <c r="C9" s="749"/>
      <c r="D9" s="749"/>
      <c r="E9" s="39"/>
      <c r="F9" s="750"/>
      <c r="G9" s="41"/>
      <c r="H9" s="41"/>
      <c r="I9" s="41"/>
      <c r="J9" s="41"/>
    </row>
    <row r="10" spans="1:10" ht="15.95" customHeight="1">
      <c r="A10" s="747"/>
      <c r="B10" s="751"/>
      <c r="C10" s="752"/>
      <c r="D10" s="752"/>
      <c r="E10" s="42"/>
      <c r="F10" s="750"/>
      <c r="G10" s="41"/>
      <c r="H10" s="41"/>
      <c r="I10" s="41"/>
      <c r="J10" s="41"/>
    </row>
    <row r="11" spans="1:10" ht="15.75">
      <c r="A11" s="38"/>
      <c r="B11" s="43"/>
      <c r="C11" s="43"/>
      <c r="D11" s="43"/>
      <c r="E11" s="43"/>
      <c r="F11" s="31"/>
      <c r="G11" s="31"/>
      <c r="H11" s="31"/>
      <c r="I11" s="31"/>
      <c r="J11" s="32"/>
    </row>
    <row r="12" spans="1:10" ht="15.75">
      <c r="A12" s="38"/>
      <c r="B12" s="38"/>
      <c r="C12" s="38"/>
      <c r="D12" s="38"/>
      <c r="E12" s="38"/>
      <c r="F12" s="31"/>
      <c r="G12" s="31"/>
      <c r="H12" s="31"/>
      <c r="I12" s="31"/>
      <c r="J12" s="32"/>
    </row>
    <row r="13" spans="1:10" ht="15.75">
      <c r="A13" s="38"/>
      <c r="B13" s="38"/>
      <c r="C13" s="38"/>
      <c r="D13" s="38"/>
      <c r="E13" s="38"/>
      <c r="F13" s="31"/>
      <c r="G13" s="31"/>
      <c r="H13" s="31"/>
      <c r="I13" s="31"/>
      <c r="J13" s="32"/>
    </row>
  </sheetData>
  <sheetProtection algorithmName="SHA-512" hashValue="eTcetnr6+VvPydmL7yy7qp2H1v2PQjw3kxmGEzlYcLr0KhEaobq+MZhi231SN46zZ9OdqpAS/blm9vu1Zd0M8Q==" saltValue="B8e2i9A6WjW9dV98OVcRHw==" spinCount="100000" sheet="1" selectLockedCells="1"/>
  <customSheetViews>
    <customSheetView guid="{CCA37BAE-906F-43D5-9FD9-B13563E4B9D7}" showGridLines="0">
      <selection activeCell="D20" sqref="D20"/>
      <pageMargins left="0.15748031496063" right="0.23622047244094499" top="0.78" bottom="0.98425196850393704" header="0.35433070866141703" footer="0.511811023622047"/>
      <printOptions horizontalCentered="1"/>
      <pageSetup paperSize="9" orientation="landscape" r:id="rId1"/>
      <headerFooter alignWithMargins="0"/>
    </customSheetView>
    <customSheetView guid="{A4F9CA79-D3DE-43F5-9CDC-F14C42FDD954}" showGridLines="0" hiddenRows="1">
      <selection activeCell="C4" sqref="C4:E4"/>
      <pageMargins left="0.15748031496063" right="0.23622047244094499" top="0.78" bottom="0.98425196850393704" header="0.35433070866141703" footer="0.511811023622047"/>
      <printOptions horizontalCentered="1"/>
      <pageSetup paperSize="9" orientation="landscape" r:id="rId2"/>
      <headerFooter alignWithMargins="0"/>
    </customSheetView>
    <customSheetView guid="{F1B559AA-B9AD-4E4C-B94A-ECBE5878008B}" showGridLines="0" hiddenRows="1" topLeftCell="A4">
      <selection activeCell="C4" sqref="C4:E4"/>
      <pageMargins left="0.15748031496063" right="0.23622047244094499" top="0.78" bottom="0.98425196850393704" header="0.35433070866141703" footer="0.511811023622047"/>
      <printOptions horizontalCentered="1"/>
      <pageSetup paperSize="9" orientation="landscape" r:id="rId3"/>
      <headerFooter alignWithMargins="0"/>
    </customSheetView>
    <customSheetView guid="{755190E0-7BE9-48F9-BB5F-DF8E25D6736A}" showGridLines="0" hiddenRows="1">
      <selection activeCell="C4" sqref="C4:E4"/>
      <pageMargins left="0.15748031496063" right="0.23622047244094499" top="0.78" bottom="0.98425196850393704" header="0.35433070866141703" footer="0.511811023622047"/>
      <printOptions horizontalCentered="1"/>
      <pageSetup paperSize="9" orientation="landscape" r:id="rId4"/>
      <headerFooter alignWithMargins="0"/>
    </customSheetView>
    <customSheetView guid="{B96E710B-6DD7-4DE1-95AB-C9EE060CD030}" showGridLines="0" hiddenRows="1">
      <selection activeCell="C4" sqref="C4:E4"/>
      <pageMargins left="0.15748031496063" right="0.23622047244094499" top="0.78" bottom="0.98425196850393704" header="0.35433070866141703" footer="0.511811023622047"/>
      <printOptions horizontalCentered="1"/>
      <pageSetup paperSize="9" orientation="landscape" r:id="rId5"/>
      <headerFooter alignWithMargins="0"/>
    </customSheetView>
    <customSheetView guid="{357C9841-BEC3-434B-AC63-C04FB4321BA3}" showGridLines="0" hiddenRows="1">
      <selection activeCell="C4" sqref="C4:E4"/>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3C00DDA0-7DDE-4169-A739-550DAF5DCF8D}" showGridLines="0" hiddenRows="1">
      <selection activeCell="C4" sqref="C4:E4"/>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99CA2F10-F926-46DC-8609-4EAE5B9F3585}" showGridLines="0" hiddenRows="1">
      <selection activeCell="C4" sqref="C4:E4"/>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63D51328-7CBC-4A1E-B96D-BAE91416501B}" showGridLines="0" hiddenRows="1">
      <selection activeCell="C4" sqref="C4:E4"/>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B056965A-4BE5-44B3-AB31-550AD9F023BC}" showGridLines="0" hiddenRows="1">
      <selection activeCell="C4" sqref="C4:E4"/>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3FCD02EB-1C44-4646-B069-2B9945E67B1F}" showGridLines="0" hiddenRows="1">
      <selection activeCell="C4" sqref="C4:E4"/>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267FF044-3C5D-4FEC-AC00-A7E30583F8BB}" showGridLines="0" hiddenRows="1">
      <selection activeCell="C4" sqref="C4:E4"/>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2D544FD3-9AE6-4B80-AA82-448E4DBFAD61}" showGridLines="0">
      <selection activeCell="D20" sqref="D20"/>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s>
  <mergeCells count="14">
    <mergeCell ref="A9:A10"/>
    <mergeCell ref="B9:D9"/>
    <mergeCell ref="F9:F10"/>
    <mergeCell ref="B10:D10"/>
    <mergeCell ref="B1:E1"/>
    <mergeCell ref="A2:A8"/>
    <mergeCell ref="B2:E2"/>
    <mergeCell ref="F2:F8"/>
    <mergeCell ref="B3:E3"/>
    <mergeCell ref="C4:E4"/>
    <mergeCell ref="C5:E5"/>
    <mergeCell ref="C6:E6"/>
    <mergeCell ref="C7:E7"/>
    <mergeCell ref="B8:D8"/>
  </mergeCells>
  <printOptions horizontalCentered="1"/>
  <pageMargins left="0.15748031496063" right="0.23622047244094499" top="0.78" bottom="0.98425196850393704" header="0.35433070866141703" footer="0.511811023622047"/>
  <pageSetup paperSize="9" orientation="landscape" r:id="rId14"/>
  <headerFooter alignWithMargins="0"/>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49"/>
  <sheetViews>
    <sheetView showGridLines="0" topLeftCell="A43" zoomScaleSheetLayoutView="89" workbookViewId="0">
      <selection activeCell="A36" sqref="A36:IV36"/>
    </sheetView>
  </sheetViews>
  <sheetFormatPr defaultColWidth="9.140625" defaultRowHeight="16.5"/>
  <cols>
    <col min="1" max="1" width="9.140625" style="48"/>
    <col min="2" max="2" width="9.140625" style="49"/>
    <col min="3" max="3" width="83" style="49" customWidth="1"/>
    <col min="4" max="4" width="75.5703125" style="48" customWidth="1"/>
    <col min="5" max="16384" width="9.140625" style="47"/>
  </cols>
  <sheetData>
    <row r="1" spans="1:11" ht="45" customHeight="1">
      <c r="A1" s="776" t="s">
        <v>245</v>
      </c>
      <c r="B1" s="776"/>
      <c r="C1" s="776"/>
      <c r="D1" s="45"/>
      <c r="E1" s="46"/>
      <c r="F1" s="46"/>
      <c r="G1" s="46"/>
      <c r="H1" s="46"/>
      <c r="I1" s="46"/>
      <c r="J1" s="46"/>
      <c r="K1" s="46"/>
    </row>
    <row r="2" spans="1:11" ht="18" customHeight="1">
      <c r="D2" s="26"/>
      <c r="E2" s="50"/>
      <c r="F2" s="50"/>
      <c r="G2" s="50"/>
      <c r="H2" s="50"/>
      <c r="I2" s="50"/>
      <c r="J2" s="50"/>
      <c r="K2" s="50"/>
    </row>
    <row r="3" spans="1:11" ht="18" customHeight="1">
      <c r="A3" s="51" t="s">
        <v>25</v>
      </c>
      <c r="B3" s="49" t="s">
        <v>26</v>
      </c>
      <c r="D3" s="52"/>
      <c r="E3" s="53"/>
      <c r="F3" s="53"/>
      <c r="G3" s="53"/>
      <c r="H3" s="53"/>
      <c r="I3" s="53"/>
      <c r="J3" s="53"/>
      <c r="K3" s="53"/>
    </row>
    <row r="4" spans="1:11" ht="18" customHeight="1">
      <c r="B4" s="54" t="s">
        <v>27</v>
      </c>
      <c r="C4" s="55" t="s">
        <v>28</v>
      </c>
      <c r="D4" s="52"/>
      <c r="E4" s="53"/>
      <c r="F4" s="53"/>
      <c r="G4" s="53"/>
      <c r="H4" s="53"/>
      <c r="I4" s="53"/>
      <c r="J4" s="53"/>
      <c r="K4" s="53"/>
    </row>
    <row r="5" spans="1:11" ht="38.1" customHeight="1">
      <c r="B5" s="54" t="s">
        <v>29</v>
      </c>
      <c r="C5" s="55" t="s">
        <v>30</v>
      </c>
      <c r="D5" s="52"/>
      <c r="E5" s="53"/>
      <c r="F5" s="53"/>
      <c r="G5" s="53"/>
      <c r="H5" s="53"/>
      <c r="I5" s="53"/>
      <c r="J5" s="53"/>
      <c r="K5" s="53"/>
    </row>
    <row r="6" spans="1:11" ht="18" customHeight="1">
      <c r="B6" s="54" t="s">
        <v>31</v>
      </c>
      <c r="C6" s="55" t="s">
        <v>32</v>
      </c>
      <c r="D6" s="52"/>
      <c r="E6" s="53"/>
      <c r="F6" s="53"/>
      <c r="G6" s="53"/>
      <c r="H6" s="53"/>
      <c r="I6" s="53"/>
      <c r="J6" s="53"/>
      <c r="K6" s="53"/>
    </row>
    <row r="7" spans="1:11" ht="18" customHeight="1">
      <c r="B7" s="54" t="s">
        <v>33</v>
      </c>
      <c r="C7" s="55" t="s">
        <v>34</v>
      </c>
      <c r="D7" s="52"/>
      <c r="E7" s="53"/>
      <c r="F7" s="53"/>
      <c r="G7" s="53"/>
      <c r="H7" s="53"/>
      <c r="I7" s="53"/>
      <c r="J7" s="53"/>
      <c r="K7" s="53"/>
    </row>
    <row r="8" spans="1:11" ht="18" customHeight="1">
      <c r="B8" s="54" t="s">
        <v>35</v>
      </c>
      <c r="C8" s="55" t="s">
        <v>36</v>
      </c>
      <c r="D8" s="52"/>
      <c r="E8" s="53"/>
      <c r="F8" s="53"/>
      <c r="G8" s="53"/>
      <c r="H8" s="53"/>
      <c r="I8" s="53"/>
      <c r="J8" s="53"/>
      <c r="K8" s="53"/>
    </row>
    <row r="9" spans="1:11" ht="18" customHeight="1">
      <c r="B9" s="54" t="s">
        <v>37</v>
      </c>
      <c r="C9" s="55" t="s">
        <v>38</v>
      </c>
      <c r="D9" s="52"/>
      <c r="E9" s="53"/>
      <c r="F9" s="53"/>
      <c r="G9" s="53"/>
      <c r="H9" s="53"/>
      <c r="I9" s="53"/>
      <c r="J9" s="53"/>
      <c r="K9" s="53"/>
    </row>
    <row r="10" spans="1:11" ht="18" customHeight="1">
      <c r="B10" s="54"/>
      <c r="C10" s="55"/>
      <c r="D10" s="52"/>
      <c r="E10" s="53"/>
      <c r="F10" s="53"/>
      <c r="G10" s="53"/>
      <c r="H10" s="53"/>
      <c r="I10" s="53"/>
      <c r="J10" s="53"/>
      <c r="K10" s="53"/>
    </row>
    <row r="11" spans="1:11" ht="18" customHeight="1">
      <c r="A11" s="51" t="s">
        <v>39</v>
      </c>
      <c r="B11" s="49" t="s">
        <v>40</v>
      </c>
      <c r="D11" s="52"/>
      <c r="E11" s="53"/>
      <c r="F11" s="53"/>
      <c r="G11" s="53"/>
      <c r="H11" s="53"/>
      <c r="I11" s="53"/>
      <c r="J11" s="53"/>
      <c r="K11" s="53"/>
    </row>
    <row r="12" spans="1:11" ht="18" customHeight="1">
      <c r="B12" s="774" t="s">
        <v>41</v>
      </c>
      <c r="C12" s="774"/>
      <c r="D12" s="56"/>
      <c r="E12" s="53"/>
      <c r="F12" s="53"/>
      <c r="G12" s="53"/>
      <c r="H12" s="53"/>
      <c r="I12" s="53"/>
      <c r="J12" s="53"/>
      <c r="K12" s="53"/>
    </row>
    <row r="13" spans="1:11" ht="18" customHeight="1">
      <c r="B13" s="57"/>
      <c r="C13" s="55" t="s">
        <v>42</v>
      </c>
      <c r="D13" s="52"/>
      <c r="E13" s="53"/>
      <c r="F13" s="53"/>
      <c r="G13" s="53"/>
      <c r="H13" s="53"/>
      <c r="I13" s="53"/>
      <c r="J13" s="53"/>
      <c r="K13" s="53"/>
    </row>
    <row r="14" spans="1:11" ht="18" customHeight="1">
      <c r="B14" s="774" t="s">
        <v>43</v>
      </c>
      <c r="C14" s="774"/>
      <c r="D14" s="56"/>
      <c r="E14" s="53"/>
      <c r="F14" s="53"/>
      <c r="G14" s="53"/>
      <c r="H14" s="53"/>
      <c r="I14" s="53"/>
      <c r="J14" s="53"/>
      <c r="K14" s="53"/>
    </row>
    <row r="15" spans="1:11" ht="38.1" customHeight="1">
      <c r="B15" s="58" t="s">
        <v>44</v>
      </c>
      <c r="C15" s="55" t="s">
        <v>45</v>
      </c>
      <c r="D15" s="52"/>
      <c r="E15" s="53"/>
      <c r="F15" s="53"/>
      <c r="G15" s="53"/>
      <c r="H15" s="53"/>
      <c r="I15" s="53"/>
      <c r="J15" s="53"/>
      <c r="K15" s="53"/>
    </row>
    <row r="16" spans="1:11" ht="36" customHeight="1">
      <c r="B16" s="58" t="s">
        <v>44</v>
      </c>
      <c r="C16" s="55" t="s">
        <v>46</v>
      </c>
      <c r="D16" s="52"/>
      <c r="E16" s="53"/>
      <c r="F16" s="53"/>
      <c r="G16" s="53"/>
      <c r="H16" s="53"/>
      <c r="I16" s="53"/>
      <c r="J16" s="53"/>
      <c r="K16" s="53"/>
    </row>
    <row r="17" spans="2:11" ht="42" customHeight="1">
      <c r="B17" s="58" t="s">
        <v>44</v>
      </c>
      <c r="C17" s="55" t="s">
        <v>47</v>
      </c>
      <c r="D17" s="52"/>
      <c r="E17" s="53"/>
      <c r="F17" s="53"/>
      <c r="G17" s="53"/>
      <c r="H17" s="53"/>
      <c r="I17" s="53"/>
      <c r="J17" s="53"/>
      <c r="K17" s="53"/>
    </row>
    <row r="18" spans="2:11" ht="18" customHeight="1">
      <c r="B18" s="58" t="s">
        <v>44</v>
      </c>
      <c r="C18" s="55" t="s">
        <v>48</v>
      </c>
      <c r="D18" s="52"/>
      <c r="E18" s="53"/>
      <c r="F18" s="53"/>
      <c r="G18" s="53"/>
      <c r="H18" s="53"/>
      <c r="I18" s="53"/>
      <c r="J18" s="53"/>
      <c r="K18" s="53"/>
    </row>
    <row r="19" spans="2:11" ht="18" customHeight="1">
      <c r="B19" s="58" t="s">
        <v>44</v>
      </c>
      <c r="C19" s="59" t="s">
        <v>49</v>
      </c>
      <c r="D19" s="52"/>
      <c r="E19" s="53"/>
      <c r="F19" s="53"/>
      <c r="G19" s="53"/>
      <c r="H19" s="53"/>
      <c r="I19" s="53"/>
      <c r="J19" s="53"/>
      <c r="K19" s="53"/>
    </row>
    <row r="20" spans="2:11" ht="18" customHeight="1">
      <c r="B20" s="58" t="s">
        <v>44</v>
      </c>
      <c r="C20" s="55" t="s">
        <v>50</v>
      </c>
      <c r="D20" s="52"/>
      <c r="E20" s="53"/>
      <c r="F20" s="53"/>
      <c r="G20" s="53"/>
      <c r="H20" s="53"/>
      <c r="I20" s="53"/>
      <c r="J20" s="53"/>
      <c r="K20" s="53"/>
    </row>
    <row r="21" spans="2:11" ht="18" customHeight="1">
      <c r="B21" s="774" t="s">
        <v>51</v>
      </c>
      <c r="C21" s="774"/>
      <c r="D21" s="56"/>
      <c r="E21" s="53"/>
      <c r="F21" s="53"/>
      <c r="G21" s="53"/>
      <c r="H21" s="53"/>
      <c r="I21" s="53"/>
      <c r="J21" s="53"/>
      <c r="K21" s="53"/>
    </row>
    <row r="22" spans="2:11" ht="54" customHeight="1">
      <c r="B22" s="58" t="s">
        <v>44</v>
      </c>
      <c r="C22" s="55" t="s">
        <v>52</v>
      </c>
      <c r="D22" s="52"/>
      <c r="E22" s="53"/>
      <c r="F22" s="53"/>
      <c r="G22" s="53"/>
      <c r="H22" s="53"/>
      <c r="I22" s="53"/>
      <c r="J22" s="53"/>
      <c r="K22" s="53"/>
    </row>
    <row r="23" spans="2:11" ht="54" customHeight="1">
      <c r="B23" s="58" t="s">
        <v>44</v>
      </c>
      <c r="C23" s="55" t="s">
        <v>53</v>
      </c>
      <c r="D23" s="52"/>
      <c r="E23" s="53"/>
      <c r="F23" s="53"/>
      <c r="G23" s="53"/>
      <c r="H23" s="53"/>
      <c r="I23" s="53"/>
      <c r="J23" s="53"/>
      <c r="K23" s="53"/>
    </row>
    <row r="24" spans="2:11" ht="57.6" customHeight="1">
      <c r="B24" s="58" t="s">
        <v>44</v>
      </c>
      <c r="C24" s="55" t="s">
        <v>54</v>
      </c>
      <c r="D24" s="52"/>
      <c r="E24" s="53"/>
      <c r="F24" s="53"/>
      <c r="G24" s="53"/>
      <c r="H24" s="53"/>
      <c r="I24" s="53"/>
      <c r="J24" s="53"/>
      <c r="K24" s="53"/>
    </row>
    <row r="25" spans="2:11" ht="18" customHeight="1">
      <c r="B25" s="58" t="s">
        <v>44</v>
      </c>
      <c r="C25" s="55" t="s">
        <v>55</v>
      </c>
      <c r="D25" s="52"/>
      <c r="E25" s="53"/>
      <c r="F25" s="53"/>
      <c r="G25" s="53"/>
      <c r="H25" s="53"/>
      <c r="I25" s="53"/>
      <c r="J25" s="53"/>
      <c r="K25" s="53"/>
    </row>
    <row r="26" spans="2:11" ht="38.1" customHeight="1">
      <c r="B26" s="58" t="s">
        <v>44</v>
      </c>
      <c r="C26" s="55" t="s">
        <v>56</v>
      </c>
      <c r="D26" s="52"/>
      <c r="E26" s="53"/>
      <c r="F26" s="53"/>
      <c r="G26" s="53"/>
      <c r="H26" s="53"/>
      <c r="I26" s="53"/>
      <c r="J26" s="53"/>
      <c r="K26" s="53"/>
    </row>
    <row r="27" spans="2:11" ht="18" customHeight="1">
      <c r="B27" s="774" t="s">
        <v>57</v>
      </c>
      <c r="C27" s="774"/>
      <c r="D27" s="56"/>
      <c r="E27" s="53"/>
      <c r="F27" s="53"/>
      <c r="G27" s="53"/>
      <c r="H27" s="53"/>
      <c r="I27" s="53"/>
      <c r="J27" s="53"/>
      <c r="K27" s="53"/>
    </row>
    <row r="28" spans="2:11" ht="54" customHeight="1">
      <c r="B28" s="58" t="s">
        <v>44</v>
      </c>
      <c r="C28" s="55" t="s">
        <v>52</v>
      </c>
      <c r="D28" s="52"/>
      <c r="E28" s="53"/>
      <c r="F28" s="53"/>
      <c r="G28" s="53"/>
      <c r="H28" s="53"/>
      <c r="I28" s="53"/>
      <c r="J28" s="53"/>
      <c r="K28" s="53"/>
    </row>
    <row r="29" spans="2:11" ht="18" customHeight="1">
      <c r="B29" s="58" t="s">
        <v>44</v>
      </c>
      <c r="C29" s="55" t="s">
        <v>55</v>
      </c>
      <c r="D29" s="52"/>
      <c r="E29" s="53"/>
      <c r="F29" s="53"/>
      <c r="G29" s="53"/>
      <c r="H29" s="53"/>
      <c r="I29" s="53"/>
      <c r="J29" s="53"/>
      <c r="K29" s="53"/>
    </row>
    <row r="30" spans="2:11" ht="18" customHeight="1">
      <c r="B30" s="774" t="s">
        <v>58</v>
      </c>
      <c r="C30" s="774"/>
      <c r="D30" s="56"/>
    </row>
    <row r="31" spans="2:11" ht="54" customHeight="1">
      <c r="B31" s="58" t="s">
        <v>44</v>
      </c>
      <c r="C31" s="55" t="s">
        <v>52</v>
      </c>
      <c r="D31" s="52"/>
      <c r="E31" s="53"/>
      <c r="F31" s="53"/>
      <c r="G31" s="53"/>
      <c r="H31" s="53"/>
      <c r="I31" s="53"/>
      <c r="J31" s="53"/>
      <c r="K31" s="53"/>
    </row>
    <row r="32" spans="2:11" ht="18" customHeight="1">
      <c r="B32" s="58" t="s">
        <v>44</v>
      </c>
      <c r="C32" s="55" t="s">
        <v>55</v>
      </c>
      <c r="D32" s="52"/>
    </row>
    <row r="33" spans="2:11" ht="18" customHeight="1">
      <c r="B33" s="774" t="s">
        <v>59</v>
      </c>
      <c r="C33" s="774"/>
      <c r="D33" s="56"/>
    </row>
    <row r="34" spans="2:11" ht="18" customHeight="1">
      <c r="B34" s="58" t="s">
        <v>44</v>
      </c>
      <c r="C34" s="55" t="s">
        <v>60</v>
      </c>
      <c r="D34" s="52"/>
    </row>
    <row r="35" spans="2:11" ht="18" customHeight="1">
      <c r="B35" s="774" t="s">
        <v>61</v>
      </c>
      <c r="C35" s="774"/>
      <c r="D35" s="56"/>
    </row>
    <row r="36" spans="2:11" ht="66.599999999999994" customHeight="1">
      <c r="B36" s="58" t="s">
        <v>44</v>
      </c>
      <c r="C36" s="55" t="s">
        <v>62</v>
      </c>
      <c r="D36" s="52"/>
      <c r="E36" s="53"/>
      <c r="F36" s="53"/>
      <c r="G36" s="53"/>
      <c r="H36" s="53"/>
      <c r="I36" s="53"/>
      <c r="J36" s="53"/>
      <c r="K36" s="53"/>
    </row>
    <row r="37" spans="2:11" ht="146.1" customHeight="1">
      <c r="B37" s="58" t="s">
        <v>44</v>
      </c>
      <c r="C37" s="55" t="s">
        <v>63</v>
      </c>
      <c r="D37" s="52"/>
      <c r="E37" s="53"/>
      <c r="F37" s="53"/>
      <c r="G37" s="53"/>
      <c r="H37" s="53"/>
      <c r="I37" s="53"/>
      <c r="J37" s="53"/>
      <c r="K37" s="53"/>
    </row>
    <row r="38" spans="2:11" ht="164.1" customHeight="1">
      <c r="B38" s="58" t="s">
        <v>44</v>
      </c>
      <c r="C38" s="55" t="s">
        <v>64</v>
      </c>
      <c r="D38" s="52"/>
      <c r="E38" s="53"/>
      <c r="F38" s="53"/>
      <c r="G38" s="53"/>
      <c r="H38" s="53"/>
      <c r="I38" s="53"/>
      <c r="J38" s="53"/>
      <c r="K38" s="53"/>
    </row>
    <row r="39" spans="2:11" ht="75.95" customHeight="1">
      <c r="B39" s="58" t="s">
        <v>44</v>
      </c>
      <c r="C39" s="55" t="s">
        <v>65</v>
      </c>
      <c r="D39" s="52"/>
      <c r="E39" s="53"/>
      <c r="F39" s="53"/>
      <c r="G39" s="53"/>
      <c r="H39" s="53"/>
      <c r="I39" s="53"/>
      <c r="J39" s="53"/>
      <c r="K39" s="53"/>
    </row>
    <row r="40" spans="2:11" ht="38.1" customHeight="1">
      <c r="B40" s="58" t="s">
        <v>44</v>
      </c>
      <c r="C40" s="55" t="s">
        <v>66</v>
      </c>
    </row>
    <row r="41" spans="2:11" ht="18" customHeight="1">
      <c r="B41" s="774" t="s">
        <v>67</v>
      </c>
      <c r="C41" s="774"/>
    </row>
    <row r="42" spans="2:11" ht="38.1" customHeight="1">
      <c r="B42" s="58" t="s">
        <v>44</v>
      </c>
      <c r="C42" s="55" t="s">
        <v>68</v>
      </c>
    </row>
    <row r="43" spans="2:11" ht="18" customHeight="1">
      <c r="B43" s="58" t="s">
        <v>44</v>
      </c>
      <c r="C43" s="60" t="s">
        <v>69</v>
      </c>
    </row>
    <row r="44" spans="2:11" ht="18" customHeight="1">
      <c r="B44" s="774" t="s">
        <v>70</v>
      </c>
      <c r="C44" s="774"/>
    </row>
    <row r="45" spans="2:11" ht="38.1" customHeight="1">
      <c r="B45" s="58" t="s">
        <v>44</v>
      </c>
      <c r="C45" s="55" t="s">
        <v>71</v>
      </c>
    </row>
    <row r="46" spans="2:11" ht="18" customHeight="1">
      <c r="B46" s="58" t="s">
        <v>44</v>
      </c>
      <c r="C46" s="60" t="s">
        <v>69</v>
      </c>
    </row>
    <row r="47" spans="2:11" ht="18" customHeight="1">
      <c r="B47" s="774" t="s">
        <v>72</v>
      </c>
      <c r="C47" s="774" t="s">
        <v>73</v>
      </c>
    </row>
    <row r="48" spans="2:11" ht="48" customHeight="1">
      <c r="B48" s="58" t="s">
        <v>44</v>
      </c>
      <c r="C48" s="55" t="s">
        <v>74</v>
      </c>
    </row>
    <row r="49" spans="1:11" ht="18" customHeight="1">
      <c r="B49" s="58" t="s">
        <v>44</v>
      </c>
      <c r="C49" s="60" t="s">
        <v>69</v>
      </c>
    </row>
    <row r="50" spans="1:11" ht="18" customHeight="1">
      <c r="B50" s="774" t="s">
        <v>75</v>
      </c>
      <c r="C50" s="774"/>
    </row>
    <row r="51" spans="1:11" ht="38.1" customHeight="1">
      <c r="B51" s="58" t="s">
        <v>44</v>
      </c>
      <c r="C51" s="55" t="s">
        <v>76</v>
      </c>
    </row>
    <row r="52" spans="1:11" ht="38.1" customHeight="1">
      <c r="B52" s="58" t="s">
        <v>44</v>
      </c>
      <c r="C52" s="55" t="s">
        <v>77</v>
      </c>
    </row>
    <row r="53" spans="1:11" ht="18" customHeight="1">
      <c r="B53" s="774" t="s">
        <v>78</v>
      </c>
      <c r="C53" s="774"/>
    </row>
    <row r="54" spans="1:11" ht="18" customHeight="1">
      <c r="B54" s="58" t="s">
        <v>44</v>
      </c>
      <c r="C54" s="61" t="s">
        <v>79</v>
      </c>
    </row>
    <row r="55" spans="1:11" ht="18" customHeight="1">
      <c r="B55" s="58" t="s">
        <v>44</v>
      </c>
      <c r="C55" s="61" t="s">
        <v>80</v>
      </c>
    </row>
    <row r="56" spans="1:11" ht="18" customHeight="1">
      <c r="B56" s="774" t="s">
        <v>81</v>
      </c>
      <c r="C56" s="774"/>
    </row>
    <row r="57" spans="1:11" ht="18" customHeight="1">
      <c r="B57" s="58" t="s">
        <v>44</v>
      </c>
      <c r="C57" s="55" t="s">
        <v>82</v>
      </c>
      <c r="D57" s="52"/>
      <c r="E57" s="53"/>
      <c r="F57" s="53"/>
      <c r="G57" s="53"/>
      <c r="H57" s="53"/>
      <c r="I57" s="53"/>
      <c r="J57" s="53"/>
      <c r="K57" s="53"/>
    </row>
    <row r="58" spans="1:11" ht="18" customHeight="1">
      <c r="B58" s="58" t="s">
        <v>44</v>
      </c>
      <c r="C58" s="55" t="s">
        <v>83</v>
      </c>
      <c r="D58" s="52"/>
      <c r="E58" s="53"/>
      <c r="F58" s="53"/>
      <c r="G58" s="53"/>
      <c r="H58" s="53"/>
      <c r="I58" s="53"/>
      <c r="J58" s="53"/>
      <c r="K58" s="53"/>
    </row>
    <row r="59" spans="1:11" ht="36" customHeight="1">
      <c r="B59" s="58" t="s">
        <v>44</v>
      </c>
      <c r="C59" s="55" t="s">
        <v>84</v>
      </c>
      <c r="D59" s="52"/>
      <c r="E59" s="53"/>
      <c r="F59" s="53"/>
      <c r="G59" s="53"/>
      <c r="H59" s="53"/>
      <c r="I59" s="53"/>
      <c r="J59" s="53"/>
      <c r="K59" s="53"/>
    </row>
    <row r="60" spans="1:11" ht="18" customHeight="1">
      <c r="B60" s="58" t="s">
        <v>44</v>
      </c>
      <c r="C60" s="55" t="s">
        <v>85</v>
      </c>
      <c r="D60" s="52"/>
      <c r="E60" s="53"/>
      <c r="F60" s="53"/>
      <c r="G60" s="53"/>
      <c r="H60" s="53"/>
      <c r="I60" s="53"/>
      <c r="J60" s="53"/>
      <c r="K60" s="53"/>
    </row>
    <row r="61" spans="1:11" ht="18" customHeight="1">
      <c r="A61" s="49"/>
      <c r="C61" s="62"/>
    </row>
    <row r="62" spans="1:11" ht="18" customHeight="1">
      <c r="A62" s="775"/>
      <c r="B62" s="775"/>
      <c r="C62" s="775"/>
      <c r="D62" s="63"/>
    </row>
    <row r="63" spans="1:11" ht="18" customHeight="1">
      <c r="A63" s="772" t="s">
        <v>86</v>
      </c>
      <c r="B63" s="772"/>
      <c r="C63" s="772"/>
      <c r="D63" s="63"/>
    </row>
    <row r="64" spans="1:11" ht="36" customHeight="1">
      <c r="A64" s="773" t="s">
        <v>87</v>
      </c>
      <c r="B64" s="773"/>
      <c r="C64" s="773"/>
    </row>
    <row r="65" spans="2:3" ht="18" customHeight="1">
      <c r="B65" s="64"/>
      <c r="C65" s="64"/>
    </row>
    <row r="66" spans="2:3" ht="18" customHeight="1">
      <c r="C66" s="61"/>
    </row>
    <row r="67" spans="2:3" ht="18" customHeight="1">
      <c r="C67" s="62"/>
    </row>
    <row r="68" spans="2:3" ht="18" customHeight="1">
      <c r="C68" s="61"/>
    </row>
    <row r="69" spans="2:3" ht="18" customHeight="1">
      <c r="B69" s="62"/>
      <c r="C69" s="62"/>
    </row>
    <row r="70" spans="2:3" ht="18" customHeight="1">
      <c r="B70" s="62"/>
      <c r="C70" s="62"/>
    </row>
    <row r="71" spans="2:3" ht="18" customHeight="1">
      <c r="B71" s="62"/>
      <c r="C71" s="62"/>
    </row>
    <row r="72" spans="2:3" ht="18" customHeight="1">
      <c r="B72" s="62"/>
      <c r="C72" s="62"/>
    </row>
    <row r="73" spans="2:3" ht="18" customHeight="1">
      <c r="B73" s="62"/>
      <c r="C73" s="62"/>
    </row>
    <row r="74" spans="2:3" ht="18" customHeight="1">
      <c r="B74" s="62"/>
      <c r="C74" s="62"/>
    </row>
    <row r="75" spans="2:3" ht="18" customHeight="1"/>
    <row r="76" spans="2:3" ht="18" customHeight="1"/>
    <row r="77" spans="2:3" ht="18" customHeight="1"/>
    <row r="78" spans="2:3" ht="18" customHeight="1"/>
    <row r="79" spans="2:3" ht="18" customHeight="1"/>
    <row r="80" spans="2:3"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sheetData>
  <sheetProtection selectLockedCells="1" selectUnlockedCells="1"/>
  <customSheetViews>
    <customSheetView guid="{CCA37BAE-906F-43D5-9FD9-B13563E4B9D7}" showGridLines="0" state="hidden" topLeftCell="A43">
      <selection activeCell="A36" sqref="A36:IV36"/>
      <rowBreaks count="1" manualBreakCount="1">
        <brk id="29" max="2" man="1"/>
      </rowBreaks>
      <pageMargins left="0.75" right="0.75" top="0.55000000000000004" bottom="0.47" header="0.32" footer="0.25"/>
      <pageSetup orientation="portrait" r:id="rId1"/>
      <headerFooter alignWithMargins="0">
        <oddFooter>&amp;RPage &amp;P of &amp;N</oddFooter>
      </headerFooter>
    </customSheetView>
    <customSheetView guid="{A4F9CA79-D3DE-43F5-9CDC-F14C42FDD954}" showGridLines="0" state="hidden" topLeftCell="A43">
      <selection activeCell="A36" sqref="A36:IV36"/>
      <rowBreaks count="1" manualBreakCount="1">
        <brk id="29" max="2" man="1"/>
      </rowBreaks>
      <pageMargins left="0.75" right="0.75" top="0.55000000000000004" bottom="0.47" header="0.32" footer="0.25"/>
      <pageSetup orientation="portrait" r:id="rId2"/>
      <headerFooter alignWithMargins="0">
        <oddFooter>&amp;RPage &amp;P of &amp;N</oddFooter>
      </headerFooter>
    </customSheetView>
    <customSheetView guid="{F1B559AA-B9AD-4E4C-B94A-ECBE5878008B}" showGridLines="0" state="hidden" topLeftCell="A43">
      <selection activeCell="A36" sqref="A36:IV36"/>
      <rowBreaks count="1" manualBreakCount="1">
        <brk id="29" max="2" man="1"/>
      </rowBreaks>
      <pageMargins left="0.75" right="0.75" top="0.55000000000000004" bottom="0.47" header="0.32" footer="0.25"/>
      <pageSetup orientation="portrait" r:id="rId3"/>
      <headerFooter alignWithMargins="0">
        <oddFooter>&amp;RPage &amp;P of &amp;N</oddFooter>
      </headerFooter>
    </customSheetView>
    <customSheetView guid="{755190E0-7BE9-48F9-BB5F-DF8E25D6736A}" showGridLines="0" state="hidden" topLeftCell="A43">
      <selection activeCell="A36" sqref="A36:IV36"/>
      <rowBreaks count="1" manualBreakCount="1">
        <brk id="29" max="2" man="1"/>
      </rowBreaks>
      <pageMargins left="0.75" right="0.75" top="0.55000000000000004" bottom="0.47" header="0.32" footer="0.25"/>
      <pageSetup orientation="portrait" r:id="rId4"/>
      <headerFooter alignWithMargins="0">
        <oddFooter>&amp;RPage &amp;P of &amp;N</oddFooter>
      </headerFooter>
    </customSheetView>
    <customSheetView guid="{B96E710B-6DD7-4DE1-95AB-C9EE060CD030}" showGridLines="0" state="hidden" topLeftCell="A43">
      <selection activeCell="A36" sqref="A36:IV36"/>
      <rowBreaks count="1" manualBreakCount="1">
        <brk id="29" max="2" man="1"/>
      </rowBreaks>
      <pageMargins left="0.75" right="0.75" top="0.55000000000000004" bottom="0.47" header="0.32" footer="0.25"/>
      <pageSetup orientation="portrait" r:id="rId5"/>
      <headerFooter alignWithMargins="0">
        <oddFooter>&amp;RPage &amp;P of &amp;N</oddFooter>
      </headerFooter>
    </customSheetView>
    <customSheetView guid="{357C9841-BEC3-434B-AC63-C04FB4321BA3}" showGridLines="0">
      <selection activeCell="C11" sqref="C11"/>
      <rowBreaks count="1" manualBreakCount="1">
        <brk id="29" max="2" man="1"/>
      </rowBreaks>
      <pageMargins left="0.75" right="0.75" top="0.55000000000000004" bottom="0.47" header="0.32" footer="0.25"/>
      <pageSetup orientation="portrait" r:id="rId6"/>
      <headerFooter alignWithMargins="0">
        <oddFooter>&amp;RPage &amp;P of &amp;N</oddFooter>
      </headerFooter>
    </customSheetView>
    <customSheetView guid="{3C00DDA0-7DDE-4169-A739-550DAF5DCF8D}" showGridLines="0" topLeftCell="A10">
      <selection activeCell="C11" sqref="C11"/>
      <rowBreaks count="1" manualBreakCount="1">
        <brk id="29" max="2" man="1"/>
      </rowBreaks>
      <pageMargins left="0.75" right="0.75" top="0.55000000000000004" bottom="0.47" header="0.32" footer="0.25"/>
      <pageSetup orientation="portrait" r:id="rId7"/>
      <headerFooter alignWithMargins="0">
        <oddFooter>&amp;RPage &amp;P of &amp;N</oddFooter>
      </headerFooter>
    </customSheetView>
    <customSheetView guid="{99CA2F10-F926-46DC-8609-4EAE5B9F3585}" showGridLines="0" state="hidden" topLeftCell="A43">
      <selection activeCell="A36" sqref="A36:IV36"/>
      <rowBreaks count="1" manualBreakCount="1">
        <brk id="29" max="2" man="1"/>
      </rowBreaks>
      <pageMargins left="0.75" right="0.75" top="0.55000000000000004" bottom="0.47" header="0.32" footer="0.25"/>
      <pageSetup orientation="portrait" r:id="rId8"/>
      <headerFooter alignWithMargins="0">
        <oddFooter>&amp;RPage &amp;P of &amp;N</oddFooter>
      </headerFooter>
    </customSheetView>
    <customSheetView guid="{63D51328-7CBC-4A1E-B96D-BAE91416501B}" showGridLines="0" state="hidden" topLeftCell="A43">
      <selection activeCell="A36" sqref="A36:IV36"/>
      <rowBreaks count="1" manualBreakCount="1">
        <brk id="29" max="2" man="1"/>
      </rowBreaks>
      <pageMargins left="0.75" right="0.75" top="0.55000000000000004" bottom="0.47" header="0.32" footer="0.25"/>
      <pageSetup orientation="portrait" r:id="rId9"/>
      <headerFooter alignWithMargins="0">
        <oddFooter>&amp;RPage &amp;P of &amp;N</oddFooter>
      </headerFooter>
    </customSheetView>
    <customSheetView guid="{B056965A-4BE5-44B3-AB31-550AD9F023BC}" showGridLines="0" state="hidden" topLeftCell="A43">
      <selection activeCell="A36" sqref="A36:IV36"/>
      <rowBreaks count="1" manualBreakCount="1">
        <brk id="29" max="2" man="1"/>
      </rowBreaks>
      <pageMargins left="0.75" right="0.75" top="0.55000000000000004" bottom="0.47" header="0.32" footer="0.25"/>
      <pageSetup orientation="portrait" r:id="rId10"/>
      <headerFooter alignWithMargins="0">
        <oddFooter>&amp;RPage &amp;P of &amp;N</oddFooter>
      </headerFooter>
    </customSheetView>
    <customSheetView guid="{3FCD02EB-1C44-4646-B069-2B9945E67B1F}" showGridLines="0" state="hidden" topLeftCell="A43">
      <selection activeCell="A36" sqref="A36:IV36"/>
      <rowBreaks count="1" manualBreakCount="1">
        <brk id="29" max="2" man="1"/>
      </rowBreaks>
      <pageMargins left="0.75" right="0.75" top="0.55000000000000004" bottom="0.47" header="0.32" footer="0.25"/>
      <pageSetup orientation="portrait" r:id="rId11"/>
      <headerFooter alignWithMargins="0">
        <oddFooter>&amp;RPage &amp;P of &amp;N</oddFooter>
      </headerFooter>
    </customSheetView>
    <customSheetView guid="{267FF044-3C5D-4FEC-AC00-A7E30583F8BB}" showGridLines="0" state="hidden" topLeftCell="A43">
      <selection activeCell="A36" sqref="A36:IV36"/>
      <rowBreaks count="1" manualBreakCount="1">
        <brk id="29" max="2" man="1"/>
      </rowBreaks>
      <pageMargins left="0.75" right="0.75" top="0.55000000000000004" bottom="0.47" header="0.32" footer="0.25"/>
      <pageSetup orientation="portrait" r:id="rId12"/>
      <headerFooter alignWithMargins="0">
        <oddFooter>&amp;RPage &amp;P of &amp;N</oddFooter>
      </headerFooter>
    </customSheetView>
    <customSheetView guid="{2D544FD3-9AE6-4B80-AA82-448E4DBFAD61}" showGridLines="0" state="hidden" topLeftCell="A43">
      <selection activeCell="A36" sqref="A36:IV36"/>
      <rowBreaks count="1" manualBreakCount="1">
        <brk id="29" max="2" man="1"/>
      </rowBreaks>
      <pageMargins left="0.75" right="0.75" top="0.55000000000000004" bottom="0.47" header="0.32" footer="0.25"/>
      <pageSetup orientation="portrait" r:id="rId13"/>
      <headerFooter alignWithMargins="0">
        <oddFooter>&amp;RPage &amp;P of &amp;N</oddFooter>
      </headerFooter>
    </customSheetView>
  </customSheetViews>
  <mergeCells count="17">
    <mergeCell ref="B33:C33"/>
    <mergeCell ref="B35:C35"/>
    <mergeCell ref="B41:C41"/>
    <mergeCell ref="B30:C30"/>
    <mergeCell ref="A1:C1"/>
    <mergeCell ref="B12:C12"/>
    <mergeCell ref="B14:C14"/>
    <mergeCell ref="B21:C21"/>
    <mergeCell ref="B27:C27"/>
    <mergeCell ref="A63:C63"/>
    <mergeCell ref="A64:C64"/>
    <mergeCell ref="B50:C50"/>
    <mergeCell ref="B44:C44"/>
    <mergeCell ref="B47:C47"/>
    <mergeCell ref="B53:C53"/>
    <mergeCell ref="B56:C56"/>
    <mergeCell ref="A62:C62"/>
  </mergeCells>
  <pageMargins left="0.75" right="0.75" top="0.55000000000000004" bottom="0.47" header="0.32" footer="0.25"/>
  <pageSetup orientation="portrait" r:id="rId14"/>
  <headerFooter alignWithMargins="0">
    <oddFooter>&amp;RPage &amp;P of &amp;N</oddFooter>
  </headerFooter>
  <rowBreaks count="1" manualBreakCount="1">
    <brk id="29" max="2" man="1"/>
  </rowBreaks>
  <drawing r:id="rId1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C29"/>
  <sheetViews>
    <sheetView showGridLines="0" view="pageBreakPreview" zoomScaleSheetLayoutView="100" workbookViewId="0">
      <selection activeCell="D12" sqref="D12:G12"/>
    </sheetView>
  </sheetViews>
  <sheetFormatPr defaultColWidth="9.140625" defaultRowHeight="15.75"/>
  <cols>
    <col min="1" max="1" width="3.7109375" style="326" customWidth="1"/>
    <col min="2" max="2" width="32.5703125" style="323" customWidth="1"/>
    <col min="3" max="3" width="10.140625" style="323" customWidth="1"/>
    <col min="4" max="5" width="6.42578125" style="323" customWidth="1"/>
    <col min="6" max="6" width="5.5703125" style="326" customWidth="1"/>
    <col min="7" max="7" width="34.42578125" style="326" customWidth="1"/>
    <col min="8" max="8" width="11.85546875" style="326" hidden="1" customWidth="1"/>
    <col min="9" max="10" width="11.85546875" style="326" customWidth="1"/>
    <col min="11" max="11" width="11.85546875" style="326" hidden="1" customWidth="1"/>
    <col min="12" max="25" width="11.85546875" style="326" customWidth="1"/>
    <col min="26" max="26" width="9.140625" style="326" customWidth="1"/>
    <col min="27" max="27" width="15.28515625" style="326" customWidth="1"/>
    <col min="28" max="16384" width="9.140625" style="326"/>
  </cols>
  <sheetData>
    <row r="1" spans="2:29" s="323" customFormat="1" ht="59.25" customHeight="1">
      <c r="B1" s="780" t="str">
        <f>Cover!$B$2</f>
        <v>Transmission line package TL01 for implementation of Distribution Infrastructure works of LPDD under Revamped Distribution Section Scheme (RDSS) in the districts of Leh &amp; Kargil of UT of Ladakh</v>
      </c>
      <c r="C1" s="780"/>
      <c r="D1" s="780"/>
      <c r="E1" s="780"/>
      <c r="F1" s="780"/>
      <c r="G1" s="780"/>
      <c r="H1" s="324"/>
      <c r="I1" s="324"/>
      <c r="J1" s="324"/>
      <c r="K1" s="324"/>
      <c r="L1" s="324"/>
      <c r="M1" s="324"/>
      <c r="N1" s="324"/>
      <c r="O1" s="324"/>
      <c r="P1" s="324"/>
      <c r="Q1" s="324"/>
      <c r="R1" s="324"/>
      <c r="S1" s="324"/>
      <c r="T1" s="324"/>
      <c r="U1" s="324"/>
      <c r="V1" s="324"/>
      <c r="W1" s="324"/>
      <c r="X1" s="324"/>
      <c r="Y1" s="324"/>
      <c r="AA1" s="325"/>
      <c r="AB1" s="325"/>
      <c r="AC1" s="325"/>
    </row>
    <row r="2" spans="2:29" ht="16.5" customHeight="1">
      <c r="B2" s="781" t="str">
        <f>Cover!B3</f>
        <v>NIT/RFB No.: CC/NT/W-TW/DOM/A06/23/07694</v>
      </c>
      <c r="C2" s="781"/>
      <c r="D2" s="781"/>
      <c r="E2" s="781"/>
      <c r="F2" s="781"/>
      <c r="G2" s="781"/>
      <c r="H2" s="323"/>
      <c r="I2" s="323"/>
      <c r="J2" s="323"/>
      <c r="K2" s="323"/>
      <c r="L2" s="323"/>
      <c r="M2" s="323"/>
      <c r="N2" s="323"/>
      <c r="O2" s="323"/>
      <c r="P2" s="323"/>
      <c r="Q2" s="323"/>
      <c r="R2" s="323"/>
      <c r="S2" s="323"/>
      <c r="T2" s="323"/>
      <c r="U2" s="323"/>
      <c r="V2" s="323"/>
      <c r="W2" s="323"/>
      <c r="X2" s="323"/>
      <c r="Y2" s="323"/>
      <c r="AA2" s="326" t="s">
        <v>88</v>
      </c>
      <c r="AB2" s="327">
        <v>1</v>
      </c>
      <c r="AC2" s="328"/>
    </row>
    <row r="3" spans="2:29" ht="6" customHeight="1">
      <c r="B3" s="329"/>
      <c r="C3" s="329"/>
      <c r="D3" s="329"/>
      <c r="E3" s="329"/>
      <c r="F3" s="323"/>
      <c r="G3" s="323"/>
      <c r="H3" s="323"/>
      <c r="I3" s="323"/>
      <c r="J3" s="323"/>
      <c r="K3" s="323"/>
      <c r="L3" s="323"/>
      <c r="M3" s="323"/>
      <c r="N3" s="323"/>
      <c r="O3" s="323"/>
      <c r="P3" s="323"/>
      <c r="Q3" s="323"/>
      <c r="R3" s="323"/>
      <c r="S3" s="323"/>
      <c r="T3" s="323"/>
      <c r="U3" s="323"/>
      <c r="V3" s="323"/>
      <c r="W3" s="323"/>
      <c r="X3" s="323"/>
      <c r="Y3" s="323"/>
      <c r="AA3" s="326" t="s">
        <v>89</v>
      </c>
      <c r="AB3" s="327" t="s">
        <v>90</v>
      </c>
      <c r="AC3" s="328"/>
    </row>
    <row r="4" spans="2:29" ht="20.100000000000001" customHeight="1">
      <c r="B4" s="782" t="s">
        <v>91</v>
      </c>
      <c r="C4" s="782"/>
      <c r="D4" s="782"/>
      <c r="E4" s="782"/>
      <c r="F4" s="782"/>
      <c r="G4" s="782"/>
      <c r="H4" s="323"/>
      <c r="I4" s="323"/>
      <c r="J4" s="323"/>
      <c r="K4" s="323"/>
      <c r="L4" s="323"/>
      <c r="M4" s="323"/>
      <c r="N4" s="323"/>
      <c r="O4" s="323"/>
      <c r="P4" s="323"/>
      <c r="Q4" s="323"/>
      <c r="R4" s="323"/>
      <c r="S4" s="323"/>
      <c r="T4" s="323"/>
      <c r="U4" s="323"/>
      <c r="V4" s="323"/>
      <c r="W4" s="323"/>
      <c r="X4" s="323"/>
      <c r="Y4" s="323"/>
      <c r="AB4" s="327"/>
      <c r="AC4" s="328"/>
    </row>
    <row r="5" spans="2:29" ht="25.5" customHeight="1">
      <c r="B5" s="330"/>
      <c r="C5" s="330"/>
      <c r="F5" s="323"/>
      <c r="G5" s="323"/>
      <c r="H5" s="323"/>
      <c r="I5" s="323"/>
      <c r="J5" s="323"/>
      <c r="K5" s="323"/>
      <c r="L5" s="323"/>
      <c r="M5" s="323"/>
      <c r="N5" s="323"/>
      <c r="O5" s="323"/>
      <c r="P5" s="323"/>
      <c r="Q5" s="323"/>
      <c r="R5" s="323"/>
      <c r="S5" s="323"/>
      <c r="T5" s="323"/>
      <c r="U5" s="323"/>
      <c r="V5" s="323"/>
      <c r="W5" s="323"/>
      <c r="X5" s="323"/>
      <c r="Y5" s="323"/>
      <c r="AA5" s="328"/>
      <c r="AB5" s="328"/>
      <c r="AC5" s="328"/>
    </row>
    <row r="6" spans="2:29" s="323" customFormat="1" ht="50.25" customHeight="1">
      <c r="B6" s="787" t="s">
        <v>247</v>
      </c>
      <c r="C6" s="787"/>
      <c r="D6" s="783" t="s">
        <v>88</v>
      </c>
      <c r="E6" s="783"/>
      <c r="F6" s="783"/>
      <c r="G6" s="783"/>
      <c r="H6" s="331"/>
      <c r="I6" s="331"/>
      <c r="J6" s="331"/>
      <c r="K6" s="350">
        <f>IF(D6="Sole Bidder", 1,2)</f>
        <v>1</v>
      </c>
      <c r="L6" s="331"/>
      <c r="M6" s="331"/>
      <c r="N6" s="331"/>
      <c r="O6" s="331"/>
      <c r="P6" s="331"/>
      <c r="Q6" s="331"/>
      <c r="R6" s="331"/>
      <c r="S6" s="331"/>
      <c r="U6" s="331"/>
      <c r="V6" s="331"/>
      <c r="W6" s="331"/>
      <c r="X6" s="331"/>
      <c r="Y6" s="331"/>
      <c r="AA6" s="332">
        <f>IF(D6= "Sole Bidder", 0, D7)</f>
        <v>0</v>
      </c>
      <c r="AB6" s="325"/>
      <c r="AC6" s="325"/>
    </row>
    <row r="7" spans="2:29" ht="50.1" customHeight="1">
      <c r="B7" s="333" t="str">
        <f>IF(D6= "JV (Joint Venture)", "Total Nos. of  Partners in the JV [excluding the Lead Partner]", "")</f>
        <v/>
      </c>
      <c r="C7" s="334"/>
      <c r="D7" s="784" t="s">
        <v>90</v>
      </c>
      <c r="E7" s="785"/>
      <c r="F7" s="785"/>
      <c r="G7" s="786"/>
      <c r="AA7" s="328"/>
      <c r="AB7" s="328"/>
      <c r="AC7" s="328"/>
    </row>
    <row r="8" spans="2:29" ht="19.5" customHeight="1">
      <c r="B8" s="335"/>
      <c r="C8" s="335"/>
      <c r="D8" s="331"/>
    </row>
    <row r="9" spans="2:29" ht="20.100000000000001" customHeight="1">
      <c r="B9" s="336" t="str">
        <f>IF(D6= "Sole Bidder", "Name of Sole Bidder", "Name of Lead Partner")</f>
        <v>Name of Sole Bidder</v>
      </c>
      <c r="C9" s="337"/>
      <c r="D9" s="777"/>
      <c r="E9" s="778"/>
      <c r="F9" s="778"/>
      <c r="G9" s="779"/>
    </row>
    <row r="10" spans="2:29" ht="20.100000000000001" customHeight="1">
      <c r="B10" s="338" t="str">
        <f>IF(D6= "Sole Bidder", "Address of Sole Bidder", "Address of Lead Partner")</f>
        <v>Address of Sole Bidder</v>
      </c>
      <c r="C10" s="339"/>
      <c r="D10" s="777"/>
      <c r="E10" s="778"/>
      <c r="F10" s="778"/>
      <c r="G10" s="779"/>
    </row>
    <row r="11" spans="2:29" ht="20.100000000000001" customHeight="1">
      <c r="B11" s="340"/>
      <c r="C11" s="341"/>
      <c r="D11" s="777"/>
      <c r="E11" s="778"/>
      <c r="F11" s="778"/>
      <c r="G11" s="779"/>
    </row>
    <row r="12" spans="2:29" ht="20.100000000000001" customHeight="1">
      <c r="B12" s="342"/>
      <c r="C12" s="343"/>
      <c r="D12" s="777"/>
      <c r="E12" s="778"/>
      <c r="F12" s="778"/>
      <c r="G12" s="779"/>
    </row>
    <row r="13" spans="2:29" ht="20.100000000000001" customHeight="1"/>
    <row r="14" spans="2:29" ht="20.100000000000001" customHeight="1">
      <c r="B14" s="336" t="str">
        <f>IF(D6="JV (Joint Venture)", "Name of other Partner","Name of other Partner - 1")</f>
        <v>Name of other Partner - 1</v>
      </c>
      <c r="C14" s="337"/>
      <c r="D14" s="777"/>
      <c r="E14" s="778"/>
      <c r="F14" s="778"/>
      <c r="G14" s="779"/>
    </row>
    <row r="15" spans="2:29" ht="20.100000000000001" customHeight="1">
      <c r="B15" s="338" t="str">
        <f>IF(D6="JV (Joint Venture)", "Address of other Partner","Address of other Partner - 1")</f>
        <v>Address of other Partner - 1</v>
      </c>
      <c r="C15" s="339"/>
      <c r="D15" s="791"/>
      <c r="E15" s="792"/>
      <c r="F15" s="792"/>
      <c r="G15" s="793"/>
    </row>
    <row r="16" spans="2:29" ht="20.100000000000001" customHeight="1">
      <c r="B16" s="340"/>
      <c r="C16" s="341"/>
      <c r="D16" s="791"/>
      <c r="E16" s="792"/>
      <c r="F16" s="792"/>
      <c r="G16" s="793"/>
    </row>
    <row r="17" spans="2:8" ht="20.100000000000001" customHeight="1">
      <c r="B17" s="342"/>
      <c r="C17" s="343"/>
      <c r="D17" s="791"/>
      <c r="E17" s="792"/>
      <c r="F17" s="792"/>
      <c r="G17" s="793"/>
    </row>
    <row r="19" spans="2:8">
      <c r="B19" s="336" t="s">
        <v>93</v>
      </c>
      <c r="C19" s="337"/>
      <c r="D19" s="777" t="s">
        <v>92</v>
      </c>
      <c r="E19" s="778"/>
      <c r="F19" s="778"/>
      <c r="G19" s="779"/>
    </row>
    <row r="20" spans="2:8">
      <c r="B20" s="338" t="s">
        <v>94</v>
      </c>
      <c r="C20" s="339"/>
      <c r="D20" s="777" t="s">
        <v>92</v>
      </c>
      <c r="E20" s="778"/>
      <c r="F20" s="778"/>
      <c r="G20" s="779"/>
    </row>
    <row r="21" spans="2:8">
      <c r="B21" s="340"/>
      <c r="C21" s="341"/>
      <c r="D21" s="777" t="s">
        <v>92</v>
      </c>
      <c r="E21" s="778"/>
      <c r="F21" s="778"/>
      <c r="G21" s="779"/>
    </row>
    <row r="22" spans="2:8">
      <c r="B22" s="342"/>
      <c r="C22" s="343"/>
      <c r="D22" s="777" t="s">
        <v>92</v>
      </c>
      <c r="E22" s="778"/>
      <c r="F22" s="778"/>
      <c r="G22" s="779"/>
    </row>
    <row r="23" spans="2:8" ht="20.100000000000001" customHeight="1"/>
    <row r="24" spans="2:8" ht="21" customHeight="1">
      <c r="B24" s="344" t="s">
        <v>95</v>
      </c>
      <c r="C24" s="345"/>
      <c r="D24" s="788"/>
      <c r="E24" s="789"/>
      <c r="F24" s="789"/>
      <c r="G24" s="790"/>
    </row>
    <row r="25" spans="2:8" ht="21" customHeight="1">
      <c r="B25" s="344" t="s">
        <v>96</v>
      </c>
      <c r="C25" s="345"/>
      <c r="D25" s="777"/>
      <c r="E25" s="794"/>
      <c r="F25" s="794"/>
      <c r="G25" s="795"/>
    </row>
    <row r="26" spans="2:8" ht="21" customHeight="1">
      <c r="B26" s="346"/>
      <c r="C26" s="346"/>
      <c r="D26" s="346"/>
    </row>
    <row r="27" spans="2:8" s="323" customFormat="1" ht="21" customHeight="1">
      <c r="B27" s="344" t="s">
        <v>97</v>
      </c>
      <c r="C27" s="345"/>
      <c r="D27" s="347"/>
      <c r="E27" s="349"/>
      <c r="F27" s="347"/>
      <c r="G27" s="348" t="str">
        <f>IF(D27&gt;H27, "Invalid Date !", "")</f>
        <v/>
      </c>
      <c r="H27" s="325">
        <f>IF(E27="Feb",28,IF(OR(E27="Apr", E27="Jun", E27="Sep", E27="Nov"),30,31))</f>
        <v>31</v>
      </c>
    </row>
    <row r="28" spans="2:8" ht="21" customHeight="1">
      <c r="B28" s="344" t="s">
        <v>98</v>
      </c>
      <c r="C28" s="345"/>
      <c r="D28" s="777"/>
      <c r="E28" s="794"/>
      <c r="F28" s="794"/>
      <c r="G28" s="795"/>
    </row>
    <row r="29" spans="2:8">
      <c r="E29" s="326"/>
    </row>
  </sheetData>
  <sheetProtection algorithmName="SHA-512" hashValue="JL1Gc/Dzh3+rf4wPleZRpyambv1aBxULGbNB9/D5mC3PPR3qVBj9iUJDaj5dQP0WyuPTGAHsHIU0I5DKPP9MBA==" saltValue="yHuqqPghjhuSXQH6ZXD9ZQ==" spinCount="100000" sheet="1" formatColumns="0" formatRows="0" selectLockedCells="1"/>
  <customSheetViews>
    <customSheetView guid="{CCA37BAE-906F-43D5-9FD9-B13563E4B9D7}" showGridLines="0" printArea="1" hiddenRows="1" hiddenColumns="1" view="pageBreakPreview">
      <selection activeCell="F27" sqref="F27"/>
      <pageMargins left="0.75" right="0.75" top="0.69" bottom="0.7" header="0.4" footer="0.37"/>
      <pageSetup scale="86" orientation="portrait" r:id="rId1"/>
      <headerFooter alignWithMargins="0"/>
    </customSheetView>
    <customSheetView guid="{A4F9CA79-D3DE-43F5-9CDC-F14C42FDD954}" showGridLines="0" printArea="1" hiddenRows="1" hiddenColumns="1" view="pageBreakPreview" topLeftCell="A4">
      <selection activeCell="D6" sqref="D6:G6"/>
      <pageMargins left="0.75" right="0.75" top="0.69" bottom="0.7" header="0.4" footer="0.37"/>
      <pageSetup scale="86" orientation="portrait" r:id="rId2"/>
      <headerFooter alignWithMargins="0"/>
    </customSheetView>
    <customSheetView guid="{F1B559AA-B9AD-4E4C-B94A-ECBE5878008B}" showGridLines="0" printArea="1" hiddenRows="1" hiddenColumns="1" view="pageBreakPreview">
      <selection activeCell="D28" sqref="D28:G28"/>
      <pageMargins left="0.75" right="0.75" top="0.69" bottom="0.7" header="0.4" footer="0.37"/>
      <pageSetup scale="86" orientation="portrait" r:id="rId3"/>
      <headerFooter alignWithMargins="0"/>
    </customSheetView>
    <customSheetView guid="{755190E0-7BE9-48F9-BB5F-DF8E25D6736A}" showGridLines="0" printArea="1" hiddenRows="1" hiddenColumns="1" view="pageBreakPreview">
      <selection activeCell="D6" sqref="D6:G6"/>
      <pageMargins left="0.75" right="0.75" top="0.69" bottom="0.7" header="0.4" footer="0.37"/>
      <pageSetup scale="86" orientation="portrait" r:id="rId4"/>
      <headerFooter alignWithMargins="0"/>
    </customSheetView>
    <customSheetView guid="{B96E710B-6DD7-4DE1-95AB-C9EE060CD030}" showGridLines="0" printArea="1" hiddenRows="1" view="pageBreakPreview">
      <selection activeCell="D24" sqref="D24"/>
      <pageMargins left="0.75" right="0.75" top="0.69" bottom="0.7" header="0.4" footer="0.37"/>
      <pageSetup scale="86" orientation="portrait" r:id="rId5"/>
      <headerFooter alignWithMargins="0"/>
    </customSheetView>
    <customSheetView guid="{357C9841-BEC3-434B-AC63-C04FB4321BA3}" showGridLines="0" printArea="1" hiddenRows="1" view="pageBreakPreview">
      <selection activeCell="D9" sqref="D9:G9"/>
      <pageMargins left="0.75" right="0.75" top="0.69" bottom="0.7" header="0.4" footer="0.37"/>
      <pageSetup scale="86" orientation="portrait" r:id="rId6"/>
      <headerFooter alignWithMargins="0"/>
    </customSheetView>
    <customSheetView guid="{3C00DDA0-7DDE-4169-A739-550DAF5DCF8D}" showGridLines="0" printArea="1" hiddenRows="1" view="pageBreakPreview" topLeftCell="A13">
      <selection activeCell="D24" sqref="D24"/>
      <pageMargins left="0.75" right="0.75" top="0.69" bottom="0.7" header="0.4" footer="0.37"/>
      <pageSetup scale="86" orientation="portrait" r:id="rId7"/>
      <headerFooter alignWithMargins="0"/>
    </customSheetView>
    <customSheetView guid="{99CA2F10-F926-46DC-8609-4EAE5B9F3585}" showGridLines="0" printArea="1" hiddenRows="1" hiddenColumns="1" view="pageBreakPreview" topLeftCell="A7">
      <selection activeCell="F27" sqref="F27"/>
      <pageMargins left="0.75" right="0.75" top="0.69" bottom="0.7" header="0.4" footer="0.37"/>
      <pageSetup scale="86" orientation="portrait" r:id="rId8"/>
      <headerFooter alignWithMargins="0"/>
    </customSheetView>
    <customSheetView guid="{63D51328-7CBC-4A1E-B96D-BAE91416501B}" showGridLines="0" printArea="1" hiddenRows="1" hiddenColumns="1" view="pageBreakPreview">
      <selection activeCell="D6" sqref="D6:G6"/>
      <pageMargins left="0.75" right="0.75" top="0.69" bottom="0.7" header="0.4" footer="0.37"/>
      <pageSetup scale="86" orientation="portrait" r:id="rId9"/>
      <headerFooter alignWithMargins="0"/>
    </customSheetView>
    <customSheetView guid="{B056965A-4BE5-44B3-AB31-550AD9F023BC}" showGridLines="0" printArea="1" hiddenRows="1" hiddenColumns="1" view="pageBreakPreview">
      <selection activeCell="D27" sqref="D27"/>
      <pageMargins left="0.75" right="0.75" top="0.69" bottom="0.7" header="0.4" footer="0.37"/>
      <pageSetup scale="86" orientation="portrait" r:id="rId10"/>
      <headerFooter alignWithMargins="0"/>
    </customSheetView>
    <customSheetView guid="{3FCD02EB-1C44-4646-B069-2B9945E67B1F}" showGridLines="0" printArea="1" hiddenRows="1" hiddenColumns="1" view="pageBreakPreview">
      <selection activeCell="D6" sqref="D6:G6"/>
      <pageMargins left="0.75" right="0.75" top="0.69" bottom="0.7" header="0.4" footer="0.37"/>
      <pageSetup scale="86" orientation="portrait" r:id="rId11"/>
      <headerFooter alignWithMargins="0"/>
    </customSheetView>
    <customSheetView guid="{267FF044-3C5D-4FEC-AC00-A7E30583F8BB}" showGridLines="0" printArea="1" hiddenRows="1" hiddenColumns="1" view="pageBreakPreview" topLeftCell="A4">
      <selection activeCell="D6" sqref="D6:G6"/>
      <pageMargins left="0.75" right="0.75" top="0.69" bottom="0.7" header="0.4" footer="0.37"/>
      <pageSetup scale="86" orientation="portrait" r:id="rId12"/>
      <headerFooter alignWithMargins="0"/>
    </customSheetView>
    <customSheetView guid="{2D544FD3-9AE6-4B80-AA82-448E4DBFAD61}" showGridLines="0" printArea="1" hiddenRows="1" hiddenColumns="1" view="pageBreakPreview">
      <selection activeCell="D27" sqref="D27"/>
      <pageMargins left="0.75" right="0.75" top="0.69" bottom="0.7" header="0.4" footer="0.37"/>
      <pageSetup scale="86" orientation="portrait" r:id="rId13"/>
      <headerFooter alignWithMargins="0"/>
    </customSheetView>
  </customSheetViews>
  <mergeCells count="21">
    <mergeCell ref="D28:G28"/>
    <mergeCell ref="D14:G14"/>
    <mergeCell ref="D22:G22"/>
    <mergeCell ref="D16:G16"/>
    <mergeCell ref="D17:G17"/>
    <mergeCell ref="D25:G25"/>
    <mergeCell ref="D21:G21"/>
    <mergeCell ref="D11:G11"/>
    <mergeCell ref="D12:G12"/>
    <mergeCell ref="D19:G19"/>
    <mergeCell ref="D20:G20"/>
    <mergeCell ref="D24:G24"/>
    <mergeCell ref="D15:G15"/>
    <mergeCell ref="D9:G9"/>
    <mergeCell ref="D10:G10"/>
    <mergeCell ref="B1:G1"/>
    <mergeCell ref="B2:G2"/>
    <mergeCell ref="B4:G4"/>
    <mergeCell ref="D6:G6"/>
    <mergeCell ref="D7:G7"/>
    <mergeCell ref="B6:C6"/>
  </mergeCells>
  <conditionalFormatting sqref="B14:C17">
    <cfRule type="expression" dxfId="11" priority="4" stopIfTrue="1">
      <formula>$AA$6&lt;1</formula>
    </cfRule>
  </conditionalFormatting>
  <conditionalFormatting sqref="B19:C22">
    <cfRule type="expression" dxfId="10" priority="3" stopIfTrue="1">
      <formula>$AA$6&lt;2</formula>
    </cfRule>
  </conditionalFormatting>
  <conditionalFormatting sqref="B7:G7">
    <cfRule type="expression" dxfId="9" priority="5" stopIfTrue="1">
      <formula>$D$6="Sole Bidder"</formula>
    </cfRule>
  </conditionalFormatting>
  <conditionalFormatting sqref="D14:G17">
    <cfRule type="expression" dxfId="8" priority="2" stopIfTrue="1">
      <formula>$AA$6&lt;1</formula>
    </cfRule>
  </conditionalFormatting>
  <conditionalFormatting sqref="D19:G22">
    <cfRule type="expression" dxfId="7" priority="1" stopIfTrue="1">
      <formula>$AA$6&lt;2</formula>
    </cfRule>
  </conditionalFormatting>
  <dataValidations count="5">
    <dataValidation type="list" allowBlank="1" showInputMessage="1" showErrorMessage="1" sqref="F27" xr:uid="{00000000-0002-0000-0300-000000000000}">
      <formula1>"2023,2024"</formula1>
    </dataValidation>
    <dataValidation type="list" allowBlank="1" showInputMessage="1" showErrorMessage="1" sqref="E27" xr:uid="{00000000-0002-0000-0300-000001000000}">
      <formula1>"Jan,Feb,Mar,Apr,May,Jun,Jul,Aug,Sep,Oct,Nov,Dec"</formula1>
    </dataValidation>
    <dataValidation type="list" allowBlank="1" showInputMessage="1" showErrorMessage="1" sqref="D27" xr:uid="{00000000-0002-0000-0300-000002000000}">
      <formula1>"1,2,3,4,5,6,7,8,9,10,11,12,13,14,15,16,17,18,19,20,21,22,23,24,25,26,27,28,29,30,31"</formula1>
    </dataValidation>
    <dataValidation type="list" allowBlank="1" showInputMessage="1" showErrorMessage="1" sqref="D7:G7" xr:uid="{00000000-0002-0000-0300-000003000000}">
      <formula1>$AB$3</formula1>
    </dataValidation>
    <dataValidation type="list" allowBlank="1" showInputMessage="1" showErrorMessage="1" sqref="D6" xr:uid="{00000000-0002-0000-0300-000004000000}">
      <formula1>$AA$2:$AA$3</formula1>
    </dataValidation>
  </dataValidations>
  <pageMargins left="0.75" right="0.75" top="0.69" bottom="0.7" header="0.4" footer="0.37"/>
  <pageSetup scale="86" orientation="portrait" r:id="rId14"/>
  <headerFooter alignWithMargins="0"/>
  <drawing r:id="rId1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JA342"/>
  <sheetViews>
    <sheetView view="pageBreakPreview" topLeftCell="A144" zoomScale="60" zoomScaleNormal="92" workbookViewId="0">
      <selection activeCell="J19" sqref="J19"/>
    </sheetView>
  </sheetViews>
  <sheetFormatPr defaultColWidth="9.140625" defaultRowHeight="16.5"/>
  <cols>
    <col min="1" max="1" width="6.5703125" style="307" customWidth="1"/>
    <col min="2" max="2" width="16.85546875" style="307" customWidth="1"/>
    <col min="3" max="3" width="14.42578125" style="307" customWidth="1"/>
    <col min="4" max="4" width="26.5703125" style="588" customWidth="1"/>
    <col min="5" max="5" width="30.140625" style="307" customWidth="1"/>
    <col min="6" max="6" width="15.42578125" style="307" customWidth="1"/>
    <col min="7" max="7" width="93.140625" style="588" customWidth="1"/>
    <col min="8" max="8" width="7.140625" style="307" customWidth="1"/>
    <col min="9" max="9" width="18.28515625" style="307" customWidth="1"/>
    <col min="10" max="10" width="16.7109375" style="307" customWidth="1"/>
    <col min="11" max="11" width="21.28515625" style="307" customWidth="1"/>
    <col min="12" max="12" width="16.7109375" style="307" customWidth="1"/>
    <col min="13" max="14" width="21.28515625" style="307" customWidth="1"/>
    <col min="15" max="15" width="20.28515625" style="307" bestFit="1" customWidth="1"/>
    <col min="16" max="16" width="20.5703125" style="307" hidden="1" customWidth="1"/>
    <col min="17" max="17" width="14.42578125" style="307" hidden="1" customWidth="1"/>
    <col min="18" max="18" width="30.140625" style="307" hidden="1" customWidth="1"/>
    <col min="19" max="19" width="24" style="307" hidden="1" customWidth="1"/>
    <col min="20" max="20" width="6.28515625" style="307" hidden="1" customWidth="1"/>
    <col min="21" max="21" width="12.7109375" style="307" hidden="1" customWidth="1"/>
    <col min="22" max="22" width="5.7109375" style="307" hidden="1" customWidth="1"/>
    <col min="23" max="23" width="6.85546875" style="307" hidden="1" customWidth="1"/>
    <col min="24" max="24" width="8.5703125" style="307" hidden="1" customWidth="1"/>
    <col min="25" max="25" width="8.85546875" style="307" hidden="1" customWidth="1"/>
    <col min="26" max="26" width="9.140625" style="307" hidden="1" customWidth="1"/>
    <col min="27" max="27" width="22.85546875" style="307" hidden="1" customWidth="1"/>
    <col min="28" max="28" width="32.7109375" style="307" hidden="1" customWidth="1"/>
    <col min="29" max="29" width="8.7109375" style="307" hidden="1" customWidth="1"/>
    <col min="30" max="32" width="11.28515625" style="307" hidden="1" customWidth="1"/>
    <col min="33" max="35" width="19.5703125" style="307" hidden="1" customWidth="1"/>
    <col min="36" max="42" width="9.140625" style="307" customWidth="1"/>
    <col min="43" max="43" width="0.28515625" style="307" customWidth="1"/>
    <col min="44" max="49" width="9.140625" style="307" customWidth="1"/>
    <col min="50" max="16384" width="9.140625" style="307"/>
  </cols>
  <sheetData>
    <row r="1" spans="1:261" ht="22.5" customHeight="1">
      <c r="A1" s="558" t="str">
        <f>Basic!B5</f>
        <v>NIT/RFB No.: CC/NT/W-TW/DOM/A06/23/07694</v>
      </c>
      <c r="B1" s="559"/>
      <c r="C1" s="559"/>
      <c r="D1" s="560"/>
      <c r="E1" s="559"/>
      <c r="F1" s="559"/>
      <c r="G1" s="561"/>
      <c r="H1" s="559"/>
      <c r="I1" s="559"/>
      <c r="J1" s="559"/>
      <c r="K1" s="559"/>
      <c r="L1" s="559"/>
      <c r="M1" s="559"/>
      <c r="N1" s="559"/>
      <c r="O1" s="559" t="s">
        <v>360</v>
      </c>
      <c r="P1" s="559"/>
      <c r="Q1" s="559"/>
      <c r="R1" s="559"/>
      <c r="S1" s="559"/>
    </row>
    <row r="2" spans="1:261">
      <c r="A2" s="194"/>
      <c r="B2" s="194"/>
      <c r="C2" s="194"/>
      <c r="D2" s="561"/>
      <c r="E2" s="194"/>
      <c r="F2" s="194"/>
      <c r="G2" s="561"/>
      <c r="H2" s="194"/>
      <c r="I2" s="194"/>
      <c r="J2" s="194"/>
      <c r="K2" s="194"/>
      <c r="L2" s="194"/>
      <c r="M2" s="194"/>
      <c r="N2" s="194"/>
      <c r="O2" s="194"/>
      <c r="P2" s="194"/>
      <c r="Q2" s="194"/>
      <c r="R2" s="194"/>
      <c r="S2" s="194"/>
    </row>
    <row r="3" spans="1:261" ht="21" customHeight="1">
      <c r="A3" s="796" t="str">
        <f>Cover!$B$2</f>
        <v>Transmission line package TL01 for implementation of Distribution Infrastructure works of LPDD under Revamped Distribution Section Scheme (RDSS) in the districts of Leh &amp; Kargil of UT of Ladakh</v>
      </c>
      <c r="B3" s="796"/>
      <c r="C3" s="796"/>
      <c r="D3" s="796"/>
      <c r="E3" s="796"/>
      <c r="F3" s="796"/>
      <c r="G3" s="796"/>
      <c r="H3" s="796"/>
      <c r="I3" s="796"/>
      <c r="J3" s="796"/>
      <c r="K3" s="796"/>
      <c r="L3" s="796"/>
      <c r="M3" s="796"/>
      <c r="N3" s="796"/>
      <c r="O3" s="796"/>
      <c r="P3" s="562"/>
      <c r="Q3" s="562"/>
      <c r="R3" s="562"/>
      <c r="S3" s="562"/>
    </row>
    <row r="4" spans="1:261">
      <c r="A4" s="797" t="s">
        <v>0</v>
      </c>
      <c r="B4" s="797"/>
      <c r="C4" s="797"/>
      <c r="D4" s="797"/>
      <c r="E4" s="797"/>
      <c r="F4" s="797"/>
      <c r="G4" s="797"/>
      <c r="H4" s="797"/>
      <c r="I4" s="797"/>
      <c r="J4" s="797"/>
      <c r="K4" s="797"/>
      <c r="L4" s="797"/>
      <c r="M4" s="797"/>
      <c r="N4" s="797"/>
      <c r="O4" s="797"/>
      <c r="P4" s="563"/>
      <c r="Q4" s="563"/>
      <c r="R4" s="563"/>
      <c r="S4" s="563"/>
    </row>
    <row r="5" spans="1:261" ht="27" customHeight="1">
      <c r="A5" s="564"/>
      <c r="B5" s="564"/>
      <c r="C5" s="564"/>
      <c r="D5" s="564"/>
      <c r="E5" s="564"/>
      <c r="F5" s="564"/>
      <c r="G5" s="564"/>
      <c r="H5" s="564"/>
      <c r="I5" s="564"/>
      <c r="J5" s="564"/>
      <c r="K5" s="564"/>
      <c r="L5" s="564"/>
      <c r="M5" s="564"/>
      <c r="N5" s="564"/>
      <c r="O5" s="564"/>
      <c r="P5" s="564"/>
      <c r="Q5" s="564"/>
      <c r="R5" s="564"/>
      <c r="S5" s="564"/>
    </row>
    <row r="6" spans="1:261" ht="23.25" customHeight="1">
      <c r="A6" s="798" t="s">
        <v>246</v>
      </c>
      <c r="B6" s="798"/>
      <c r="C6" s="193"/>
      <c r="D6" s="603"/>
      <c r="E6" s="193"/>
      <c r="F6" s="193"/>
      <c r="G6" s="603"/>
      <c r="H6" s="193"/>
      <c r="I6" s="193"/>
      <c r="J6" s="193"/>
      <c r="K6" s="193"/>
      <c r="L6" s="193"/>
      <c r="M6" s="193"/>
      <c r="N6" s="193"/>
      <c r="O6" s="193"/>
      <c r="P6" s="193"/>
      <c r="Q6" s="193"/>
      <c r="R6" s="193"/>
      <c r="S6" s="193"/>
      <c r="T6" s="598"/>
      <c r="U6" s="598"/>
      <c r="V6" s="598"/>
      <c r="W6" s="598"/>
      <c r="X6" s="598"/>
      <c r="Y6" s="598"/>
    </row>
    <row r="7" spans="1:261" ht="24" customHeight="1">
      <c r="A7" s="802">
        <f>IF(AE7=1,AE8,"JOINT VENTURE OF "&amp;AE8&amp;" &amp; "&amp;AE9)</f>
        <v>0</v>
      </c>
      <c r="B7" s="802"/>
      <c r="C7" s="802"/>
      <c r="D7" s="802"/>
      <c r="E7" s="802"/>
      <c r="F7" s="802"/>
      <c r="G7" s="612"/>
      <c r="H7" s="193" t="s">
        <v>437</v>
      </c>
      <c r="I7" s="567"/>
      <c r="J7" s="598"/>
      <c r="K7" s="193"/>
      <c r="L7" s="598"/>
      <c r="M7" s="193"/>
      <c r="N7" s="193"/>
      <c r="O7" s="193"/>
      <c r="P7" s="193"/>
      <c r="Q7" s="193"/>
      <c r="R7" s="193"/>
      <c r="S7" s="193"/>
      <c r="T7" s="598"/>
      <c r="U7" s="598"/>
      <c r="V7" s="598"/>
      <c r="W7" s="598"/>
      <c r="X7" s="598"/>
      <c r="Y7" s="598"/>
      <c r="AE7" s="307">
        <f>'Names of Bidder'!K6</f>
        <v>1</v>
      </c>
    </row>
    <row r="8" spans="1:261" ht="24" customHeight="1">
      <c r="A8" s="799" t="str">
        <f>"Bidder’s Name and Address  (" &amp; MID('Names of Bidder'!B9,9, 20) &amp; ") :"</f>
        <v>Bidder’s Name and Address  (Sole Bidder) :</v>
      </c>
      <c r="B8" s="799"/>
      <c r="C8" s="799"/>
      <c r="D8" s="799"/>
      <c r="E8" s="799"/>
      <c r="F8" s="602"/>
      <c r="G8" s="602"/>
      <c r="H8" s="565" t="s">
        <v>438</v>
      </c>
      <c r="I8" s="602"/>
      <c r="J8" s="598"/>
      <c r="K8" s="193"/>
      <c r="L8" s="598"/>
      <c r="M8" s="193"/>
      <c r="N8" s="193"/>
      <c r="O8" s="193"/>
      <c r="P8" s="193"/>
      <c r="Q8" s="193"/>
      <c r="R8" s="193"/>
      <c r="S8" s="193"/>
      <c r="T8" s="598"/>
      <c r="U8" s="598"/>
      <c r="V8" s="598"/>
      <c r="W8" s="598"/>
      <c r="X8" s="598"/>
      <c r="Y8" s="598"/>
      <c r="Z8" s="566"/>
      <c r="AE8" s="819">
        <f>'Names of Bidder'!D9</f>
        <v>0</v>
      </c>
      <c r="AF8" s="819"/>
      <c r="AG8" s="819"/>
      <c r="AH8" s="819"/>
      <c r="AI8" s="819"/>
      <c r="AJ8" s="819"/>
      <c r="AK8" s="819"/>
      <c r="AL8" s="819"/>
      <c r="AM8" s="819"/>
      <c r="AN8" s="819"/>
      <c r="AO8" s="819"/>
      <c r="AP8" s="819"/>
      <c r="AQ8" s="819"/>
    </row>
    <row r="9" spans="1:261" ht="24" customHeight="1">
      <c r="A9" s="567" t="s">
        <v>11</v>
      </c>
      <c r="B9" s="567"/>
      <c r="C9" s="802" t="str">
        <f>IF('Names of Bidder'!D9=0, "", 'Names of Bidder'!D9)</f>
        <v/>
      </c>
      <c r="D9" s="802"/>
      <c r="E9" s="802"/>
      <c r="F9" s="565"/>
      <c r="G9" s="612"/>
      <c r="H9" s="565" t="s">
        <v>439</v>
      </c>
      <c r="I9" s="598"/>
      <c r="J9" s="598"/>
      <c r="K9" s="193"/>
      <c r="L9" s="598"/>
      <c r="M9" s="193"/>
      <c r="N9" s="193"/>
      <c r="O9" s="193"/>
      <c r="P9" s="193"/>
      <c r="Q9" s="193"/>
      <c r="R9" s="193"/>
      <c r="S9" s="193"/>
      <c r="T9" s="598"/>
      <c r="U9" s="598"/>
      <c r="V9" s="598"/>
      <c r="W9" s="598"/>
      <c r="X9" s="598"/>
      <c r="Y9" s="598"/>
      <c r="Z9" s="566"/>
      <c r="AE9" s="819">
        <f>'Names of Bidder'!D14</f>
        <v>0</v>
      </c>
      <c r="AF9" s="819"/>
      <c r="AG9" s="819"/>
      <c r="AH9" s="819"/>
      <c r="AI9" s="819"/>
      <c r="AJ9" s="819"/>
      <c r="AK9" s="819"/>
      <c r="AL9" s="819"/>
      <c r="AM9" s="819"/>
      <c r="AN9" s="819"/>
      <c r="AO9" s="819"/>
      <c r="AP9" s="819"/>
      <c r="AQ9" s="819"/>
    </row>
    <row r="10" spans="1:261" ht="24" customHeight="1">
      <c r="A10" s="567" t="s">
        <v>10</v>
      </c>
      <c r="B10" s="567"/>
      <c r="C10" s="801" t="str">
        <f>IF('Names of Bidder'!D10=0, "", 'Names of Bidder'!D10)</f>
        <v/>
      </c>
      <c r="D10" s="801"/>
      <c r="E10" s="801"/>
      <c r="F10" s="565"/>
      <c r="G10" s="612"/>
      <c r="H10" s="565"/>
      <c r="I10" s="598"/>
      <c r="J10" s="598"/>
      <c r="K10" s="193"/>
      <c r="L10" s="598"/>
      <c r="M10" s="193"/>
      <c r="N10" s="193"/>
      <c r="O10" s="193"/>
      <c r="P10" s="193"/>
      <c r="Q10" s="193"/>
      <c r="R10" s="193"/>
      <c r="S10" s="193"/>
      <c r="T10" s="598"/>
      <c r="U10" s="598"/>
      <c r="V10" s="598"/>
      <c r="W10" s="598"/>
      <c r="X10" s="598"/>
      <c r="Y10" s="598"/>
      <c r="AE10" s="819" t="str">
        <f>"JOINT VENTURE OF "&amp;AE8&amp;" &amp; "&amp;AE9</f>
        <v>JOINT VENTURE OF 0 &amp; 0</v>
      </c>
      <c r="AF10" s="819"/>
      <c r="AG10" s="819"/>
      <c r="AH10" s="819"/>
      <c r="AI10" s="819"/>
      <c r="AJ10" s="819"/>
      <c r="AK10" s="819"/>
      <c r="AL10" s="819"/>
      <c r="AM10" s="819"/>
      <c r="AN10" s="819"/>
      <c r="AO10" s="819"/>
      <c r="AP10" s="819"/>
      <c r="AQ10" s="819"/>
    </row>
    <row r="11" spans="1:261" ht="24" customHeight="1">
      <c r="A11" s="565"/>
      <c r="B11" s="565"/>
      <c r="C11" s="801" t="str">
        <f>IF('Names of Bidder'!D11=0, "", 'Names of Bidder'!D11)</f>
        <v/>
      </c>
      <c r="D11" s="801"/>
      <c r="E11" s="801"/>
      <c r="F11" s="565"/>
      <c r="G11" s="612"/>
      <c r="H11" s="565"/>
      <c r="I11" s="598"/>
      <c r="J11" s="598"/>
      <c r="K11" s="193"/>
      <c r="L11" s="598"/>
      <c r="M11" s="193"/>
      <c r="N11" s="193"/>
      <c r="O11" s="193"/>
      <c r="P11" s="193"/>
      <c r="Q11" s="193"/>
      <c r="R11" s="193"/>
      <c r="S11" s="193"/>
      <c r="T11" s="598"/>
      <c r="U11" s="598"/>
      <c r="V11" s="598"/>
      <c r="W11" s="598"/>
      <c r="X11" s="598"/>
      <c r="Y11" s="598"/>
    </row>
    <row r="12" spans="1:261" ht="24" customHeight="1">
      <c r="A12" s="565"/>
      <c r="B12" s="565"/>
      <c r="C12" s="801" t="str">
        <f>IF('Names of Bidder'!D12=0, "", 'Names of Bidder'!D12)</f>
        <v/>
      </c>
      <c r="D12" s="801"/>
      <c r="E12" s="801"/>
      <c r="F12" s="565"/>
      <c r="G12" s="612"/>
      <c r="H12" s="565"/>
      <c r="I12" s="598"/>
      <c r="J12" s="598"/>
      <c r="K12" s="193"/>
      <c r="L12" s="598"/>
      <c r="M12" s="193"/>
      <c r="N12" s="193"/>
      <c r="O12" s="193"/>
      <c r="P12" s="193"/>
      <c r="Q12" s="193"/>
      <c r="R12" s="193"/>
      <c r="S12" s="193"/>
      <c r="T12" s="598"/>
      <c r="U12" s="598"/>
      <c r="V12" s="598"/>
      <c r="W12" s="598"/>
      <c r="X12" s="598"/>
      <c r="Y12" s="598"/>
    </row>
    <row r="13" spans="1:261" s="354" customFormat="1" ht="26.25" customHeight="1">
      <c r="A13" s="803" t="s">
        <v>433</v>
      </c>
      <c r="B13" s="803"/>
      <c r="C13" s="803"/>
      <c r="D13" s="803"/>
      <c r="E13" s="803"/>
      <c r="F13" s="803"/>
      <c r="G13" s="803"/>
      <c r="H13" s="803"/>
      <c r="I13" s="803"/>
      <c r="J13" s="803"/>
      <c r="K13" s="803"/>
      <c r="L13" s="803"/>
      <c r="M13" s="803"/>
      <c r="N13" s="803"/>
      <c r="O13" s="803"/>
      <c r="P13" s="568"/>
      <c r="Q13" s="568"/>
      <c r="R13" s="568"/>
      <c r="S13" s="568"/>
      <c r="T13" s="355"/>
      <c r="U13" s="355"/>
      <c r="V13" s="355"/>
      <c r="W13" s="355"/>
      <c r="X13" s="355"/>
      <c r="Y13" s="355"/>
    </row>
    <row r="14" spans="1:261" ht="15.75" customHeight="1">
      <c r="A14" s="193"/>
      <c r="B14" s="193"/>
      <c r="C14" s="193"/>
      <c r="D14" s="603"/>
      <c r="E14" s="193"/>
      <c r="F14" s="193"/>
      <c r="G14" s="603"/>
      <c r="H14" s="800" t="s">
        <v>249</v>
      </c>
      <c r="I14" s="800"/>
      <c r="J14" s="800"/>
      <c r="K14" s="800"/>
      <c r="L14" s="800"/>
      <c r="M14" s="800"/>
      <c r="N14" s="800"/>
      <c r="O14" s="800"/>
      <c r="P14" s="613"/>
      <c r="Q14" s="613"/>
      <c r="R14" s="613"/>
      <c r="S14" s="613"/>
      <c r="T14" s="598"/>
      <c r="U14" s="598"/>
      <c r="V14" s="598"/>
      <c r="W14" s="598"/>
      <c r="X14" s="598"/>
      <c r="Y14" s="598"/>
    </row>
    <row r="15" spans="1:261" ht="166.5" customHeight="1">
      <c r="A15" s="604" t="s">
        <v>7</v>
      </c>
      <c r="B15" s="604" t="s">
        <v>187</v>
      </c>
      <c r="C15" s="604" t="s">
        <v>198</v>
      </c>
      <c r="D15" s="604" t="s">
        <v>200</v>
      </c>
      <c r="E15" s="604" t="s">
        <v>12</v>
      </c>
      <c r="F15" s="604" t="s">
        <v>411</v>
      </c>
      <c r="G15" s="604" t="s">
        <v>413</v>
      </c>
      <c r="H15" s="605" t="s">
        <v>8</v>
      </c>
      <c r="I15" s="605" t="s">
        <v>9</v>
      </c>
      <c r="J15" s="604" t="s">
        <v>415</v>
      </c>
      <c r="K15" s="604" t="s">
        <v>248</v>
      </c>
      <c r="L15" s="604" t="s">
        <v>445</v>
      </c>
      <c r="M15" s="604" t="s">
        <v>446</v>
      </c>
      <c r="N15" s="604" t="s">
        <v>447</v>
      </c>
      <c r="O15" s="604" t="s">
        <v>448</v>
      </c>
      <c r="P15" s="602"/>
      <c r="Q15" s="602"/>
      <c r="R15" s="602"/>
      <c r="S15" s="602"/>
      <c r="T15" s="598"/>
      <c r="U15" s="598" t="e">
        <f>IF(OR(#REF!&gt;0,#REF!&gt;0), "INCLUDED", IF(ISERROR(#REF!*#REF!),#REF!,#REF! *#REF!))</f>
        <v>#REF!</v>
      </c>
      <c r="V15" s="598"/>
      <c r="W15" s="598"/>
      <c r="X15" s="598"/>
      <c r="Y15" s="598"/>
    </row>
    <row r="16" spans="1:261" s="570" customFormat="1" ht="15">
      <c r="A16" s="605">
        <v>1</v>
      </c>
      <c r="B16" s="605"/>
      <c r="C16" s="605"/>
      <c r="D16" s="604"/>
      <c r="E16" s="605"/>
      <c r="F16" s="605">
        <v>2</v>
      </c>
      <c r="G16" s="604">
        <v>3</v>
      </c>
      <c r="H16" s="605">
        <v>4</v>
      </c>
      <c r="I16" s="605">
        <v>5</v>
      </c>
      <c r="J16" s="605">
        <v>6</v>
      </c>
      <c r="K16" s="605" t="s">
        <v>425</v>
      </c>
      <c r="L16" s="605">
        <v>8</v>
      </c>
      <c r="M16" s="605" t="s">
        <v>426</v>
      </c>
      <c r="N16" s="605" t="s">
        <v>427</v>
      </c>
      <c r="O16" s="605" t="s">
        <v>441</v>
      </c>
      <c r="P16" s="613"/>
      <c r="Q16" s="613"/>
      <c r="R16" s="613"/>
      <c r="S16" s="613"/>
      <c r="T16" s="614"/>
      <c r="U16" s="614"/>
      <c r="V16" s="614"/>
      <c r="W16" s="614"/>
      <c r="X16" s="614"/>
      <c r="Y16" s="614"/>
      <c r="JA16" s="570">
        <f>SUM(A16:IZ16)</f>
        <v>29</v>
      </c>
    </row>
    <row r="17" spans="1:35" s="571" customFormat="1" ht="23.25" customHeight="1">
      <c r="A17" s="606"/>
      <c r="B17" s="615" t="s">
        <v>449</v>
      </c>
      <c r="C17" s="606"/>
      <c r="D17" s="616"/>
      <c r="E17" s="616"/>
      <c r="F17" s="616"/>
      <c r="G17" s="616"/>
      <c r="H17" s="616"/>
      <c r="I17" s="616"/>
      <c r="J17" s="616"/>
      <c r="K17" s="616"/>
      <c r="L17" s="616"/>
      <c r="M17" s="616"/>
      <c r="N17" s="616"/>
      <c r="O17" s="616"/>
      <c r="P17" s="617" t="s">
        <v>416</v>
      </c>
      <c r="Q17" s="617" t="s">
        <v>417</v>
      </c>
      <c r="R17" s="617" t="s">
        <v>418</v>
      </c>
      <c r="S17" s="617" t="s">
        <v>419</v>
      </c>
      <c r="T17" s="618"/>
      <c r="U17" s="618"/>
      <c r="V17" s="619"/>
      <c r="W17" s="619"/>
      <c r="X17" s="619"/>
      <c r="Y17" s="620"/>
      <c r="AA17" s="571" t="s">
        <v>395</v>
      </c>
      <c r="AB17" s="572" t="s">
        <v>403</v>
      </c>
      <c r="AC17" s="573" t="s">
        <v>396</v>
      </c>
      <c r="AD17" s="571" t="s">
        <v>397</v>
      </c>
      <c r="AE17" s="571" t="s">
        <v>398</v>
      </c>
      <c r="AF17" s="571" t="s">
        <v>399</v>
      </c>
      <c r="AG17" s="572" t="s">
        <v>400</v>
      </c>
      <c r="AH17" s="572" t="s">
        <v>401</v>
      </c>
      <c r="AI17" s="572" t="s">
        <v>402</v>
      </c>
    </row>
    <row r="18" spans="1:35" s="659" customFormat="1" ht="21" customHeight="1">
      <c r="A18" s="817" t="s">
        <v>660</v>
      </c>
      <c r="B18" s="818"/>
      <c r="C18" s="818"/>
      <c r="D18" s="818"/>
      <c r="E18" s="818"/>
      <c r="F18" s="818"/>
      <c r="G18" s="818"/>
      <c r="H18" s="818"/>
      <c r="I18" s="651"/>
      <c r="J18" s="652"/>
      <c r="K18" s="652"/>
      <c r="L18" s="652"/>
      <c r="M18" s="652"/>
      <c r="N18" s="652"/>
      <c r="O18" s="653"/>
      <c r="P18" s="654" t="str">
        <f>IF(J18=0, "0", IF(ISERROR((F18*K18)/100), K18, (F18*K18)/100))</f>
        <v>0</v>
      </c>
      <c r="Q18" s="655" t="str">
        <f>IF(L18=0, "0", IF(ISERROR((F18*M18)/100), M18, (F18*M18)/100))</f>
        <v>0</v>
      </c>
      <c r="R18" s="655">
        <f>+IF(K18="INCLUDED",0,K18)</f>
        <v>0</v>
      </c>
      <c r="S18" s="655">
        <f>+IF(M18="INCLUDED",0,M18)</f>
        <v>0</v>
      </c>
      <c r="T18" s="656">
        <f t="shared" ref="T18" si="0">IF(O18="Included",0,O18)</f>
        <v>0</v>
      </c>
      <c r="U18" s="656" t="e">
        <f>IF( F18="",#REF!*(IF(O18="Included",0,O18))/100,F18*(IF(O18="Included",0,O18)))</f>
        <v>#REF!</v>
      </c>
      <c r="V18" s="657">
        <f>Discount!$H$36</f>
        <v>0</v>
      </c>
      <c r="W18" s="657">
        <f t="shared" ref="W18" si="1">V18*T18</f>
        <v>0</v>
      </c>
      <c r="X18" s="657" t="e">
        <f>IF(F18="",#REF!*W18/100,F18*W18)</f>
        <v>#REF!</v>
      </c>
      <c r="Y18" s="658">
        <f t="shared" ref="Y18" si="2">L18*I18</f>
        <v>0</v>
      </c>
      <c r="AA18" s="660">
        <f t="shared" ref="AA18" si="3">ROUND(L18,2)</f>
        <v>0</v>
      </c>
      <c r="AB18" s="661">
        <f t="shared" ref="AB18" si="4">I18*AA18</f>
        <v>0</v>
      </c>
      <c r="AC18" s="661" t="e">
        <f>IF(F18="",#REF!/100,F18)</f>
        <v>#REF!</v>
      </c>
      <c r="AD18" s="661" t="e">
        <f t="shared" ref="AD18" si="5">IF(AC18=0.12,0.12,0)</f>
        <v>#REF!</v>
      </c>
      <c r="AE18" s="661" t="e">
        <f t="shared" ref="AE18" si="6">IF(AC18=0.18,0.18,0)</f>
        <v>#REF!</v>
      </c>
      <c r="AF18" s="661" t="e">
        <f t="shared" ref="AF18" si="7">IF(AC18=0.28,0.28,0)</f>
        <v>#REF!</v>
      </c>
      <c r="AG18" s="659" t="e">
        <f t="shared" ref="AG18" si="8">AB18*AD18</f>
        <v>#REF!</v>
      </c>
      <c r="AH18" s="659" t="e">
        <f t="shared" ref="AH18" si="9">AB18*AE18</f>
        <v>#REF!</v>
      </c>
      <c r="AI18" s="659" t="e">
        <f t="shared" ref="AI18" si="10">AB18*AF18</f>
        <v>#REF!</v>
      </c>
    </row>
    <row r="19" spans="1:35" ht="162.75" customHeight="1">
      <c r="A19" s="621">
        <v>1</v>
      </c>
      <c r="B19" s="622">
        <v>7000024508</v>
      </c>
      <c r="C19" s="622">
        <v>1130</v>
      </c>
      <c r="D19" s="623" t="s">
        <v>450</v>
      </c>
      <c r="E19" s="623">
        <v>1000069035</v>
      </c>
      <c r="F19" s="624">
        <v>18</v>
      </c>
      <c r="G19" s="600" t="s">
        <v>460</v>
      </c>
      <c r="H19" s="600" t="s">
        <v>219</v>
      </c>
      <c r="I19" s="600">
        <v>284</v>
      </c>
      <c r="J19" s="625"/>
      <c r="K19" s="626" t="str">
        <f>IF(J19=0, "INCLUDED", IF(ISERROR(J19*I19), J19, J19*I19))</f>
        <v>INCLUDED</v>
      </c>
      <c r="L19" s="625"/>
      <c r="M19" s="626" t="str">
        <f>IF(L19=0, "INCLUDED", IF(ISERROR(L19*I19), L19, L19*I19))</f>
        <v>INCLUDED</v>
      </c>
      <c r="N19" s="626">
        <f>IF(F19="","INCLUDED",P19+Q19)</f>
        <v>0</v>
      </c>
      <c r="O19" s="626" t="str">
        <f>IF(J19+L19=0,"INCLUDED",P19+Q19+R19+S19)</f>
        <v>INCLUDED</v>
      </c>
      <c r="P19" s="627" t="str">
        <f>IF(J19=0, "0", IF(ISERROR((F19*K19)/100), K19, (F19*K19)/100))</f>
        <v>0</v>
      </c>
      <c r="Q19" s="627" t="str">
        <f>IF(L19=0, "0", IF(ISERROR((F19*M19)/100), M19, (F19*M19)/100))</f>
        <v>0</v>
      </c>
      <c r="R19" s="627">
        <f>+IF(K19="INCLUDED",0,K19)</f>
        <v>0</v>
      </c>
      <c r="S19" s="627">
        <f>+IF(M19="INCLUDED",0,M19)</f>
        <v>0</v>
      </c>
      <c r="T19" s="628">
        <f t="shared" ref="T19" si="11">IF(O19="Included",0,O19)</f>
        <v>0</v>
      </c>
      <c r="U19" s="628">
        <f>IF( F19="",#REF!*(IF(O19="Included",0,O19))/100,F19*(IF(O19="Included",0,O19)))</f>
        <v>0</v>
      </c>
      <c r="V19" s="629">
        <f>Discount!$H$36</f>
        <v>0</v>
      </c>
      <c r="W19" s="629">
        <f t="shared" ref="W19" si="12">V19*T19</f>
        <v>0</v>
      </c>
      <c r="X19" s="629">
        <f>IF(F19="",#REF!*W19/100,F19*W19)</f>
        <v>0</v>
      </c>
      <c r="Y19" s="630">
        <f t="shared" ref="Y19" si="13">L19*I19</f>
        <v>0</v>
      </c>
      <c r="AA19" s="578">
        <f t="shared" ref="AA19" si="14">ROUND(L19,2)</f>
        <v>0</v>
      </c>
      <c r="AB19" s="577">
        <f t="shared" ref="AB19" si="15">I19*AA19</f>
        <v>0</v>
      </c>
      <c r="AC19" s="577">
        <f>IF(F19="",#REF!/100,F19)</f>
        <v>18</v>
      </c>
      <c r="AD19" s="577">
        <f t="shared" ref="AD19" si="16">IF(AC19=0.12,0.12,0)</f>
        <v>0</v>
      </c>
      <c r="AE19" s="577">
        <f t="shared" ref="AE19" si="17">IF(AC19=0.18,0.18,0)</f>
        <v>0</v>
      </c>
      <c r="AF19" s="577">
        <f t="shared" ref="AF19" si="18">IF(AC19=0.28,0.28,0)</f>
        <v>0</v>
      </c>
      <c r="AG19" s="307">
        <f t="shared" ref="AG19" si="19">AB19*AD19</f>
        <v>0</v>
      </c>
      <c r="AH19" s="307">
        <f t="shared" ref="AH19" si="20">AB19*AE19</f>
        <v>0</v>
      </c>
      <c r="AI19" s="307">
        <f t="shared" ref="AI19" si="21">AB19*AF19</f>
        <v>0</v>
      </c>
    </row>
    <row r="20" spans="1:35" ht="162.75" customHeight="1">
      <c r="A20" s="607">
        <v>2</v>
      </c>
      <c r="B20" s="631">
        <v>7000024508</v>
      </c>
      <c r="C20" s="631">
        <v>1140</v>
      </c>
      <c r="D20" s="632" t="s">
        <v>450</v>
      </c>
      <c r="E20" s="632">
        <v>1000069036</v>
      </c>
      <c r="F20" s="633">
        <v>18</v>
      </c>
      <c r="G20" s="600" t="s">
        <v>461</v>
      </c>
      <c r="H20" s="600" t="s">
        <v>219</v>
      </c>
      <c r="I20" s="600">
        <v>378</v>
      </c>
      <c r="J20" s="634"/>
      <c r="K20" s="627" t="str">
        <f t="shared" ref="K20:K84" si="22">IF(J20=0, "INCLUDED", IF(ISERROR(J20*I20), J20, J20*I20))</f>
        <v>INCLUDED</v>
      </c>
      <c r="L20" s="634"/>
      <c r="M20" s="627" t="str">
        <f t="shared" ref="M20:M84" si="23">IF(L20=0, "INCLUDED", IF(ISERROR(L20*I20), L20, L20*I20))</f>
        <v>INCLUDED</v>
      </c>
      <c r="N20" s="627">
        <f t="shared" ref="N20:N84" si="24">IF(F20="","INCLUDED",P20+Q20)</f>
        <v>0</v>
      </c>
      <c r="O20" s="627" t="str">
        <f t="shared" ref="O20:O84" si="25">IF(J20+L20=0,"INCLUDED",P20+Q20+R20+S20)</f>
        <v>INCLUDED</v>
      </c>
      <c r="P20" s="627" t="str">
        <f t="shared" ref="P20:P84" si="26">IF(J20=0, "0", IF(ISERROR((F20*K20)/100), K20, (F20*K20)/100))</f>
        <v>0</v>
      </c>
      <c r="Q20" s="627" t="str">
        <f t="shared" ref="Q20:Q84" si="27">IF(L20=0, "0", IF(ISERROR((F20*M20)/100), M20, (F20*M20)/100))</f>
        <v>0</v>
      </c>
      <c r="R20" s="627">
        <f t="shared" ref="R20:R84" si="28">+IF(K20="INCLUDED",0,K20)</f>
        <v>0</v>
      </c>
      <c r="S20" s="627">
        <f t="shared" ref="S20:S84" si="29">+IF(M20="INCLUDED",0,M20)</f>
        <v>0</v>
      </c>
      <c r="T20" s="628"/>
      <c r="U20" s="628"/>
      <c r="V20" s="629"/>
      <c r="W20" s="629"/>
      <c r="X20" s="629"/>
      <c r="Y20" s="630"/>
      <c r="AA20" s="578"/>
      <c r="AB20" s="577"/>
      <c r="AC20" s="577"/>
      <c r="AD20" s="577"/>
      <c r="AE20" s="577"/>
      <c r="AF20" s="577"/>
    </row>
    <row r="21" spans="1:35" ht="162.75" customHeight="1">
      <c r="A21" s="621">
        <v>3</v>
      </c>
      <c r="B21" s="631">
        <v>7000024508</v>
      </c>
      <c r="C21" s="631">
        <v>1150</v>
      </c>
      <c r="D21" s="632" t="s">
        <v>450</v>
      </c>
      <c r="E21" s="632">
        <v>1000069037</v>
      </c>
      <c r="F21" s="633">
        <v>18</v>
      </c>
      <c r="G21" s="600" t="s">
        <v>462</v>
      </c>
      <c r="H21" s="600" t="s">
        <v>219</v>
      </c>
      <c r="I21" s="600">
        <v>229</v>
      </c>
      <c r="J21" s="634"/>
      <c r="K21" s="627" t="str">
        <f t="shared" si="22"/>
        <v>INCLUDED</v>
      </c>
      <c r="L21" s="634"/>
      <c r="M21" s="627" t="str">
        <f t="shared" si="23"/>
        <v>INCLUDED</v>
      </c>
      <c r="N21" s="627">
        <f t="shared" si="24"/>
        <v>0</v>
      </c>
      <c r="O21" s="627" t="str">
        <f t="shared" si="25"/>
        <v>INCLUDED</v>
      </c>
      <c r="P21" s="627" t="str">
        <f t="shared" si="26"/>
        <v>0</v>
      </c>
      <c r="Q21" s="627" t="str">
        <f t="shared" si="27"/>
        <v>0</v>
      </c>
      <c r="R21" s="627">
        <f t="shared" si="28"/>
        <v>0</v>
      </c>
      <c r="S21" s="627">
        <f t="shared" si="29"/>
        <v>0</v>
      </c>
      <c r="T21" s="628"/>
      <c r="U21" s="628"/>
      <c r="V21" s="629"/>
      <c r="W21" s="629"/>
      <c r="X21" s="629"/>
      <c r="Y21" s="630"/>
      <c r="AA21" s="578"/>
      <c r="AB21" s="577"/>
      <c r="AC21" s="577"/>
      <c r="AD21" s="577"/>
      <c r="AE21" s="577"/>
      <c r="AF21" s="577"/>
    </row>
    <row r="22" spans="1:35" ht="162.75" customHeight="1">
      <c r="A22" s="607">
        <v>4</v>
      </c>
      <c r="B22" s="631">
        <v>7000024508</v>
      </c>
      <c r="C22" s="631">
        <v>1160</v>
      </c>
      <c r="D22" s="632" t="s">
        <v>450</v>
      </c>
      <c r="E22" s="632">
        <v>1000069050</v>
      </c>
      <c r="F22" s="633">
        <v>18</v>
      </c>
      <c r="G22" s="600" t="s">
        <v>463</v>
      </c>
      <c r="H22" s="600" t="s">
        <v>219</v>
      </c>
      <c r="I22" s="600">
        <v>205</v>
      </c>
      <c r="J22" s="634"/>
      <c r="K22" s="627" t="str">
        <f t="shared" si="22"/>
        <v>INCLUDED</v>
      </c>
      <c r="L22" s="634"/>
      <c r="M22" s="627" t="str">
        <f t="shared" si="23"/>
        <v>INCLUDED</v>
      </c>
      <c r="N22" s="627">
        <f t="shared" si="24"/>
        <v>0</v>
      </c>
      <c r="O22" s="627" t="str">
        <f t="shared" si="25"/>
        <v>INCLUDED</v>
      </c>
      <c r="P22" s="627" t="str">
        <f t="shared" si="26"/>
        <v>0</v>
      </c>
      <c r="Q22" s="627" t="str">
        <f t="shared" si="27"/>
        <v>0</v>
      </c>
      <c r="R22" s="627">
        <f t="shared" si="28"/>
        <v>0</v>
      </c>
      <c r="S22" s="627">
        <f t="shared" si="29"/>
        <v>0</v>
      </c>
      <c r="T22" s="628"/>
      <c r="U22" s="628"/>
      <c r="V22" s="629"/>
      <c r="W22" s="629"/>
      <c r="X22" s="629"/>
      <c r="Y22" s="630"/>
      <c r="AA22" s="578"/>
      <c r="AB22" s="577"/>
      <c r="AC22" s="577"/>
      <c r="AD22" s="577"/>
      <c r="AE22" s="577"/>
      <c r="AF22" s="577"/>
    </row>
    <row r="23" spans="1:35" ht="162.75" customHeight="1">
      <c r="A23" s="621">
        <v>5</v>
      </c>
      <c r="B23" s="631">
        <v>7000024508</v>
      </c>
      <c r="C23" s="631">
        <v>1170</v>
      </c>
      <c r="D23" s="632" t="s">
        <v>450</v>
      </c>
      <c r="E23" s="632">
        <v>1000069039</v>
      </c>
      <c r="F23" s="633">
        <v>18</v>
      </c>
      <c r="G23" s="600" t="s">
        <v>464</v>
      </c>
      <c r="H23" s="600" t="s">
        <v>219</v>
      </c>
      <c r="I23" s="600">
        <v>4</v>
      </c>
      <c r="J23" s="634"/>
      <c r="K23" s="627" t="str">
        <f t="shared" si="22"/>
        <v>INCLUDED</v>
      </c>
      <c r="L23" s="634"/>
      <c r="M23" s="627" t="str">
        <f t="shared" si="23"/>
        <v>INCLUDED</v>
      </c>
      <c r="N23" s="627">
        <f t="shared" si="24"/>
        <v>0</v>
      </c>
      <c r="O23" s="627" t="str">
        <f t="shared" si="25"/>
        <v>INCLUDED</v>
      </c>
      <c r="P23" s="627" t="str">
        <f t="shared" si="26"/>
        <v>0</v>
      </c>
      <c r="Q23" s="627" t="str">
        <f t="shared" si="27"/>
        <v>0</v>
      </c>
      <c r="R23" s="627">
        <f t="shared" si="28"/>
        <v>0</v>
      </c>
      <c r="S23" s="627">
        <f t="shared" si="29"/>
        <v>0</v>
      </c>
      <c r="T23" s="628"/>
      <c r="U23" s="628"/>
      <c r="V23" s="629"/>
      <c r="W23" s="629"/>
      <c r="X23" s="629"/>
      <c r="Y23" s="630"/>
      <c r="AA23" s="578"/>
      <c r="AB23" s="577"/>
      <c r="AC23" s="577"/>
      <c r="AD23" s="577"/>
      <c r="AE23" s="577"/>
      <c r="AF23" s="577"/>
    </row>
    <row r="24" spans="1:35" ht="162.75" customHeight="1">
      <c r="A24" s="607">
        <v>6</v>
      </c>
      <c r="B24" s="631">
        <v>7000024508</v>
      </c>
      <c r="C24" s="631">
        <v>1180</v>
      </c>
      <c r="D24" s="632" t="s">
        <v>450</v>
      </c>
      <c r="E24" s="632">
        <v>1000069040</v>
      </c>
      <c r="F24" s="633">
        <v>18</v>
      </c>
      <c r="G24" s="600" t="s">
        <v>465</v>
      </c>
      <c r="H24" s="600" t="s">
        <v>219</v>
      </c>
      <c r="I24" s="600">
        <v>1</v>
      </c>
      <c r="J24" s="634"/>
      <c r="K24" s="627" t="str">
        <f t="shared" si="22"/>
        <v>INCLUDED</v>
      </c>
      <c r="L24" s="634"/>
      <c r="M24" s="627" t="str">
        <f t="shared" si="23"/>
        <v>INCLUDED</v>
      </c>
      <c r="N24" s="627">
        <f t="shared" si="24"/>
        <v>0</v>
      </c>
      <c r="O24" s="627" t="str">
        <f t="shared" si="25"/>
        <v>INCLUDED</v>
      </c>
      <c r="P24" s="627" t="str">
        <f t="shared" si="26"/>
        <v>0</v>
      </c>
      <c r="Q24" s="627" t="str">
        <f t="shared" si="27"/>
        <v>0</v>
      </c>
      <c r="R24" s="627">
        <f t="shared" si="28"/>
        <v>0</v>
      </c>
      <c r="S24" s="627">
        <f t="shared" si="29"/>
        <v>0</v>
      </c>
      <c r="T24" s="628"/>
      <c r="U24" s="628"/>
      <c r="V24" s="629"/>
      <c r="W24" s="629"/>
      <c r="X24" s="629"/>
      <c r="Y24" s="630"/>
      <c r="AA24" s="578"/>
      <c r="AB24" s="577"/>
      <c r="AC24" s="577"/>
      <c r="AD24" s="577"/>
      <c r="AE24" s="577"/>
      <c r="AF24" s="577"/>
    </row>
    <row r="25" spans="1:35" ht="162.75" customHeight="1">
      <c r="A25" s="621">
        <v>7</v>
      </c>
      <c r="B25" s="631">
        <v>7000024508</v>
      </c>
      <c r="C25" s="631">
        <v>1190</v>
      </c>
      <c r="D25" s="632" t="s">
        <v>450</v>
      </c>
      <c r="E25" s="632">
        <v>1000069041</v>
      </c>
      <c r="F25" s="633">
        <v>18</v>
      </c>
      <c r="G25" s="600" t="s">
        <v>466</v>
      </c>
      <c r="H25" s="600" t="s">
        <v>219</v>
      </c>
      <c r="I25" s="600">
        <v>2</v>
      </c>
      <c r="J25" s="634"/>
      <c r="K25" s="627" t="str">
        <f t="shared" si="22"/>
        <v>INCLUDED</v>
      </c>
      <c r="L25" s="634"/>
      <c r="M25" s="627" t="str">
        <f t="shared" si="23"/>
        <v>INCLUDED</v>
      </c>
      <c r="N25" s="627">
        <f t="shared" si="24"/>
        <v>0</v>
      </c>
      <c r="O25" s="627" t="str">
        <f t="shared" si="25"/>
        <v>INCLUDED</v>
      </c>
      <c r="P25" s="627" t="str">
        <f t="shared" si="26"/>
        <v>0</v>
      </c>
      <c r="Q25" s="627" t="str">
        <f t="shared" si="27"/>
        <v>0</v>
      </c>
      <c r="R25" s="627">
        <f t="shared" si="28"/>
        <v>0</v>
      </c>
      <c r="S25" s="627">
        <f t="shared" si="29"/>
        <v>0</v>
      </c>
      <c r="T25" s="628"/>
      <c r="U25" s="628"/>
      <c r="V25" s="629"/>
      <c r="W25" s="629"/>
      <c r="X25" s="629"/>
      <c r="Y25" s="630"/>
      <c r="AA25" s="578"/>
      <c r="AB25" s="577"/>
      <c r="AC25" s="577"/>
      <c r="AD25" s="577"/>
      <c r="AE25" s="577"/>
      <c r="AF25" s="577"/>
    </row>
    <row r="26" spans="1:35" ht="162.75" customHeight="1">
      <c r="A26" s="607">
        <v>8</v>
      </c>
      <c r="B26" s="631">
        <v>7000024508</v>
      </c>
      <c r="C26" s="631">
        <v>1200</v>
      </c>
      <c r="D26" s="632" t="s">
        <v>450</v>
      </c>
      <c r="E26" s="632">
        <v>1000069043</v>
      </c>
      <c r="F26" s="633">
        <v>18</v>
      </c>
      <c r="G26" s="600" t="s">
        <v>467</v>
      </c>
      <c r="H26" s="600" t="s">
        <v>219</v>
      </c>
      <c r="I26" s="600">
        <v>2</v>
      </c>
      <c r="J26" s="634"/>
      <c r="K26" s="627" t="str">
        <f t="shared" si="22"/>
        <v>INCLUDED</v>
      </c>
      <c r="L26" s="634"/>
      <c r="M26" s="627" t="str">
        <f t="shared" si="23"/>
        <v>INCLUDED</v>
      </c>
      <c r="N26" s="627">
        <f t="shared" si="24"/>
        <v>0</v>
      </c>
      <c r="O26" s="627" t="str">
        <f t="shared" si="25"/>
        <v>INCLUDED</v>
      </c>
      <c r="P26" s="627" t="str">
        <f t="shared" si="26"/>
        <v>0</v>
      </c>
      <c r="Q26" s="627" t="str">
        <f t="shared" si="27"/>
        <v>0</v>
      </c>
      <c r="R26" s="627">
        <f t="shared" si="28"/>
        <v>0</v>
      </c>
      <c r="S26" s="627">
        <f t="shared" si="29"/>
        <v>0</v>
      </c>
      <c r="T26" s="628"/>
      <c r="U26" s="628"/>
      <c r="V26" s="629"/>
      <c r="W26" s="629"/>
      <c r="X26" s="629"/>
      <c r="Y26" s="630"/>
      <c r="AA26" s="578"/>
      <c r="AB26" s="577"/>
      <c r="AC26" s="577"/>
      <c r="AD26" s="577"/>
      <c r="AE26" s="577"/>
      <c r="AF26" s="577"/>
    </row>
    <row r="27" spans="1:35" ht="162.75" customHeight="1">
      <c r="A27" s="621">
        <v>9</v>
      </c>
      <c r="B27" s="631">
        <v>7000024508</v>
      </c>
      <c r="C27" s="631">
        <v>1210</v>
      </c>
      <c r="D27" s="632" t="s">
        <v>450</v>
      </c>
      <c r="E27" s="632">
        <v>1000069044</v>
      </c>
      <c r="F27" s="633">
        <v>18</v>
      </c>
      <c r="G27" s="600" t="s">
        <v>468</v>
      </c>
      <c r="H27" s="600" t="s">
        <v>219</v>
      </c>
      <c r="I27" s="600">
        <v>2</v>
      </c>
      <c r="J27" s="634"/>
      <c r="K27" s="627" t="str">
        <f t="shared" si="22"/>
        <v>INCLUDED</v>
      </c>
      <c r="L27" s="634"/>
      <c r="M27" s="627" t="str">
        <f t="shared" si="23"/>
        <v>INCLUDED</v>
      </c>
      <c r="N27" s="627">
        <f t="shared" si="24"/>
        <v>0</v>
      </c>
      <c r="O27" s="627" t="str">
        <f t="shared" si="25"/>
        <v>INCLUDED</v>
      </c>
      <c r="P27" s="627" t="str">
        <f t="shared" si="26"/>
        <v>0</v>
      </c>
      <c r="Q27" s="627" t="str">
        <f t="shared" si="27"/>
        <v>0</v>
      </c>
      <c r="R27" s="627">
        <f t="shared" si="28"/>
        <v>0</v>
      </c>
      <c r="S27" s="627">
        <f t="shared" si="29"/>
        <v>0</v>
      </c>
      <c r="T27" s="628"/>
      <c r="U27" s="628"/>
      <c r="V27" s="629"/>
      <c r="W27" s="629"/>
      <c r="X27" s="629"/>
      <c r="Y27" s="630"/>
      <c r="AA27" s="578"/>
      <c r="AB27" s="577"/>
      <c r="AC27" s="577"/>
      <c r="AD27" s="577"/>
      <c r="AE27" s="577"/>
      <c r="AF27" s="577"/>
    </row>
    <row r="28" spans="1:35" ht="162.75" customHeight="1">
      <c r="A28" s="607">
        <v>10</v>
      </c>
      <c r="B28" s="631">
        <v>7000024508</v>
      </c>
      <c r="C28" s="631">
        <v>1220</v>
      </c>
      <c r="D28" s="632" t="s">
        <v>450</v>
      </c>
      <c r="E28" s="632">
        <v>1000069045</v>
      </c>
      <c r="F28" s="633">
        <v>18</v>
      </c>
      <c r="G28" s="600" t="s">
        <v>469</v>
      </c>
      <c r="H28" s="600" t="s">
        <v>219</v>
      </c>
      <c r="I28" s="600">
        <v>1</v>
      </c>
      <c r="J28" s="634"/>
      <c r="K28" s="627" t="str">
        <f t="shared" si="22"/>
        <v>INCLUDED</v>
      </c>
      <c r="L28" s="634"/>
      <c r="M28" s="627" t="str">
        <f t="shared" si="23"/>
        <v>INCLUDED</v>
      </c>
      <c r="N28" s="627">
        <f t="shared" si="24"/>
        <v>0</v>
      </c>
      <c r="O28" s="627" t="str">
        <f t="shared" si="25"/>
        <v>INCLUDED</v>
      </c>
      <c r="P28" s="627" t="str">
        <f t="shared" si="26"/>
        <v>0</v>
      </c>
      <c r="Q28" s="627" t="str">
        <f t="shared" si="27"/>
        <v>0</v>
      </c>
      <c r="R28" s="627">
        <f t="shared" si="28"/>
        <v>0</v>
      </c>
      <c r="S28" s="627">
        <f t="shared" si="29"/>
        <v>0</v>
      </c>
      <c r="T28" s="628"/>
      <c r="U28" s="628"/>
      <c r="V28" s="629"/>
      <c r="W28" s="629"/>
      <c r="X28" s="629"/>
      <c r="Y28" s="630"/>
      <c r="AA28" s="578"/>
      <c r="AB28" s="577"/>
      <c r="AC28" s="577"/>
      <c r="AD28" s="577"/>
      <c r="AE28" s="577"/>
      <c r="AF28" s="577"/>
    </row>
    <row r="29" spans="1:35" ht="162.75" customHeight="1">
      <c r="A29" s="621">
        <v>11</v>
      </c>
      <c r="B29" s="631">
        <v>7000024508</v>
      </c>
      <c r="C29" s="631">
        <v>1230</v>
      </c>
      <c r="D29" s="632" t="s">
        <v>451</v>
      </c>
      <c r="E29" s="632">
        <v>1000019718</v>
      </c>
      <c r="F29" s="633">
        <v>18</v>
      </c>
      <c r="G29" s="600" t="s">
        <v>470</v>
      </c>
      <c r="H29" s="600" t="s">
        <v>219</v>
      </c>
      <c r="I29" s="600">
        <v>1</v>
      </c>
      <c r="J29" s="634"/>
      <c r="K29" s="627" t="str">
        <f t="shared" si="22"/>
        <v>INCLUDED</v>
      </c>
      <c r="L29" s="634"/>
      <c r="M29" s="627" t="str">
        <f t="shared" si="23"/>
        <v>INCLUDED</v>
      </c>
      <c r="N29" s="627">
        <f t="shared" si="24"/>
        <v>0</v>
      </c>
      <c r="O29" s="627" t="str">
        <f t="shared" si="25"/>
        <v>INCLUDED</v>
      </c>
      <c r="P29" s="627" t="str">
        <f t="shared" si="26"/>
        <v>0</v>
      </c>
      <c r="Q29" s="627" t="str">
        <f t="shared" si="27"/>
        <v>0</v>
      </c>
      <c r="R29" s="627">
        <f t="shared" si="28"/>
        <v>0</v>
      </c>
      <c r="S29" s="627">
        <f t="shared" si="29"/>
        <v>0</v>
      </c>
      <c r="T29" s="628"/>
      <c r="U29" s="628"/>
      <c r="V29" s="629"/>
      <c r="W29" s="629"/>
      <c r="X29" s="629"/>
      <c r="Y29" s="630"/>
      <c r="AA29" s="578"/>
      <c r="AB29" s="577"/>
      <c r="AC29" s="577"/>
      <c r="AD29" s="577"/>
      <c r="AE29" s="577"/>
      <c r="AF29" s="577"/>
    </row>
    <row r="30" spans="1:35" ht="162.75" customHeight="1">
      <c r="A30" s="607">
        <v>12</v>
      </c>
      <c r="B30" s="631">
        <v>7000024508</v>
      </c>
      <c r="C30" s="631">
        <v>1240</v>
      </c>
      <c r="D30" s="632" t="s">
        <v>451</v>
      </c>
      <c r="E30" s="632">
        <v>1000045873</v>
      </c>
      <c r="F30" s="633">
        <v>18</v>
      </c>
      <c r="G30" s="600" t="s">
        <v>471</v>
      </c>
      <c r="H30" s="600" t="s">
        <v>219</v>
      </c>
      <c r="I30" s="600">
        <v>3</v>
      </c>
      <c r="J30" s="634"/>
      <c r="K30" s="627" t="str">
        <f t="shared" si="22"/>
        <v>INCLUDED</v>
      </c>
      <c r="L30" s="634"/>
      <c r="M30" s="627" t="str">
        <f t="shared" si="23"/>
        <v>INCLUDED</v>
      </c>
      <c r="N30" s="627">
        <f t="shared" si="24"/>
        <v>0</v>
      </c>
      <c r="O30" s="627" t="str">
        <f t="shared" si="25"/>
        <v>INCLUDED</v>
      </c>
      <c r="P30" s="627" t="str">
        <f t="shared" si="26"/>
        <v>0</v>
      </c>
      <c r="Q30" s="627" t="str">
        <f t="shared" si="27"/>
        <v>0</v>
      </c>
      <c r="R30" s="627">
        <f t="shared" si="28"/>
        <v>0</v>
      </c>
      <c r="S30" s="627">
        <f t="shared" si="29"/>
        <v>0</v>
      </c>
      <c r="T30" s="628"/>
      <c r="U30" s="628"/>
      <c r="V30" s="629"/>
      <c r="W30" s="629"/>
      <c r="X30" s="629"/>
      <c r="Y30" s="630"/>
      <c r="AA30" s="578"/>
      <c r="AB30" s="577"/>
      <c r="AC30" s="577"/>
      <c r="AD30" s="577"/>
      <c r="AE30" s="577"/>
      <c r="AF30" s="577"/>
    </row>
    <row r="31" spans="1:35" ht="162.75" customHeight="1">
      <c r="A31" s="621">
        <v>13</v>
      </c>
      <c r="B31" s="631">
        <v>7000024508</v>
      </c>
      <c r="C31" s="631">
        <v>1250</v>
      </c>
      <c r="D31" s="632" t="s">
        <v>451</v>
      </c>
      <c r="E31" s="632">
        <v>1000017587</v>
      </c>
      <c r="F31" s="633">
        <v>18</v>
      </c>
      <c r="G31" s="600" t="s">
        <v>472</v>
      </c>
      <c r="H31" s="600" t="s">
        <v>219</v>
      </c>
      <c r="I31" s="600">
        <v>25</v>
      </c>
      <c r="J31" s="634"/>
      <c r="K31" s="627" t="str">
        <f t="shared" si="22"/>
        <v>INCLUDED</v>
      </c>
      <c r="L31" s="634"/>
      <c r="M31" s="627" t="str">
        <f t="shared" si="23"/>
        <v>INCLUDED</v>
      </c>
      <c r="N31" s="627">
        <f t="shared" si="24"/>
        <v>0</v>
      </c>
      <c r="O31" s="627" t="str">
        <f t="shared" si="25"/>
        <v>INCLUDED</v>
      </c>
      <c r="P31" s="627" t="str">
        <f t="shared" si="26"/>
        <v>0</v>
      </c>
      <c r="Q31" s="627" t="str">
        <f t="shared" si="27"/>
        <v>0</v>
      </c>
      <c r="R31" s="627">
        <f t="shared" si="28"/>
        <v>0</v>
      </c>
      <c r="S31" s="627">
        <f t="shared" si="29"/>
        <v>0</v>
      </c>
      <c r="T31" s="628"/>
      <c r="U31" s="628"/>
      <c r="V31" s="629"/>
      <c r="W31" s="629"/>
      <c r="X31" s="629"/>
      <c r="Y31" s="630"/>
      <c r="AA31" s="578"/>
      <c r="AB31" s="577"/>
      <c r="AC31" s="577"/>
      <c r="AD31" s="577"/>
      <c r="AE31" s="577"/>
      <c r="AF31" s="577"/>
    </row>
    <row r="32" spans="1:35" ht="162.75" customHeight="1">
      <c r="A32" s="607">
        <v>14</v>
      </c>
      <c r="B32" s="631">
        <v>7000024508</v>
      </c>
      <c r="C32" s="631">
        <v>1260</v>
      </c>
      <c r="D32" s="632" t="s">
        <v>451</v>
      </c>
      <c r="E32" s="632">
        <v>1000057380</v>
      </c>
      <c r="F32" s="633">
        <v>18</v>
      </c>
      <c r="G32" s="600" t="s">
        <v>473</v>
      </c>
      <c r="H32" s="600" t="s">
        <v>219</v>
      </c>
      <c r="I32" s="600">
        <v>8</v>
      </c>
      <c r="J32" s="634"/>
      <c r="K32" s="627" t="str">
        <f t="shared" si="22"/>
        <v>INCLUDED</v>
      </c>
      <c r="L32" s="634"/>
      <c r="M32" s="627" t="str">
        <f t="shared" si="23"/>
        <v>INCLUDED</v>
      </c>
      <c r="N32" s="627">
        <f t="shared" si="24"/>
        <v>0</v>
      </c>
      <c r="O32" s="627" t="str">
        <f t="shared" si="25"/>
        <v>INCLUDED</v>
      </c>
      <c r="P32" s="627" t="str">
        <f t="shared" si="26"/>
        <v>0</v>
      </c>
      <c r="Q32" s="627" t="str">
        <f t="shared" si="27"/>
        <v>0</v>
      </c>
      <c r="R32" s="627">
        <f t="shared" si="28"/>
        <v>0</v>
      </c>
      <c r="S32" s="627">
        <f t="shared" si="29"/>
        <v>0</v>
      </c>
      <c r="T32" s="628"/>
      <c r="U32" s="628"/>
      <c r="V32" s="629"/>
      <c r="W32" s="629"/>
      <c r="X32" s="629"/>
      <c r="Y32" s="630"/>
      <c r="AA32" s="578"/>
      <c r="AB32" s="577"/>
      <c r="AC32" s="577"/>
      <c r="AD32" s="577"/>
      <c r="AE32" s="577"/>
      <c r="AF32" s="577"/>
    </row>
    <row r="33" spans="1:32" ht="162.75" customHeight="1">
      <c r="A33" s="621">
        <v>15</v>
      </c>
      <c r="B33" s="631">
        <v>7000024508</v>
      </c>
      <c r="C33" s="631">
        <v>1270</v>
      </c>
      <c r="D33" s="632" t="s">
        <v>451</v>
      </c>
      <c r="E33" s="632">
        <v>1000048808</v>
      </c>
      <c r="F33" s="633">
        <v>18</v>
      </c>
      <c r="G33" s="600" t="s">
        <v>474</v>
      </c>
      <c r="H33" s="600" t="s">
        <v>219</v>
      </c>
      <c r="I33" s="600">
        <v>25</v>
      </c>
      <c r="J33" s="634"/>
      <c r="K33" s="627" t="str">
        <f t="shared" si="22"/>
        <v>INCLUDED</v>
      </c>
      <c r="L33" s="634"/>
      <c r="M33" s="627" t="str">
        <f t="shared" si="23"/>
        <v>INCLUDED</v>
      </c>
      <c r="N33" s="627">
        <f t="shared" si="24"/>
        <v>0</v>
      </c>
      <c r="O33" s="627" t="str">
        <f t="shared" si="25"/>
        <v>INCLUDED</v>
      </c>
      <c r="P33" s="627" t="str">
        <f t="shared" si="26"/>
        <v>0</v>
      </c>
      <c r="Q33" s="627" t="str">
        <f t="shared" si="27"/>
        <v>0</v>
      </c>
      <c r="R33" s="627">
        <f t="shared" si="28"/>
        <v>0</v>
      </c>
      <c r="S33" s="627">
        <f t="shared" si="29"/>
        <v>0</v>
      </c>
      <c r="T33" s="628"/>
      <c r="U33" s="628"/>
      <c r="V33" s="629"/>
      <c r="W33" s="629"/>
      <c r="X33" s="629"/>
      <c r="Y33" s="630"/>
      <c r="AA33" s="578"/>
      <c r="AB33" s="577"/>
      <c r="AC33" s="577"/>
      <c r="AD33" s="577"/>
      <c r="AE33" s="577"/>
      <c r="AF33" s="577"/>
    </row>
    <row r="34" spans="1:32" ht="162.75" customHeight="1">
      <c r="A34" s="607">
        <v>16</v>
      </c>
      <c r="B34" s="631">
        <v>7000024508</v>
      </c>
      <c r="C34" s="631">
        <v>1280</v>
      </c>
      <c r="D34" s="632" t="s">
        <v>451</v>
      </c>
      <c r="E34" s="632">
        <v>1000010003</v>
      </c>
      <c r="F34" s="633">
        <v>18</v>
      </c>
      <c r="G34" s="600" t="s">
        <v>475</v>
      </c>
      <c r="H34" s="600" t="s">
        <v>219</v>
      </c>
      <c r="I34" s="600">
        <v>224</v>
      </c>
      <c r="J34" s="634"/>
      <c r="K34" s="627" t="str">
        <f t="shared" si="22"/>
        <v>INCLUDED</v>
      </c>
      <c r="L34" s="634"/>
      <c r="M34" s="627" t="str">
        <f t="shared" si="23"/>
        <v>INCLUDED</v>
      </c>
      <c r="N34" s="627">
        <f t="shared" si="24"/>
        <v>0</v>
      </c>
      <c r="O34" s="627" t="str">
        <f t="shared" si="25"/>
        <v>INCLUDED</v>
      </c>
      <c r="P34" s="627" t="str">
        <f t="shared" si="26"/>
        <v>0</v>
      </c>
      <c r="Q34" s="627" t="str">
        <f t="shared" si="27"/>
        <v>0</v>
      </c>
      <c r="R34" s="627">
        <f t="shared" si="28"/>
        <v>0</v>
      </c>
      <c r="S34" s="627">
        <f t="shared" si="29"/>
        <v>0</v>
      </c>
      <c r="T34" s="628"/>
      <c r="U34" s="628"/>
      <c r="V34" s="629"/>
      <c r="W34" s="629"/>
      <c r="X34" s="629"/>
      <c r="Y34" s="630"/>
      <c r="AA34" s="578"/>
      <c r="AB34" s="577"/>
      <c r="AC34" s="577"/>
      <c r="AD34" s="577"/>
      <c r="AE34" s="577"/>
      <c r="AF34" s="577"/>
    </row>
    <row r="35" spans="1:32" ht="162.75" customHeight="1">
      <c r="A35" s="621">
        <v>17</v>
      </c>
      <c r="B35" s="631">
        <v>7000024508</v>
      </c>
      <c r="C35" s="631">
        <v>1290</v>
      </c>
      <c r="D35" s="632" t="s">
        <v>451</v>
      </c>
      <c r="E35" s="632">
        <v>1000038340</v>
      </c>
      <c r="F35" s="633">
        <v>18</v>
      </c>
      <c r="G35" s="600" t="s">
        <v>476</v>
      </c>
      <c r="H35" s="600" t="s">
        <v>219</v>
      </c>
      <c r="I35" s="600">
        <v>28</v>
      </c>
      <c r="J35" s="634"/>
      <c r="K35" s="627" t="str">
        <f t="shared" si="22"/>
        <v>INCLUDED</v>
      </c>
      <c r="L35" s="634"/>
      <c r="M35" s="627" t="str">
        <f t="shared" si="23"/>
        <v>INCLUDED</v>
      </c>
      <c r="N35" s="627">
        <f t="shared" si="24"/>
        <v>0</v>
      </c>
      <c r="O35" s="627" t="str">
        <f t="shared" si="25"/>
        <v>INCLUDED</v>
      </c>
      <c r="P35" s="627" t="str">
        <f t="shared" si="26"/>
        <v>0</v>
      </c>
      <c r="Q35" s="627" t="str">
        <f t="shared" si="27"/>
        <v>0</v>
      </c>
      <c r="R35" s="627">
        <f t="shared" si="28"/>
        <v>0</v>
      </c>
      <c r="S35" s="627">
        <f t="shared" si="29"/>
        <v>0</v>
      </c>
      <c r="T35" s="628"/>
      <c r="U35" s="628"/>
      <c r="V35" s="629"/>
      <c r="W35" s="629"/>
      <c r="X35" s="629"/>
      <c r="Y35" s="630"/>
      <c r="AA35" s="578"/>
      <c r="AB35" s="577"/>
      <c r="AC35" s="577"/>
      <c r="AD35" s="577"/>
      <c r="AE35" s="577"/>
      <c r="AF35" s="577"/>
    </row>
    <row r="36" spans="1:32" ht="162.75" customHeight="1">
      <c r="A36" s="607">
        <v>18</v>
      </c>
      <c r="B36" s="631">
        <v>7000024508</v>
      </c>
      <c r="C36" s="631">
        <v>1300</v>
      </c>
      <c r="D36" s="632" t="s">
        <v>452</v>
      </c>
      <c r="E36" s="632">
        <v>1000017508</v>
      </c>
      <c r="F36" s="633">
        <v>18</v>
      </c>
      <c r="G36" s="600" t="s">
        <v>477</v>
      </c>
      <c r="H36" s="600" t="s">
        <v>220</v>
      </c>
      <c r="I36" s="600">
        <v>277</v>
      </c>
      <c r="J36" s="634"/>
      <c r="K36" s="627" t="str">
        <f t="shared" si="22"/>
        <v>INCLUDED</v>
      </c>
      <c r="L36" s="634"/>
      <c r="M36" s="627" t="str">
        <f t="shared" si="23"/>
        <v>INCLUDED</v>
      </c>
      <c r="N36" s="627">
        <f t="shared" si="24"/>
        <v>0</v>
      </c>
      <c r="O36" s="627" t="str">
        <f t="shared" si="25"/>
        <v>INCLUDED</v>
      </c>
      <c r="P36" s="627" t="str">
        <f t="shared" si="26"/>
        <v>0</v>
      </c>
      <c r="Q36" s="627" t="str">
        <f t="shared" si="27"/>
        <v>0</v>
      </c>
      <c r="R36" s="627">
        <f t="shared" si="28"/>
        <v>0</v>
      </c>
      <c r="S36" s="627">
        <f t="shared" si="29"/>
        <v>0</v>
      </c>
      <c r="T36" s="628"/>
      <c r="U36" s="628"/>
      <c r="V36" s="629"/>
      <c r="W36" s="629"/>
      <c r="X36" s="629"/>
      <c r="Y36" s="630"/>
      <c r="AA36" s="578"/>
      <c r="AB36" s="577"/>
      <c r="AC36" s="577"/>
      <c r="AD36" s="577"/>
      <c r="AE36" s="577"/>
      <c r="AF36" s="577"/>
    </row>
    <row r="37" spans="1:32" ht="162.75" customHeight="1">
      <c r="A37" s="621">
        <v>19</v>
      </c>
      <c r="B37" s="631">
        <v>7000024508</v>
      </c>
      <c r="C37" s="631">
        <v>1310</v>
      </c>
      <c r="D37" s="632" t="s">
        <v>452</v>
      </c>
      <c r="E37" s="632">
        <v>1000009119</v>
      </c>
      <c r="F37" s="633">
        <v>18</v>
      </c>
      <c r="G37" s="600" t="s">
        <v>478</v>
      </c>
      <c r="H37" s="600" t="s">
        <v>220</v>
      </c>
      <c r="I37" s="600">
        <v>277</v>
      </c>
      <c r="J37" s="634"/>
      <c r="K37" s="627" t="str">
        <f t="shared" si="22"/>
        <v>INCLUDED</v>
      </c>
      <c r="L37" s="634"/>
      <c r="M37" s="627" t="str">
        <f t="shared" si="23"/>
        <v>INCLUDED</v>
      </c>
      <c r="N37" s="627">
        <f t="shared" si="24"/>
        <v>0</v>
      </c>
      <c r="O37" s="627" t="str">
        <f t="shared" si="25"/>
        <v>INCLUDED</v>
      </c>
      <c r="P37" s="627" t="str">
        <f t="shared" si="26"/>
        <v>0</v>
      </c>
      <c r="Q37" s="627" t="str">
        <f t="shared" si="27"/>
        <v>0</v>
      </c>
      <c r="R37" s="627">
        <f t="shared" si="28"/>
        <v>0</v>
      </c>
      <c r="S37" s="627">
        <f t="shared" si="29"/>
        <v>0</v>
      </c>
      <c r="T37" s="628"/>
      <c r="U37" s="628"/>
      <c r="V37" s="629"/>
      <c r="W37" s="629"/>
      <c r="X37" s="629"/>
      <c r="Y37" s="630"/>
      <c r="AA37" s="578"/>
      <c r="AB37" s="577"/>
      <c r="AC37" s="577"/>
      <c r="AD37" s="577"/>
      <c r="AE37" s="577"/>
      <c r="AF37" s="577"/>
    </row>
    <row r="38" spans="1:32" ht="162.75" customHeight="1">
      <c r="A38" s="607">
        <v>20</v>
      </c>
      <c r="B38" s="631">
        <v>7000024508</v>
      </c>
      <c r="C38" s="631">
        <v>1320</v>
      </c>
      <c r="D38" s="632" t="s">
        <v>452</v>
      </c>
      <c r="E38" s="632">
        <v>1000006779</v>
      </c>
      <c r="F38" s="633">
        <v>18</v>
      </c>
      <c r="G38" s="600" t="s">
        <v>479</v>
      </c>
      <c r="H38" s="600" t="s">
        <v>220</v>
      </c>
      <c r="I38" s="600">
        <v>277</v>
      </c>
      <c r="J38" s="634"/>
      <c r="K38" s="627" t="str">
        <f t="shared" si="22"/>
        <v>INCLUDED</v>
      </c>
      <c r="L38" s="634"/>
      <c r="M38" s="627" t="str">
        <f t="shared" si="23"/>
        <v>INCLUDED</v>
      </c>
      <c r="N38" s="627">
        <f t="shared" si="24"/>
        <v>0</v>
      </c>
      <c r="O38" s="627" t="str">
        <f t="shared" si="25"/>
        <v>INCLUDED</v>
      </c>
      <c r="P38" s="627" t="str">
        <f t="shared" si="26"/>
        <v>0</v>
      </c>
      <c r="Q38" s="627" t="str">
        <f t="shared" si="27"/>
        <v>0</v>
      </c>
      <c r="R38" s="627">
        <f t="shared" si="28"/>
        <v>0</v>
      </c>
      <c r="S38" s="627">
        <f t="shared" si="29"/>
        <v>0</v>
      </c>
      <c r="T38" s="628"/>
      <c r="U38" s="628"/>
      <c r="V38" s="629"/>
      <c r="W38" s="629"/>
      <c r="X38" s="629"/>
      <c r="Y38" s="630"/>
      <c r="AA38" s="578"/>
      <c r="AB38" s="577"/>
      <c r="AC38" s="577"/>
      <c r="AD38" s="577"/>
      <c r="AE38" s="577"/>
      <c r="AF38" s="577"/>
    </row>
    <row r="39" spans="1:32" ht="162.75" customHeight="1">
      <c r="A39" s="621">
        <v>21</v>
      </c>
      <c r="B39" s="631">
        <v>7000024508</v>
      </c>
      <c r="C39" s="631">
        <v>1330</v>
      </c>
      <c r="D39" s="632" t="s">
        <v>452</v>
      </c>
      <c r="E39" s="632">
        <v>1000032563</v>
      </c>
      <c r="F39" s="633">
        <v>18</v>
      </c>
      <c r="G39" s="600" t="s">
        <v>480</v>
      </c>
      <c r="H39" s="600" t="s">
        <v>219</v>
      </c>
      <c r="I39" s="600">
        <v>277</v>
      </c>
      <c r="J39" s="634"/>
      <c r="K39" s="627" t="str">
        <f t="shared" si="22"/>
        <v>INCLUDED</v>
      </c>
      <c r="L39" s="634"/>
      <c r="M39" s="627" t="str">
        <f t="shared" si="23"/>
        <v>INCLUDED</v>
      </c>
      <c r="N39" s="627">
        <f t="shared" si="24"/>
        <v>0</v>
      </c>
      <c r="O39" s="627" t="str">
        <f t="shared" si="25"/>
        <v>INCLUDED</v>
      </c>
      <c r="P39" s="627" t="str">
        <f t="shared" si="26"/>
        <v>0</v>
      </c>
      <c r="Q39" s="627" t="str">
        <f t="shared" si="27"/>
        <v>0</v>
      </c>
      <c r="R39" s="627">
        <f t="shared" si="28"/>
        <v>0</v>
      </c>
      <c r="S39" s="627">
        <f t="shared" si="29"/>
        <v>0</v>
      </c>
      <c r="T39" s="628"/>
      <c r="U39" s="628"/>
      <c r="V39" s="629"/>
      <c r="W39" s="629"/>
      <c r="X39" s="629"/>
      <c r="Y39" s="630"/>
      <c r="AA39" s="578"/>
      <c r="AB39" s="577"/>
      <c r="AC39" s="577"/>
      <c r="AD39" s="577"/>
      <c r="AE39" s="577"/>
      <c r="AF39" s="577"/>
    </row>
    <row r="40" spans="1:32" ht="162.75" customHeight="1">
      <c r="A40" s="607">
        <v>22</v>
      </c>
      <c r="B40" s="631">
        <v>7000024508</v>
      </c>
      <c r="C40" s="631">
        <v>1340</v>
      </c>
      <c r="D40" s="632" t="s">
        <v>452</v>
      </c>
      <c r="E40" s="632">
        <v>1000034828</v>
      </c>
      <c r="F40" s="633">
        <v>18</v>
      </c>
      <c r="G40" s="600" t="s">
        <v>481</v>
      </c>
      <c r="H40" s="600" t="s">
        <v>219</v>
      </c>
      <c r="I40" s="600">
        <v>277</v>
      </c>
      <c r="J40" s="634"/>
      <c r="K40" s="627" t="str">
        <f t="shared" si="22"/>
        <v>INCLUDED</v>
      </c>
      <c r="L40" s="634"/>
      <c r="M40" s="627" t="str">
        <f t="shared" si="23"/>
        <v>INCLUDED</v>
      </c>
      <c r="N40" s="627">
        <f t="shared" si="24"/>
        <v>0</v>
      </c>
      <c r="O40" s="627" t="str">
        <f t="shared" si="25"/>
        <v>INCLUDED</v>
      </c>
      <c r="P40" s="627" t="str">
        <f t="shared" si="26"/>
        <v>0</v>
      </c>
      <c r="Q40" s="627" t="str">
        <f t="shared" si="27"/>
        <v>0</v>
      </c>
      <c r="R40" s="627">
        <f t="shared" si="28"/>
        <v>0</v>
      </c>
      <c r="S40" s="627">
        <f t="shared" si="29"/>
        <v>0</v>
      </c>
      <c r="T40" s="628"/>
      <c r="U40" s="628"/>
      <c r="V40" s="629"/>
      <c r="W40" s="629"/>
      <c r="X40" s="629"/>
      <c r="Y40" s="630"/>
      <c r="AA40" s="578"/>
      <c r="AB40" s="577"/>
      <c r="AC40" s="577"/>
      <c r="AD40" s="577"/>
      <c r="AE40" s="577"/>
      <c r="AF40" s="577"/>
    </row>
    <row r="41" spans="1:32" ht="162.75" customHeight="1">
      <c r="A41" s="621">
        <v>23</v>
      </c>
      <c r="B41" s="631">
        <v>7000024508</v>
      </c>
      <c r="C41" s="631">
        <v>1350</v>
      </c>
      <c r="D41" s="632" t="s">
        <v>452</v>
      </c>
      <c r="E41" s="632">
        <v>1000007735</v>
      </c>
      <c r="F41" s="633">
        <v>18</v>
      </c>
      <c r="G41" s="600" t="s">
        <v>482</v>
      </c>
      <c r="H41" s="600" t="s">
        <v>220</v>
      </c>
      <c r="I41" s="600">
        <v>71</v>
      </c>
      <c r="J41" s="634"/>
      <c r="K41" s="627" t="str">
        <f t="shared" si="22"/>
        <v>INCLUDED</v>
      </c>
      <c r="L41" s="634"/>
      <c r="M41" s="627" t="str">
        <f t="shared" si="23"/>
        <v>INCLUDED</v>
      </c>
      <c r="N41" s="627">
        <f t="shared" si="24"/>
        <v>0</v>
      </c>
      <c r="O41" s="627" t="str">
        <f t="shared" si="25"/>
        <v>INCLUDED</v>
      </c>
      <c r="P41" s="627" t="str">
        <f t="shared" si="26"/>
        <v>0</v>
      </c>
      <c r="Q41" s="627" t="str">
        <f t="shared" si="27"/>
        <v>0</v>
      </c>
      <c r="R41" s="627">
        <f t="shared" si="28"/>
        <v>0</v>
      </c>
      <c r="S41" s="627">
        <f t="shared" si="29"/>
        <v>0</v>
      </c>
      <c r="T41" s="628"/>
      <c r="U41" s="628"/>
      <c r="V41" s="629"/>
      <c r="W41" s="629"/>
      <c r="X41" s="629"/>
      <c r="Y41" s="630"/>
      <c r="AA41" s="578"/>
      <c r="AB41" s="577"/>
      <c r="AC41" s="577"/>
      <c r="AD41" s="577"/>
      <c r="AE41" s="577"/>
      <c r="AF41" s="577"/>
    </row>
    <row r="42" spans="1:32" ht="162.75" customHeight="1">
      <c r="A42" s="607">
        <v>24</v>
      </c>
      <c r="B42" s="631">
        <v>7000024508</v>
      </c>
      <c r="C42" s="631">
        <v>1360</v>
      </c>
      <c r="D42" s="632" t="s">
        <v>453</v>
      </c>
      <c r="E42" s="632">
        <v>1000030861</v>
      </c>
      <c r="F42" s="633">
        <v>18</v>
      </c>
      <c r="G42" s="600" t="s">
        <v>483</v>
      </c>
      <c r="H42" s="600" t="s">
        <v>363</v>
      </c>
      <c r="I42" s="600">
        <v>137</v>
      </c>
      <c r="J42" s="634"/>
      <c r="K42" s="627" t="str">
        <f t="shared" si="22"/>
        <v>INCLUDED</v>
      </c>
      <c r="L42" s="634"/>
      <c r="M42" s="627" t="str">
        <f t="shared" si="23"/>
        <v>INCLUDED</v>
      </c>
      <c r="N42" s="627">
        <f t="shared" si="24"/>
        <v>0</v>
      </c>
      <c r="O42" s="627" t="str">
        <f t="shared" si="25"/>
        <v>INCLUDED</v>
      </c>
      <c r="P42" s="627" t="str">
        <f t="shared" si="26"/>
        <v>0</v>
      </c>
      <c r="Q42" s="627" t="str">
        <f t="shared" si="27"/>
        <v>0</v>
      </c>
      <c r="R42" s="627">
        <f t="shared" si="28"/>
        <v>0</v>
      </c>
      <c r="S42" s="627">
        <f t="shared" si="29"/>
        <v>0</v>
      </c>
      <c r="T42" s="628"/>
      <c r="U42" s="628"/>
      <c r="V42" s="629"/>
      <c r="W42" s="629"/>
      <c r="X42" s="629"/>
      <c r="Y42" s="630"/>
      <c r="AA42" s="578"/>
      <c r="AB42" s="577"/>
      <c r="AC42" s="577"/>
      <c r="AD42" s="577"/>
      <c r="AE42" s="577"/>
      <c r="AF42" s="577"/>
    </row>
    <row r="43" spans="1:32" ht="162.75" customHeight="1">
      <c r="A43" s="621">
        <v>25</v>
      </c>
      <c r="B43" s="631">
        <v>7000024508</v>
      </c>
      <c r="C43" s="631">
        <v>1370</v>
      </c>
      <c r="D43" s="632" t="s">
        <v>453</v>
      </c>
      <c r="E43" s="632">
        <v>1000030840</v>
      </c>
      <c r="F43" s="633">
        <v>18</v>
      </c>
      <c r="G43" s="600" t="s">
        <v>484</v>
      </c>
      <c r="H43" s="600" t="s">
        <v>363</v>
      </c>
      <c r="I43" s="600">
        <v>46</v>
      </c>
      <c r="J43" s="634"/>
      <c r="K43" s="627" t="str">
        <f t="shared" si="22"/>
        <v>INCLUDED</v>
      </c>
      <c r="L43" s="634"/>
      <c r="M43" s="627" t="str">
        <f t="shared" si="23"/>
        <v>INCLUDED</v>
      </c>
      <c r="N43" s="627">
        <f t="shared" si="24"/>
        <v>0</v>
      </c>
      <c r="O43" s="627" t="str">
        <f t="shared" si="25"/>
        <v>INCLUDED</v>
      </c>
      <c r="P43" s="627" t="str">
        <f t="shared" si="26"/>
        <v>0</v>
      </c>
      <c r="Q43" s="627" t="str">
        <f t="shared" si="27"/>
        <v>0</v>
      </c>
      <c r="R43" s="627">
        <f t="shared" si="28"/>
        <v>0</v>
      </c>
      <c r="S43" s="627">
        <f t="shared" si="29"/>
        <v>0</v>
      </c>
      <c r="T43" s="628"/>
      <c r="U43" s="628"/>
      <c r="V43" s="629"/>
      <c r="W43" s="629"/>
      <c r="X43" s="629"/>
      <c r="Y43" s="630"/>
      <c r="AA43" s="578"/>
      <c r="AB43" s="577"/>
      <c r="AC43" s="577"/>
      <c r="AD43" s="577"/>
      <c r="AE43" s="577"/>
      <c r="AF43" s="577"/>
    </row>
    <row r="44" spans="1:32" ht="162.75" customHeight="1">
      <c r="A44" s="607">
        <v>26</v>
      </c>
      <c r="B44" s="631">
        <v>7000024508</v>
      </c>
      <c r="C44" s="631">
        <v>1380</v>
      </c>
      <c r="D44" s="632" t="s">
        <v>454</v>
      </c>
      <c r="E44" s="632">
        <v>1000006183</v>
      </c>
      <c r="F44" s="633">
        <v>18</v>
      </c>
      <c r="G44" s="600" t="s">
        <v>485</v>
      </c>
      <c r="H44" s="600" t="s">
        <v>219</v>
      </c>
      <c r="I44" s="600">
        <v>27464</v>
      </c>
      <c r="J44" s="634"/>
      <c r="K44" s="627" t="str">
        <f t="shared" si="22"/>
        <v>INCLUDED</v>
      </c>
      <c r="L44" s="634"/>
      <c r="M44" s="627" t="str">
        <f t="shared" si="23"/>
        <v>INCLUDED</v>
      </c>
      <c r="N44" s="627">
        <f t="shared" si="24"/>
        <v>0</v>
      </c>
      <c r="O44" s="627" t="str">
        <f t="shared" si="25"/>
        <v>INCLUDED</v>
      </c>
      <c r="P44" s="627" t="str">
        <f t="shared" si="26"/>
        <v>0</v>
      </c>
      <c r="Q44" s="627" t="str">
        <f t="shared" si="27"/>
        <v>0</v>
      </c>
      <c r="R44" s="627">
        <f t="shared" si="28"/>
        <v>0</v>
      </c>
      <c r="S44" s="627">
        <f t="shared" si="29"/>
        <v>0</v>
      </c>
      <c r="T44" s="628"/>
      <c r="U44" s="628"/>
      <c r="V44" s="629"/>
      <c r="W44" s="629"/>
      <c r="X44" s="629"/>
      <c r="Y44" s="630"/>
      <c r="AA44" s="578"/>
      <c r="AB44" s="577"/>
      <c r="AC44" s="577"/>
      <c r="AD44" s="577"/>
      <c r="AE44" s="577"/>
      <c r="AF44" s="577"/>
    </row>
    <row r="45" spans="1:32" ht="162.75" customHeight="1">
      <c r="A45" s="621">
        <v>27</v>
      </c>
      <c r="B45" s="631">
        <v>7000024508</v>
      </c>
      <c r="C45" s="631">
        <v>1390</v>
      </c>
      <c r="D45" s="632" t="s">
        <v>454</v>
      </c>
      <c r="E45" s="632">
        <v>1000005023</v>
      </c>
      <c r="F45" s="633">
        <v>18</v>
      </c>
      <c r="G45" s="600" t="s">
        <v>486</v>
      </c>
      <c r="H45" s="600" t="s">
        <v>219</v>
      </c>
      <c r="I45" s="600">
        <v>2151</v>
      </c>
      <c r="J45" s="634"/>
      <c r="K45" s="627" t="str">
        <f t="shared" si="22"/>
        <v>INCLUDED</v>
      </c>
      <c r="L45" s="634"/>
      <c r="M45" s="627" t="str">
        <f t="shared" si="23"/>
        <v>INCLUDED</v>
      </c>
      <c r="N45" s="627">
        <f t="shared" si="24"/>
        <v>0</v>
      </c>
      <c r="O45" s="627" t="str">
        <f t="shared" si="25"/>
        <v>INCLUDED</v>
      </c>
      <c r="P45" s="627" t="str">
        <f t="shared" si="26"/>
        <v>0</v>
      </c>
      <c r="Q45" s="627" t="str">
        <f t="shared" si="27"/>
        <v>0</v>
      </c>
      <c r="R45" s="627">
        <f t="shared" si="28"/>
        <v>0</v>
      </c>
      <c r="S45" s="627">
        <f t="shared" si="29"/>
        <v>0</v>
      </c>
      <c r="T45" s="628"/>
      <c r="U45" s="628"/>
      <c r="V45" s="629"/>
      <c r="W45" s="629"/>
      <c r="X45" s="629"/>
      <c r="Y45" s="630"/>
      <c r="AA45" s="578"/>
      <c r="AB45" s="577"/>
      <c r="AC45" s="577"/>
      <c r="AD45" s="577"/>
      <c r="AE45" s="577"/>
      <c r="AF45" s="577"/>
    </row>
    <row r="46" spans="1:32" ht="162.75" customHeight="1">
      <c r="A46" s="607">
        <v>28</v>
      </c>
      <c r="B46" s="631">
        <v>7000024508</v>
      </c>
      <c r="C46" s="631">
        <v>1400</v>
      </c>
      <c r="D46" s="632" t="s">
        <v>455</v>
      </c>
      <c r="E46" s="632">
        <v>1000062512</v>
      </c>
      <c r="F46" s="633">
        <v>18</v>
      </c>
      <c r="G46" s="600" t="s">
        <v>487</v>
      </c>
      <c r="H46" s="600" t="s">
        <v>220</v>
      </c>
      <c r="I46" s="600">
        <v>1236</v>
      </c>
      <c r="J46" s="634"/>
      <c r="K46" s="627" t="str">
        <f t="shared" si="22"/>
        <v>INCLUDED</v>
      </c>
      <c r="L46" s="634"/>
      <c r="M46" s="627" t="str">
        <f t="shared" si="23"/>
        <v>INCLUDED</v>
      </c>
      <c r="N46" s="627">
        <f t="shared" si="24"/>
        <v>0</v>
      </c>
      <c r="O46" s="627" t="str">
        <f t="shared" si="25"/>
        <v>INCLUDED</v>
      </c>
      <c r="P46" s="627" t="str">
        <f t="shared" si="26"/>
        <v>0</v>
      </c>
      <c r="Q46" s="627" t="str">
        <f t="shared" si="27"/>
        <v>0</v>
      </c>
      <c r="R46" s="627">
        <f t="shared" si="28"/>
        <v>0</v>
      </c>
      <c r="S46" s="627">
        <f t="shared" si="29"/>
        <v>0</v>
      </c>
      <c r="T46" s="628"/>
      <c r="U46" s="628"/>
      <c r="V46" s="629"/>
      <c r="W46" s="629"/>
      <c r="X46" s="629"/>
      <c r="Y46" s="630"/>
      <c r="AA46" s="578"/>
      <c r="AB46" s="577"/>
      <c r="AC46" s="577"/>
      <c r="AD46" s="577"/>
      <c r="AE46" s="577"/>
      <c r="AF46" s="577"/>
    </row>
    <row r="47" spans="1:32" ht="162.75" customHeight="1">
      <c r="A47" s="621">
        <v>29</v>
      </c>
      <c r="B47" s="631">
        <v>7000024508</v>
      </c>
      <c r="C47" s="631">
        <v>1410</v>
      </c>
      <c r="D47" s="632" t="s">
        <v>455</v>
      </c>
      <c r="E47" s="632">
        <v>1000069346</v>
      </c>
      <c r="F47" s="633">
        <v>18</v>
      </c>
      <c r="G47" s="600" t="s">
        <v>488</v>
      </c>
      <c r="H47" s="600" t="s">
        <v>220</v>
      </c>
      <c r="I47" s="600">
        <v>213</v>
      </c>
      <c r="J47" s="634"/>
      <c r="K47" s="627" t="str">
        <f t="shared" si="22"/>
        <v>INCLUDED</v>
      </c>
      <c r="L47" s="634"/>
      <c r="M47" s="627" t="str">
        <f t="shared" si="23"/>
        <v>INCLUDED</v>
      </c>
      <c r="N47" s="627">
        <f t="shared" si="24"/>
        <v>0</v>
      </c>
      <c r="O47" s="627" t="str">
        <f t="shared" si="25"/>
        <v>INCLUDED</v>
      </c>
      <c r="P47" s="627" t="str">
        <f t="shared" si="26"/>
        <v>0</v>
      </c>
      <c r="Q47" s="627" t="str">
        <f t="shared" si="27"/>
        <v>0</v>
      </c>
      <c r="R47" s="627">
        <f t="shared" si="28"/>
        <v>0</v>
      </c>
      <c r="S47" s="627">
        <f t="shared" si="29"/>
        <v>0</v>
      </c>
      <c r="T47" s="628"/>
      <c r="U47" s="628"/>
      <c r="V47" s="629"/>
      <c r="W47" s="629"/>
      <c r="X47" s="629"/>
      <c r="Y47" s="630"/>
      <c r="AA47" s="578"/>
      <c r="AB47" s="577"/>
      <c r="AC47" s="577"/>
      <c r="AD47" s="577"/>
      <c r="AE47" s="577"/>
      <c r="AF47" s="577"/>
    </row>
    <row r="48" spans="1:32" ht="162.75" customHeight="1">
      <c r="A48" s="607">
        <v>30</v>
      </c>
      <c r="B48" s="631">
        <v>7000024508</v>
      </c>
      <c r="C48" s="631">
        <v>1420</v>
      </c>
      <c r="D48" s="632" t="s">
        <v>456</v>
      </c>
      <c r="E48" s="632">
        <v>1000020990</v>
      </c>
      <c r="F48" s="633">
        <v>18</v>
      </c>
      <c r="G48" s="600" t="s">
        <v>489</v>
      </c>
      <c r="H48" s="600" t="s">
        <v>219</v>
      </c>
      <c r="I48" s="600">
        <v>419</v>
      </c>
      <c r="J48" s="634"/>
      <c r="K48" s="627" t="str">
        <f t="shared" si="22"/>
        <v>INCLUDED</v>
      </c>
      <c r="L48" s="634"/>
      <c r="M48" s="627" t="str">
        <f t="shared" si="23"/>
        <v>INCLUDED</v>
      </c>
      <c r="N48" s="627">
        <f t="shared" si="24"/>
        <v>0</v>
      </c>
      <c r="O48" s="627" t="str">
        <f t="shared" si="25"/>
        <v>INCLUDED</v>
      </c>
      <c r="P48" s="627" t="str">
        <f t="shared" si="26"/>
        <v>0</v>
      </c>
      <c r="Q48" s="627" t="str">
        <f t="shared" si="27"/>
        <v>0</v>
      </c>
      <c r="R48" s="627">
        <f t="shared" si="28"/>
        <v>0</v>
      </c>
      <c r="S48" s="627">
        <f t="shared" si="29"/>
        <v>0</v>
      </c>
      <c r="T48" s="628"/>
      <c r="U48" s="628"/>
      <c r="V48" s="629"/>
      <c r="W48" s="629"/>
      <c r="X48" s="629"/>
      <c r="Y48" s="630"/>
      <c r="AA48" s="578"/>
      <c r="AB48" s="577"/>
      <c r="AC48" s="577"/>
      <c r="AD48" s="577"/>
      <c r="AE48" s="577"/>
      <c r="AF48" s="577"/>
    </row>
    <row r="49" spans="1:32" ht="162.75" customHeight="1">
      <c r="A49" s="621">
        <v>31</v>
      </c>
      <c r="B49" s="631">
        <v>7000024508</v>
      </c>
      <c r="C49" s="631">
        <v>1430</v>
      </c>
      <c r="D49" s="632" t="s">
        <v>456</v>
      </c>
      <c r="E49" s="632">
        <v>1000020446</v>
      </c>
      <c r="F49" s="633">
        <v>18</v>
      </c>
      <c r="G49" s="600" t="s">
        <v>490</v>
      </c>
      <c r="H49" s="600" t="s">
        <v>219</v>
      </c>
      <c r="I49" s="600">
        <v>72</v>
      </c>
      <c r="J49" s="634"/>
      <c r="K49" s="627" t="str">
        <f t="shared" si="22"/>
        <v>INCLUDED</v>
      </c>
      <c r="L49" s="634"/>
      <c r="M49" s="627" t="str">
        <f t="shared" si="23"/>
        <v>INCLUDED</v>
      </c>
      <c r="N49" s="627">
        <f t="shared" si="24"/>
        <v>0</v>
      </c>
      <c r="O49" s="627" t="str">
        <f t="shared" si="25"/>
        <v>INCLUDED</v>
      </c>
      <c r="P49" s="627" t="str">
        <f t="shared" si="26"/>
        <v>0</v>
      </c>
      <c r="Q49" s="627" t="str">
        <f t="shared" si="27"/>
        <v>0</v>
      </c>
      <c r="R49" s="627">
        <f t="shared" si="28"/>
        <v>0</v>
      </c>
      <c r="S49" s="627">
        <f t="shared" si="29"/>
        <v>0</v>
      </c>
      <c r="T49" s="628"/>
      <c r="U49" s="628"/>
      <c r="V49" s="629"/>
      <c r="W49" s="629"/>
      <c r="X49" s="629"/>
      <c r="Y49" s="630"/>
      <c r="AA49" s="578"/>
      <c r="AB49" s="577"/>
      <c r="AC49" s="577"/>
      <c r="AD49" s="577"/>
      <c r="AE49" s="577"/>
      <c r="AF49" s="577"/>
    </row>
    <row r="50" spans="1:32" ht="162.75" customHeight="1">
      <c r="A50" s="607">
        <v>32</v>
      </c>
      <c r="B50" s="631">
        <v>7000024508</v>
      </c>
      <c r="C50" s="631">
        <v>1440</v>
      </c>
      <c r="D50" s="632" t="s">
        <v>456</v>
      </c>
      <c r="E50" s="632">
        <v>1000022419</v>
      </c>
      <c r="F50" s="633">
        <v>18</v>
      </c>
      <c r="G50" s="600" t="s">
        <v>491</v>
      </c>
      <c r="H50" s="600" t="s">
        <v>219</v>
      </c>
      <c r="I50" s="600">
        <v>980</v>
      </c>
      <c r="J50" s="634"/>
      <c r="K50" s="627" t="str">
        <f t="shared" si="22"/>
        <v>INCLUDED</v>
      </c>
      <c r="L50" s="634"/>
      <c r="M50" s="627" t="str">
        <f t="shared" si="23"/>
        <v>INCLUDED</v>
      </c>
      <c r="N50" s="627">
        <f t="shared" si="24"/>
        <v>0</v>
      </c>
      <c r="O50" s="627" t="str">
        <f t="shared" si="25"/>
        <v>INCLUDED</v>
      </c>
      <c r="P50" s="627" t="str">
        <f t="shared" si="26"/>
        <v>0</v>
      </c>
      <c r="Q50" s="627" t="str">
        <f t="shared" si="27"/>
        <v>0</v>
      </c>
      <c r="R50" s="627">
        <f t="shared" si="28"/>
        <v>0</v>
      </c>
      <c r="S50" s="627">
        <f t="shared" si="29"/>
        <v>0</v>
      </c>
      <c r="T50" s="628"/>
      <c r="U50" s="628"/>
      <c r="V50" s="629"/>
      <c r="W50" s="629"/>
      <c r="X50" s="629"/>
      <c r="Y50" s="630"/>
      <c r="AA50" s="578"/>
      <c r="AB50" s="577"/>
      <c r="AC50" s="577"/>
      <c r="AD50" s="577"/>
      <c r="AE50" s="577"/>
      <c r="AF50" s="577"/>
    </row>
    <row r="51" spans="1:32" ht="162.75" customHeight="1">
      <c r="A51" s="621">
        <v>33</v>
      </c>
      <c r="B51" s="631">
        <v>7000024508</v>
      </c>
      <c r="C51" s="631">
        <v>1450</v>
      </c>
      <c r="D51" s="632" t="s">
        <v>456</v>
      </c>
      <c r="E51" s="632">
        <v>1000015517</v>
      </c>
      <c r="F51" s="633">
        <v>18</v>
      </c>
      <c r="G51" s="600" t="s">
        <v>492</v>
      </c>
      <c r="H51" s="600" t="s">
        <v>219</v>
      </c>
      <c r="I51" s="600">
        <v>26</v>
      </c>
      <c r="J51" s="634"/>
      <c r="K51" s="627" t="str">
        <f t="shared" si="22"/>
        <v>INCLUDED</v>
      </c>
      <c r="L51" s="634"/>
      <c r="M51" s="627" t="str">
        <f t="shared" si="23"/>
        <v>INCLUDED</v>
      </c>
      <c r="N51" s="627">
        <f t="shared" si="24"/>
        <v>0</v>
      </c>
      <c r="O51" s="627" t="str">
        <f t="shared" si="25"/>
        <v>INCLUDED</v>
      </c>
      <c r="P51" s="627" t="str">
        <f t="shared" si="26"/>
        <v>0</v>
      </c>
      <c r="Q51" s="627" t="str">
        <f t="shared" si="27"/>
        <v>0</v>
      </c>
      <c r="R51" s="627">
        <f t="shared" si="28"/>
        <v>0</v>
      </c>
      <c r="S51" s="627">
        <f t="shared" si="29"/>
        <v>0</v>
      </c>
      <c r="T51" s="628"/>
      <c r="U51" s="628"/>
      <c r="V51" s="629"/>
      <c r="W51" s="629"/>
      <c r="X51" s="629"/>
      <c r="Y51" s="630"/>
      <c r="AA51" s="578"/>
      <c r="AB51" s="577"/>
      <c r="AC51" s="577"/>
      <c r="AD51" s="577"/>
      <c r="AE51" s="577"/>
      <c r="AF51" s="577"/>
    </row>
    <row r="52" spans="1:32" ht="162.75" customHeight="1">
      <c r="A52" s="607">
        <v>34</v>
      </c>
      <c r="B52" s="631">
        <v>7000024508</v>
      </c>
      <c r="C52" s="631">
        <v>1460</v>
      </c>
      <c r="D52" s="632" t="s">
        <v>456</v>
      </c>
      <c r="E52" s="632">
        <v>1000034136</v>
      </c>
      <c r="F52" s="633">
        <v>18</v>
      </c>
      <c r="G52" s="600" t="s">
        <v>493</v>
      </c>
      <c r="H52" s="600" t="s">
        <v>219</v>
      </c>
      <c r="I52" s="600">
        <v>483</v>
      </c>
      <c r="J52" s="634"/>
      <c r="K52" s="627" t="str">
        <f t="shared" si="22"/>
        <v>INCLUDED</v>
      </c>
      <c r="L52" s="634"/>
      <c r="M52" s="627" t="str">
        <f t="shared" si="23"/>
        <v>INCLUDED</v>
      </c>
      <c r="N52" s="627">
        <f t="shared" si="24"/>
        <v>0</v>
      </c>
      <c r="O52" s="627" t="str">
        <f t="shared" si="25"/>
        <v>INCLUDED</v>
      </c>
      <c r="P52" s="627" t="str">
        <f t="shared" si="26"/>
        <v>0</v>
      </c>
      <c r="Q52" s="627" t="str">
        <f t="shared" si="27"/>
        <v>0</v>
      </c>
      <c r="R52" s="627">
        <f t="shared" si="28"/>
        <v>0</v>
      </c>
      <c r="S52" s="627">
        <f t="shared" si="29"/>
        <v>0</v>
      </c>
      <c r="T52" s="628"/>
      <c r="U52" s="628"/>
      <c r="V52" s="629"/>
      <c r="W52" s="629"/>
      <c r="X52" s="629"/>
      <c r="Y52" s="630"/>
      <c r="AA52" s="578"/>
      <c r="AB52" s="577"/>
      <c r="AC52" s="577"/>
      <c r="AD52" s="577"/>
      <c r="AE52" s="577"/>
      <c r="AF52" s="577"/>
    </row>
    <row r="53" spans="1:32" ht="162.75" customHeight="1">
      <c r="A53" s="621">
        <v>35</v>
      </c>
      <c r="B53" s="631">
        <v>7000024508</v>
      </c>
      <c r="C53" s="631">
        <v>1470</v>
      </c>
      <c r="D53" s="632" t="s">
        <v>456</v>
      </c>
      <c r="E53" s="632">
        <v>1000022432</v>
      </c>
      <c r="F53" s="633">
        <v>18</v>
      </c>
      <c r="G53" s="600" t="s">
        <v>494</v>
      </c>
      <c r="H53" s="600" t="s">
        <v>219</v>
      </c>
      <c r="I53" s="600">
        <v>2910</v>
      </c>
      <c r="J53" s="634"/>
      <c r="K53" s="627" t="str">
        <f t="shared" si="22"/>
        <v>INCLUDED</v>
      </c>
      <c r="L53" s="634"/>
      <c r="M53" s="627" t="str">
        <f t="shared" si="23"/>
        <v>INCLUDED</v>
      </c>
      <c r="N53" s="627">
        <f t="shared" si="24"/>
        <v>0</v>
      </c>
      <c r="O53" s="627" t="str">
        <f t="shared" si="25"/>
        <v>INCLUDED</v>
      </c>
      <c r="P53" s="627" t="str">
        <f t="shared" si="26"/>
        <v>0</v>
      </c>
      <c r="Q53" s="627" t="str">
        <f t="shared" si="27"/>
        <v>0</v>
      </c>
      <c r="R53" s="627">
        <f t="shared" si="28"/>
        <v>0</v>
      </c>
      <c r="S53" s="627">
        <f t="shared" si="29"/>
        <v>0</v>
      </c>
      <c r="T53" s="628"/>
      <c r="U53" s="628"/>
      <c r="V53" s="629"/>
      <c r="W53" s="629"/>
      <c r="X53" s="629"/>
      <c r="Y53" s="630"/>
      <c r="AA53" s="578"/>
      <c r="AB53" s="577"/>
      <c r="AC53" s="577"/>
      <c r="AD53" s="577"/>
      <c r="AE53" s="577"/>
      <c r="AF53" s="577"/>
    </row>
    <row r="54" spans="1:32" ht="162.75" customHeight="1">
      <c r="A54" s="607">
        <v>36</v>
      </c>
      <c r="B54" s="631">
        <v>7000024508</v>
      </c>
      <c r="C54" s="631">
        <v>1480</v>
      </c>
      <c r="D54" s="632" t="s">
        <v>456</v>
      </c>
      <c r="E54" s="632">
        <v>1000018444</v>
      </c>
      <c r="F54" s="633">
        <v>18</v>
      </c>
      <c r="G54" s="600" t="s">
        <v>495</v>
      </c>
      <c r="H54" s="600" t="s">
        <v>219</v>
      </c>
      <c r="I54" s="600">
        <v>26</v>
      </c>
      <c r="J54" s="634"/>
      <c r="K54" s="627" t="str">
        <f t="shared" si="22"/>
        <v>INCLUDED</v>
      </c>
      <c r="L54" s="634"/>
      <c r="M54" s="627" t="str">
        <f t="shared" si="23"/>
        <v>INCLUDED</v>
      </c>
      <c r="N54" s="627">
        <f t="shared" si="24"/>
        <v>0</v>
      </c>
      <c r="O54" s="627" t="str">
        <f t="shared" si="25"/>
        <v>INCLUDED</v>
      </c>
      <c r="P54" s="627" t="str">
        <f t="shared" si="26"/>
        <v>0</v>
      </c>
      <c r="Q54" s="627" t="str">
        <f t="shared" si="27"/>
        <v>0</v>
      </c>
      <c r="R54" s="627">
        <f t="shared" si="28"/>
        <v>0</v>
      </c>
      <c r="S54" s="627">
        <f t="shared" si="29"/>
        <v>0</v>
      </c>
      <c r="T54" s="628"/>
      <c r="U54" s="628"/>
      <c r="V54" s="629"/>
      <c r="W54" s="629"/>
      <c r="X54" s="629"/>
      <c r="Y54" s="630"/>
      <c r="AA54" s="578"/>
      <c r="AB54" s="577"/>
      <c r="AC54" s="577"/>
      <c r="AD54" s="577"/>
      <c r="AE54" s="577"/>
      <c r="AF54" s="577"/>
    </row>
    <row r="55" spans="1:32" ht="162.75" customHeight="1">
      <c r="A55" s="621">
        <v>37</v>
      </c>
      <c r="B55" s="631">
        <v>7000024508</v>
      </c>
      <c r="C55" s="631">
        <v>1490</v>
      </c>
      <c r="D55" s="632" t="s">
        <v>456</v>
      </c>
      <c r="E55" s="632">
        <v>1000015514</v>
      </c>
      <c r="F55" s="633">
        <v>18</v>
      </c>
      <c r="G55" s="600" t="s">
        <v>496</v>
      </c>
      <c r="H55" s="600" t="s">
        <v>219</v>
      </c>
      <c r="I55" s="600">
        <v>84</v>
      </c>
      <c r="J55" s="634"/>
      <c r="K55" s="627" t="str">
        <f t="shared" si="22"/>
        <v>INCLUDED</v>
      </c>
      <c r="L55" s="634"/>
      <c r="M55" s="627" t="str">
        <f t="shared" si="23"/>
        <v>INCLUDED</v>
      </c>
      <c r="N55" s="627">
        <f t="shared" si="24"/>
        <v>0</v>
      </c>
      <c r="O55" s="627" t="str">
        <f t="shared" si="25"/>
        <v>INCLUDED</v>
      </c>
      <c r="P55" s="627" t="str">
        <f t="shared" si="26"/>
        <v>0</v>
      </c>
      <c r="Q55" s="627" t="str">
        <f t="shared" si="27"/>
        <v>0</v>
      </c>
      <c r="R55" s="627">
        <f t="shared" si="28"/>
        <v>0</v>
      </c>
      <c r="S55" s="627">
        <f t="shared" si="29"/>
        <v>0</v>
      </c>
      <c r="T55" s="628"/>
      <c r="U55" s="628"/>
      <c r="V55" s="629"/>
      <c r="W55" s="629"/>
      <c r="X55" s="629"/>
      <c r="Y55" s="630"/>
      <c r="AA55" s="578"/>
      <c r="AB55" s="577"/>
      <c r="AC55" s="577"/>
      <c r="AD55" s="577"/>
      <c r="AE55" s="577"/>
      <c r="AF55" s="577"/>
    </row>
    <row r="56" spans="1:32" ht="162.75" customHeight="1">
      <c r="A56" s="607">
        <v>38</v>
      </c>
      <c r="B56" s="631">
        <v>7000024508</v>
      </c>
      <c r="C56" s="631">
        <v>1500</v>
      </c>
      <c r="D56" s="632" t="s">
        <v>457</v>
      </c>
      <c r="E56" s="632">
        <v>1000016663</v>
      </c>
      <c r="F56" s="633">
        <v>18</v>
      </c>
      <c r="G56" s="600" t="s">
        <v>497</v>
      </c>
      <c r="H56" s="600" t="s">
        <v>220</v>
      </c>
      <c r="I56" s="600">
        <v>14</v>
      </c>
      <c r="J56" s="634"/>
      <c r="K56" s="627" t="str">
        <f t="shared" si="22"/>
        <v>INCLUDED</v>
      </c>
      <c r="L56" s="634"/>
      <c r="M56" s="627" t="str">
        <f t="shared" si="23"/>
        <v>INCLUDED</v>
      </c>
      <c r="N56" s="627">
        <f t="shared" si="24"/>
        <v>0</v>
      </c>
      <c r="O56" s="627" t="str">
        <f t="shared" si="25"/>
        <v>INCLUDED</v>
      </c>
      <c r="P56" s="627" t="str">
        <f t="shared" si="26"/>
        <v>0</v>
      </c>
      <c r="Q56" s="627" t="str">
        <f t="shared" si="27"/>
        <v>0</v>
      </c>
      <c r="R56" s="627">
        <f t="shared" si="28"/>
        <v>0</v>
      </c>
      <c r="S56" s="627">
        <f t="shared" si="29"/>
        <v>0</v>
      </c>
      <c r="T56" s="628"/>
      <c r="U56" s="628"/>
      <c r="V56" s="629"/>
      <c r="W56" s="629"/>
      <c r="X56" s="629"/>
      <c r="Y56" s="630"/>
      <c r="AA56" s="578"/>
      <c r="AB56" s="577"/>
      <c r="AC56" s="577"/>
      <c r="AD56" s="577"/>
      <c r="AE56" s="577"/>
      <c r="AF56" s="577"/>
    </row>
    <row r="57" spans="1:32" ht="162.75" customHeight="1">
      <c r="A57" s="621">
        <v>39</v>
      </c>
      <c r="B57" s="631">
        <v>7000024508</v>
      </c>
      <c r="C57" s="631">
        <v>1510</v>
      </c>
      <c r="D57" s="632" t="s">
        <v>457</v>
      </c>
      <c r="E57" s="632">
        <v>1000016664</v>
      </c>
      <c r="F57" s="633">
        <v>18</v>
      </c>
      <c r="G57" s="600" t="s">
        <v>498</v>
      </c>
      <c r="H57" s="600" t="s">
        <v>220</v>
      </c>
      <c r="I57" s="600">
        <v>7</v>
      </c>
      <c r="J57" s="634"/>
      <c r="K57" s="627" t="str">
        <f t="shared" si="22"/>
        <v>INCLUDED</v>
      </c>
      <c r="L57" s="634"/>
      <c r="M57" s="627" t="str">
        <f t="shared" si="23"/>
        <v>INCLUDED</v>
      </c>
      <c r="N57" s="627">
        <f t="shared" si="24"/>
        <v>0</v>
      </c>
      <c r="O57" s="627" t="str">
        <f t="shared" si="25"/>
        <v>INCLUDED</v>
      </c>
      <c r="P57" s="627" t="str">
        <f t="shared" si="26"/>
        <v>0</v>
      </c>
      <c r="Q57" s="627" t="str">
        <f t="shared" si="27"/>
        <v>0</v>
      </c>
      <c r="R57" s="627">
        <f t="shared" si="28"/>
        <v>0</v>
      </c>
      <c r="S57" s="627">
        <f t="shared" si="29"/>
        <v>0</v>
      </c>
      <c r="T57" s="628"/>
      <c r="U57" s="628"/>
      <c r="V57" s="629"/>
      <c r="W57" s="629"/>
      <c r="X57" s="629"/>
      <c r="Y57" s="630"/>
      <c r="AA57" s="578"/>
      <c r="AB57" s="577"/>
      <c r="AC57" s="577"/>
      <c r="AD57" s="577"/>
      <c r="AE57" s="577"/>
      <c r="AF57" s="577"/>
    </row>
    <row r="58" spans="1:32" ht="162.75" customHeight="1">
      <c r="A58" s="607">
        <v>40</v>
      </c>
      <c r="B58" s="631">
        <v>7000024508</v>
      </c>
      <c r="C58" s="631">
        <v>1520</v>
      </c>
      <c r="D58" s="632" t="s">
        <v>457</v>
      </c>
      <c r="E58" s="632">
        <v>1000019903</v>
      </c>
      <c r="F58" s="633">
        <v>18</v>
      </c>
      <c r="G58" s="600" t="s">
        <v>499</v>
      </c>
      <c r="H58" s="600" t="s">
        <v>219</v>
      </c>
      <c r="I58" s="600">
        <v>28</v>
      </c>
      <c r="J58" s="634"/>
      <c r="K58" s="627" t="str">
        <f t="shared" si="22"/>
        <v>INCLUDED</v>
      </c>
      <c r="L58" s="634"/>
      <c r="M58" s="627" t="str">
        <f t="shared" si="23"/>
        <v>INCLUDED</v>
      </c>
      <c r="N58" s="627">
        <f t="shared" si="24"/>
        <v>0</v>
      </c>
      <c r="O58" s="627" t="str">
        <f t="shared" si="25"/>
        <v>INCLUDED</v>
      </c>
      <c r="P58" s="627" t="str">
        <f t="shared" si="26"/>
        <v>0</v>
      </c>
      <c r="Q58" s="627" t="str">
        <f t="shared" si="27"/>
        <v>0</v>
      </c>
      <c r="R58" s="627">
        <f t="shared" si="28"/>
        <v>0</v>
      </c>
      <c r="S58" s="627">
        <f t="shared" si="29"/>
        <v>0</v>
      </c>
      <c r="T58" s="628"/>
      <c r="U58" s="628"/>
      <c r="V58" s="629"/>
      <c r="W58" s="629"/>
      <c r="X58" s="629"/>
      <c r="Y58" s="630"/>
      <c r="AA58" s="578"/>
      <c r="AB58" s="577"/>
      <c r="AC58" s="577"/>
      <c r="AD58" s="577"/>
      <c r="AE58" s="577"/>
      <c r="AF58" s="577"/>
    </row>
    <row r="59" spans="1:32" ht="162.75" customHeight="1">
      <c r="A59" s="621">
        <v>41</v>
      </c>
      <c r="B59" s="631">
        <v>7000024508</v>
      </c>
      <c r="C59" s="631">
        <v>1530</v>
      </c>
      <c r="D59" s="632" t="s">
        <v>458</v>
      </c>
      <c r="E59" s="632">
        <v>1000069070</v>
      </c>
      <c r="F59" s="633">
        <v>18</v>
      </c>
      <c r="G59" s="600" t="s">
        <v>500</v>
      </c>
      <c r="H59" s="600" t="s">
        <v>219</v>
      </c>
      <c r="I59" s="600">
        <v>50</v>
      </c>
      <c r="J59" s="634"/>
      <c r="K59" s="627" t="str">
        <f t="shared" si="22"/>
        <v>INCLUDED</v>
      </c>
      <c r="L59" s="634"/>
      <c r="M59" s="627" t="str">
        <f t="shared" si="23"/>
        <v>INCLUDED</v>
      </c>
      <c r="N59" s="627">
        <f t="shared" si="24"/>
        <v>0</v>
      </c>
      <c r="O59" s="627" t="str">
        <f t="shared" si="25"/>
        <v>INCLUDED</v>
      </c>
      <c r="P59" s="627" t="str">
        <f t="shared" si="26"/>
        <v>0</v>
      </c>
      <c r="Q59" s="627" t="str">
        <f t="shared" si="27"/>
        <v>0</v>
      </c>
      <c r="R59" s="627">
        <f t="shared" si="28"/>
        <v>0</v>
      </c>
      <c r="S59" s="627">
        <f t="shared" si="29"/>
        <v>0</v>
      </c>
      <c r="T59" s="628"/>
      <c r="U59" s="628"/>
      <c r="V59" s="629"/>
      <c r="W59" s="629"/>
      <c r="X59" s="629"/>
      <c r="Y59" s="630"/>
      <c r="AA59" s="578"/>
      <c r="AB59" s="577"/>
      <c r="AC59" s="577"/>
      <c r="AD59" s="577"/>
      <c r="AE59" s="577"/>
      <c r="AF59" s="577"/>
    </row>
    <row r="60" spans="1:32" ht="162.75" customHeight="1">
      <c r="A60" s="607">
        <v>42</v>
      </c>
      <c r="B60" s="631">
        <v>7000024508</v>
      </c>
      <c r="C60" s="631">
        <v>1540</v>
      </c>
      <c r="D60" s="632" t="s">
        <v>458</v>
      </c>
      <c r="E60" s="632">
        <v>1000069069</v>
      </c>
      <c r="F60" s="633">
        <v>18</v>
      </c>
      <c r="G60" s="600" t="s">
        <v>501</v>
      </c>
      <c r="H60" s="600" t="s">
        <v>219</v>
      </c>
      <c r="I60" s="600">
        <v>9</v>
      </c>
      <c r="J60" s="634"/>
      <c r="K60" s="627" t="str">
        <f t="shared" si="22"/>
        <v>INCLUDED</v>
      </c>
      <c r="L60" s="634"/>
      <c r="M60" s="627" t="str">
        <f t="shared" si="23"/>
        <v>INCLUDED</v>
      </c>
      <c r="N60" s="627">
        <f t="shared" si="24"/>
        <v>0</v>
      </c>
      <c r="O60" s="627" t="str">
        <f t="shared" si="25"/>
        <v>INCLUDED</v>
      </c>
      <c r="P60" s="627" t="str">
        <f t="shared" si="26"/>
        <v>0</v>
      </c>
      <c r="Q60" s="627" t="str">
        <f t="shared" si="27"/>
        <v>0</v>
      </c>
      <c r="R60" s="627">
        <f t="shared" si="28"/>
        <v>0</v>
      </c>
      <c r="S60" s="627">
        <f t="shared" si="29"/>
        <v>0</v>
      </c>
      <c r="T60" s="628"/>
      <c r="U60" s="628"/>
      <c r="V60" s="629"/>
      <c r="W60" s="629"/>
      <c r="X60" s="629"/>
      <c r="Y60" s="630"/>
      <c r="AA60" s="578"/>
      <c r="AB60" s="577"/>
      <c r="AC60" s="577"/>
      <c r="AD60" s="577"/>
      <c r="AE60" s="577"/>
      <c r="AF60" s="577"/>
    </row>
    <row r="61" spans="1:32" ht="162.75" customHeight="1">
      <c r="A61" s="621">
        <v>43</v>
      </c>
      <c r="B61" s="631">
        <v>7000024508</v>
      </c>
      <c r="C61" s="631">
        <v>1550</v>
      </c>
      <c r="D61" s="632" t="s">
        <v>458</v>
      </c>
      <c r="E61" s="632">
        <v>1000069068</v>
      </c>
      <c r="F61" s="633">
        <v>18</v>
      </c>
      <c r="G61" s="600" t="s">
        <v>502</v>
      </c>
      <c r="H61" s="600" t="s">
        <v>219</v>
      </c>
      <c r="I61" s="600">
        <v>22</v>
      </c>
      <c r="J61" s="634"/>
      <c r="K61" s="627" t="str">
        <f t="shared" si="22"/>
        <v>INCLUDED</v>
      </c>
      <c r="L61" s="634"/>
      <c r="M61" s="627" t="str">
        <f t="shared" si="23"/>
        <v>INCLUDED</v>
      </c>
      <c r="N61" s="627">
        <f t="shared" si="24"/>
        <v>0</v>
      </c>
      <c r="O61" s="627" t="str">
        <f t="shared" si="25"/>
        <v>INCLUDED</v>
      </c>
      <c r="P61" s="627" t="str">
        <f t="shared" si="26"/>
        <v>0</v>
      </c>
      <c r="Q61" s="627" t="str">
        <f t="shared" si="27"/>
        <v>0</v>
      </c>
      <c r="R61" s="627">
        <f t="shared" si="28"/>
        <v>0</v>
      </c>
      <c r="S61" s="627">
        <f t="shared" si="29"/>
        <v>0</v>
      </c>
      <c r="T61" s="628"/>
      <c r="U61" s="628"/>
      <c r="V61" s="629"/>
      <c r="W61" s="629"/>
      <c r="X61" s="629"/>
      <c r="Y61" s="630"/>
      <c r="AA61" s="578"/>
      <c r="AB61" s="577"/>
      <c r="AC61" s="577"/>
      <c r="AD61" s="577"/>
      <c r="AE61" s="577"/>
      <c r="AF61" s="577"/>
    </row>
    <row r="62" spans="1:32" ht="162.75" customHeight="1">
      <c r="A62" s="607">
        <v>44</v>
      </c>
      <c r="B62" s="631">
        <v>7000024508</v>
      </c>
      <c r="C62" s="631">
        <v>1560</v>
      </c>
      <c r="D62" s="632" t="s">
        <v>458</v>
      </c>
      <c r="E62" s="632">
        <v>1000069067</v>
      </c>
      <c r="F62" s="633">
        <v>18</v>
      </c>
      <c r="G62" s="600" t="s">
        <v>503</v>
      </c>
      <c r="H62" s="600" t="s">
        <v>219</v>
      </c>
      <c r="I62" s="600">
        <v>11</v>
      </c>
      <c r="J62" s="634"/>
      <c r="K62" s="627" t="str">
        <f t="shared" si="22"/>
        <v>INCLUDED</v>
      </c>
      <c r="L62" s="634"/>
      <c r="M62" s="627" t="str">
        <f t="shared" si="23"/>
        <v>INCLUDED</v>
      </c>
      <c r="N62" s="627">
        <f t="shared" si="24"/>
        <v>0</v>
      </c>
      <c r="O62" s="627" t="str">
        <f t="shared" si="25"/>
        <v>INCLUDED</v>
      </c>
      <c r="P62" s="627" t="str">
        <f t="shared" si="26"/>
        <v>0</v>
      </c>
      <c r="Q62" s="627" t="str">
        <f t="shared" si="27"/>
        <v>0</v>
      </c>
      <c r="R62" s="627">
        <f t="shared" si="28"/>
        <v>0</v>
      </c>
      <c r="S62" s="627">
        <f t="shared" si="29"/>
        <v>0</v>
      </c>
      <c r="T62" s="628"/>
      <c r="U62" s="628"/>
      <c r="V62" s="629"/>
      <c r="W62" s="629"/>
      <c r="X62" s="629"/>
      <c r="Y62" s="630"/>
      <c r="AA62" s="578"/>
      <c r="AB62" s="577"/>
      <c r="AC62" s="577"/>
      <c r="AD62" s="577"/>
      <c r="AE62" s="577"/>
      <c r="AF62" s="577"/>
    </row>
    <row r="63" spans="1:32" ht="162.75" customHeight="1">
      <c r="A63" s="621">
        <v>45</v>
      </c>
      <c r="B63" s="631">
        <v>7000024508</v>
      </c>
      <c r="C63" s="631">
        <v>1570</v>
      </c>
      <c r="D63" s="632" t="s">
        <v>458</v>
      </c>
      <c r="E63" s="632">
        <v>1000069066</v>
      </c>
      <c r="F63" s="633">
        <v>18</v>
      </c>
      <c r="G63" s="600" t="s">
        <v>504</v>
      </c>
      <c r="H63" s="600" t="s">
        <v>219</v>
      </c>
      <c r="I63" s="600">
        <v>116</v>
      </c>
      <c r="J63" s="634"/>
      <c r="K63" s="627" t="str">
        <f t="shared" si="22"/>
        <v>INCLUDED</v>
      </c>
      <c r="L63" s="634"/>
      <c r="M63" s="627" t="str">
        <f t="shared" si="23"/>
        <v>INCLUDED</v>
      </c>
      <c r="N63" s="627">
        <f t="shared" si="24"/>
        <v>0</v>
      </c>
      <c r="O63" s="627" t="str">
        <f t="shared" si="25"/>
        <v>INCLUDED</v>
      </c>
      <c r="P63" s="627" t="str">
        <f t="shared" si="26"/>
        <v>0</v>
      </c>
      <c r="Q63" s="627" t="str">
        <f t="shared" si="27"/>
        <v>0</v>
      </c>
      <c r="R63" s="627">
        <f t="shared" si="28"/>
        <v>0</v>
      </c>
      <c r="S63" s="627">
        <f t="shared" si="29"/>
        <v>0</v>
      </c>
      <c r="T63" s="628"/>
      <c r="U63" s="628"/>
      <c r="V63" s="629"/>
      <c r="W63" s="629"/>
      <c r="X63" s="629"/>
      <c r="Y63" s="630"/>
      <c r="AA63" s="578"/>
      <c r="AB63" s="577"/>
      <c r="AC63" s="577"/>
      <c r="AD63" s="577"/>
      <c r="AE63" s="577"/>
      <c r="AF63" s="577"/>
    </row>
    <row r="64" spans="1:32" ht="162.75" customHeight="1">
      <c r="A64" s="607">
        <v>46</v>
      </c>
      <c r="B64" s="631">
        <v>7000024508</v>
      </c>
      <c r="C64" s="631">
        <v>1580</v>
      </c>
      <c r="D64" s="632" t="s">
        <v>458</v>
      </c>
      <c r="E64" s="632">
        <v>1000069065</v>
      </c>
      <c r="F64" s="633">
        <v>18</v>
      </c>
      <c r="G64" s="600" t="s">
        <v>505</v>
      </c>
      <c r="H64" s="600" t="s">
        <v>219</v>
      </c>
      <c r="I64" s="600">
        <v>62</v>
      </c>
      <c r="J64" s="634"/>
      <c r="K64" s="627" t="str">
        <f t="shared" si="22"/>
        <v>INCLUDED</v>
      </c>
      <c r="L64" s="634"/>
      <c r="M64" s="627" t="str">
        <f t="shared" si="23"/>
        <v>INCLUDED</v>
      </c>
      <c r="N64" s="627">
        <f t="shared" si="24"/>
        <v>0</v>
      </c>
      <c r="O64" s="627" t="str">
        <f t="shared" si="25"/>
        <v>INCLUDED</v>
      </c>
      <c r="P64" s="627" t="str">
        <f t="shared" si="26"/>
        <v>0</v>
      </c>
      <c r="Q64" s="627" t="str">
        <f t="shared" si="27"/>
        <v>0</v>
      </c>
      <c r="R64" s="627">
        <f t="shared" si="28"/>
        <v>0</v>
      </c>
      <c r="S64" s="627">
        <f t="shared" si="29"/>
        <v>0</v>
      </c>
      <c r="T64" s="628"/>
      <c r="U64" s="628"/>
      <c r="V64" s="629"/>
      <c r="W64" s="629"/>
      <c r="X64" s="629"/>
      <c r="Y64" s="630"/>
      <c r="AA64" s="578"/>
      <c r="AB64" s="577"/>
      <c r="AC64" s="577"/>
      <c r="AD64" s="577"/>
      <c r="AE64" s="577"/>
      <c r="AF64" s="577"/>
    </row>
    <row r="65" spans="1:32" ht="162.75" customHeight="1">
      <c r="A65" s="621">
        <v>47</v>
      </c>
      <c r="B65" s="631">
        <v>7000024508</v>
      </c>
      <c r="C65" s="631">
        <v>1590</v>
      </c>
      <c r="D65" s="632" t="s">
        <v>458</v>
      </c>
      <c r="E65" s="632">
        <v>1000069064</v>
      </c>
      <c r="F65" s="633">
        <v>18</v>
      </c>
      <c r="G65" s="600" t="s">
        <v>506</v>
      </c>
      <c r="H65" s="600" t="s">
        <v>219</v>
      </c>
      <c r="I65" s="600">
        <v>9</v>
      </c>
      <c r="J65" s="634"/>
      <c r="K65" s="627" t="str">
        <f t="shared" si="22"/>
        <v>INCLUDED</v>
      </c>
      <c r="L65" s="634"/>
      <c r="M65" s="627" t="str">
        <f t="shared" si="23"/>
        <v>INCLUDED</v>
      </c>
      <c r="N65" s="627">
        <f t="shared" si="24"/>
        <v>0</v>
      </c>
      <c r="O65" s="627" t="str">
        <f t="shared" si="25"/>
        <v>INCLUDED</v>
      </c>
      <c r="P65" s="627" t="str">
        <f t="shared" si="26"/>
        <v>0</v>
      </c>
      <c r="Q65" s="627" t="str">
        <f t="shared" si="27"/>
        <v>0</v>
      </c>
      <c r="R65" s="627">
        <f t="shared" si="28"/>
        <v>0</v>
      </c>
      <c r="S65" s="627">
        <f t="shared" si="29"/>
        <v>0</v>
      </c>
      <c r="T65" s="628"/>
      <c r="U65" s="628"/>
      <c r="V65" s="629"/>
      <c r="W65" s="629"/>
      <c r="X65" s="629"/>
      <c r="Y65" s="630"/>
      <c r="AA65" s="578"/>
      <c r="AB65" s="577"/>
      <c r="AC65" s="577"/>
      <c r="AD65" s="577"/>
      <c r="AE65" s="577"/>
      <c r="AF65" s="577"/>
    </row>
    <row r="66" spans="1:32" ht="162.75" customHeight="1">
      <c r="A66" s="607">
        <v>48</v>
      </c>
      <c r="B66" s="631">
        <v>7000024508</v>
      </c>
      <c r="C66" s="631">
        <v>1600</v>
      </c>
      <c r="D66" s="632" t="s">
        <v>458</v>
      </c>
      <c r="E66" s="632">
        <v>1000069063</v>
      </c>
      <c r="F66" s="633">
        <v>18</v>
      </c>
      <c r="G66" s="600" t="s">
        <v>507</v>
      </c>
      <c r="H66" s="600" t="s">
        <v>219</v>
      </c>
      <c r="I66" s="600">
        <v>22</v>
      </c>
      <c r="J66" s="634"/>
      <c r="K66" s="627" t="str">
        <f t="shared" si="22"/>
        <v>INCLUDED</v>
      </c>
      <c r="L66" s="634"/>
      <c r="M66" s="627" t="str">
        <f t="shared" si="23"/>
        <v>INCLUDED</v>
      </c>
      <c r="N66" s="627">
        <f t="shared" si="24"/>
        <v>0</v>
      </c>
      <c r="O66" s="627" t="str">
        <f t="shared" si="25"/>
        <v>INCLUDED</v>
      </c>
      <c r="P66" s="627" t="str">
        <f t="shared" si="26"/>
        <v>0</v>
      </c>
      <c r="Q66" s="627" t="str">
        <f t="shared" si="27"/>
        <v>0</v>
      </c>
      <c r="R66" s="627">
        <f t="shared" si="28"/>
        <v>0</v>
      </c>
      <c r="S66" s="627">
        <f t="shared" si="29"/>
        <v>0</v>
      </c>
      <c r="T66" s="628"/>
      <c r="U66" s="628"/>
      <c r="V66" s="629"/>
      <c r="W66" s="629"/>
      <c r="X66" s="629"/>
      <c r="Y66" s="630"/>
      <c r="AA66" s="578"/>
      <c r="AB66" s="577"/>
      <c r="AC66" s="577"/>
      <c r="AD66" s="577"/>
      <c r="AE66" s="577"/>
      <c r="AF66" s="577"/>
    </row>
    <row r="67" spans="1:32" ht="162.75" customHeight="1">
      <c r="A67" s="621">
        <v>49</v>
      </c>
      <c r="B67" s="631">
        <v>7000024508</v>
      </c>
      <c r="C67" s="631">
        <v>1610</v>
      </c>
      <c r="D67" s="632" t="s">
        <v>458</v>
      </c>
      <c r="E67" s="632">
        <v>1000069062</v>
      </c>
      <c r="F67" s="633">
        <v>18</v>
      </c>
      <c r="G67" s="600" t="s">
        <v>508</v>
      </c>
      <c r="H67" s="600" t="s">
        <v>219</v>
      </c>
      <c r="I67" s="600">
        <v>31</v>
      </c>
      <c r="J67" s="634"/>
      <c r="K67" s="627" t="str">
        <f t="shared" si="22"/>
        <v>INCLUDED</v>
      </c>
      <c r="L67" s="634"/>
      <c r="M67" s="627" t="str">
        <f t="shared" si="23"/>
        <v>INCLUDED</v>
      </c>
      <c r="N67" s="627">
        <f t="shared" si="24"/>
        <v>0</v>
      </c>
      <c r="O67" s="627" t="str">
        <f t="shared" si="25"/>
        <v>INCLUDED</v>
      </c>
      <c r="P67" s="627" t="str">
        <f t="shared" si="26"/>
        <v>0</v>
      </c>
      <c r="Q67" s="627" t="str">
        <f t="shared" si="27"/>
        <v>0</v>
      </c>
      <c r="R67" s="627">
        <f t="shared" si="28"/>
        <v>0</v>
      </c>
      <c r="S67" s="627">
        <f t="shared" si="29"/>
        <v>0</v>
      </c>
      <c r="T67" s="628"/>
      <c r="U67" s="628"/>
      <c r="V67" s="629"/>
      <c r="W67" s="629"/>
      <c r="X67" s="629"/>
      <c r="Y67" s="630"/>
      <c r="AA67" s="578"/>
      <c r="AB67" s="577"/>
      <c r="AC67" s="577"/>
      <c r="AD67" s="577"/>
      <c r="AE67" s="577"/>
      <c r="AF67" s="577"/>
    </row>
    <row r="68" spans="1:32" ht="162.75" customHeight="1">
      <c r="A68" s="607">
        <v>50</v>
      </c>
      <c r="B68" s="631">
        <v>7000024508</v>
      </c>
      <c r="C68" s="631">
        <v>1620</v>
      </c>
      <c r="D68" s="632" t="s">
        <v>458</v>
      </c>
      <c r="E68" s="632">
        <v>1000069061</v>
      </c>
      <c r="F68" s="633">
        <v>18</v>
      </c>
      <c r="G68" s="600" t="s">
        <v>509</v>
      </c>
      <c r="H68" s="600" t="s">
        <v>219</v>
      </c>
      <c r="I68" s="600">
        <v>108</v>
      </c>
      <c r="J68" s="634"/>
      <c r="K68" s="627" t="str">
        <f t="shared" si="22"/>
        <v>INCLUDED</v>
      </c>
      <c r="L68" s="634"/>
      <c r="M68" s="627" t="str">
        <f t="shared" si="23"/>
        <v>INCLUDED</v>
      </c>
      <c r="N68" s="627">
        <f t="shared" si="24"/>
        <v>0</v>
      </c>
      <c r="O68" s="627" t="str">
        <f t="shared" si="25"/>
        <v>INCLUDED</v>
      </c>
      <c r="P68" s="627" t="str">
        <f t="shared" si="26"/>
        <v>0</v>
      </c>
      <c r="Q68" s="627" t="str">
        <f t="shared" si="27"/>
        <v>0</v>
      </c>
      <c r="R68" s="627">
        <f t="shared" si="28"/>
        <v>0</v>
      </c>
      <c r="S68" s="627">
        <f t="shared" si="29"/>
        <v>0</v>
      </c>
      <c r="T68" s="628"/>
      <c r="U68" s="628"/>
      <c r="V68" s="629"/>
      <c r="W68" s="629"/>
      <c r="X68" s="629"/>
      <c r="Y68" s="630"/>
      <c r="AA68" s="578"/>
      <c r="AB68" s="577"/>
      <c r="AC68" s="577"/>
      <c r="AD68" s="577"/>
      <c r="AE68" s="577"/>
      <c r="AF68" s="577"/>
    </row>
    <row r="69" spans="1:32" ht="162.75" customHeight="1">
      <c r="A69" s="621">
        <v>51</v>
      </c>
      <c r="B69" s="631">
        <v>7000024508</v>
      </c>
      <c r="C69" s="631">
        <v>1630</v>
      </c>
      <c r="D69" s="632" t="s">
        <v>458</v>
      </c>
      <c r="E69" s="632">
        <v>1000069060</v>
      </c>
      <c r="F69" s="633">
        <v>18</v>
      </c>
      <c r="G69" s="600" t="s">
        <v>510</v>
      </c>
      <c r="H69" s="600" t="s">
        <v>219</v>
      </c>
      <c r="I69" s="600">
        <v>11</v>
      </c>
      <c r="J69" s="634"/>
      <c r="K69" s="627" t="str">
        <f t="shared" si="22"/>
        <v>INCLUDED</v>
      </c>
      <c r="L69" s="634"/>
      <c r="M69" s="627" t="str">
        <f t="shared" si="23"/>
        <v>INCLUDED</v>
      </c>
      <c r="N69" s="627">
        <f t="shared" si="24"/>
        <v>0</v>
      </c>
      <c r="O69" s="627" t="str">
        <f t="shared" si="25"/>
        <v>INCLUDED</v>
      </c>
      <c r="P69" s="627" t="str">
        <f t="shared" si="26"/>
        <v>0</v>
      </c>
      <c r="Q69" s="627" t="str">
        <f t="shared" si="27"/>
        <v>0</v>
      </c>
      <c r="R69" s="627">
        <f t="shared" si="28"/>
        <v>0</v>
      </c>
      <c r="S69" s="627">
        <f t="shared" si="29"/>
        <v>0</v>
      </c>
      <c r="T69" s="628"/>
      <c r="U69" s="628"/>
      <c r="V69" s="629"/>
      <c r="W69" s="629"/>
      <c r="X69" s="629"/>
      <c r="Y69" s="630"/>
      <c r="AA69" s="578"/>
      <c r="AB69" s="577"/>
      <c r="AC69" s="577"/>
      <c r="AD69" s="577"/>
      <c r="AE69" s="577"/>
      <c r="AF69" s="577"/>
    </row>
    <row r="70" spans="1:32" ht="162.75" customHeight="1">
      <c r="A70" s="607">
        <v>52</v>
      </c>
      <c r="B70" s="631">
        <v>7000024508</v>
      </c>
      <c r="C70" s="631">
        <v>1640</v>
      </c>
      <c r="D70" s="632" t="s">
        <v>458</v>
      </c>
      <c r="E70" s="632">
        <v>1000069059</v>
      </c>
      <c r="F70" s="633">
        <v>18</v>
      </c>
      <c r="G70" s="600" t="s">
        <v>511</v>
      </c>
      <c r="H70" s="600" t="s">
        <v>219</v>
      </c>
      <c r="I70" s="600">
        <v>10</v>
      </c>
      <c r="J70" s="634"/>
      <c r="K70" s="627" t="str">
        <f t="shared" si="22"/>
        <v>INCLUDED</v>
      </c>
      <c r="L70" s="634"/>
      <c r="M70" s="627" t="str">
        <f t="shared" si="23"/>
        <v>INCLUDED</v>
      </c>
      <c r="N70" s="627">
        <f t="shared" si="24"/>
        <v>0</v>
      </c>
      <c r="O70" s="627" t="str">
        <f t="shared" si="25"/>
        <v>INCLUDED</v>
      </c>
      <c r="P70" s="627" t="str">
        <f t="shared" si="26"/>
        <v>0</v>
      </c>
      <c r="Q70" s="627" t="str">
        <f t="shared" si="27"/>
        <v>0</v>
      </c>
      <c r="R70" s="627">
        <f t="shared" si="28"/>
        <v>0</v>
      </c>
      <c r="S70" s="627">
        <f t="shared" si="29"/>
        <v>0</v>
      </c>
      <c r="T70" s="628"/>
      <c r="U70" s="628"/>
      <c r="V70" s="629"/>
      <c r="W70" s="629"/>
      <c r="X70" s="629"/>
      <c r="Y70" s="630"/>
      <c r="AA70" s="578"/>
      <c r="AB70" s="577"/>
      <c r="AC70" s="577"/>
      <c r="AD70" s="577"/>
      <c r="AE70" s="577"/>
      <c r="AF70" s="577"/>
    </row>
    <row r="71" spans="1:32" ht="162.75" customHeight="1">
      <c r="A71" s="621">
        <v>53</v>
      </c>
      <c r="B71" s="631">
        <v>7000024508</v>
      </c>
      <c r="C71" s="631">
        <v>1650</v>
      </c>
      <c r="D71" s="632" t="s">
        <v>458</v>
      </c>
      <c r="E71" s="632">
        <v>1000069058</v>
      </c>
      <c r="F71" s="633">
        <v>18</v>
      </c>
      <c r="G71" s="600" t="s">
        <v>512</v>
      </c>
      <c r="H71" s="600" t="s">
        <v>219</v>
      </c>
      <c r="I71" s="600">
        <v>44</v>
      </c>
      <c r="J71" s="634"/>
      <c r="K71" s="627" t="str">
        <f t="shared" si="22"/>
        <v>INCLUDED</v>
      </c>
      <c r="L71" s="634"/>
      <c r="M71" s="627" t="str">
        <f t="shared" si="23"/>
        <v>INCLUDED</v>
      </c>
      <c r="N71" s="627">
        <f t="shared" si="24"/>
        <v>0</v>
      </c>
      <c r="O71" s="627" t="str">
        <f t="shared" si="25"/>
        <v>INCLUDED</v>
      </c>
      <c r="P71" s="627" t="str">
        <f t="shared" si="26"/>
        <v>0</v>
      </c>
      <c r="Q71" s="627" t="str">
        <f t="shared" si="27"/>
        <v>0</v>
      </c>
      <c r="R71" s="627">
        <f t="shared" si="28"/>
        <v>0</v>
      </c>
      <c r="S71" s="627">
        <f t="shared" si="29"/>
        <v>0</v>
      </c>
      <c r="T71" s="628"/>
      <c r="U71" s="628"/>
      <c r="V71" s="629"/>
      <c r="W71" s="629"/>
      <c r="X71" s="629"/>
      <c r="Y71" s="630"/>
      <c r="AA71" s="578"/>
      <c r="AB71" s="577"/>
      <c r="AC71" s="577"/>
      <c r="AD71" s="577"/>
      <c r="AE71" s="577"/>
      <c r="AF71" s="577"/>
    </row>
    <row r="72" spans="1:32" ht="162.75" customHeight="1">
      <c r="A72" s="607">
        <v>54</v>
      </c>
      <c r="B72" s="631">
        <v>7000024508</v>
      </c>
      <c r="C72" s="631">
        <v>1660</v>
      </c>
      <c r="D72" s="632" t="s">
        <v>458</v>
      </c>
      <c r="E72" s="632">
        <v>1000069057</v>
      </c>
      <c r="F72" s="633">
        <v>18</v>
      </c>
      <c r="G72" s="600" t="s">
        <v>513</v>
      </c>
      <c r="H72" s="600" t="s">
        <v>219</v>
      </c>
      <c r="I72" s="600">
        <v>45</v>
      </c>
      <c r="J72" s="634"/>
      <c r="K72" s="627" t="str">
        <f t="shared" si="22"/>
        <v>INCLUDED</v>
      </c>
      <c r="L72" s="634"/>
      <c r="M72" s="627" t="str">
        <f t="shared" si="23"/>
        <v>INCLUDED</v>
      </c>
      <c r="N72" s="627">
        <f t="shared" si="24"/>
        <v>0</v>
      </c>
      <c r="O72" s="627" t="str">
        <f t="shared" si="25"/>
        <v>INCLUDED</v>
      </c>
      <c r="P72" s="627" t="str">
        <f t="shared" si="26"/>
        <v>0</v>
      </c>
      <c r="Q72" s="627" t="str">
        <f t="shared" si="27"/>
        <v>0</v>
      </c>
      <c r="R72" s="627">
        <f t="shared" si="28"/>
        <v>0</v>
      </c>
      <c r="S72" s="627">
        <f t="shared" si="29"/>
        <v>0</v>
      </c>
      <c r="T72" s="628"/>
      <c r="U72" s="628"/>
      <c r="V72" s="629"/>
      <c r="W72" s="629"/>
      <c r="X72" s="629"/>
      <c r="Y72" s="630"/>
      <c r="AA72" s="578"/>
      <c r="AB72" s="577"/>
      <c r="AC72" s="577"/>
      <c r="AD72" s="577"/>
      <c r="AE72" s="577"/>
      <c r="AF72" s="577"/>
    </row>
    <row r="73" spans="1:32" ht="162.75" customHeight="1">
      <c r="A73" s="621">
        <v>55</v>
      </c>
      <c r="B73" s="631">
        <v>7000024508</v>
      </c>
      <c r="C73" s="631">
        <v>1670</v>
      </c>
      <c r="D73" s="632" t="s">
        <v>458</v>
      </c>
      <c r="E73" s="632">
        <v>1000069056</v>
      </c>
      <c r="F73" s="633">
        <v>18</v>
      </c>
      <c r="G73" s="600" t="s">
        <v>514</v>
      </c>
      <c r="H73" s="600" t="s">
        <v>219</v>
      </c>
      <c r="I73" s="600">
        <v>274</v>
      </c>
      <c r="J73" s="634"/>
      <c r="K73" s="627" t="str">
        <f t="shared" si="22"/>
        <v>INCLUDED</v>
      </c>
      <c r="L73" s="634"/>
      <c r="M73" s="627" t="str">
        <f t="shared" si="23"/>
        <v>INCLUDED</v>
      </c>
      <c r="N73" s="627">
        <f t="shared" si="24"/>
        <v>0</v>
      </c>
      <c r="O73" s="627" t="str">
        <f t="shared" si="25"/>
        <v>INCLUDED</v>
      </c>
      <c r="P73" s="627" t="str">
        <f t="shared" si="26"/>
        <v>0</v>
      </c>
      <c r="Q73" s="627" t="str">
        <f t="shared" si="27"/>
        <v>0</v>
      </c>
      <c r="R73" s="627">
        <f t="shared" si="28"/>
        <v>0</v>
      </c>
      <c r="S73" s="627">
        <f t="shared" si="29"/>
        <v>0</v>
      </c>
      <c r="T73" s="628"/>
      <c r="U73" s="628"/>
      <c r="V73" s="629"/>
      <c r="W73" s="629"/>
      <c r="X73" s="629"/>
      <c r="Y73" s="630"/>
      <c r="AA73" s="578"/>
      <c r="AB73" s="577"/>
      <c r="AC73" s="577"/>
      <c r="AD73" s="577"/>
      <c r="AE73" s="577"/>
      <c r="AF73" s="577"/>
    </row>
    <row r="74" spans="1:32" ht="162.75" customHeight="1">
      <c r="A74" s="607">
        <v>56</v>
      </c>
      <c r="B74" s="631">
        <v>7000024508</v>
      </c>
      <c r="C74" s="631">
        <v>1680</v>
      </c>
      <c r="D74" s="632" t="s">
        <v>458</v>
      </c>
      <c r="E74" s="632">
        <v>1000069055</v>
      </c>
      <c r="F74" s="633">
        <v>18</v>
      </c>
      <c r="G74" s="600" t="s">
        <v>515</v>
      </c>
      <c r="H74" s="600" t="s">
        <v>219</v>
      </c>
      <c r="I74" s="600">
        <v>8</v>
      </c>
      <c r="J74" s="634"/>
      <c r="K74" s="627" t="str">
        <f t="shared" si="22"/>
        <v>INCLUDED</v>
      </c>
      <c r="L74" s="634"/>
      <c r="M74" s="627" t="str">
        <f t="shared" si="23"/>
        <v>INCLUDED</v>
      </c>
      <c r="N74" s="627">
        <f t="shared" si="24"/>
        <v>0</v>
      </c>
      <c r="O74" s="627" t="str">
        <f t="shared" si="25"/>
        <v>INCLUDED</v>
      </c>
      <c r="P74" s="627" t="str">
        <f t="shared" si="26"/>
        <v>0</v>
      </c>
      <c r="Q74" s="627" t="str">
        <f t="shared" si="27"/>
        <v>0</v>
      </c>
      <c r="R74" s="627">
        <f t="shared" si="28"/>
        <v>0</v>
      </c>
      <c r="S74" s="627">
        <f t="shared" si="29"/>
        <v>0</v>
      </c>
      <c r="T74" s="628"/>
      <c r="U74" s="628"/>
      <c r="V74" s="629"/>
      <c r="W74" s="629"/>
      <c r="X74" s="629"/>
      <c r="Y74" s="630"/>
      <c r="AA74" s="578"/>
      <c r="AB74" s="577"/>
      <c r="AC74" s="577"/>
      <c r="AD74" s="577"/>
      <c r="AE74" s="577"/>
      <c r="AF74" s="577"/>
    </row>
    <row r="75" spans="1:32" ht="162.75" customHeight="1">
      <c r="A75" s="621">
        <v>57</v>
      </c>
      <c r="B75" s="631">
        <v>7000024508</v>
      </c>
      <c r="C75" s="631">
        <v>1690</v>
      </c>
      <c r="D75" s="632" t="s">
        <v>458</v>
      </c>
      <c r="E75" s="632">
        <v>1000069054</v>
      </c>
      <c r="F75" s="633">
        <v>18</v>
      </c>
      <c r="G75" s="600" t="s">
        <v>516</v>
      </c>
      <c r="H75" s="600" t="s">
        <v>219</v>
      </c>
      <c r="I75" s="600">
        <v>100</v>
      </c>
      <c r="J75" s="634"/>
      <c r="K75" s="627" t="str">
        <f t="shared" si="22"/>
        <v>INCLUDED</v>
      </c>
      <c r="L75" s="634"/>
      <c r="M75" s="627" t="str">
        <f t="shared" si="23"/>
        <v>INCLUDED</v>
      </c>
      <c r="N75" s="627">
        <f t="shared" si="24"/>
        <v>0</v>
      </c>
      <c r="O75" s="627" t="str">
        <f t="shared" si="25"/>
        <v>INCLUDED</v>
      </c>
      <c r="P75" s="627" t="str">
        <f t="shared" si="26"/>
        <v>0</v>
      </c>
      <c r="Q75" s="627" t="str">
        <f t="shared" si="27"/>
        <v>0</v>
      </c>
      <c r="R75" s="627">
        <f t="shared" si="28"/>
        <v>0</v>
      </c>
      <c r="S75" s="627">
        <f t="shared" si="29"/>
        <v>0</v>
      </c>
      <c r="T75" s="628"/>
      <c r="U75" s="628"/>
      <c r="V75" s="629"/>
      <c r="W75" s="629"/>
      <c r="X75" s="629"/>
      <c r="Y75" s="630"/>
      <c r="AA75" s="578"/>
      <c r="AB75" s="577"/>
      <c r="AC75" s="577"/>
      <c r="AD75" s="577"/>
      <c r="AE75" s="577"/>
      <c r="AF75" s="577"/>
    </row>
    <row r="76" spans="1:32" ht="162.75" customHeight="1">
      <c r="A76" s="607">
        <v>58</v>
      </c>
      <c r="B76" s="631">
        <v>7000024508</v>
      </c>
      <c r="C76" s="631">
        <v>1700</v>
      </c>
      <c r="D76" s="632" t="s">
        <v>458</v>
      </c>
      <c r="E76" s="632">
        <v>1000069053</v>
      </c>
      <c r="F76" s="633">
        <v>18</v>
      </c>
      <c r="G76" s="600" t="s">
        <v>517</v>
      </c>
      <c r="H76" s="600" t="s">
        <v>219</v>
      </c>
      <c r="I76" s="600">
        <v>48</v>
      </c>
      <c r="J76" s="634"/>
      <c r="K76" s="627" t="str">
        <f t="shared" si="22"/>
        <v>INCLUDED</v>
      </c>
      <c r="L76" s="634"/>
      <c r="M76" s="627" t="str">
        <f t="shared" si="23"/>
        <v>INCLUDED</v>
      </c>
      <c r="N76" s="627">
        <f t="shared" si="24"/>
        <v>0</v>
      </c>
      <c r="O76" s="627" t="str">
        <f t="shared" si="25"/>
        <v>INCLUDED</v>
      </c>
      <c r="P76" s="627" t="str">
        <f t="shared" si="26"/>
        <v>0</v>
      </c>
      <c r="Q76" s="627" t="str">
        <f t="shared" si="27"/>
        <v>0</v>
      </c>
      <c r="R76" s="627">
        <f t="shared" si="28"/>
        <v>0</v>
      </c>
      <c r="S76" s="627">
        <f t="shared" si="29"/>
        <v>0</v>
      </c>
      <c r="T76" s="628"/>
      <c r="U76" s="628"/>
      <c r="V76" s="629"/>
      <c r="W76" s="629"/>
      <c r="X76" s="629"/>
      <c r="Y76" s="630"/>
      <c r="AA76" s="578"/>
      <c r="AB76" s="577"/>
      <c r="AC76" s="577"/>
      <c r="AD76" s="577"/>
      <c r="AE76" s="577"/>
      <c r="AF76" s="577"/>
    </row>
    <row r="77" spans="1:32" ht="162.75" customHeight="1">
      <c r="A77" s="621">
        <v>59</v>
      </c>
      <c r="B77" s="631">
        <v>7000024508</v>
      </c>
      <c r="C77" s="631">
        <v>1710</v>
      </c>
      <c r="D77" s="632" t="s">
        <v>458</v>
      </c>
      <c r="E77" s="632">
        <v>1000069052</v>
      </c>
      <c r="F77" s="633">
        <v>18</v>
      </c>
      <c r="G77" s="600" t="s">
        <v>518</v>
      </c>
      <c r="H77" s="600" t="s">
        <v>219</v>
      </c>
      <c r="I77" s="600">
        <v>60</v>
      </c>
      <c r="J77" s="634"/>
      <c r="K77" s="627" t="str">
        <f t="shared" si="22"/>
        <v>INCLUDED</v>
      </c>
      <c r="L77" s="634"/>
      <c r="M77" s="627" t="str">
        <f t="shared" si="23"/>
        <v>INCLUDED</v>
      </c>
      <c r="N77" s="627">
        <f t="shared" si="24"/>
        <v>0</v>
      </c>
      <c r="O77" s="627" t="str">
        <f t="shared" si="25"/>
        <v>INCLUDED</v>
      </c>
      <c r="P77" s="627" t="str">
        <f t="shared" si="26"/>
        <v>0</v>
      </c>
      <c r="Q77" s="627" t="str">
        <f t="shared" si="27"/>
        <v>0</v>
      </c>
      <c r="R77" s="627">
        <f t="shared" si="28"/>
        <v>0</v>
      </c>
      <c r="S77" s="627">
        <f t="shared" si="29"/>
        <v>0</v>
      </c>
      <c r="T77" s="628"/>
      <c r="U77" s="628"/>
      <c r="V77" s="629"/>
      <c r="W77" s="629"/>
      <c r="X77" s="629"/>
      <c r="Y77" s="630"/>
      <c r="AA77" s="578"/>
      <c r="AB77" s="577"/>
      <c r="AC77" s="577"/>
      <c r="AD77" s="577"/>
      <c r="AE77" s="577"/>
      <c r="AF77" s="577"/>
    </row>
    <row r="78" spans="1:32" ht="162.75" customHeight="1">
      <c r="A78" s="607">
        <v>60</v>
      </c>
      <c r="B78" s="631">
        <v>7000024508</v>
      </c>
      <c r="C78" s="631">
        <v>1720</v>
      </c>
      <c r="D78" s="632" t="s">
        <v>458</v>
      </c>
      <c r="E78" s="632">
        <v>1000069051</v>
      </c>
      <c r="F78" s="633">
        <v>18</v>
      </c>
      <c r="G78" s="600" t="s">
        <v>519</v>
      </c>
      <c r="H78" s="600" t="s">
        <v>219</v>
      </c>
      <c r="I78" s="600">
        <v>68</v>
      </c>
      <c r="J78" s="634"/>
      <c r="K78" s="627" t="str">
        <f t="shared" si="22"/>
        <v>INCLUDED</v>
      </c>
      <c r="L78" s="634"/>
      <c r="M78" s="627" t="str">
        <f t="shared" si="23"/>
        <v>INCLUDED</v>
      </c>
      <c r="N78" s="627">
        <f t="shared" si="24"/>
        <v>0</v>
      </c>
      <c r="O78" s="627" t="str">
        <f t="shared" si="25"/>
        <v>INCLUDED</v>
      </c>
      <c r="P78" s="627" t="str">
        <f t="shared" si="26"/>
        <v>0</v>
      </c>
      <c r="Q78" s="627" t="str">
        <f t="shared" si="27"/>
        <v>0</v>
      </c>
      <c r="R78" s="627">
        <f t="shared" si="28"/>
        <v>0</v>
      </c>
      <c r="S78" s="627">
        <f t="shared" si="29"/>
        <v>0</v>
      </c>
      <c r="T78" s="628"/>
      <c r="U78" s="628"/>
      <c r="V78" s="629"/>
      <c r="W78" s="629"/>
      <c r="X78" s="629"/>
      <c r="Y78" s="630"/>
      <c r="AA78" s="578"/>
      <c r="AB78" s="577"/>
      <c r="AC78" s="577"/>
      <c r="AD78" s="577"/>
      <c r="AE78" s="577"/>
      <c r="AF78" s="577"/>
    </row>
    <row r="79" spans="1:32" ht="162.75" customHeight="1">
      <c r="A79" s="621">
        <v>61</v>
      </c>
      <c r="B79" s="631">
        <v>7000024508</v>
      </c>
      <c r="C79" s="631">
        <v>1730</v>
      </c>
      <c r="D79" s="632" t="s">
        <v>458</v>
      </c>
      <c r="E79" s="632">
        <v>1000069049</v>
      </c>
      <c r="F79" s="633">
        <v>18</v>
      </c>
      <c r="G79" s="600" t="s">
        <v>520</v>
      </c>
      <c r="H79" s="600" t="s">
        <v>219</v>
      </c>
      <c r="I79" s="600">
        <v>52</v>
      </c>
      <c r="J79" s="634"/>
      <c r="K79" s="627" t="str">
        <f t="shared" si="22"/>
        <v>INCLUDED</v>
      </c>
      <c r="L79" s="634"/>
      <c r="M79" s="627" t="str">
        <f t="shared" si="23"/>
        <v>INCLUDED</v>
      </c>
      <c r="N79" s="627">
        <f t="shared" si="24"/>
        <v>0</v>
      </c>
      <c r="O79" s="627" t="str">
        <f t="shared" si="25"/>
        <v>INCLUDED</v>
      </c>
      <c r="P79" s="627" t="str">
        <f t="shared" si="26"/>
        <v>0</v>
      </c>
      <c r="Q79" s="627" t="str">
        <f t="shared" si="27"/>
        <v>0</v>
      </c>
      <c r="R79" s="627">
        <f t="shared" si="28"/>
        <v>0</v>
      </c>
      <c r="S79" s="627">
        <f t="shared" si="29"/>
        <v>0</v>
      </c>
      <c r="T79" s="628"/>
      <c r="U79" s="628"/>
      <c r="V79" s="629"/>
      <c r="W79" s="629"/>
      <c r="X79" s="629"/>
      <c r="Y79" s="630"/>
      <c r="AA79" s="578"/>
      <c r="AB79" s="577"/>
      <c r="AC79" s="577"/>
      <c r="AD79" s="577"/>
      <c r="AE79" s="577"/>
      <c r="AF79" s="577"/>
    </row>
    <row r="80" spans="1:32" ht="162.75" customHeight="1">
      <c r="A80" s="607">
        <v>62</v>
      </c>
      <c r="B80" s="631">
        <v>7000024508</v>
      </c>
      <c r="C80" s="631">
        <v>1740</v>
      </c>
      <c r="D80" s="632" t="s">
        <v>458</v>
      </c>
      <c r="E80" s="632">
        <v>1000069048</v>
      </c>
      <c r="F80" s="633">
        <v>18</v>
      </c>
      <c r="G80" s="600" t="s">
        <v>521</v>
      </c>
      <c r="H80" s="600" t="s">
        <v>219</v>
      </c>
      <c r="I80" s="600">
        <v>58</v>
      </c>
      <c r="J80" s="634"/>
      <c r="K80" s="627" t="str">
        <f t="shared" si="22"/>
        <v>INCLUDED</v>
      </c>
      <c r="L80" s="634"/>
      <c r="M80" s="627" t="str">
        <f t="shared" si="23"/>
        <v>INCLUDED</v>
      </c>
      <c r="N80" s="627">
        <f t="shared" si="24"/>
        <v>0</v>
      </c>
      <c r="O80" s="627" t="str">
        <f t="shared" si="25"/>
        <v>INCLUDED</v>
      </c>
      <c r="P80" s="627" t="str">
        <f t="shared" si="26"/>
        <v>0</v>
      </c>
      <c r="Q80" s="627" t="str">
        <f t="shared" si="27"/>
        <v>0</v>
      </c>
      <c r="R80" s="627">
        <f t="shared" si="28"/>
        <v>0</v>
      </c>
      <c r="S80" s="627">
        <f t="shared" si="29"/>
        <v>0</v>
      </c>
      <c r="T80" s="628"/>
      <c r="U80" s="628"/>
      <c r="V80" s="629"/>
      <c r="W80" s="629"/>
      <c r="X80" s="629"/>
      <c r="Y80" s="630"/>
      <c r="AA80" s="578"/>
      <c r="AB80" s="577"/>
      <c r="AC80" s="577"/>
      <c r="AD80" s="577"/>
      <c r="AE80" s="577"/>
      <c r="AF80" s="577"/>
    </row>
    <row r="81" spans="1:32" ht="162.75" customHeight="1">
      <c r="A81" s="621">
        <v>63</v>
      </c>
      <c r="B81" s="631">
        <v>7000024508</v>
      </c>
      <c r="C81" s="631">
        <v>1750</v>
      </c>
      <c r="D81" s="632" t="s">
        <v>458</v>
      </c>
      <c r="E81" s="632">
        <v>1000069047</v>
      </c>
      <c r="F81" s="633">
        <v>18</v>
      </c>
      <c r="G81" s="600" t="s">
        <v>522</v>
      </c>
      <c r="H81" s="600" t="s">
        <v>219</v>
      </c>
      <c r="I81" s="600">
        <v>96</v>
      </c>
      <c r="J81" s="634"/>
      <c r="K81" s="627" t="str">
        <f t="shared" si="22"/>
        <v>INCLUDED</v>
      </c>
      <c r="L81" s="634"/>
      <c r="M81" s="627" t="str">
        <f t="shared" si="23"/>
        <v>INCLUDED</v>
      </c>
      <c r="N81" s="627">
        <f t="shared" si="24"/>
        <v>0</v>
      </c>
      <c r="O81" s="627" t="str">
        <f t="shared" si="25"/>
        <v>INCLUDED</v>
      </c>
      <c r="P81" s="627" t="str">
        <f t="shared" si="26"/>
        <v>0</v>
      </c>
      <c r="Q81" s="627" t="str">
        <f t="shared" si="27"/>
        <v>0</v>
      </c>
      <c r="R81" s="627">
        <f t="shared" si="28"/>
        <v>0</v>
      </c>
      <c r="S81" s="627">
        <f t="shared" si="29"/>
        <v>0</v>
      </c>
      <c r="T81" s="628"/>
      <c r="U81" s="628"/>
      <c r="V81" s="629"/>
      <c r="W81" s="629"/>
      <c r="X81" s="629"/>
      <c r="Y81" s="630"/>
      <c r="AA81" s="578"/>
      <c r="AB81" s="577"/>
      <c r="AC81" s="577"/>
      <c r="AD81" s="577"/>
      <c r="AE81" s="577"/>
      <c r="AF81" s="577"/>
    </row>
    <row r="82" spans="1:32" ht="162.75" customHeight="1">
      <c r="A82" s="607">
        <v>64</v>
      </c>
      <c r="B82" s="635">
        <v>7000024508</v>
      </c>
      <c r="C82" s="635">
        <v>1760</v>
      </c>
      <c r="D82" s="636" t="s">
        <v>458</v>
      </c>
      <c r="E82" s="636">
        <v>1000069046</v>
      </c>
      <c r="F82" s="637">
        <v>18</v>
      </c>
      <c r="G82" s="600" t="s">
        <v>523</v>
      </c>
      <c r="H82" s="600" t="s">
        <v>219</v>
      </c>
      <c r="I82" s="600">
        <v>71</v>
      </c>
      <c r="J82" s="638"/>
      <c r="K82" s="639" t="str">
        <f t="shared" si="22"/>
        <v>INCLUDED</v>
      </c>
      <c r="L82" s="638"/>
      <c r="M82" s="639" t="str">
        <f t="shared" si="23"/>
        <v>INCLUDED</v>
      </c>
      <c r="N82" s="639">
        <f t="shared" si="24"/>
        <v>0</v>
      </c>
      <c r="O82" s="639" t="str">
        <f t="shared" si="25"/>
        <v>INCLUDED</v>
      </c>
      <c r="P82" s="627" t="str">
        <f t="shared" si="26"/>
        <v>0</v>
      </c>
      <c r="Q82" s="627" t="str">
        <f t="shared" si="27"/>
        <v>0</v>
      </c>
      <c r="R82" s="627">
        <f t="shared" si="28"/>
        <v>0</v>
      </c>
      <c r="S82" s="627">
        <f t="shared" si="29"/>
        <v>0</v>
      </c>
      <c r="T82" s="628"/>
      <c r="U82" s="628"/>
      <c r="V82" s="629"/>
      <c r="W82" s="629"/>
      <c r="X82" s="629"/>
      <c r="Y82" s="630"/>
      <c r="AA82" s="578"/>
      <c r="AB82" s="577"/>
      <c r="AC82" s="577"/>
      <c r="AD82" s="577"/>
      <c r="AE82" s="577"/>
      <c r="AF82" s="577"/>
    </row>
    <row r="83" spans="1:32" s="659" customFormat="1" ht="38.25" customHeight="1">
      <c r="A83" s="815" t="s">
        <v>657</v>
      </c>
      <c r="B83" s="816"/>
      <c r="C83" s="816"/>
      <c r="D83" s="816"/>
      <c r="E83" s="816"/>
      <c r="F83" s="816"/>
      <c r="G83" s="816"/>
      <c r="H83" s="816"/>
      <c r="I83" s="816"/>
      <c r="J83" s="652"/>
      <c r="K83" s="652"/>
      <c r="L83" s="652"/>
      <c r="M83" s="652"/>
      <c r="N83" s="652"/>
      <c r="O83" s="653"/>
      <c r="P83" s="654"/>
      <c r="Q83" s="655"/>
      <c r="R83" s="655"/>
      <c r="S83" s="655"/>
      <c r="T83" s="656"/>
      <c r="U83" s="656"/>
      <c r="V83" s="657"/>
      <c r="W83" s="657"/>
      <c r="X83" s="657"/>
      <c r="Y83" s="658"/>
      <c r="AA83" s="660"/>
      <c r="AB83" s="661"/>
      <c r="AC83" s="661"/>
      <c r="AD83" s="661"/>
      <c r="AE83" s="661"/>
      <c r="AF83" s="661"/>
    </row>
    <row r="84" spans="1:32" ht="162.75" customHeight="1">
      <c r="A84" s="621">
        <v>1</v>
      </c>
      <c r="B84" s="623">
        <v>7000024508</v>
      </c>
      <c r="C84" s="623">
        <v>380</v>
      </c>
      <c r="D84" s="622" t="s">
        <v>450</v>
      </c>
      <c r="E84" s="622">
        <v>1000069035</v>
      </c>
      <c r="F84" s="624">
        <v>18</v>
      </c>
      <c r="G84" s="622" t="s">
        <v>460</v>
      </c>
      <c r="H84" s="622" t="s">
        <v>219</v>
      </c>
      <c r="I84" s="623">
        <v>284</v>
      </c>
      <c r="J84" s="625"/>
      <c r="K84" s="626" t="str">
        <f t="shared" si="22"/>
        <v>INCLUDED</v>
      </c>
      <c r="L84" s="625"/>
      <c r="M84" s="626" t="str">
        <f t="shared" si="23"/>
        <v>INCLUDED</v>
      </c>
      <c r="N84" s="626">
        <f t="shared" si="24"/>
        <v>0</v>
      </c>
      <c r="O84" s="626" t="str">
        <f t="shared" si="25"/>
        <v>INCLUDED</v>
      </c>
      <c r="P84" s="627" t="str">
        <f t="shared" si="26"/>
        <v>0</v>
      </c>
      <c r="Q84" s="627" t="str">
        <f t="shared" si="27"/>
        <v>0</v>
      </c>
      <c r="R84" s="627">
        <f t="shared" si="28"/>
        <v>0</v>
      </c>
      <c r="S84" s="627">
        <f t="shared" si="29"/>
        <v>0</v>
      </c>
      <c r="T84" s="628"/>
      <c r="U84" s="628"/>
      <c r="V84" s="629"/>
      <c r="W84" s="629"/>
      <c r="X84" s="629"/>
      <c r="Y84" s="630"/>
      <c r="AA84" s="578"/>
      <c r="AB84" s="577"/>
      <c r="AC84" s="577"/>
      <c r="AD84" s="577"/>
      <c r="AE84" s="577"/>
      <c r="AF84" s="577"/>
    </row>
    <row r="85" spans="1:32" ht="162.75" customHeight="1">
      <c r="A85" s="607">
        <v>2</v>
      </c>
      <c r="B85" s="632">
        <v>7000024508</v>
      </c>
      <c r="C85" s="632">
        <v>390</v>
      </c>
      <c r="D85" s="631" t="s">
        <v>450</v>
      </c>
      <c r="E85" s="631">
        <v>1000069036</v>
      </c>
      <c r="F85" s="633">
        <v>18</v>
      </c>
      <c r="G85" s="631" t="s">
        <v>461</v>
      </c>
      <c r="H85" s="631" t="s">
        <v>219</v>
      </c>
      <c r="I85" s="632">
        <v>382</v>
      </c>
      <c r="J85" s="634"/>
      <c r="K85" s="627" t="str">
        <f t="shared" ref="K85:K148" si="30">IF(J85=0, "INCLUDED", IF(ISERROR(J85*I85), J85, J85*I85))</f>
        <v>INCLUDED</v>
      </c>
      <c r="L85" s="634"/>
      <c r="M85" s="627" t="str">
        <f t="shared" ref="M85:M148" si="31">IF(L85=0, "INCLUDED", IF(ISERROR(L85*I85), L85, L85*I85))</f>
        <v>INCLUDED</v>
      </c>
      <c r="N85" s="627">
        <f t="shared" ref="N85:N148" si="32">IF(F85="","INCLUDED",P85+Q85)</f>
        <v>0</v>
      </c>
      <c r="O85" s="627" t="str">
        <f t="shared" ref="O85:O148" si="33">IF(J85+L85=0,"INCLUDED",P85+Q85+R85+S85)</f>
        <v>INCLUDED</v>
      </c>
      <c r="P85" s="627" t="str">
        <f t="shared" ref="P85:P148" si="34">IF(J85=0, "0", IF(ISERROR((F85*K85)/100), K85, (F85*K85)/100))</f>
        <v>0</v>
      </c>
      <c r="Q85" s="627" t="str">
        <f t="shared" ref="Q85:Q148" si="35">IF(L85=0, "0", IF(ISERROR((F85*M85)/100), M85, (F85*M85)/100))</f>
        <v>0</v>
      </c>
      <c r="R85" s="627">
        <f t="shared" ref="R85:R148" si="36">+IF(K85="INCLUDED",0,K85)</f>
        <v>0</v>
      </c>
      <c r="S85" s="627">
        <f t="shared" ref="S85:S148" si="37">+IF(M85="INCLUDED",0,M85)</f>
        <v>0</v>
      </c>
      <c r="T85" s="628"/>
      <c r="U85" s="628"/>
      <c r="V85" s="629"/>
      <c r="W85" s="629"/>
      <c r="X85" s="629"/>
      <c r="Y85" s="630"/>
      <c r="AA85" s="578"/>
      <c r="AB85" s="577"/>
      <c r="AC85" s="577"/>
      <c r="AD85" s="577"/>
      <c r="AE85" s="577"/>
      <c r="AF85" s="577"/>
    </row>
    <row r="86" spans="1:32" ht="162.75" customHeight="1">
      <c r="A86" s="621">
        <v>3</v>
      </c>
      <c r="B86" s="632">
        <v>7000024508</v>
      </c>
      <c r="C86" s="632">
        <v>400</v>
      </c>
      <c r="D86" s="631" t="s">
        <v>450</v>
      </c>
      <c r="E86" s="631">
        <v>1000069037</v>
      </c>
      <c r="F86" s="633">
        <v>18</v>
      </c>
      <c r="G86" s="631" t="s">
        <v>462</v>
      </c>
      <c r="H86" s="631" t="s">
        <v>219</v>
      </c>
      <c r="I86" s="632">
        <v>226</v>
      </c>
      <c r="J86" s="634"/>
      <c r="K86" s="627" t="str">
        <f t="shared" si="30"/>
        <v>INCLUDED</v>
      </c>
      <c r="L86" s="634"/>
      <c r="M86" s="627" t="str">
        <f t="shared" si="31"/>
        <v>INCLUDED</v>
      </c>
      <c r="N86" s="627">
        <f t="shared" si="32"/>
        <v>0</v>
      </c>
      <c r="O86" s="627" t="str">
        <f t="shared" si="33"/>
        <v>INCLUDED</v>
      </c>
      <c r="P86" s="627" t="str">
        <f t="shared" si="34"/>
        <v>0</v>
      </c>
      <c r="Q86" s="627" t="str">
        <f t="shared" si="35"/>
        <v>0</v>
      </c>
      <c r="R86" s="627">
        <f t="shared" si="36"/>
        <v>0</v>
      </c>
      <c r="S86" s="627">
        <f t="shared" si="37"/>
        <v>0</v>
      </c>
      <c r="T86" s="628"/>
      <c r="U86" s="628"/>
      <c r="V86" s="629"/>
      <c r="W86" s="629"/>
      <c r="X86" s="629"/>
      <c r="Y86" s="630"/>
      <c r="AA86" s="578"/>
      <c r="AB86" s="577"/>
      <c r="AC86" s="577"/>
      <c r="AD86" s="577"/>
      <c r="AE86" s="577"/>
      <c r="AF86" s="577"/>
    </row>
    <row r="87" spans="1:32" ht="162.75" customHeight="1">
      <c r="A87" s="607">
        <v>4</v>
      </c>
      <c r="B87" s="632">
        <v>7000024508</v>
      </c>
      <c r="C87" s="632">
        <v>410</v>
      </c>
      <c r="D87" s="631" t="s">
        <v>450</v>
      </c>
      <c r="E87" s="631">
        <v>1000069050</v>
      </c>
      <c r="F87" s="633">
        <v>18</v>
      </c>
      <c r="G87" s="631" t="s">
        <v>463</v>
      </c>
      <c r="H87" s="631" t="s">
        <v>219</v>
      </c>
      <c r="I87" s="632">
        <v>207</v>
      </c>
      <c r="J87" s="634"/>
      <c r="K87" s="627" t="str">
        <f t="shared" si="30"/>
        <v>INCLUDED</v>
      </c>
      <c r="L87" s="634"/>
      <c r="M87" s="627" t="str">
        <f t="shared" si="31"/>
        <v>INCLUDED</v>
      </c>
      <c r="N87" s="627">
        <f t="shared" si="32"/>
        <v>0</v>
      </c>
      <c r="O87" s="627" t="str">
        <f t="shared" si="33"/>
        <v>INCLUDED</v>
      </c>
      <c r="P87" s="627" t="str">
        <f t="shared" si="34"/>
        <v>0</v>
      </c>
      <c r="Q87" s="627" t="str">
        <f t="shared" si="35"/>
        <v>0</v>
      </c>
      <c r="R87" s="627">
        <f t="shared" si="36"/>
        <v>0</v>
      </c>
      <c r="S87" s="627">
        <f t="shared" si="37"/>
        <v>0</v>
      </c>
      <c r="T87" s="628"/>
      <c r="U87" s="628"/>
      <c r="V87" s="629"/>
      <c r="W87" s="629"/>
      <c r="X87" s="629"/>
      <c r="Y87" s="630"/>
      <c r="AA87" s="578"/>
      <c r="AB87" s="577"/>
      <c r="AC87" s="577"/>
      <c r="AD87" s="577"/>
      <c r="AE87" s="577"/>
      <c r="AF87" s="577"/>
    </row>
    <row r="88" spans="1:32" ht="162.75" customHeight="1">
      <c r="A88" s="621">
        <v>5</v>
      </c>
      <c r="B88" s="632">
        <v>7000024508</v>
      </c>
      <c r="C88" s="632">
        <v>420</v>
      </c>
      <c r="D88" s="631" t="s">
        <v>450</v>
      </c>
      <c r="E88" s="631">
        <v>1000069039</v>
      </c>
      <c r="F88" s="633">
        <v>18</v>
      </c>
      <c r="G88" s="631" t="s">
        <v>464</v>
      </c>
      <c r="H88" s="631" t="s">
        <v>219</v>
      </c>
      <c r="I88" s="632">
        <v>2</v>
      </c>
      <c r="J88" s="634"/>
      <c r="K88" s="627" t="str">
        <f t="shared" si="30"/>
        <v>INCLUDED</v>
      </c>
      <c r="L88" s="634"/>
      <c r="M88" s="627" t="str">
        <f t="shared" si="31"/>
        <v>INCLUDED</v>
      </c>
      <c r="N88" s="627">
        <f t="shared" si="32"/>
        <v>0</v>
      </c>
      <c r="O88" s="627" t="str">
        <f t="shared" si="33"/>
        <v>INCLUDED</v>
      </c>
      <c r="P88" s="627" t="str">
        <f t="shared" si="34"/>
        <v>0</v>
      </c>
      <c r="Q88" s="627" t="str">
        <f t="shared" si="35"/>
        <v>0</v>
      </c>
      <c r="R88" s="627">
        <f t="shared" si="36"/>
        <v>0</v>
      </c>
      <c r="S88" s="627">
        <f t="shared" si="37"/>
        <v>0</v>
      </c>
      <c r="T88" s="628"/>
      <c r="U88" s="628"/>
      <c r="V88" s="629"/>
      <c r="W88" s="629"/>
      <c r="X88" s="629"/>
      <c r="Y88" s="630"/>
      <c r="AA88" s="578"/>
      <c r="AB88" s="577"/>
      <c r="AC88" s="577"/>
      <c r="AD88" s="577"/>
      <c r="AE88" s="577"/>
      <c r="AF88" s="577"/>
    </row>
    <row r="89" spans="1:32" ht="162.75" customHeight="1">
      <c r="A89" s="607">
        <v>6</v>
      </c>
      <c r="B89" s="632">
        <v>7000024508</v>
      </c>
      <c r="C89" s="632">
        <v>430</v>
      </c>
      <c r="D89" s="631" t="s">
        <v>450</v>
      </c>
      <c r="E89" s="631">
        <v>1000069040</v>
      </c>
      <c r="F89" s="633">
        <v>18</v>
      </c>
      <c r="G89" s="631" t="s">
        <v>465</v>
      </c>
      <c r="H89" s="631" t="s">
        <v>219</v>
      </c>
      <c r="I89" s="632">
        <v>1</v>
      </c>
      <c r="J89" s="634"/>
      <c r="K89" s="627" t="str">
        <f t="shared" si="30"/>
        <v>INCLUDED</v>
      </c>
      <c r="L89" s="634"/>
      <c r="M89" s="627" t="str">
        <f t="shared" si="31"/>
        <v>INCLUDED</v>
      </c>
      <c r="N89" s="627">
        <f t="shared" si="32"/>
        <v>0</v>
      </c>
      <c r="O89" s="627" t="str">
        <f t="shared" si="33"/>
        <v>INCLUDED</v>
      </c>
      <c r="P89" s="627" t="str">
        <f t="shared" si="34"/>
        <v>0</v>
      </c>
      <c r="Q89" s="627" t="str">
        <f t="shared" si="35"/>
        <v>0</v>
      </c>
      <c r="R89" s="627">
        <f t="shared" si="36"/>
        <v>0</v>
      </c>
      <c r="S89" s="627">
        <f t="shared" si="37"/>
        <v>0</v>
      </c>
      <c r="T89" s="628"/>
      <c r="U89" s="628"/>
      <c r="V89" s="629"/>
      <c r="W89" s="629"/>
      <c r="X89" s="629"/>
      <c r="Y89" s="630"/>
      <c r="AA89" s="578"/>
      <c r="AB89" s="577"/>
      <c r="AC89" s="577"/>
      <c r="AD89" s="577"/>
      <c r="AE89" s="577"/>
      <c r="AF89" s="577"/>
    </row>
    <row r="90" spans="1:32" ht="162.75" customHeight="1">
      <c r="A90" s="621">
        <v>7</v>
      </c>
      <c r="B90" s="632">
        <v>7000024508</v>
      </c>
      <c r="C90" s="632">
        <v>440</v>
      </c>
      <c r="D90" s="631" t="s">
        <v>450</v>
      </c>
      <c r="E90" s="631">
        <v>1000069041</v>
      </c>
      <c r="F90" s="633">
        <v>18</v>
      </c>
      <c r="G90" s="631" t="s">
        <v>466</v>
      </c>
      <c r="H90" s="631" t="s">
        <v>219</v>
      </c>
      <c r="I90" s="632">
        <v>1</v>
      </c>
      <c r="J90" s="634"/>
      <c r="K90" s="627" t="str">
        <f t="shared" si="30"/>
        <v>INCLUDED</v>
      </c>
      <c r="L90" s="634"/>
      <c r="M90" s="627" t="str">
        <f t="shared" si="31"/>
        <v>INCLUDED</v>
      </c>
      <c r="N90" s="627">
        <f t="shared" si="32"/>
        <v>0</v>
      </c>
      <c r="O90" s="627" t="str">
        <f t="shared" si="33"/>
        <v>INCLUDED</v>
      </c>
      <c r="P90" s="627" t="str">
        <f t="shared" si="34"/>
        <v>0</v>
      </c>
      <c r="Q90" s="627" t="str">
        <f t="shared" si="35"/>
        <v>0</v>
      </c>
      <c r="R90" s="627">
        <f t="shared" si="36"/>
        <v>0</v>
      </c>
      <c r="S90" s="627">
        <f t="shared" si="37"/>
        <v>0</v>
      </c>
      <c r="T90" s="628"/>
      <c r="U90" s="628"/>
      <c r="V90" s="629"/>
      <c r="W90" s="629"/>
      <c r="X90" s="629"/>
      <c r="Y90" s="630"/>
      <c r="AA90" s="578"/>
      <c r="AB90" s="577"/>
      <c r="AC90" s="577"/>
      <c r="AD90" s="577"/>
      <c r="AE90" s="577"/>
      <c r="AF90" s="577"/>
    </row>
    <row r="91" spans="1:32" ht="162.75" customHeight="1">
      <c r="A91" s="607">
        <v>8</v>
      </c>
      <c r="B91" s="632">
        <v>7000024508</v>
      </c>
      <c r="C91" s="632">
        <v>450</v>
      </c>
      <c r="D91" s="631" t="s">
        <v>450</v>
      </c>
      <c r="E91" s="631">
        <v>1000069043</v>
      </c>
      <c r="F91" s="633">
        <v>18</v>
      </c>
      <c r="G91" s="631" t="s">
        <v>467</v>
      </c>
      <c r="H91" s="631" t="s">
        <v>219</v>
      </c>
      <c r="I91" s="632">
        <v>1</v>
      </c>
      <c r="J91" s="634"/>
      <c r="K91" s="627" t="str">
        <f t="shared" si="30"/>
        <v>INCLUDED</v>
      </c>
      <c r="L91" s="634"/>
      <c r="M91" s="627" t="str">
        <f t="shared" si="31"/>
        <v>INCLUDED</v>
      </c>
      <c r="N91" s="627">
        <f t="shared" si="32"/>
        <v>0</v>
      </c>
      <c r="O91" s="627" t="str">
        <f t="shared" si="33"/>
        <v>INCLUDED</v>
      </c>
      <c r="P91" s="627" t="str">
        <f t="shared" si="34"/>
        <v>0</v>
      </c>
      <c r="Q91" s="627" t="str">
        <f t="shared" si="35"/>
        <v>0</v>
      </c>
      <c r="R91" s="627">
        <f t="shared" si="36"/>
        <v>0</v>
      </c>
      <c r="S91" s="627">
        <f t="shared" si="37"/>
        <v>0</v>
      </c>
      <c r="T91" s="628"/>
      <c r="U91" s="628"/>
      <c r="V91" s="629"/>
      <c r="W91" s="629"/>
      <c r="X91" s="629"/>
      <c r="Y91" s="630"/>
      <c r="AA91" s="578"/>
      <c r="AB91" s="577"/>
      <c r="AC91" s="577"/>
      <c r="AD91" s="577"/>
      <c r="AE91" s="577"/>
      <c r="AF91" s="577"/>
    </row>
    <row r="92" spans="1:32" ht="162.75" customHeight="1">
      <c r="A92" s="621">
        <v>9</v>
      </c>
      <c r="B92" s="632">
        <v>7000024508</v>
      </c>
      <c r="C92" s="632">
        <v>460</v>
      </c>
      <c r="D92" s="631" t="s">
        <v>450</v>
      </c>
      <c r="E92" s="631">
        <v>1000069044</v>
      </c>
      <c r="F92" s="633">
        <v>18</v>
      </c>
      <c r="G92" s="631" t="s">
        <v>468</v>
      </c>
      <c r="H92" s="631" t="s">
        <v>219</v>
      </c>
      <c r="I92" s="632">
        <v>1</v>
      </c>
      <c r="J92" s="634"/>
      <c r="K92" s="627" t="str">
        <f t="shared" si="30"/>
        <v>INCLUDED</v>
      </c>
      <c r="L92" s="634"/>
      <c r="M92" s="627" t="str">
        <f t="shared" si="31"/>
        <v>INCLUDED</v>
      </c>
      <c r="N92" s="627">
        <f t="shared" si="32"/>
        <v>0</v>
      </c>
      <c r="O92" s="627" t="str">
        <f t="shared" si="33"/>
        <v>INCLUDED</v>
      </c>
      <c r="P92" s="627" t="str">
        <f t="shared" si="34"/>
        <v>0</v>
      </c>
      <c r="Q92" s="627" t="str">
        <f t="shared" si="35"/>
        <v>0</v>
      </c>
      <c r="R92" s="627">
        <f t="shared" si="36"/>
        <v>0</v>
      </c>
      <c r="S92" s="627">
        <f t="shared" si="37"/>
        <v>0</v>
      </c>
      <c r="T92" s="628"/>
      <c r="U92" s="628"/>
      <c r="V92" s="629"/>
      <c r="W92" s="629"/>
      <c r="X92" s="629"/>
      <c r="Y92" s="630"/>
      <c r="AA92" s="578"/>
      <c r="AB92" s="577"/>
      <c r="AC92" s="577"/>
      <c r="AD92" s="577"/>
      <c r="AE92" s="577"/>
      <c r="AF92" s="577"/>
    </row>
    <row r="93" spans="1:32" ht="162.75" customHeight="1">
      <c r="A93" s="607">
        <v>10</v>
      </c>
      <c r="B93" s="632">
        <v>7000024508</v>
      </c>
      <c r="C93" s="632">
        <v>470</v>
      </c>
      <c r="D93" s="631" t="s">
        <v>451</v>
      </c>
      <c r="E93" s="631">
        <v>1000019718</v>
      </c>
      <c r="F93" s="633">
        <v>18</v>
      </c>
      <c r="G93" s="631" t="s">
        <v>470</v>
      </c>
      <c r="H93" s="631" t="s">
        <v>219</v>
      </c>
      <c r="I93" s="632">
        <v>1</v>
      </c>
      <c r="J93" s="634"/>
      <c r="K93" s="627" t="str">
        <f t="shared" si="30"/>
        <v>INCLUDED</v>
      </c>
      <c r="L93" s="634"/>
      <c r="M93" s="627" t="str">
        <f t="shared" si="31"/>
        <v>INCLUDED</v>
      </c>
      <c r="N93" s="627">
        <f t="shared" si="32"/>
        <v>0</v>
      </c>
      <c r="O93" s="627" t="str">
        <f t="shared" si="33"/>
        <v>INCLUDED</v>
      </c>
      <c r="P93" s="627" t="str">
        <f t="shared" si="34"/>
        <v>0</v>
      </c>
      <c r="Q93" s="627" t="str">
        <f t="shared" si="35"/>
        <v>0</v>
      </c>
      <c r="R93" s="627">
        <f t="shared" si="36"/>
        <v>0</v>
      </c>
      <c r="S93" s="627">
        <f t="shared" si="37"/>
        <v>0</v>
      </c>
      <c r="T93" s="628"/>
      <c r="U93" s="628"/>
      <c r="V93" s="629"/>
      <c r="W93" s="629"/>
      <c r="X93" s="629"/>
      <c r="Y93" s="630"/>
      <c r="AA93" s="578"/>
      <c r="AB93" s="577"/>
      <c r="AC93" s="577"/>
      <c r="AD93" s="577"/>
      <c r="AE93" s="577"/>
      <c r="AF93" s="577"/>
    </row>
    <row r="94" spans="1:32" ht="162.75" customHeight="1">
      <c r="A94" s="621">
        <v>11</v>
      </c>
      <c r="B94" s="632">
        <v>7000024508</v>
      </c>
      <c r="C94" s="632">
        <v>480</v>
      </c>
      <c r="D94" s="631" t="s">
        <v>451</v>
      </c>
      <c r="E94" s="631">
        <v>1000045873</v>
      </c>
      <c r="F94" s="633">
        <v>18</v>
      </c>
      <c r="G94" s="631" t="s">
        <v>471</v>
      </c>
      <c r="H94" s="631" t="s">
        <v>219</v>
      </c>
      <c r="I94" s="632">
        <v>3</v>
      </c>
      <c r="J94" s="634"/>
      <c r="K94" s="627" t="str">
        <f t="shared" si="30"/>
        <v>INCLUDED</v>
      </c>
      <c r="L94" s="634"/>
      <c r="M94" s="627" t="str">
        <f t="shared" si="31"/>
        <v>INCLUDED</v>
      </c>
      <c r="N94" s="627">
        <f t="shared" si="32"/>
        <v>0</v>
      </c>
      <c r="O94" s="627" t="str">
        <f t="shared" si="33"/>
        <v>INCLUDED</v>
      </c>
      <c r="P94" s="627" t="str">
        <f t="shared" si="34"/>
        <v>0</v>
      </c>
      <c r="Q94" s="627" t="str">
        <f t="shared" si="35"/>
        <v>0</v>
      </c>
      <c r="R94" s="627">
        <f t="shared" si="36"/>
        <v>0</v>
      </c>
      <c r="S94" s="627">
        <f t="shared" si="37"/>
        <v>0</v>
      </c>
      <c r="T94" s="628"/>
      <c r="U94" s="628"/>
      <c r="V94" s="629"/>
      <c r="W94" s="629"/>
      <c r="X94" s="629"/>
      <c r="Y94" s="630"/>
      <c r="AA94" s="578"/>
      <c r="AB94" s="577"/>
      <c r="AC94" s="577"/>
      <c r="AD94" s="577"/>
      <c r="AE94" s="577"/>
      <c r="AF94" s="577"/>
    </row>
    <row r="95" spans="1:32" ht="162.75" customHeight="1">
      <c r="A95" s="607">
        <v>12</v>
      </c>
      <c r="B95" s="632">
        <v>7000024508</v>
      </c>
      <c r="C95" s="632">
        <v>490</v>
      </c>
      <c r="D95" s="631" t="s">
        <v>451</v>
      </c>
      <c r="E95" s="631">
        <v>1000017587</v>
      </c>
      <c r="F95" s="633">
        <v>18</v>
      </c>
      <c r="G95" s="631" t="s">
        <v>472</v>
      </c>
      <c r="H95" s="631" t="s">
        <v>219</v>
      </c>
      <c r="I95" s="632">
        <v>25</v>
      </c>
      <c r="J95" s="634"/>
      <c r="K95" s="627" t="str">
        <f t="shared" si="30"/>
        <v>INCLUDED</v>
      </c>
      <c r="L95" s="634"/>
      <c r="M95" s="627" t="str">
        <f t="shared" si="31"/>
        <v>INCLUDED</v>
      </c>
      <c r="N95" s="627">
        <f t="shared" si="32"/>
        <v>0</v>
      </c>
      <c r="O95" s="627" t="str">
        <f t="shared" si="33"/>
        <v>INCLUDED</v>
      </c>
      <c r="P95" s="627" t="str">
        <f t="shared" si="34"/>
        <v>0</v>
      </c>
      <c r="Q95" s="627" t="str">
        <f t="shared" si="35"/>
        <v>0</v>
      </c>
      <c r="R95" s="627">
        <f t="shared" si="36"/>
        <v>0</v>
      </c>
      <c r="S95" s="627">
        <f t="shared" si="37"/>
        <v>0</v>
      </c>
      <c r="T95" s="628"/>
      <c r="U95" s="628"/>
      <c r="V95" s="629"/>
      <c r="W95" s="629"/>
      <c r="X95" s="629"/>
      <c r="Y95" s="630"/>
      <c r="AA95" s="578"/>
      <c r="AB95" s="577"/>
      <c r="AC95" s="577"/>
      <c r="AD95" s="577"/>
      <c r="AE95" s="577"/>
      <c r="AF95" s="577"/>
    </row>
    <row r="96" spans="1:32" ht="162.75" customHeight="1">
      <c r="A96" s="621">
        <v>13</v>
      </c>
      <c r="B96" s="632">
        <v>7000024508</v>
      </c>
      <c r="C96" s="632">
        <v>500</v>
      </c>
      <c r="D96" s="631" t="s">
        <v>451</v>
      </c>
      <c r="E96" s="631">
        <v>1000057380</v>
      </c>
      <c r="F96" s="633">
        <v>18</v>
      </c>
      <c r="G96" s="631" t="s">
        <v>473</v>
      </c>
      <c r="H96" s="631" t="s">
        <v>219</v>
      </c>
      <c r="I96" s="632">
        <v>6</v>
      </c>
      <c r="J96" s="634"/>
      <c r="K96" s="627" t="str">
        <f t="shared" si="30"/>
        <v>INCLUDED</v>
      </c>
      <c r="L96" s="634"/>
      <c r="M96" s="627" t="str">
        <f t="shared" si="31"/>
        <v>INCLUDED</v>
      </c>
      <c r="N96" s="627">
        <f t="shared" si="32"/>
        <v>0</v>
      </c>
      <c r="O96" s="627" t="str">
        <f t="shared" si="33"/>
        <v>INCLUDED</v>
      </c>
      <c r="P96" s="627" t="str">
        <f t="shared" si="34"/>
        <v>0</v>
      </c>
      <c r="Q96" s="627" t="str">
        <f t="shared" si="35"/>
        <v>0</v>
      </c>
      <c r="R96" s="627">
        <f t="shared" si="36"/>
        <v>0</v>
      </c>
      <c r="S96" s="627">
        <f t="shared" si="37"/>
        <v>0</v>
      </c>
      <c r="T96" s="628"/>
      <c r="U96" s="628"/>
      <c r="V96" s="629"/>
      <c r="W96" s="629"/>
      <c r="X96" s="629"/>
      <c r="Y96" s="630"/>
      <c r="AA96" s="578"/>
      <c r="AB96" s="577"/>
      <c r="AC96" s="577"/>
      <c r="AD96" s="577"/>
      <c r="AE96" s="577"/>
      <c r="AF96" s="577"/>
    </row>
    <row r="97" spans="1:32" ht="162.75" customHeight="1">
      <c r="A97" s="607">
        <v>14</v>
      </c>
      <c r="B97" s="632">
        <v>7000024508</v>
      </c>
      <c r="C97" s="632">
        <v>510</v>
      </c>
      <c r="D97" s="631" t="s">
        <v>451</v>
      </c>
      <c r="E97" s="631">
        <v>1000048808</v>
      </c>
      <c r="F97" s="633">
        <v>18</v>
      </c>
      <c r="G97" s="631" t="s">
        <v>474</v>
      </c>
      <c r="H97" s="631" t="s">
        <v>219</v>
      </c>
      <c r="I97" s="632">
        <v>25</v>
      </c>
      <c r="J97" s="634"/>
      <c r="K97" s="627" t="str">
        <f t="shared" si="30"/>
        <v>INCLUDED</v>
      </c>
      <c r="L97" s="634"/>
      <c r="M97" s="627" t="str">
        <f t="shared" si="31"/>
        <v>INCLUDED</v>
      </c>
      <c r="N97" s="627">
        <f t="shared" si="32"/>
        <v>0</v>
      </c>
      <c r="O97" s="627" t="str">
        <f t="shared" si="33"/>
        <v>INCLUDED</v>
      </c>
      <c r="P97" s="627" t="str">
        <f t="shared" si="34"/>
        <v>0</v>
      </c>
      <c r="Q97" s="627" t="str">
        <f t="shared" si="35"/>
        <v>0</v>
      </c>
      <c r="R97" s="627">
        <f t="shared" si="36"/>
        <v>0</v>
      </c>
      <c r="S97" s="627">
        <f t="shared" si="37"/>
        <v>0</v>
      </c>
      <c r="T97" s="628"/>
      <c r="U97" s="628"/>
      <c r="V97" s="629"/>
      <c r="W97" s="629"/>
      <c r="X97" s="629"/>
      <c r="Y97" s="630"/>
      <c r="AA97" s="578"/>
      <c r="AB97" s="577"/>
      <c r="AC97" s="577"/>
      <c r="AD97" s="577"/>
      <c r="AE97" s="577"/>
      <c r="AF97" s="577"/>
    </row>
    <row r="98" spans="1:32" ht="162.75" customHeight="1">
      <c r="A98" s="621">
        <v>15</v>
      </c>
      <c r="B98" s="632">
        <v>7000024508</v>
      </c>
      <c r="C98" s="632">
        <v>520</v>
      </c>
      <c r="D98" s="631" t="s">
        <v>451</v>
      </c>
      <c r="E98" s="631">
        <v>1000010003</v>
      </c>
      <c r="F98" s="633">
        <v>18</v>
      </c>
      <c r="G98" s="631" t="s">
        <v>475</v>
      </c>
      <c r="H98" s="631" t="s">
        <v>219</v>
      </c>
      <c r="I98" s="632">
        <v>225</v>
      </c>
      <c r="J98" s="634"/>
      <c r="K98" s="627" t="str">
        <f t="shared" si="30"/>
        <v>INCLUDED</v>
      </c>
      <c r="L98" s="634"/>
      <c r="M98" s="627" t="str">
        <f t="shared" si="31"/>
        <v>INCLUDED</v>
      </c>
      <c r="N98" s="627">
        <f t="shared" si="32"/>
        <v>0</v>
      </c>
      <c r="O98" s="627" t="str">
        <f t="shared" si="33"/>
        <v>INCLUDED</v>
      </c>
      <c r="P98" s="627" t="str">
        <f t="shared" si="34"/>
        <v>0</v>
      </c>
      <c r="Q98" s="627" t="str">
        <f t="shared" si="35"/>
        <v>0</v>
      </c>
      <c r="R98" s="627">
        <f t="shared" si="36"/>
        <v>0</v>
      </c>
      <c r="S98" s="627">
        <f t="shared" si="37"/>
        <v>0</v>
      </c>
      <c r="T98" s="628"/>
      <c r="U98" s="628"/>
      <c r="V98" s="629"/>
      <c r="W98" s="629"/>
      <c r="X98" s="629"/>
      <c r="Y98" s="630"/>
      <c r="AA98" s="578"/>
      <c r="AB98" s="577"/>
      <c r="AC98" s="577"/>
      <c r="AD98" s="577"/>
      <c r="AE98" s="577"/>
      <c r="AF98" s="577"/>
    </row>
    <row r="99" spans="1:32" ht="162.75" customHeight="1">
      <c r="A99" s="607">
        <v>16</v>
      </c>
      <c r="B99" s="632">
        <v>7000024508</v>
      </c>
      <c r="C99" s="632">
        <v>530</v>
      </c>
      <c r="D99" s="631" t="s">
        <v>451</v>
      </c>
      <c r="E99" s="631">
        <v>1000038340</v>
      </c>
      <c r="F99" s="633">
        <v>18</v>
      </c>
      <c r="G99" s="631" t="s">
        <v>476</v>
      </c>
      <c r="H99" s="631" t="s">
        <v>219</v>
      </c>
      <c r="I99" s="632">
        <v>27</v>
      </c>
      <c r="J99" s="634"/>
      <c r="K99" s="627" t="str">
        <f t="shared" si="30"/>
        <v>INCLUDED</v>
      </c>
      <c r="L99" s="634"/>
      <c r="M99" s="627" t="str">
        <f t="shared" si="31"/>
        <v>INCLUDED</v>
      </c>
      <c r="N99" s="627">
        <f t="shared" si="32"/>
        <v>0</v>
      </c>
      <c r="O99" s="627" t="str">
        <f t="shared" si="33"/>
        <v>INCLUDED</v>
      </c>
      <c r="P99" s="627" t="str">
        <f t="shared" si="34"/>
        <v>0</v>
      </c>
      <c r="Q99" s="627" t="str">
        <f t="shared" si="35"/>
        <v>0</v>
      </c>
      <c r="R99" s="627">
        <f t="shared" si="36"/>
        <v>0</v>
      </c>
      <c r="S99" s="627">
        <f t="shared" si="37"/>
        <v>0</v>
      </c>
      <c r="T99" s="628"/>
      <c r="U99" s="628"/>
      <c r="V99" s="629"/>
      <c r="W99" s="629"/>
      <c r="X99" s="629"/>
      <c r="Y99" s="630"/>
      <c r="AA99" s="578"/>
      <c r="AB99" s="577"/>
      <c r="AC99" s="577"/>
      <c r="AD99" s="577"/>
      <c r="AE99" s="577"/>
      <c r="AF99" s="577"/>
    </row>
    <row r="100" spans="1:32" ht="162.75" customHeight="1">
      <c r="A100" s="621">
        <v>17</v>
      </c>
      <c r="B100" s="632">
        <v>7000024508</v>
      </c>
      <c r="C100" s="632">
        <v>540</v>
      </c>
      <c r="D100" s="631" t="s">
        <v>452</v>
      </c>
      <c r="E100" s="631">
        <v>1000017508</v>
      </c>
      <c r="F100" s="633">
        <v>18</v>
      </c>
      <c r="G100" s="631" t="s">
        <v>477</v>
      </c>
      <c r="H100" s="631" t="s">
        <v>220</v>
      </c>
      <c r="I100" s="632">
        <v>277</v>
      </c>
      <c r="J100" s="634"/>
      <c r="K100" s="627" t="str">
        <f t="shared" si="30"/>
        <v>INCLUDED</v>
      </c>
      <c r="L100" s="634"/>
      <c r="M100" s="627" t="str">
        <f t="shared" si="31"/>
        <v>INCLUDED</v>
      </c>
      <c r="N100" s="627">
        <f t="shared" si="32"/>
        <v>0</v>
      </c>
      <c r="O100" s="627" t="str">
        <f t="shared" si="33"/>
        <v>INCLUDED</v>
      </c>
      <c r="P100" s="627" t="str">
        <f t="shared" si="34"/>
        <v>0</v>
      </c>
      <c r="Q100" s="627" t="str">
        <f t="shared" si="35"/>
        <v>0</v>
      </c>
      <c r="R100" s="627">
        <f t="shared" si="36"/>
        <v>0</v>
      </c>
      <c r="S100" s="627">
        <f t="shared" si="37"/>
        <v>0</v>
      </c>
      <c r="T100" s="628"/>
      <c r="U100" s="628"/>
      <c r="V100" s="629"/>
      <c r="W100" s="629"/>
      <c r="X100" s="629"/>
      <c r="Y100" s="630"/>
      <c r="AA100" s="578"/>
      <c r="AB100" s="577"/>
      <c r="AC100" s="577"/>
      <c r="AD100" s="577"/>
      <c r="AE100" s="577"/>
      <c r="AF100" s="577"/>
    </row>
    <row r="101" spans="1:32" ht="162.75" customHeight="1">
      <c r="A101" s="607">
        <v>18</v>
      </c>
      <c r="B101" s="632">
        <v>7000024508</v>
      </c>
      <c r="C101" s="632">
        <v>550</v>
      </c>
      <c r="D101" s="631" t="s">
        <v>452</v>
      </c>
      <c r="E101" s="631">
        <v>1000009119</v>
      </c>
      <c r="F101" s="633">
        <v>18</v>
      </c>
      <c r="G101" s="631" t="s">
        <v>478</v>
      </c>
      <c r="H101" s="631" t="s">
        <v>220</v>
      </c>
      <c r="I101" s="632">
        <v>277</v>
      </c>
      <c r="J101" s="634"/>
      <c r="K101" s="627" t="str">
        <f t="shared" si="30"/>
        <v>INCLUDED</v>
      </c>
      <c r="L101" s="634"/>
      <c r="M101" s="627" t="str">
        <f t="shared" si="31"/>
        <v>INCLUDED</v>
      </c>
      <c r="N101" s="627">
        <f t="shared" si="32"/>
        <v>0</v>
      </c>
      <c r="O101" s="627" t="str">
        <f t="shared" si="33"/>
        <v>INCLUDED</v>
      </c>
      <c r="P101" s="627" t="str">
        <f t="shared" si="34"/>
        <v>0</v>
      </c>
      <c r="Q101" s="627" t="str">
        <f t="shared" si="35"/>
        <v>0</v>
      </c>
      <c r="R101" s="627">
        <f t="shared" si="36"/>
        <v>0</v>
      </c>
      <c r="S101" s="627">
        <f t="shared" si="37"/>
        <v>0</v>
      </c>
      <c r="T101" s="628"/>
      <c r="U101" s="628"/>
      <c r="V101" s="629"/>
      <c r="W101" s="629"/>
      <c r="X101" s="629"/>
      <c r="Y101" s="630"/>
      <c r="AA101" s="578"/>
      <c r="AB101" s="577"/>
      <c r="AC101" s="577"/>
      <c r="AD101" s="577"/>
      <c r="AE101" s="577"/>
      <c r="AF101" s="577"/>
    </row>
    <row r="102" spans="1:32" ht="162.75" customHeight="1">
      <c r="A102" s="621">
        <v>19</v>
      </c>
      <c r="B102" s="632">
        <v>7000024508</v>
      </c>
      <c r="C102" s="632">
        <v>560</v>
      </c>
      <c r="D102" s="631" t="s">
        <v>452</v>
      </c>
      <c r="E102" s="631">
        <v>1000006779</v>
      </c>
      <c r="F102" s="633">
        <v>18</v>
      </c>
      <c r="G102" s="631" t="s">
        <v>479</v>
      </c>
      <c r="H102" s="631" t="s">
        <v>220</v>
      </c>
      <c r="I102" s="632">
        <v>277</v>
      </c>
      <c r="J102" s="634"/>
      <c r="K102" s="627" t="str">
        <f t="shared" si="30"/>
        <v>INCLUDED</v>
      </c>
      <c r="L102" s="634"/>
      <c r="M102" s="627" t="str">
        <f t="shared" si="31"/>
        <v>INCLUDED</v>
      </c>
      <c r="N102" s="627">
        <f t="shared" si="32"/>
        <v>0</v>
      </c>
      <c r="O102" s="627" t="str">
        <f t="shared" si="33"/>
        <v>INCLUDED</v>
      </c>
      <c r="P102" s="627" t="str">
        <f t="shared" si="34"/>
        <v>0</v>
      </c>
      <c r="Q102" s="627" t="str">
        <f t="shared" si="35"/>
        <v>0</v>
      </c>
      <c r="R102" s="627">
        <f t="shared" si="36"/>
        <v>0</v>
      </c>
      <c r="S102" s="627">
        <f t="shared" si="37"/>
        <v>0</v>
      </c>
      <c r="T102" s="628"/>
      <c r="U102" s="628"/>
      <c r="V102" s="629"/>
      <c r="W102" s="629"/>
      <c r="X102" s="629"/>
      <c r="Y102" s="630"/>
      <c r="AA102" s="578"/>
      <c r="AB102" s="577"/>
      <c r="AC102" s="577"/>
      <c r="AD102" s="577"/>
      <c r="AE102" s="577"/>
      <c r="AF102" s="577"/>
    </row>
    <row r="103" spans="1:32" ht="162.75" customHeight="1">
      <c r="A103" s="607">
        <v>20</v>
      </c>
      <c r="B103" s="632">
        <v>7000024508</v>
      </c>
      <c r="C103" s="632">
        <v>570</v>
      </c>
      <c r="D103" s="631" t="s">
        <v>452</v>
      </c>
      <c r="E103" s="631">
        <v>1000032563</v>
      </c>
      <c r="F103" s="633">
        <v>18</v>
      </c>
      <c r="G103" s="631" t="s">
        <v>480</v>
      </c>
      <c r="H103" s="631" t="s">
        <v>219</v>
      </c>
      <c r="I103" s="632">
        <v>277</v>
      </c>
      <c r="J103" s="634"/>
      <c r="K103" s="627" t="str">
        <f t="shared" si="30"/>
        <v>INCLUDED</v>
      </c>
      <c r="L103" s="634"/>
      <c r="M103" s="627" t="str">
        <f t="shared" si="31"/>
        <v>INCLUDED</v>
      </c>
      <c r="N103" s="627">
        <f t="shared" si="32"/>
        <v>0</v>
      </c>
      <c r="O103" s="627" t="str">
        <f t="shared" si="33"/>
        <v>INCLUDED</v>
      </c>
      <c r="P103" s="627" t="str">
        <f t="shared" si="34"/>
        <v>0</v>
      </c>
      <c r="Q103" s="627" t="str">
        <f t="shared" si="35"/>
        <v>0</v>
      </c>
      <c r="R103" s="627">
        <f t="shared" si="36"/>
        <v>0</v>
      </c>
      <c r="S103" s="627">
        <f t="shared" si="37"/>
        <v>0</v>
      </c>
      <c r="T103" s="628"/>
      <c r="U103" s="628"/>
      <c r="V103" s="629"/>
      <c r="W103" s="629"/>
      <c r="X103" s="629"/>
      <c r="Y103" s="630"/>
      <c r="AA103" s="578"/>
      <c r="AB103" s="577"/>
      <c r="AC103" s="577"/>
      <c r="AD103" s="577"/>
      <c r="AE103" s="577"/>
      <c r="AF103" s="577"/>
    </row>
    <row r="104" spans="1:32" ht="162.75" customHeight="1">
      <c r="A104" s="621">
        <v>21</v>
      </c>
      <c r="B104" s="632">
        <v>7000024508</v>
      </c>
      <c r="C104" s="632">
        <v>580</v>
      </c>
      <c r="D104" s="631" t="s">
        <v>452</v>
      </c>
      <c r="E104" s="631">
        <v>1000034828</v>
      </c>
      <c r="F104" s="633">
        <v>18</v>
      </c>
      <c r="G104" s="631" t="s">
        <v>481</v>
      </c>
      <c r="H104" s="631" t="s">
        <v>219</v>
      </c>
      <c r="I104" s="632">
        <v>277</v>
      </c>
      <c r="J104" s="634"/>
      <c r="K104" s="627" t="str">
        <f t="shared" si="30"/>
        <v>INCLUDED</v>
      </c>
      <c r="L104" s="634"/>
      <c r="M104" s="627" t="str">
        <f t="shared" si="31"/>
        <v>INCLUDED</v>
      </c>
      <c r="N104" s="627">
        <f t="shared" si="32"/>
        <v>0</v>
      </c>
      <c r="O104" s="627" t="str">
        <f t="shared" si="33"/>
        <v>INCLUDED</v>
      </c>
      <c r="P104" s="627" t="str">
        <f t="shared" si="34"/>
        <v>0</v>
      </c>
      <c r="Q104" s="627" t="str">
        <f t="shared" si="35"/>
        <v>0</v>
      </c>
      <c r="R104" s="627">
        <f t="shared" si="36"/>
        <v>0</v>
      </c>
      <c r="S104" s="627">
        <f t="shared" si="37"/>
        <v>0</v>
      </c>
      <c r="T104" s="628"/>
      <c r="U104" s="628"/>
      <c r="V104" s="629"/>
      <c r="W104" s="629"/>
      <c r="X104" s="629"/>
      <c r="Y104" s="630"/>
      <c r="AA104" s="578"/>
      <c r="AB104" s="577"/>
      <c r="AC104" s="577"/>
      <c r="AD104" s="577"/>
      <c r="AE104" s="577"/>
      <c r="AF104" s="577"/>
    </row>
    <row r="105" spans="1:32" ht="162.75" customHeight="1">
      <c r="A105" s="607">
        <v>22</v>
      </c>
      <c r="B105" s="632">
        <v>7000024508</v>
      </c>
      <c r="C105" s="632">
        <v>590</v>
      </c>
      <c r="D105" s="631" t="s">
        <v>452</v>
      </c>
      <c r="E105" s="631">
        <v>1000007735</v>
      </c>
      <c r="F105" s="633">
        <v>18</v>
      </c>
      <c r="G105" s="631" t="s">
        <v>482</v>
      </c>
      <c r="H105" s="631" t="s">
        <v>220</v>
      </c>
      <c r="I105" s="632">
        <v>71</v>
      </c>
      <c r="J105" s="634"/>
      <c r="K105" s="627" t="str">
        <f t="shared" si="30"/>
        <v>INCLUDED</v>
      </c>
      <c r="L105" s="634"/>
      <c r="M105" s="627" t="str">
        <f t="shared" si="31"/>
        <v>INCLUDED</v>
      </c>
      <c r="N105" s="627">
        <f t="shared" si="32"/>
        <v>0</v>
      </c>
      <c r="O105" s="627" t="str">
        <f t="shared" si="33"/>
        <v>INCLUDED</v>
      </c>
      <c r="P105" s="627" t="str">
        <f t="shared" si="34"/>
        <v>0</v>
      </c>
      <c r="Q105" s="627" t="str">
        <f t="shared" si="35"/>
        <v>0</v>
      </c>
      <c r="R105" s="627">
        <f t="shared" si="36"/>
        <v>0</v>
      </c>
      <c r="S105" s="627">
        <f t="shared" si="37"/>
        <v>0</v>
      </c>
      <c r="T105" s="628"/>
      <c r="U105" s="628"/>
      <c r="V105" s="629"/>
      <c r="W105" s="629"/>
      <c r="X105" s="629"/>
      <c r="Y105" s="630"/>
      <c r="AA105" s="578"/>
      <c r="AB105" s="577"/>
      <c r="AC105" s="577"/>
      <c r="AD105" s="577"/>
      <c r="AE105" s="577"/>
      <c r="AF105" s="577"/>
    </row>
    <row r="106" spans="1:32" ht="162.75" customHeight="1">
      <c r="A106" s="621">
        <v>23</v>
      </c>
      <c r="B106" s="632">
        <v>7000024508</v>
      </c>
      <c r="C106" s="632">
        <v>600</v>
      </c>
      <c r="D106" s="631" t="s">
        <v>453</v>
      </c>
      <c r="E106" s="631">
        <v>1000030861</v>
      </c>
      <c r="F106" s="633">
        <v>18</v>
      </c>
      <c r="G106" s="631" t="s">
        <v>483</v>
      </c>
      <c r="H106" s="631" t="s">
        <v>363</v>
      </c>
      <c r="I106" s="632">
        <v>136</v>
      </c>
      <c r="J106" s="634"/>
      <c r="K106" s="627" t="str">
        <f t="shared" si="30"/>
        <v>INCLUDED</v>
      </c>
      <c r="L106" s="634"/>
      <c r="M106" s="627" t="str">
        <f t="shared" si="31"/>
        <v>INCLUDED</v>
      </c>
      <c r="N106" s="627">
        <f t="shared" si="32"/>
        <v>0</v>
      </c>
      <c r="O106" s="627" t="str">
        <f t="shared" si="33"/>
        <v>INCLUDED</v>
      </c>
      <c r="P106" s="627" t="str">
        <f t="shared" si="34"/>
        <v>0</v>
      </c>
      <c r="Q106" s="627" t="str">
        <f t="shared" si="35"/>
        <v>0</v>
      </c>
      <c r="R106" s="627">
        <f t="shared" si="36"/>
        <v>0</v>
      </c>
      <c r="S106" s="627">
        <f t="shared" si="37"/>
        <v>0</v>
      </c>
      <c r="T106" s="628"/>
      <c r="U106" s="628"/>
      <c r="V106" s="629"/>
      <c r="W106" s="629"/>
      <c r="X106" s="629"/>
      <c r="Y106" s="630"/>
      <c r="AA106" s="578"/>
      <c r="AB106" s="577"/>
      <c r="AC106" s="577"/>
      <c r="AD106" s="577"/>
      <c r="AE106" s="577"/>
      <c r="AF106" s="577"/>
    </row>
    <row r="107" spans="1:32" ht="162.75" customHeight="1">
      <c r="A107" s="607">
        <v>24</v>
      </c>
      <c r="B107" s="632">
        <v>7000024508</v>
      </c>
      <c r="C107" s="632">
        <v>610</v>
      </c>
      <c r="D107" s="631" t="s">
        <v>453</v>
      </c>
      <c r="E107" s="631">
        <v>1000030840</v>
      </c>
      <c r="F107" s="633">
        <v>18</v>
      </c>
      <c r="G107" s="631" t="s">
        <v>484</v>
      </c>
      <c r="H107" s="631" t="s">
        <v>363</v>
      </c>
      <c r="I107" s="632">
        <v>46</v>
      </c>
      <c r="J107" s="634"/>
      <c r="K107" s="627" t="str">
        <f t="shared" si="30"/>
        <v>INCLUDED</v>
      </c>
      <c r="L107" s="634"/>
      <c r="M107" s="627" t="str">
        <f t="shared" si="31"/>
        <v>INCLUDED</v>
      </c>
      <c r="N107" s="627">
        <f t="shared" si="32"/>
        <v>0</v>
      </c>
      <c r="O107" s="627" t="str">
        <f t="shared" si="33"/>
        <v>INCLUDED</v>
      </c>
      <c r="P107" s="627" t="str">
        <f t="shared" si="34"/>
        <v>0</v>
      </c>
      <c r="Q107" s="627" t="str">
        <f t="shared" si="35"/>
        <v>0</v>
      </c>
      <c r="R107" s="627">
        <f t="shared" si="36"/>
        <v>0</v>
      </c>
      <c r="S107" s="627">
        <f t="shared" si="37"/>
        <v>0</v>
      </c>
      <c r="T107" s="628"/>
      <c r="U107" s="628"/>
      <c r="V107" s="629"/>
      <c r="W107" s="629"/>
      <c r="X107" s="629"/>
      <c r="Y107" s="630"/>
      <c r="AA107" s="578"/>
      <c r="AB107" s="577"/>
      <c r="AC107" s="577"/>
      <c r="AD107" s="577"/>
      <c r="AE107" s="577"/>
      <c r="AF107" s="577"/>
    </row>
    <row r="108" spans="1:32" ht="162.75" customHeight="1">
      <c r="A108" s="621">
        <v>25</v>
      </c>
      <c r="B108" s="632">
        <v>7000024508</v>
      </c>
      <c r="C108" s="632">
        <v>620</v>
      </c>
      <c r="D108" s="631" t="s">
        <v>454</v>
      </c>
      <c r="E108" s="631">
        <v>1000006183</v>
      </c>
      <c r="F108" s="633">
        <v>18</v>
      </c>
      <c r="G108" s="631" t="s">
        <v>485</v>
      </c>
      <c r="H108" s="631" t="s">
        <v>219</v>
      </c>
      <c r="I108" s="632">
        <v>27408</v>
      </c>
      <c r="J108" s="634"/>
      <c r="K108" s="627" t="str">
        <f t="shared" si="30"/>
        <v>INCLUDED</v>
      </c>
      <c r="L108" s="634"/>
      <c r="M108" s="627" t="str">
        <f t="shared" si="31"/>
        <v>INCLUDED</v>
      </c>
      <c r="N108" s="627">
        <f t="shared" si="32"/>
        <v>0</v>
      </c>
      <c r="O108" s="627" t="str">
        <f t="shared" si="33"/>
        <v>INCLUDED</v>
      </c>
      <c r="P108" s="627" t="str">
        <f t="shared" si="34"/>
        <v>0</v>
      </c>
      <c r="Q108" s="627" t="str">
        <f t="shared" si="35"/>
        <v>0</v>
      </c>
      <c r="R108" s="627">
        <f t="shared" si="36"/>
        <v>0</v>
      </c>
      <c r="S108" s="627">
        <f t="shared" si="37"/>
        <v>0</v>
      </c>
      <c r="T108" s="628"/>
      <c r="U108" s="628"/>
      <c r="V108" s="629"/>
      <c r="W108" s="629"/>
      <c r="X108" s="629"/>
      <c r="Y108" s="630"/>
      <c r="AA108" s="578"/>
      <c r="AB108" s="577"/>
      <c r="AC108" s="577"/>
      <c r="AD108" s="577"/>
      <c r="AE108" s="577"/>
      <c r="AF108" s="577"/>
    </row>
    <row r="109" spans="1:32" ht="162.75" customHeight="1">
      <c r="A109" s="607">
        <v>26</v>
      </c>
      <c r="B109" s="632">
        <v>7000024508</v>
      </c>
      <c r="C109" s="632">
        <v>630</v>
      </c>
      <c r="D109" s="631" t="s">
        <v>454</v>
      </c>
      <c r="E109" s="631">
        <v>1000005023</v>
      </c>
      <c r="F109" s="633">
        <v>18</v>
      </c>
      <c r="G109" s="631" t="s">
        <v>486</v>
      </c>
      <c r="H109" s="631" t="s">
        <v>219</v>
      </c>
      <c r="I109" s="632">
        <v>2153</v>
      </c>
      <c r="J109" s="634"/>
      <c r="K109" s="627" t="str">
        <f t="shared" si="30"/>
        <v>INCLUDED</v>
      </c>
      <c r="L109" s="634"/>
      <c r="M109" s="627" t="str">
        <f t="shared" si="31"/>
        <v>INCLUDED</v>
      </c>
      <c r="N109" s="627">
        <f t="shared" si="32"/>
        <v>0</v>
      </c>
      <c r="O109" s="627" t="str">
        <f t="shared" si="33"/>
        <v>INCLUDED</v>
      </c>
      <c r="P109" s="627" t="str">
        <f t="shared" si="34"/>
        <v>0</v>
      </c>
      <c r="Q109" s="627" t="str">
        <f t="shared" si="35"/>
        <v>0</v>
      </c>
      <c r="R109" s="627">
        <f t="shared" si="36"/>
        <v>0</v>
      </c>
      <c r="S109" s="627">
        <f t="shared" si="37"/>
        <v>0</v>
      </c>
      <c r="T109" s="628"/>
      <c r="U109" s="628"/>
      <c r="V109" s="629"/>
      <c r="W109" s="629"/>
      <c r="X109" s="629"/>
      <c r="Y109" s="630"/>
      <c r="AA109" s="578"/>
      <c r="AB109" s="577"/>
      <c r="AC109" s="577"/>
      <c r="AD109" s="577"/>
      <c r="AE109" s="577"/>
      <c r="AF109" s="577"/>
    </row>
    <row r="110" spans="1:32" ht="162.75" customHeight="1">
      <c r="A110" s="621">
        <v>27</v>
      </c>
      <c r="B110" s="632">
        <v>7000024508</v>
      </c>
      <c r="C110" s="632">
        <v>640</v>
      </c>
      <c r="D110" s="631" t="s">
        <v>455</v>
      </c>
      <c r="E110" s="631">
        <v>1000062512</v>
      </c>
      <c r="F110" s="633">
        <v>18</v>
      </c>
      <c r="G110" s="631" t="s">
        <v>487</v>
      </c>
      <c r="H110" s="631" t="s">
        <v>220</v>
      </c>
      <c r="I110" s="632">
        <v>1233</v>
      </c>
      <c r="J110" s="634"/>
      <c r="K110" s="627" t="str">
        <f t="shared" si="30"/>
        <v>INCLUDED</v>
      </c>
      <c r="L110" s="634"/>
      <c r="M110" s="627" t="str">
        <f t="shared" si="31"/>
        <v>INCLUDED</v>
      </c>
      <c r="N110" s="627">
        <f t="shared" si="32"/>
        <v>0</v>
      </c>
      <c r="O110" s="627" t="str">
        <f t="shared" si="33"/>
        <v>INCLUDED</v>
      </c>
      <c r="P110" s="627" t="str">
        <f t="shared" si="34"/>
        <v>0</v>
      </c>
      <c r="Q110" s="627" t="str">
        <f t="shared" si="35"/>
        <v>0</v>
      </c>
      <c r="R110" s="627">
        <f t="shared" si="36"/>
        <v>0</v>
      </c>
      <c r="S110" s="627">
        <f t="shared" si="37"/>
        <v>0</v>
      </c>
      <c r="T110" s="628"/>
      <c r="U110" s="628"/>
      <c r="V110" s="629"/>
      <c r="W110" s="629"/>
      <c r="X110" s="629"/>
      <c r="Y110" s="630"/>
      <c r="AA110" s="578"/>
      <c r="AB110" s="577"/>
      <c r="AC110" s="577"/>
      <c r="AD110" s="577"/>
      <c r="AE110" s="577"/>
      <c r="AF110" s="577"/>
    </row>
    <row r="111" spans="1:32" ht="162.75" customHeight="1">
      <c r="A111" s="607">
        <v>28</v>
      </c>
      <c r="B111" s="632">
        <v>7000024508</v>
      </c>
      <c r="C111" s="632">
        <v>650</v>
      </c>
      <c r="D111" s="631" t="s">
        <v>455</v>
      </c>
      <c r="E111" s="631">
        <v>1000069346</v>
      </c>
      <c r="F111" s="633">
        <v>18</v>
      </c>
      <c r="G111" s="631" t="s">
        <v>488</v>
      </c>
      <c r="H111" s="631" t="s">
        <v>220</v>
      </c>
      <c r="I111" s="632">
        <v>213</v>
      </c>
      <c r="J111" s="634"/>
      <c r="K111" s="627" t="str">
        <f t="shared" si="30"/>
        <v>INCLUDED</v>
      </c>
      <c r="L111" s="634"/>
      <c r="M111" s="627" t="str">
        <f t="shared" si="31"/>
        <v>INCLUDED</v>
      </c>
      <c r="N111" s="627">
        <f t="shared" si="32"/>
        <v>0</v>
      </c>
      <c r="O111" s="627" t="str">
        <f t="shared" si="33"/>
        <v>INCLUDED</v>
      </c>
      <c r="P111" s="627" t="str">
        <f t="shared" si="34"/>
        <v>0</v>
      </c>
      <c r="Q111" s="627" t="str">
        <f t="shared" si="35"/>
        <v>0</v>
      </c>
      <c r="R111" s="627">
        <f t="shared" si="36"/>
        <v>0</v>
      </c>
      <c r="S111" s="627">
        <f t="shared" si="37"/>
        <v>0</v>
      </c>
      <c r="T111" s="628"/>
      <c r="U111" s="628"/>
      <c r="V111" s="629"/>
      <c r="W111" s="629"/>
      <c r="X111" s="629"/>
      <c r="Y111" s="630"/>
      <c r="AA111" s="578"/>
      <c r="AB111" s="577"/>
      <c r="AC111" s="577"/>
      <c r="AD111" s="577"/>
      <c r="AE111" s="577"/>
      <c r="AF111" s="577"/>
    </row>
    <row r="112" spans="1:32" ht="162.75" customHeight="1">
      <c r="A112" s="621">
        <v>29</v>
      </c>
      <c r="B112" s="632">
        <v>7000024508</v>
      </c>
      <c r="C112" s="632">
        <v>660</v>
      </c>
      <c r="D112" s="631" t="s">
        <v>456</v>
      </c>
      <c r="E112" s="631">
        <v>1000020990</v>
      </c>
      <c r="F112" s="633">
        <v>18</v>
      </c>
      <c r="G112" s="631" t="s">
        <v>489</v>
      </c>
      <c r="H112" s="631" t="s">
        <v>219</v>
      </c>
      <c r="I112" s="632">
        <v>416</v>
      </c>
      <c r="J112" s="634"/>
      <c r="K112" s="627" t="str">
        <f t="shared" si="30"/>
        <v>INCLUDED</v>
      </c>
      <c r="L112" s="634"/>
      <c r="M112" s="627" t="str">
        <f t="shared" si="31"/>
        <v>INCLUDED</v>
      </c>
      <c r="N112" s="627">
        <f t="shared" si="32"/>
        <v>0</v>
      </c>
      <c r="O112" s="627" t="str">
        <f t="shared" si="33"/>
        <v>INCLUDED</v>
      </c>
      <c r="P112" s="627" t="str">
        <f t="shared" si="34"/>
        <v>0</v>
      </c>
      <c r="Q112" s="627" t="str">
        <f t="shared" si="35"/>
        <v>0</v>
      </c>
      <c r="R112" s="627">
        <f t="shared" si="36"/>
        <v>0</v>
      </c>
      <c r="S112" s="627">
        <f t="shared" si="37"/>
        <v>0</v>
      </c>
      <c r="T112" s="628"/>
      <c r="U112" s="628"/>
      <c r="V112" s="629"/>
      <c r="W112" s="629"/>
      <c r="X112" s="629"/>
      <c r="Y112" s="630"/>
      <c r="AA112" s="578"/>
      <c r="AB112" s="577"/>
      <c r="AC112" s="577"/>
      <c r="AD112" s="577"/>
      <c r="AE112" s="577"/>
      <c r="AF112" s="577"/>
    </row>
    <row r="113" spans="1:32" ht="162.75" customHeight="1">
      <c r="A113" s="607">
        <v>30</v>
      </c>
      <c r="B113" s="632">
        <v>7000024508</v>
      </c>
      <c r="C113" s="632">
        <v>670</v>
      </c>
      <c r="D113" s="631" t="s">
        <v>456</v>
      </c>
      <c r="E113" s="631">
        <v>1000020446</v>
      </c>
      <c r="F113" s="633">
        <v>18</v>
      </c>
      <c r="G113" s="631" t="s">
        <v>490</v>
      </c>
      <c r="H113" s="631" t="s">
        <v>219</v>
      </c>
      <c r="I113" s="632">
        <v>72</v>
      </c>
      <c r="J113" s="634"/>
      <c r="K113" s="627" t="str">
        <f t="shared" si="30"/>
        <v>INCLUDED</v>
      </c>
      <c r="L113" s="634"/>
      <c r="M113" s="627" t="str">
        <f t="shared" si="31"/>
        <v>INCLUDED</v>
      </c>
      <c r="N113" s="627">
        <f t="shared" si="32"/>
        <v>0</v>
      </c>
      <c r="O113" s="627" t="str">
        <f t="shared" si="33"/>
        <v>INCLUDED</v>
      </c>
      <c r="P113" s="627" t="str">
        <f t="shared" si="34"/>
        <v>0</v>
      </c>
      <c r="Q113" s="627" t="str">
        <f t="shared" si="35"/>
        <v>0</v>
      </c>
      <c r="R113" s="627">
        <f t="shared" si="36"/>
        <v>0</v>
      </c>
      <c r="S113" s="627">
        <f t="shared" si="37"/>
        <v>0</v>
      </c>
      <c r="T113" s="628"/>
      <c r="U113" s="628"/>
      <c r="V113" s="629"/>
      <c r="W113" s="629"/>
      <c r="X113" s="629"/>
      <c r="Y113" s="630"/>
      <c r="AA113" s="578"/>
      <c r="AB113" s="577"/>
      <c r="AC113" s="577"/>
      <c r="AD113" s="577"/>
      <c r="AE113" s="577"/>
      <c r="AF113" s="577"/>
    </row>
    <row r="114" spans="1:32" ht="162.75" customHeight="1">
      <c r="A114" s="621">
        <v>31</v>
      </c>
      <c r="B114" s="632">
        <v>7000024508</v>
      </c>
      <c r="C114" s="632">
        <v>680</v>
      </c>
      <c r="D114" s="631" t="s">
        <v>456</v>
      </c>
      <c r="E114" s="631">
        <v>1000022419</v>
      </c>
      <c r="F114" s="633">
        <v>18</v>
      </c>
      <c r="G114" s="631" t="s">
        <v>491</v>
      </c>
      <c r="H114" s="631" t="s">
        <v>219</v>
      </c>
      <c r="I114" s="632">
        <v>1225</v>
      </c>
      <c r="J114" s="634"/>
      <c r="K114" s="627" t="str">
        <f t="shared" si="30"/>
        <v>INCLUDED</v>
      </c>
      <c r="L114" s="634"/>
      <c r="M114" s="627" t="str">
        <f t="shared" si="31"/>
        <v>INCLUDED</v>
      </c>
      <c r="N114" s="627">
        <f t="shared" si="32"/>
        <v>0</v>
      </c>
      <c r="O114" s="627" t="str">
        <f t="shared" si="33"/>
        <v>INCLUDED</v>
      </c>
      <c r="P114" s="627" t="str">
        <f t="shared" si="34"/>
        <v>0</v>
      </c>
      <c r="Q114" s="627" t="str">
        <f t="shared" si="35"/>
        <v>0</v>
      </c>
      <c r="R114" s="627">
        <f t="shared" si="36"/>
        <v>0</v>
      </c>
      <c r="S114" s="627">
        <f t="shared" si="37"/>
        <v>0</v>
      </c>
      <c r="T114" s="628"/>
      <c r="U114" s="628"/>
      <c r="V114" s="629"/>
      <c r="W114" s="629"/>
      <c r="X114" s="629"/>
      <c r="Y114" s="630"/>
      <c r="AA114" s="578"/>
      <c r="AB114" s="577"/>
      <c r="AC114" s="577"/>
      <c r="AD114" s="577"/>
      <c r="AE114" s="577"/>
      <c r="AF114" s="577"/>
    </row>
    <row r="115" spans="1:32" ht="162.75" customHeight="1">
      <c r="A115" s="607">
        <v>32</v>
      </c>
      <c r="B115" s="632">
        <v>7000024508</v>
      </c>
      <c r="C115" s="632">
        <v>690</v>
      </c>
      <c r="D115" s="631" t="s">
        <v>456</v>
      </c>
      <c r="E115" s="631">
        <v>1000015517</v>
      </c>
      <c r="F115" s="633">
        <v>18</v>
      </c>
      <c r="G115" s="631" t="s">
        <v>492</v>
      </c>
      <c r="H115" s="631" t="s">
        <v>219</v>
      </c>
      <c r="I115" s="632">
        <v>26</v>
      </c>
      <c r="J115" s="634"/>
      <c r="K115" s="627" t="str">
        <f t="shared" si="30"/>
        <v>INCLUDED</v>
      </c>
      <c r="L115" s="634"/>
      <c r="M115" s="627" t="str">
        <f t="shared" si="31"/>
        <v>INCLUDED</v>
      </c>
      <c r="N115" s="627">
        <f t="shared" si="32"/>
        <v>0</v>
      </c>
      <c r="O115" s="627" t="str">
        <f t="shared" si="33"/>
        <v>INCLUDED</v>
      </c>
      <c r="P115" s="627" t="str">
        <f t="shared" si="34"/>
        <v>0</v>
      </c>
      <c r="Q115" s="627" t="str">
        <f t="shared" si="35"/>
        <v>0</v>
      </c>
      <c r="R115" s="627">
        <f t="shared" si="36"/>
        <v>0</v>
      </c>
      <c r="S115" s="627">
        <f t="shared" si="37"/>
        <v>0</v>
      </c>
      <c r="T115" s="628"/>
      <c r="U115" s="628"/>
      <c r="V115" s="629"/>
      <c r="W115" s="629"/>
      <c r="X115" s="629"/>
      <c r="Y115" s="630"/>
      <c r="AA115" s="578"/>
      <c r="AB115" s="577"/>
      <c r="AC115" s="577"/>
      <c r="AD115" s="577"/>
      <c r="AE115" s="577"/>
      <c r="AF115" s="577"/>
    </row>
    <row r="116" spans="1:32" ht="162.75" customHeight="1">
      <c r="A116" s="621">
        <v>33</v>
      </c>
      <c r="B116" s="632">
        <v>7000024508</v>
      </c>
      <c r="C116" s="632">
        <v>700</v>
      </c>
      <c r="D116" s="631" t="s">
        <v>456</v>
      </c>
      <c r="E116" s="631">
        <v>1000034136</v>
      </c>
      <c r="F116" s="633">
        <v>18</v>
      </c>
      <c r="G116" s="631" t="s">
        <v>493</v>
      </c>
      <c r="H116" s="631" t="s">
        <v>219</v>
      </c>
      <c r="I116" s="632">
        <v>482</v>
      </c>
      <c r="J116" s="634"/>
      <c r="K116" s="627" t="str">
        <f t="shared" si="30"/>
        <v>INCLUDED</v>
      </c>
      <c r="L116" s="634"/>
      <c r="M116" s="627" t="str">
        <f t="shared" si="31"/>
        <v>INCLUDED</v>
      </c>
      <c r="N116" s="627">
        <f t="shared" si="32"/>
        <v>0</v>
      </c>
      <c r="O116" s="627" t="str">
        <f t="shared" si="33"/>
        <v>INCLUDED</v>
      </c>
      <c r="P116" s="627" t="str">
        <f t="shared" si="34"/>
        <v>0</v>
      </c>
      <c r="Q116" s="627" t="str">
        <f t="shared" si="35"/>
        <v>0</v>
      </c>
      <c r="R116" s="627">
        <f t="shared" si="36"/>
        <v>0</v>
      </c>
      <c r="S116" s="627">
        <f t="shared" si="37"/>
        <v>0</v>
      </c>
      <c r="T116" s="628"/>
      <c r="U116" s="628"/>
      <c r="V116" s="629"/>
      <c r="W116" s="629"/>
      <c r="X116" s="629"/>
      <c r="Y116" s="630"/>
      <c r="AA116" s="578"/>
      <c r="AB116" s="577"/>
      <c r="AC116" s="577"/>
      <c r="AD116" s="577"/>
      <c r="AE116" s="577"/>
      <c r="AF116" s="577"/>
    </row>
    <row r="117" spans="1:32" ht="162.75" customHeight="1">
      <c r="A117" s="607">
        <v>34</v>
      </c>
      <c r="B117" s="632">
        <v>7000024508</v>
      </c>
      <c r="C117" s="632">
        <v>710</v>
      </c>
      <c r="D117" s="631" t="s">
        <v>456</v>
      </c>
      <c r="E117" s="631">
        <v>1000022432</v>
      </c>
      <c r="F117" s="633">
        <v>18</v>
      </c>
      <c r="G117" s="631" t="s">
        <v>494</v>
      </c>
      <c r="H117" s="631" t="s">
        <v>219</v>
      </c>
      <c r="I117" s="632">
        <v>2899</v>
      </c>
      <c r="J117" s="634"/>
      <c r="K117" s="627" t="str">
        <f t="shared" si="30"/>
        <v>INCLUDED</v>
      </c>
      <c r="L117" s="634"/>
      <c r="M117" s="627" t="str">
        <f t="shared" si="31"/>
        <v>INCLUDED</v>
      </c>
      <c r="N117" s="627">
        <f t="shared" si="32"/>
        <v>0</v>
      </c>
      <c r="O117" s="627" t="str">
        <f t="shared" si="33"/>
        <v>INCLUDED</v>
      </c>
      <c r="P117" s="627" t="str">
        <f t="shared" si="34"/>
        <v>0</v>
      </c>
      <c r="Q117" s="627" t="str">
        <f t="shared" si="35"/>
        <v>0</v>
      </c>
      <c r="R117" s="627">
        <f t="shared" si="36"/>
        <v>0</v>
      </c>
      <c r="S117" s="627">
        <f t="shared" si="37"/>
        <v>0</v>
      </c>
      <c r="T117" s="628"/>
      <c r="U117" s="628"/>
      <c r="V117" s="629"/>
      <c r="W117" s="629"/>
      <c r="X117" s="629"/>
      <c r="Y117" s="630"/>
      <c r="AA117" s="578"/>
      <c r="AB117" s="577"/>
      <c r="AC117" s="577"/>
      <c r="AD117" s="577"/>
      <c r="AE117" s="577"/>
      <c r="AF117" s="577"/>
    </row>
    <row r="118" spans="1:32" ht="162.75" customHeight="1">
      <c r="A118" s="621">
        <v>35</v>
      </c>
      <c r="B118" s="632">
        <v>7000024508</v>
      </c>
      <c r="C118" s="632">
        <v>720</v>
      </c>
      <c r="D118" s="631" t="s">
        <v>456</v>
      </c>
      <c r="E118" s="631">
        <v>1000018444</v>
      </c>
      <c r="F118" s="633">
        <v>18</v>
      </c>
      <c r="G118" s="631" t="s">
        <v>495</v>
      </c>
      <c r="H118" s="631" t="s">
        <v>219</v>
      </c>
      <c r="I118" s="632">
        <v>25</v>
      </c>
      <c r="J118" s="634"/>
      <c r="K118" s="627" t="str">
        <f t="shared" si="30"/>
        <v>INCLUDED</v>
      </c>
      <c r="L118" s="634"/>
      <c r="M118" s="627" t="str">
        <f t="shared" si="31"/>
        <v>INCLUDED</v>
      </c>
      <c r="N118" s="627">
        <f t="shared" si="32"/>
        <v>0</v>
      </c>
      <c r="O118" s="627" t="str">
        <f t="shared" si="33"/>
        <v>INCLUDED</v>
      </c>
      <c r="P118" s="627" t="str">
        <f t="shared" si="34"/>
        <v>0</v>
      </c>
      <c r="Q118" s="627" t="str">
        <f t="shared" si="35"/>
        <v>0</v>
      </c>
      <c r="R118" s="627">
        <f t="shared" si="36"/>
        <v>0</v>
      </c>
      <c r="S118" s="627">
        <f t="shared" si="37"/>
        <v>0</v>
      </c>
      <c r="T118" s="628"/>
      <c r="U118" s="628"/>
      <c r="V118" s="629"/>
      <c r="W118" s="629"/>
      <c r="X118" s="629"/>
      <c r="Y118" s="630"/>
      <c r="AA118" s="578"/>
      <c r="AB118" s="577"/>
      <c r="AC118" s="577"/>
      <c r="AD118" s="577"/>
      <c r="AE118" s="577"/>
      <c r="AF118" s="577"/>
    </row>
    <row r="119" spans="1:32" ht="162.75" customHeight="1">
      <c r="A119" s="607">
        <v>36</v>
      </c>
      <c r="B119" s="632">
        <v>7000024508</v>
      </c>
      <c r="C119" s="632">
        <v>730</v>
      </c>
      <c r="D119" s="631" t="s">
        <v>456</v>
      </c>
      <c r="E119" s="631">
        <v>1000015514</v>
      </c>
      <c r="F119" s="633">
        <v>18</v>
      </c>
      <c r="G119" s="631" t="s">
        <v>496</v>
      </c>
      <c r="H119" s="631" t="s">
        <v>219</v>
      </c>
      <c r="I119" s="632">
        <v>83</v>
      </c>
      <c r="J119" s="634"/>
      <c r="K119" s="627" t="str">
        <f t="shared" si="30"/>
        <v>INCLUDED</v>
      </c>
      <c r="L119" s="634"/>
      <c r="M119" s="627" t="str">
        <f t="shared" si="31"/>
        <v>INCLUDED</v>
      </c>
      <c r="N119" s="627">
        <f t="shared" si="32"/>
        <v>0</v>
      </c>
      <c r="O119" s="627" t="str">
        <f t="shared" si="33"/>
        <v>INCLUDED</v>
      </c>
      <c r="P119" s="627" t="str">
        <f t="shared" si="34"/>
        <v>0</v>
      </c>
      <c r="Q119" s="627" t="str">
        <f t="shared" si="35"/>
        <v>0</v>
      </c>
      <c r="R119" s="627">
        <f t="shared" si="36"/>
        <v>0</v>
      </c>
      <c r="S119" s="627">
        <f t="shared" si="37"/>
        <v>0</v>
      </c>
      <c r="T119" s="628"/>
      <c r="U119" s="628"/>
      <c r="V119" s="629"/>
      <c r="W119" s="629"/>
      <c r="X119" s="629"/>
      <c r="Y119" s="630"/>
      <c r="AA119" s="578"/>
      <c r="AB119" s="577"/>
      <c r="AC119" s="577"/>
      <c r="AD119" s="577"/>
      <c r="AE119" s="577"/>
      <c r="AF119" s="577"/>
    </row>
    <row r="120" spans="1:32" ht="162.75" customHeight="1">
      <c r="A120" s="621">
        <v>37</v>
      </c>
      <c r="B120" s="632">
        <v>7000024508</v>
      </c>
      <c r="C120" s="632">
        <v>740</v>
      </c>
      <c r="D120" s="631" t="s">
        <v>457</v>
      </c>
      <c r="E120" s="631">
        <v>1000016663</v>
      </c>
      <c r="F120" s="633">
        <v>18</v>
      </c>
      <c r="G120" s="631" t="s">
        <v>497</v>
      </c>
      <c r="H120" s="631" t="s">
        <v>220</v>
      </c>
      <c r="I120" s="632">
        <v>14</v>
      </c>
      <c r="J120" s="634"/>
      <c r="K120" s="627" t="str">
        <f t="shared" si="30"/>
        <v>INCLUDED</v>
      </c>
      <c r="L120" s="634"/>
      <c r="M120" s="627" t="str">
        <f t="shared" si="31"/>
        <v>INCLUDED</v>
      </c>
      <c r="N120" s="627">
        <f t="shared" si="32"/>
        <v>0</v>
      </c>
      <c r="O120" s="627" t="str">
        <f t="shared" si="33"/>
        <v>INCLUDED</v>
      </c>
      <c r="P120" s="627" t="str">
        <f t="shared" si="34"/>
        <v>0</v>
      </c>
      <c r="Q120" s="627" t="str">
        <f t="shared" si="35"/>
        <v>0</v>
      </c>
      <c r="R120" s="627">
        <f t="shared" si="36"/>
        <v>0</v>
      </c>
      <c r="S120" s="627">
        <f t="shared" si="37"/>
        <v>0</v>
      </c>
      <c r="T120" s="628"/>
      <c r="U120" s="628"/>
      <c r="V120" s="629"/>
      <c r="W120" s="629"/>
      <c r="X120" s="629"/>
      <c r="Y120" s="630"/>
      <c r="AA120" s="578"/>
      <c r="AB120" s="577"/>
      <c r="AC120" s="577"/>
      <c r="AD120" s="577"/>
      <c r="AE120" s="577"/>
      <c r="AF120" s="577"/>
    </row>
    <row r="121" spans="1:32" ht="162.75" customHeight="1">
      <c r="A121" s="607">
        <v>38</v>
      </c>
      <c r="B121" s="632">
        <v>7000024508</v>
      </c>
      <c r="C121" s="632">
        <v>750</v>
      </c>
      <c r="D121" s="631" t="s">
        <v>457</v>
      </c>
      <c r="E121" s="631">
        <v>1000016664</v>
      </c>
      <c r="F121" s="633">
        <v>18</v>
      </c>
      <c r="G121" s="631" t="s">
        <v>498</v>
      </c>
      <c r="H121" s="631" t="s">
        <v>220</v>
      </c>
      <c r="I121" s="632">
        <v>7</v>
      </c>
      <c r="J121" s="634"/>
      <c r="K121" s="627" t="str">
        <f t="shared" si="30"/>
        <v>INCLUDED</v>
      </c>
      <c r="L121" s="634"/>
      <c r="M121" s="627" t="str">
        <f t="shared" si="31"/>
        <v>INCLUDED</v>
      </c>
      <c r="N121" s="627">
        <f t="shared" si="32"/>
        <v>0</v>
      </c>
      <c r="O121" s="627" t="str">
        <f t="shared" si="33"/>
        <v>INCLUDED</v>
      </c>
      <c r="P121" s="627" t="str">
        <f t="shared" si="34"/>
        <v>0</v>
      </c>
      <c r="Q121" s="627" t="str">
        <f t="shared" si="35"/>
        <v>0</v>
      </c>
      <c r="R121" s="627">
        <f t="shared" si="36"/>
        <v>0</v>
      </c>
      <c r="S121" s="627">
        <f t="shared" si="37"/>
        <v>0</v>
      </c>
      <c r="T121" s="628"/>
      <c r="U121" s="628"/>
      <c r="V121" s="629"/>
      <c r="W121" s="629"/>
      <c r="X121" s="629"/>
      <c r="Y121" s="630"/>
      <c r="AA121" s="578"/>
      <c r="AB121" s="577"/>
      <c r="AC121" s="577"/>
      <c r="AD121" s="577"/>
      <c r="AE121" s="577"/>
      <c r="AF121" s="577"/>
    </row>
    <row r="122" spans="1:32" ht="162.75" customHeight="1">
      <c r="A122" s="621">
        <v>39</v>
      </c>
      <c r="B122" s="632">
        <v>7000024508</v>
      </c>
      <c r="C122" s="632">
        <v>760</v>
      </c>
      <c r="D122" s="631" t="s">
        <v>457</v>
      </c>
      <c r="E122" s="631">
        <v>1000019903</v>
      </c>
      <c r="F122" s="633">
        <v>18</v>
      </c>
      <c r="G122" s="631" t="s">
        <v>499</v>
      </c>
      <c r="H122" s="631" t="s">
        <v>219</v>
      </c>
      <c r="I122" s="632">
        <v>27</v>
      </c>
      <c r="J122" s="634"/>
      <c r="K122" s="627" t="str">
        <f t="shared" si="30"/>
        <v>INCLUDED</v>
      </c>
      <c r="L122" s="634"/>
      <c r="M122" s="627" t="str">
        <f t="shared" si="31"/>
        <v>INCLUDED</v>
      </c>
      <c r="N122" s="627">
        <f t="shared" si="32"/>
        <v>0</v>
      </c>
      <c r="O122" s="627" t="str">
        <f t="shared" si="33"/>
        <v>INCLUDED</v>
      </c>
      <c r="P122" s="627" t="str">
        <f t="shared" si="34"/>
        <v>0</v>
      </c>
      <c r="Q122" s="627" t="str">
        <f t="shared" si="35"/>
        <v>0</v>
      </c>
      <c r="R122" s="627">
        <f t="shared" si="36"/>
        <v>0</v>
      </c>
      <c r="S122" s="627">
        <f t="shared" si="37"/>
        <v>0</v>
      </c>
      <c r="T122" s="628"/>
      <c r="U122" s="628"/>
      <c r="V122" s="629"/>
      <c r="W122" s="629"/>
      <c r="X122" s="629"/>
      <c r="Y122" s="630"/>
      <c r="AA122" s="578"/>
      <c r="AB122" s="577"/>
      <c r="AC122" s="577"/>
      <c r="AD122" s="577"/>
      <c r="AE122" s="577"/>
      <c r="AF122" s="577"/>
    </row>
    <row r="123" spans="1:32" ht="162.75" customHeight="1">
      <c r="A123" s="607">
        <v>40</v>
      </c>
      <c r="B123" s="632">
        <v>7000024508</v>
      </c>
      <c r="C123" s="632">
        <v>770</v>
      </c>
      <c r="D123" s="631" t="s">
        <v>458</v>
      </c>
      <c r="E123" s="631">
        <v>1000069070</v>
      </c>
      <c r="F123" s="633">
        <v>18</v>
      </c>
      <c r="G123" s="631" t="s">
        <v>500</v>
      </c>
      <c r="H123" s="631" t="s">
        <v>219</v>
      </c>
      <c r="I123" s="632">
        <v>51</v>
      </c>
      <c r="J123" s="634"/>
      <c r="K123" s="627" t="str">
        <f t="shared" si="30"/>
        <v>INCLUDED</v>
      </c>
      <c r="L123" s="634"/>
      <c r="M123" s="627" t="str">
        <f t="shared" si="31"/>
        <v>INCLUDED</v>
      </c>
      <c r="N123" s="627">
        <f t="shared" si="32"/>
        <v>0</v>
      </c>
      <c r="O123" s="627" t="str">
        <f t="shared" si="33"/>
        <v>INCLUDED</v>
      </c>
      <c r="P123" s="627" t="str">
        <f t="shared" si="34"/>
        <v>0</v>
      </c>
      <c r="Q123" s="627" t="str">
        <f t="shared" si="35"/>
        <v>0</v>
      </c>
      <c r="R123" s="627">
        <f t="shared" si="36"/>
        <v>0</v>
      </c>
      <c r="S123" s="627">
        <f t="shared" si="37"/>
        <v>0</v>
      </c>
      <c r="T123" s="628"/>
      <c r="U123" s="628"/>
      <c r="V123" s="629"/>
      <c r="W123" s="629"/>
      <c r="X123" s="629"/>
      <c r="Y123" s="630"/>
      <c r="AA123" s="578"/>
      <c r="AB123" s="577"/>
      <c r="AC123" s="577"/>
      <c r="AD123" s="577"/>
      <c r="AE123" s="577"/>
      <c r="AF123" s="577"/>
    </row>
    <row r="124" spans="1:32" ht="162.75" customHeight="1">
      <c r="A124" s="621">
        <v>41</v>
      </c>
      <c r="B124" s="632">
        <v>7000024508</v>
      </c>
      <c r="C124" s="632">
        <v>780</v>
      </c>
      <c r="D124" s="631" t="s">
        <v>458</v>
      </c>
      <c r="E124" s="631">
        <v>1000069069</v>
      </c>
      <c r="F124" s="633">
        <v>18</v>
      </c>
      <c r="G124" s="631" t="s">
        <v>501</v>
      </c>
      <c r="H124" s="631" t="s">
        <v>219</v>
      </c>
      <c r="I124" s="632">
        <v>10</v>
      </c>
      <c r="J124" s="634"/>
      <c r="K124" s="627" t="str">
        <f t="shared" si="30"/>
        <v>INCLUDED</v>
      </c>
      <c r="L124" s="634"/>
      <c r="M124" s="627" t="str">
        <f t="shared" si="31"/>
        <v>INCLUDED</v>
      </c>
      <c r="N124" s="627">
        <f t="shared" si="32"/>
        <v>0</v>
      </c>
      <c r="O124" s="627" t="str">
        <f t="shared" si="33"/>
        <v>INCLUDED</v>
      </c>
      <c r="P124" s="627" t="str">
        <f t="shared" si="34"/>
        <v>0</v>
      </c>
      <c r="Q124" s="627" t="str">
        <f t="shared" si="35"/>
        <v>0</v>
      </c>
      <c r="R124" s="627">
        <f t="shared" si="36"/>
        <v>0</v>
      </c>
      <c r="S124" s="627">
        <f t="shared" si="37"/>
        <v>0</v>
      </c>
      <c r="T124" s="628"/>
      <c r="U124" s="628"/>
      <c r="V124" s="629"/>
      <c r="W124" s="629"/>
      <c r="X124" s="629"/>
      <c r="Y124" s="630"/>
      <c r="AA124" s="578"/>
      <c r="AB124" s="577"/>
      <c r="AC124" s="577"/>
      <c r="AD124" s="577"/>
      <c r="AE124" s="577"/>
      <c r="AF124" s="577"/>
    </row>
    <row r="125" spans="1:32" ht="162.75" customHeight="1">
      <c r="A125" s="607">
        <v>42</v>
      </c>
      <c r="B125" s="632">
        <v>7000024508</v>
      </c>
      <c r="C125" s="632">
        <v>790</v>
      </c>
      <c r="D125" s="631" t="s">
        <v>458</v>
      </c>
      <c r="E125" s="631">
        <v>1000069068</v>
      </c>
      <c r="F125" s="633">
        <v>18</v>
      </c>
      <c r="G125" s="631" t="s">
        <v>502</v>
      </c>
      <c r="H125" s="631" t="s">
        <v>219</v>
      </c>
      <c r="I125" s="632">
        <v>21</v>
      </c>
      <c r="J125" s="634"/>
      <c r="K125" s="627" t="str">
        <f t="shared" si="30"/>
        <v>INCLUDED</v>
      </c>
      <c r="L125" s="634"/>
      <c r="M125" s="627" t="str">
        <f t="shared" si="31"/>
        <v>INCLUDED</v>
      </c>
      <c r="N125" s="627">
        <f t="shared" si="32"/>
        <v>0</v>
      </c>
      <c r="O125" s="627" t="str">
        <f t="shared" si="33"/>
        <v>INCLUDED</v>
      </c>
      <c r="P125" s="627" t="str">
        <f t="shared" si="34"/>
        <v>0</v>
      </c>
      <c r="Q125" s="627" t="str">
        <f t="shared" si="35"/>
        <v>0</v>
      </c>
      <c r="R125" s="627">
        <f t="shared" si="36"/>
        <v>0</v>
      </c>
      <c r="S125" s="627">
        <f t="shared" si="37"/>
        <v>0</v>
      </c>
      <c r="T125" s="628"/>
      <c r="U125" s="628"/>
      <c r="V125" s="629"/>
      <c r="W125" s="629"/>
      <c r="X125" s="629"/>
      <c r="Y125" s="630"/>
      <c r="AA125" s="578"/>
      <c r="AB125" s="577"/>
      <c r="AC125" s="577"/>
      <c r="AD125" s="577"/>
      <c r="AE125" s="577"/>
      <c r="AF125" s="577"/>
    </row>
    <row r="126" spans="1:32" ht="162.75" customHeight="1">
      <c r="A126" s="621">
        <v>43</v>
      </c>
      <c r="B126" s="632">
        <v>7000024508</v>
      </c>
      <c r="C126" s="632">
        <v>800</v>
      </c>
      <c r="D126" s="631" t="s">
        <v>458</v>
      </c>
      <c r="E126" s="631">
        <v>1000069067</v>
      </c>
      <c r="F126" s="633">
        <v>18</v>
      </c>
      <c r="G126" s="631" t="s">
        <v>503</v>
      </c>
      <c r="H126" s="631" t="s">
        <v>219</v>
      </c>
      <c r="I126" s="632">
        <v>12</v>
      </c>
      <c r="J126" s="634"/>
      <c r="K126" s="627" t="str">
        <f t="shared" si="30"/>
        <v>INCLUDED</v>
      </c>
      <c r="L126" s="634"/>
      <c r="M126" s="627" t="str">
        <f t="shared" si="31"/>
        <v>INCLUDED</v>
      </c>
      <c r="N126" s="627">
        <f t="shared" si="32"/>
        <v>0</v>
      </c>
      <c r="O126" s="627" t="str">
        <f t="shared" si="33"/>
        <v>INCLUDED</v>
      </c>
      <c r="P126" s="627" t="str">
        <f t="shared" si="34"/>
        <v>0</v>
      </c>
      <c r="Q126" s="627" t="str">
        <f t="shared" si="35"/>
        <v>0</v>
      </c>
      <c r="R126" s="627">
        <f t="shared" si="36"/>
        <v>0</v>
      </c>
      <c r="S126" s="627">
        <f t="shared" si="37"/>
        <v>0</v>
      </c>
      <c r="T126" s="628"/>
      <c r="U126" s="628"/>
      <c r="V126" s="629"/>
      <c r="W126" s="629"/>
      <c r="X126" s="629"/>
      <c r="Y126" s="630"/>
      <c r="AA126" s="578"/>
      <c r="AB126" s="577"/>
      <c r="AC126" s="577"/>
      <c r="AD126" s="577"/>
      <c r="AE126" s="577"/>
      <c r="AF126" s="577"/>
    </row>
    <row r="127" spans="1:32" ht="162.75" customHeight="1">
      <c r="A127" s="607">
        <v>44</v>
      </c>
      <c r="B127" s="632">
        <v>7000024508</v>
      </c>
      <c r="C127" s="632">
        <v>810</v>
      </c>
      <c r="D127" s="631" t="s">
        <v>458</v>
      </c>
      <c r="E127" s="631">
        <v>1000069066</v>
      </c>
      <c r="F127" s="633">
        <v>18</v>
      </c>
      <c r="G127" s="631" t="s">
        <v>504</v>
      </c>
      <c r="H127" s="631" t="s">
        <v>219</v>
      </c>
      <c r="I127" s="632">
        <v>115</v>
      </c>
      <c r="J127" s="634"/>
      <c r="K127" s="627" t="str">
        <f t="shared" si="30"/>
        <v>INCLUDED</v>
      </c>
      <c r="L127" s="634"/>
      <c r="M127" s="627" t="str">
        <f t="shared" si="31"/>
        <v>INCLUDED</v>
      </c>
      <c r="N127" s="627">
        <f t="shared" si="32"/>
        <v>0</v>
      </c>
      <c r="O127" s="627" t="str">
        <f t="shared" si="33"/>
        <v>INCLUDED</v>
      </c>
      <c r="P127" s="627" t="str">
        <f t="shared" si="34"/>
        <v>0</v>
      </c>
      <c r="Q127" s="627" t="str">
        <f t="shared" si="35"/>
        <v>0</v>
      </c>
      <c r="R127" s="627">
        <f t="shared" si="36"/>
        <v>0</v>
      </c>
      <c r="S127" s="627">
        <f t="shared" si="37"/>
        <v>0</v>
      </c>
      <c r="T127" s="628"/>
      <c r="U127" s="628"/>
      <c r="V127" s="629"/>
      <c r="W127" s="629"/>
      <c r="X127" s="629"/>
      <c r="Y127" s="630"/>
      <c r="AA127" s="578"/>
      <c r="AB127" s="577"/>
      <c r="AC127" s="577"/>
      <c r="AD127" s="577"/>
      <c r="AE127" s="577"/>
      <c r="AF127" s="577"/>
    </row>
    <row r="128" spans="1:32" ht="162.75" customHeight="1">
      <c r="A128" s="621">
        <v>45</v>
      </c>
      <c r="B128" s="632">
        <v>7000024508</v>
      </c>
      <c r="C128" s="632">
        <v>820</v>
      </c>
      <c r="D128" s="631" t="s">
        <v>458</v>
      </c>
      <c r="E128" s="631">
        <v>1000069065</v>
      </c>
      <c r="F128" s="633">
        <v>18</v>
      </c>
      <c r="G128" s="631" t="s">
        <v>505</v>
      </c>
      <c r="H128" s="631" t="s">
        <v>219</v>
      </c>
      <c r="I128" s="632">
        <v>61</v>
      </c>
      <c r="J128" s="634"/>
      <c r="K128" s="627" t="str">
        <f t="shared" si="30"/>
        <v>INCLUDED</v>
      </c>
      <c r="L128" s="634"/>
      <c r="M128" s="627" t="str">
        <f t="shared" si="31"/>
        <v>INCLUDED</v>
      </c>
      <c r="N128" s="627">
        <f t="shared" si="32"/>
        <v>0</v>
      </c>
      <c r="O128" s="627" t="str">
        <f t="shared" si="33"/>
        <v>INCLUDED</v>
      </c>
      <c r="P128" s="627" t="str">
        <f t="shared" si="34"/>
        <v>0</v>
      </c>
      <c r="Q128" s="627" t="str">
        <f t="shared" si="35"/>
        <v>0</v>
      </c>
      <c r="R128" s="627">
        <f t="shared" si="36"/>
        <v>0</v>
      </c>
      <c r="S128" s="627">
        <f t="shared" si="37"/>
        <v>0</v>
      </c>
      <c r="T128" s="628"/>
      <c r="U128" s="628"/>
      <c r="V128" s="629"/>
      <c r="W128" s="629"/>
      <c r="X128" s="629"/>
      <c r="Y128" s="630"/>
      <c r="AA128" s="578"/>
      <c r="AB128" s="577"/>
      <c r="AC128" s="577"/>
      <c r="AD128" s="577"/>
      <c r="AE128" s="577"/>
      <c r="AF128" s="577"/>
    </row>
    <row r="129" spans="1:35" ht="162.75" customHeight="1">
      <c r="A129" s="607">
        <v>46</v>
      </c>
      <c r="B129" s="632">
        <v>7000024508</v>
      </c>
      <c r="C129" s="632">
        <v>830</v>
      </c>
      <c r="D129" s="631" t="s">
        <v>458</v>
      </c>
      <c r="E129" s="631">
        <v>1000069064</v>
      </c>
      <c r="F129" s="633">
        <v>18</v>
      </c>
      <c r="G129" s="631" t="s">
        <v>506</v>
      </c>
      <c r="H129" s="631" t="s">
        <v>219</v>
      </c>
      <c r="I129" s="632">
        <v>10</v>
      </c>
      <c r="J129" s="634"/>
      <c r="K129" s="627" t="str">
        <f t="shared" si="30"/>
        <v>INCLUDED</v>
      </c>
      <c r="L129" s="634"/>
      <c r="M129" s="627" t="str">
        <f t="shared" si="31"/>
        <v>INCLUDED</v>
      </c>
      <c r="N129" s="627">
        <f t="shared" si="32"/>
        <v>0</v>
      </c>
      <c r="O129" s="627" t="str">
        <f t="shared" si="33"/>
        <v>INCLUDED</v>
      </c>
      <c r="P129" s="627" t="str">
        <f t="shared" si="34"/>
        <v>0</v>
      </c>
      <c r="Q129" s="627" t="str">
        <f t="shared" si="35"/>
        <v>0</v>
      </c>
      <c r="R129" s="627">
        <f t="shared" si="36"/>
        <v>0</v>
      </c>
      <c r="S129" s="627">
        <f t="shared" si="37"/>
        <v>0</v>
      </c>
      <c r="T129" s="628"/>
      <c r="U129" s="628"/>
      <c r="V129" s="629"/>
      <c r="W129" s="629"/>
      <c r="X129" s="629"/>
      <c r="Y129" s="630"/>
      <c r="AA129" s="578"/>
      <c r="AB129" s="577"/>
      <c r="AC129" s="577"/>
      <c r="AD129" s="577"/>
      <c r="AE129" s="577"/>
      <c r="AF129" s="577"/>
    </row>
    <row r="130" spans="1:35" ht="162.75" customHeight="1">
      <c r="A130" s="621">
        <v>47</v>
      </c>
      <c r="B130" s="632">
        <v>7000024508</v>
      </c>
      <c r="C130" s="632">
        <v>840</v>
      </c>
      <c r="D130" s="631" t="s">
        <v>458</v>
      </c>
      <c r="E130" s="631">
        <v>1000069063</v>
      </c>
      <c r="F130" s="633">
        <v>18</v>
      </c>
      <c r="G130" s="631" t="s">
        <v>507</v>
      </c>
      <c r="H130" s="631" t="s">
        <v>219</v>
      </c>
      <c r="I130" s="632">
        <v>21</v>
      </c>
      <c r="J130" s="634"/>
      <c r="K130" s="627" t="str">
        <f t="shared" si="30"/>
        <v>INCLUDED</v>
      </c>
      <c r="L130" s="634"/>
      <c r="M130" s="627" t="str">
        <f t="shared" si="31"/>
        <v>INCLUDED</v>
      </c>
      <c r="N130" s="627">
        <f t="shared" si="32"/>
        <v>0</v>
      </c>
      <c r="O130" s="627" t="str">
        <f t="shared" si="33"/>
        <v>INCLUDED</v>
      </c>
      <c r="P130" s="627" t="str">
        <f t="shared" si="34"/>
        <v>0</v>
      </c>
      <c r="Q130" s="627" t="str">
        <f t="shared" si="35"/>
        <v>0</v>
      </c>
      <c r="R130" s="627">
        <f t="shared" si="36"/>
        <v>0</v>
      </c>
      <c r="S130" s="627">
        <f t="shared" si="37"/>
        <v>0</v>
      </c>
      <c r="T130" s="628"/>
      <c r="U130" s="628"/>
      <c r="V130" s="629"/>
      <c r="W130" s="629"/>
      <c r="X130" s="629"/>
      <c r="Y130" s="630"/>
      <c r="AA130" s="578"/>
      <c r="AB130" s="577"/>
      <c r="AC130" s="577"/>
      <c r="AD130" s="577"/>
      <c r="AE130" s="577"/>
      <c r="AF130" s="577"/>
    </row>
    <row r="131" spans="1:35" ht="162.75" customHeight="1">
      <c r="A131" s="607">
        <v>48</v>
      </c>
      <c r="B131" s="632">
        <v>7000024508</v>
      </c>
      <c r="C131" s="632">
        <v>850</v>
      </c>
      <c r="D131" s="631" t="s">
        <v>458</v>
      </c>
      <c r="E131" s="631">
        <v>1000069062</v>
      </c>
      <c r="F131" s="633">
        <v>18</v>
      </c>
      <c r="G131" s="631" t="s">
        <v>508</v>
      </c>
      <c r="H131" s="631" t="s">
        <v>219</v>
      </c>
      <c r="I131" s="632">
        <v>31</v>
      </c>
      <c r="J131" s="634"/>
      <c r="K131" s="627" t="str">
        <f t="shared" si="30"/>
        <v>INCLUDED</v>
      </c>
      <c r="L131" s="634"/>
      <c r="M131" s="627" t="str">
        <f t="shared" si="31"/>
        <v>INCLUDED</v>
      </c>
      <c r="N131" s="627">
        <f t="shared" si="32"/>
        <v>0</v>
      </c>
      <c r="O131" s="627" t="str">
        <f t="shared" si="33"/>
        <v>INCLUDED</v>
      </c>
      <c r="P131" s="627" t="str">
        <f t="shared" si="34"/>
        <v>0</v>
      </c>
      <c r="Q131" s="627" t="str">
        <f t="shared" si="35"/>
        <v>0</v>
      </c>
      <c r="R131" s="627">
        <f t="shared" si="36"/>
        <v>0</v>
      </c>
      <c r="S131" s="627">
        <f t="shared" si="37"/>
        <v>0</v>
      </c>
      <c r="T131" s="628"/>
      <c r="U131" s="628"/>
      <c r="V131" s="629"/>
      <c r="W131" s="629"/>
      <c r="X131" s="629"/>
      <c r="Y131" s="630"/>
      <c r="AA131" s="578"/>
      <c r="AB131" s="577"/>
      <c r="AC131" s="577"/>
      <c r="AD131" s="577"/>
      <c r="AE131" s="577"/>
      <c r="AF131" s="577"/>
    </row>
    <row r="132" spans="1:35" ht="162.75" customHeight="1">
      <c r="A132" s="621">
        <v>49</v>
      </c>
      <c r="B132" s="632">
        <v>7000024508</v>
      </c>
      <c r="C132" s="632">
        <v>860</v>
      </c>
      <c r="D132" s="631" t="s">
        <v>458</v>
      </c>
      <c r="E132" s="631">
        <v>1000069061</v>
      </c>
      <c r="F132" s="633">
        <v>18</v>
      </c>
      <c r="G132" s="631" t="s">
        <v>509</v>
      </c>
      <c r="H132" s="631" t="s">
        <v>219</v>
      </c>
      <c r="I132" s="632">
        <v>106</v>
      </c>
      <c r="J132" s="634"/>
      <c r="K132" s="627" t="str">
        <f t="shared" si="30"/>
        <v>INCLUDED</v>
      </c>
      <c r="L132" s="634"/>
      <c r="M132" s="627" t="str">
        <f t="shared" si="31"/>
        <v>INCLUDED</v>
      </c>
      <c r="N132" s="627">
        <f t="shared" si="32"/>
        <v>0</v>
      </c>
      <c r="O132" s="627" t="str">
        <f t="shared" si="33"/>
        <v>INCLUDED</v>
      </c>
      <c r="P132" s="627" t="str">
        <f t="shared" si="34"/>
        <v>0</v>
      </c>
      <c r="Q132" s="627" t="str">
        <f t="shared" si="35"/>
        <v>0</v>
      </c>
      <c r="R132" s="627">
        <f t="shared" si="36"/>
        <v>0</v>
      </c>
      <c r="S132" s="627">
        <f t="shared" si="37"/>
        <v>0</v>
      </c>
      <c r="T132" s="628"/>
      <c r="U132" s="628"/>
      <c r="V132" s="629"/>
      <c r="W132" s="629"/>
      <c r="X132" s="629"/>
      <c r="Y132" s="630"/>
      <c r="AA132" s="578"/>
      <c r="AB132" s="577"/>
      <c r="AC132" s="577"/>
      <c r="AD132" s="577"/>
      <c r="AE132" s="577"/>
      <c r="AF132" s="577"/>
    </row>
    <row r="133" spans="1:35" ht="162.75" customHeight="1">
      <c r="A133" s="607">
        <v>50</v>
      </c>
      <c r="B133" s="632">
        <v>7000024508</v>
      </c>
      <c r="C133" s="632">
        <v>870</v>
      </c>
      <c r="D133" s="631" t="s">
        <v>458</v>
      </c>
      <c r="E133" s="631">
        <v>1000069060</v>
      </c>
      <c r="F133" s="633">
        <v>18</v>
      </c>
      <c r="G133" s="631" t="s">
        <v>510</v>
      </c>
      <c r="H133" s="631" t="s">
        <v>219</v>
      </c>
      <c r="I133" s="632">
        <v>12</v>
      </c>
      <c r="J133" s="634"/>
      <c r="K133" s="627" t="str">
        <f t="shared" si="30"/>
        <v>INCLUDED</v>
      </c>
      <c r="L133" s="634"/>
      <c r="M133" s="627" t="str">
        <f t="shared" si="31"/>
        <v>INCLUDED</v>
      </c>
      <c r="N133" s="627">
        <f t="shared" si="32"/>
        <v>0</v>
      </c>
      <c r="O133" s="627" t="str">
        <f t="shared" si="33"/>
        <v>INCLUDED</v>
      </c>
      <c r="P133" s="627" t="str">
        <f t="shared" si="34"/>
        <v>0</v>
      </c>
      <c r="Q133" s="627" t="str">
        <f t="shared" si="35"/>
        <v>0</v>
      </c>
      <c r="R133" s="627">
        <f t="shared" si="36"/>
        <v>0</v>
      </c>
      <c r="S133" s="627">
        <f t="shared" si="37"/>
        <v>0</v>
      </c>
      <c r="T133" s="628"/>
      <c r="U133" s="628"/>
      <c r="V133" s="629"/>
      <c r="W133" s="629"/>
      <c r="X133" s="629"/>
      <c r="Y133" s="630"/>
      <c r="AA133" s="578"/>
      <c r="AB133" s="577"/>
      <c r="AC133" s="577"/>
      <c r="AD133" s="577"/>
      <c r="AE133" s="577"/>
      <c r="AF133" s="577"/>
    </row>
    <row r="134" spans="1:35" ht="162.75" customHeight="1">
      <c r="A134" s="621">
        <v>51</v>
      </c>
      <c r="B134" s="632">
        <v>7000024508</v>
      </c>
      <c r="C134" s="632">
        <v>880</v>
      </c>
      <c r="D134" s="631" t="s">
        <v>458</v>
      </c>
      <c r="E134" s="631">
        <v>1000069059</v>
      </c>
      <c r="F134" s="633">
        <v>18</v>
      </c>
      <c r="G134" s="631" t="s">
        <v>511</v>
      </c>
      <c r="H134" s="631" t="s">
        <v>219</v>
      </c>
      <c r="I134" s="632">
        <v>11</v>
      </c>
      <c r="J134" s="634"/>
      <c r="K134" s="627" t="str">
        <f t="shared" si="30"/>
        <v>INCLUDED</v>
      </c>
      <c r="L134" s="634"/>
      <c r="M134" s="627" t="str">
        <f t="shared" si="31"/>
        <v>INCLUDED</v>
      </c>
      <c r="N134" s="627">
        <f t="shared" si="32"/>
        <v>0</v>
      </c>
      <c r="O134" s="627" t="str">
        <f t="shared" si="33"/>
        <v>INCLUDED</v>
      </c>
      <c r="P134" s="627" t="str">
        <f t="shared" si="34"/>
        <v>0</v>
      </c>
      <c r="Q134" s="627" t="str">
        <f t="shared" si="35"/>
        <v>0</v>
      </c>
      <c r="R134" s="627">
        <f t="shared" si="36"/>
        <v>0</v>
      </c>
      <c r="S134" s="627">
        <f t="shared" si="37"/>
        <v>0</v>
      </c>
      <c r="T134" s="628"/>
      <c r="U134" s="628"/>
      <c r="V134" s="629"/>
      <c r="W134" s="629"/>
      <c r="X134" s="629"/>
      <c r="Y134" s="630"/>
      <c r="AA134" s="578"/>
      <c r="AB134" s="577"/>
      <c r="AC134" s="577"/>
      <c r="AD134" s="577"/>
      <c r="AE134" s="577"/>
      <c r="AF134" s="577"/>
    </row>
    <row r="135" spans="1:35" ht="162.75" customHeight="1">
      <c r="A135" s="607">
        <v>52</v>
      </c>
      <c r="B135" s="632">
        <v>7000024508</v>
      </c>
      <c r="C135" s="632">
        <v>890</v>
      </c>
      <c r="D135" s="631" t="s">
        <v>458</v>
      </c>
      <c r="E135" s="631">
        <v>1000069058</v>
      </c>
      <c r="F135" s="633">
        <v>18</v>
      </c>
      <c r="G135" s="631" t="s">
        <v>512</v>
      </c>
      <c r="H135" s="631" t="s">
        <v>219</v>
      </c>
      <c r="I135" s="632">
        <v>42</v>
      </c>
      <c r="J135" s="634"/>
      <c r="K135" s="627" t="str">
        <f t="shared" si="30"/>
        <v>INCLUDED</v>
      </c>
      <c r="L135" s="634"/>
      <c r="M135" s="627" t="str">
        <f t="shared" si="31"/>
        <v>INCLUDED</v>
      </c>
      <c r="N135" s="627">
        <f t="shared" si="32"/>
        <v>0</v>
      </c>
      <c r="O135" s="627" t="str">
        <f t="shared" si="33"/>
        <v>INCLUDED</v>
      </c>
      <c r="P135" s="627" t="str">
        <f t="shared" si="34"/>
        <v>0</v>
      </c>
      <c r="Q135" s="627" t="str">
        <f t="shared" si="35"/>
        <v>0</v>
      </c>
      <c r="R135" s="627">
        <f t="shared" si="36"/>
        <v>0</v>
      </c>
      <c r="S135" s="627">
        <f t="shared" si="37"/>
        <v>0</v>
      </c>
      <c r="T135" s="628"/>
      <c r="U135" s="628"/>
      <c r="V135" s="629"/>
      <c r="W135" s="629"/>
      <c r="X135" s="629"/>
      <c r="Y135" s="630"/>
      <c r="AA135" s="578"/>
      <c r="AB135" s="577"/>
      <c r="AC135" s="577"/>
      <c r="AD135" s="577"/>
      <c r="AE135" s="577"/>
      <c r="AF135" s="577"/>
    </row>
    <row r="136" spans="1:35" ht="162.75" customHeight="1">
      <c r="A136" s="621">
        <v>53</v>
      </c>
      <c r="B136" s="632">
        <v>7000024508</v>
      </c>
      <c r="C136" s="632">
        <v>900</v>
      </c>
      <c r="D136" s="631" t="s">
        <v>458</v>
      </c>
      <c r="E136" s="631">
        <v>1000069057</v>
      </c>
      <c r="F136" s="633">
        <v>18</v>
      </c>
      <c r="G136" s="631" t="s">
        <v>513</v>
      </c>
      <c r="H136" s="631" t="s">
        <v>219</v>
      </c>
      <c r="I136" s="632">
        <v>43</v>
      </c>
      <c r="J136" s="634"/>
      <c r="K136" s="627" t="str">
        <f t="shared" si="30"/>
        <v>INCLUDED</v>
      </c>
      <c r="L136" s="634"/>
      <c r="M136" s="627" t="str">
        <f t="shared" si="31"/>
        <v>INCLUDED</v>
      </c>
      <c r="N136" s="627">
        <f t="shared" si="32"/>
        <v>0</v>
      </c>
      <c r="O136" s="627" t="str">
        <f t="shared" si="33"/>
        <v>INCLUDED</v>
      </c>
      <c r="P136" s="627" t="str">
        <f t="shared" si="34"/>
        <v>0</v>
      </c>
      <c r="Q136" s="627" t="str">
        <f t="shared" si="35"/>
        <v>0</v>
      </c>
      <c r="R136" s="627">
        <f t="shared" si="36"/>
        <v>0</v>
      </c>
      <c r="S136" s="627">
        <f t="shared" si="37"/>
        <v>0</v>
      </c>
      <c r="T136" s="628"/>
      <c r="U136" s="628"/>
      <c r="V136" s="629"/>
      <c r="W136" s="629"/>
      <c r="X136" s="629"/>
      <c r="Y136" s="630"/>
      <c r="AA136" s="578"/>
      <c r="AB136" s="577"/>
      <c r="AC136" s="577"/>
      <c r="AD136" s="577"/>
      <c r="AE136" s="577"/>
      <c r="AF136" s="577"/>
    </row>
    <row r="137" spans="1:35" ht="162.75" customHeight="1">
      <c r="A137" s="607">
        <v>54</v>
      </c>
      <c r="B137" s="632">
        <v>7000024508</v>
      </c>
      <c r="C137" s="632">
        <v>910</v>
      </c>
      <c r="D137" s="631" t="s">
        <v>458</v>
      </c>
      <c r="E137" s="631">
        <v>1000069056</v>
      </c>
      <c r="F137" s="633">
        <v>18</v>
      </c>
      <c r="G137" s="631" t="s">
        <v>514</v>
      </c>
      <c r="H137" s="631" t="s">
        <v>219</v>
      </c>
      <c r="I137" s="632">
        <v>277</v>
      </c>
      <c r="J137" s="634"/>
      <c r="K137" s="627" t="str">
        <f t="shared" si="30"/>
        <v>INCLUDED</v>
      </c>
      <c r="L137" s="634"/>
      <c r="M137" s="627" t="str">
        <f t="shared" si="31"/>
        <v>INCLUDED</v>
      </c>
      <c r="N137" s="627">
        <f t="shared" si="32"/>
        <v>0</v>
      </c>
      <c r="O137" s="627" t="str">
        <f t="shared" si="33"/>
        <v>INCLUDED</v>
      </c>
      <c r="P137" s="627" t="str">
        <f t="shared" si="34"/>
        <v>0</v>
      </c>
      <c r="Q137" s="627" t="str">
        <f t="shared" si="35"/>
        <v>0</v>
      </c>
      <c r="R137" s="627">
        <f t="shared" si="36"/>
        <v>0</v>
      </c>
      <c r="S137" s="627">
        <f t="shared" si="37"/>
        <v>0</v>
      </c>
      <c r="T137" s="628"/>
      <c r="U137" s="628"/>
      <c r="V137" s="629"/>
      <c r="W137" s="629"/>
      <c r="X137" s="629"/>
      <c r="Y137" s="630"/>
      <c r="AA137" s="578"/>
      <c r="AB137" s="577"/>
      <c r="AC137" s="577"/>
      <c r="AD137" s="577"/>
      <c r="AE137" s="577"/>
      <c r="AF137" s="577"/>
    </row>
    <row r="138" spans="1:35" ht="162.75" customHeight="1">
      <c r="A138" s="621">
        <v>55</v>
      </c>
      <c r="B138" s="632">
        <v>7000024508</v>
      </c>
      <c r="C138" s="632">
        <v>920</v>
      </c>
      <c r="D138" s="631" t="s">
        <v>458</v>
      </c>
      <c r="E138" s="631">
        <v>1000069055</v>
      </c>
      <c r="F138" s="633">
        <v>18</v>
      </c>
      <c r="G138" s="631" t="s">
        <v>515</v>
      </c>
      <c r="H138" s="631" t="s">
        <v>219</v>
      </c>
      <c r="I138" s="632">
        <v>9</v>
      </c>
      <c r="J138" s="634"/>
      <c r="K138" s="627" t="str">
        <f t="shared" si="30"/>
        <v>INCLUDED</v>
      </c>
      <c r="L138" s="634"/>
      <c r="M138" s="627" t="str">
        <f t="shared" si="31"/>
        <v>INCLUDED</v>
      </c>
      <c r="N138" s="627">
        <f t="shared" si="32"/>
        <v>0</v>
      </c>
      <c r="O138" s="627" t="str">
        <f t="shared" si="33"/>
        <v>INCLUDED</v>
      </c>
      <c r="P138" s="627" t="str">
        <f t="shared" si="34"/>
        <v>0</v>
      </c>
      <c r="Q138" s="627" t="str">
        <f t="shared" si="35"/>
        <v>0</v>
      </c>
      <c r="R138" s="627">
        <f t="shared" si="36"/>
        <v>0</v>
      </c>
      <c r="S138" s="627">
        <f t="shared" si="37"/>
        <v>0</v>
      </c>
      <c r="T138" s="628"/>
      <c r="U138" s="628"/>
      <c r="V138" s="629"/>
      <c r="W138" s="629"/>
      <c r="X138" s="629"/>
      <c r="Y138" s="630"/>
      <c r="AA138" s="578"/>
      <c r="AB138" s="577"/>
      <c r="AC138" s="577"/>
      <c r="AD138" s="577"/>
      <c r="AE138" s="577"/>
      <c r="AF138" s="577"/>
    </row>
    <row r="139" spans="1:35" ht="162.75" customHeight="1">
      <c r="A139" s="607">
        <v>56</v>
      </c>
      <c r="B139" s="632">
        <v>7000024508</v>
      </c>
      <c r="C139" s="632">
        <v>930</v>
      </c>
      <c r="D139" s="631" t="s">
        <v>458</v>
      </c>
      <c r="E139" s="631">
        <v>1000069054</v>
      </c>
      <c r="F139" s="633">
        <v>18</v>
      </c>
      <c r="G139" s="631" t="s">
        <v>516</v>
      </c>
      <c r="H139" s="631" t="s">
        <v>219</v>
      </c>
      <c r="I139" s="632">
        <v>99</v>
      </c>
      <c r="J139" s="634"/>
      <c r="K139" s="627" t="str">
        <f t="shared" si="30"/>
        <v>INCLUDED</v>
      </c>
      <c r="L139" s="634"/>
      <c r="M139" s="627" t="str">
        <f t="shared" si="31"/>
        <v>INCLUDED</v>
      </c>
      <c r="N139" s="627">
        <f t="shared" si="32"/>
        <v>0</v>
      </c>
      <c r="O139" s="627" t="str">
        <f t="shared" si="33"/>
        <v>INCLUDED</v>
      </c>
      <c r="P139" s="627" t="str">
        <f t="shared" si="34"/>
        <v>0</v>
      </c>
      <c r="Q139" s="627" t="str">
        <f t="shared" si="35"/>
        <v>0</v>
      </c>
      <c r="R139" s="627">
        <f t="shared" si="36"/>
        <v>0</v>
      </c>
      <c r="S139" s="627">
        <f t="shared" si="37"/>
        <v>0</v>
      </c>
      <c r="T139" s="628"/>
      <c r="U139" s="628"/>
      <c r="V139" s="629"/>
      <c r="W139" s="629"/>
      <c r="X139" s="629"/>
      <c r="Y139" s="630"/>
      <c r="AA139" s="578"/>
      <c r="AB139" s="577"/>
      <c r="AC139" s="577"/>
      <c r="AD139" s="577"/>
      <c r="AE139" s="577"/>
      <c r="AF139" s="577"/>
    </row>
    <row r="140" spans="1:35" ht="162.75" customHeight="1">
      <c r="A140" s="621">
        <v>57</v>
      </c>
      <c r="B140" s="632">
        <v>7000024508</v>
      </c>
      <c r="C140" s="632">
        <v>940</v>
      </c>
      <c r="D140" s="631" t="s">
        <v>458</v>
      </c>
      <c r="E140" s="631">
        <v>1000069053</v>
      </c>
      <c r="F140" s="633">
        <v>18</v>
      </c>
      <c r="G140" s="631" t="s">
        <v>517</v>
      </c>
      <c r="H140" s="631" t="s">
        <v>219</v>
      </c>
      <c r="I140" s="632">
        <v>49</v>
      </c>
      <c r="J140" s="634"/>
      <c r="K140" s="627" t="str">
        <f t="shared" si="30"/>
        <v>INCLUDED</v>
      </c>
      <c r="L140" s="634"/>
      <c r="M140" s="627" t="str">
        <f t="shared" si="31"/>
        <v>INCLUDED</v>
      </c>
      <c r="N140" s="627">
        <f t="shared" si="32"/>
        <v>0</v>
      </c>
      <c r="O140" s="627" t="str">
        <f t="shared" si="33"/>
        <v>INCLUDED</v>
      </c>
      <c r="P140" s="627" t="str">
        <f t="shared" si="34"/>
        <v>0</v>
      </c>
      <c r="Q140" s="627" t="str">
        <f t="shared" si="35"/>
        <v>0</v>
      </c>
      <c r="R140" s="627">
        <f t="shared" si="36"/>
        <v>0</v>
      </c>
      <c r="S140" s="627">
        <f t="shared" si="37"/>
        <v>0</v>
      </c>
      <c r="T140" s="628"/>
      <c r="U140" s="628"/>
      <c r="V140" s="629"/>
      <c r="W140" s="629"/>
      <c r="X140" s="629"/>
      <c r="Y140" s="630"/>
      <c r="AA140" s="578"/>
      <c r="AB140" s="577"/>
      <c r="AC140" s="577"/>
      <c r="AD140" s="577"/>
      <c r="AE140" s="577"/>
      <c r="AF140" s="577"/>
    </row>
    <row r="141" spans="1:35" ht="162.75" customHeight="1">
      <c r="A141" s="607">
        <v>58</v>
      </c>
      <c r="B141" s="632">
        <v>7000024508</v>
      </c>
      <c r="C141" s="632">
        <v>950</v>
      </c>
      <c r="D141" s="631" t="s">
        <v>458</v>
      </c>
      <c r="E141" s="631">
        <v>1000069052</v>
      </c>
      <c r="F141" s="633">
        <v>18</v>
      </c>
      <c r="G141" s="631" t="s">
        <v>518</v>
      </c>
      <c r="H141" s="631" t="s">
        <v>219</v>
      </c>
      <c r="I141" s="632">
        <v>59</v>
      </c>
      <c r="J141" s="634"/>
      <c r="K141" s="627" t="str">
        <f t="shared" si="30"/>
        <v>INCLUDED</v>
      </c>
      <c r="L141" s="634"/>
      <c r="M141" s="627" t="str">
        <f t="shared" si="31"/>
        <v>INCLUDED</v>
      </c>
      <c r="N141" s="627">
        <f t="shared" si="32"/>
        <v>0</v>
      </c>
      <c r="O141" s="627" t="str">
        <f t="shared" si="33"/>
        <v>INCLUDED</v>
      </c>
      <c r="P141" s="627" t="str">
        <f t="shared" si="34"/>
        <v>0</v>
      </c>
      <c r="Q141" s="627" t="str">
        <f t="shared" si="35"/>
        <v>0</v>
      </c>
      <c r="R141" s="627">
        <f t="shared" si="36"/>
        <v>0</v>
      </c>
      <c r="S141" s="627">
        <f t="shared" si="37"/>
        <v>0</v>
      </c>
      <c r="T141" s="628">
        <f t="shared" ref="T141:T297" si="38">IF(O141="Included",0,O141)</f>
        <v>0</v>
      </c>
      <c r="U141" s="628">
        <f>IF( F141="",#REF!*(IF(O141="Included",0,O141))/100,F141*(IF(O141="Included",0,O141)))</f>
        <v>0</v>
      </c>
      <c r="V141" s="629">
        <f>Discount!$H$36</f>
        <v>0</v>
      </c>
      <c r="W141" s="629">
        <f t="shared" ref="W141:W297" si="39">V141*T141</f>
        <v>0</v>
      </c>
      <c r="X141" s="629">
        <f>IF(F141="",#REF!*W141/100,F141*W141)</f>
        <v>0</v>
      </c>
      <c r="Y141" s="630">
        <f t="shared" ref="Y141:Y297" si="40">L141*I141</f>
        <v>0</v>
      </c>
      <c r="AA141" s="578">
        <f t="shared" ref="AA141:AA297" si="41">ROUND(L141,2)</f>
        <v>0</v>
      </c>
      <c r="AB141" s="577">
        <f t="shared" ref="AB141:AB297" si="42">I141*AA141</f>
        <v>0</v>
      </c>
      <c r="AC141" s="577">
        <f>IF(F141="",#REF!/100,F141)</f>
        <v>18</v>
      </c>
      <c r="AD141" s="577">
        <f t="shared" ref="AD141:AD297" si="43">IF(AC141=0.12,0.12,0)</f>
        <v>0</v>
      </c>
      <c r="AE141" s="577">
        <f t="shared" ref="AE141:AE297" si="44">IF(AC141=0.18,0.18,0)</f>
        <v>0</v>
      </c>
      <c r="AF141" s="577">
        <f t="shared" ref="AF141:AF297" si="45">IF(AC141=0.28,0.28,0)</f>
        <v>0</v>
      </c>
      <c r="AG141" s="307">
        <f t="shared" ref="AG141:AG297" si="46">AB141*AD141</f>
        <v>0</v>
      </c>
      <c r="AH141" s="307">
        <f t="shared" ref="AH141:AH297" si="47">AB141*AE141</f>
        <v>0</v>
      </c>
      <c r="AI141" s="307">
        <f t="shared" ref="AI141:AI297" si="48">AB141*AF141</f>
        <v>0</v>
      </c>
    </row>
    <row r="142" spans="1:35" ht="162.75" customHeight="1">
      <c r="A142" s="621">
        <v>59</v>
      </c>
      <c r="B142" s="632">
        <v>7000024508</v>
      </c>
      <c r="C142" s="632">
        <v>960</v>
      </c>
      <c r="D142" s="631" t="s">
        <v>458</v>
      </c>
      <c r="E142" s="631">
        <v>1000069051</v>
      </c>
      <c r="F142" s="633">
        <v>18</v>
      </c>
      <c r="G142" s="631" t="s">
        <v>519</v>
      </c>
      <c r="H142" s="631" t="s">
        <v>219</v>
      </c>
      <c r="I142" s="632">
        <v>68</v>
      </c>
      <c r="J142" s="634"/>
      <c r="K142" s="627" t="str">
        <f t="shared" si="30"/>
        <v>INCLUDED</v>
      </c>
      <c r="L142" s="634"/>
      <c r="M142" s="627" t="str">
        <f t="shared" si="31"/>
        <v>INCLUDED</v>
      </c>
      <c r="N142" s="627">
        <f t="shared" si="32"/>
        <v>0</v>
      </c>
      <c r="O142" s="627" t="str">
        <f t="shared" si="33"/>
        <v>INCLUDED</v>
      </c>
      <c r="P142" s="627" t="str">
        <f t="shared" si="34"/>
        <v>0</v>
      </c>
      <c r="Q142" s="627" t="str">
        <f t="shared" si="35"/>
        <v>0</v>
      </c>
      <c r="R142" s="627">
        <f t="shared" si="36"/>
        <v>0</v>
      </c>
      <c r="S142" s="627">
        <f t="shared" si="37"/>
        <v>0</v>
      </c>
      <c r="T142" s="628">
        <f t="shared" si="38"/>
        <v>0</v>
      </c>
      <c r="U142" s="628">
        <f>IF( F142="",#REF!*(IF(O142="Included",0,O142))/100,F142*(IF(O142="Included",0,O142)))</f>
        <v>0</v>
      </c>
      <c r="V142" s="629">
        <f>Discount!$H$36</f>
        <v>0</v>
      </c>
      <c r="W142" s="629">
        <f t="shared" si="39"/>
        <v>0</v>
      </c>
      <c r="X142" s="629">
        <f>IF(F142="",#REF!*W142/100,F142*W142)</f>
        <v>0</v>
      </c>
      <c r="Y142" s="630">
        <f t="shared" si="40"/>
        <v>0</v>
      </c>
      <c r="AA142" s="578">
        <f t="shared" si="41"/>
        <v>0</v>
      </c>
      <c r="AB142" s="577">
        <f t="shared" si="42"/>
        <v>0</v>
      </c>
      <c r="AC142" s="577">
        <f>IF(F142="",#REF!/100,F142)</f>
        <v>18</v>
      </c>
      <c r="AD142" s="577">
        <f t="shared" si="43"/>
        <v>0</v>
      </c>
      <c r="AE142" s="577">
        <f t="shared" si="44"/>
        <v>0</v>
      </c>
      <c r="AF142" s="577">
        <f t="shared" si="45"/>
        <v>0</v>
      </c>
      <c r="AG142" s="307">
        <f t="shared" si="46"/>
        <v>0</v>
      </c>
      <c r="AH142" s="307">
        <f t="shared" si="47"/>
        <v>0</v>
      </c>
      <c r="AI142" s="307">
        <f t="shared" si="48"/>
        <v>0</v>
      </c>
    </row>
    <row r="143" spans="1:35" ht="162.75" customHeight="1">
      <c r="A143" s="607">
        <v>60</v>
      </c>
      <c r="B143" s="632">
        <v>7000024508</v>
      </c>
      <c r="C143" s="632">
        <v>970</v>
      </c>
      <c r="D143" s="631" t="s">
        <v>458</v>
      </c>
      <c r="E143" s="631">
        <v>1000069049</v>
      </c>
      <c r="F143" s="633">
        <v>18</v>
      </c>
      <c r="G143" s="631" t="s">
        <v>520</v>
      </c>
      <c r="H143" s="631" t="s">
        <v>219</v>
      </c>
      <c r="I143" s="632">
        <v>52</v>
      </c>
      <c r="J143" s="634"/>
      <c r="K143" s="627" t="str">
        <f t="shared" si="30"/>
        <v>INCLUDED</v>
      </c>
      <c r="L143" s="634"/>
      <c r="M143" s="627" t="str">
        <f t="shared" si="31"/>
        <v>INCLUDED</v>
      </c>
      <c r="N143" s="627">
        <f t="shared" si="32"/>
        <v>0</v>
      </c>
      <c r="O143" s="627" t="str">
        <f t="shared" si="33"/>
        <v>INCLUDED</v>
      </c>
      <c r="P143" s="627" t="str">
        <f t="shared" si="34"/>
        <v>0</v>
      </c>
      <c r="Q143" s="627" t="str">
        <f t="shared" si="35"/>
        <v>0</v>
      </c>
      <c r="R143" s="627">
        <f t="shared" si="36"/>
        <v>0</v>
      </c>
      <c r="S143" s="627">
        <f t="shared" si="37"/>
        <v>0</v>
      </c>
      <c r="T143" s="628">
        <f t="shared" si="38"/>
        <v>0</v>
      </c>
      <c r="U143" s="628">
        <f>IF( F143="",#REF!*(IF(O143="Included",0,O143))/100,F143*(IF(O143="Included",0,O143)))</f>
        <v>0</v>
      </c>
      <c r="V143" s="629">
        <f>Discount!$H$36</f>
        <v>0</v>
      </c>
      <c r="W143" s="629">
        <f t="shared" si="39"/>
        <v>0</v>
      </c>
      <c r="X143" s="629">
        <f>IF(F143="",#REF!*W143/100,F143*W143)</f>
        <v>0</v>
      </c>
      <c r="Y143" s="630">
        <f t="shared" si="40"/>
        <v>0</v>
      </c>
      <c r="AA143" s="578">
        <f t="shared" si="41"/>
        <v>0</v>
      </c>
      <c r="AB143" s="577">
        <f t="shared" si="42"/>
        <v>0</v>
      </c>
      <c r="AC143" s="577">
        <f>IF(F143="",#REF!/100,F143)</f>
        <v>18</v>
      </c>
      <c r="AD143" s="577">
        <f t="shared" si="43"/>
        <v>0</v>
      </c>
      <c r="AE143" s="577">
        <f t="shared" si="44"/>
        <v>0</v>
      </c>
      <c r="AF143" s="577">
        <f t="shared" si="45"/>
        <v>0</v>
      </c>
      <c r="AG143" s="307">
        <f t="shared" si="46"/>
        <v>0</v>
      </c>
      <c r="AH143" s="307">
        <f t="shared" si="47"/>
        <v>0</v>
      </c>
      <c r="AI143" s="307">
        <f t="shared" si="48"/>
        <v>0</v>
      </c>
    </row>
    <row r="144" spans="1:35" ht="162.75" customHeight="1">
      <c r="A144" s="621">
        <v>61</v>
      </c>
      <c r="B144" s="632">
        <v>7000024508</v>
      </c>
      <c r="C144" s="632">
        <v>980</v>
      </c>
      <c r="D144" s="631" t="s">
        <v>458</v>
      </c>
      <c r="E144" s="631">
        <v>1000069048</v>
      </c>
      <c r="F144" s="633">
        <v>18</v>
      </c>
      <c r="G144" s="631" t="s">
        <v>521</v>
      </c>
      <c r="H144" s="631" t="s">
        <v>219</v>
      </c>
      <c r="I144" s="632">
        <v>57</v>
      </c>
      <c r="J144" s="634"/>
      <c r="K144" s="627" t="str">
        <f t="shared" si="30"/>
        <v>INCLUDED</v>
      </c>
      <c r="L144" s="634"/>
      <c r="M144" s="627" t="str">
        <f t="shared" si="31"/>
        <v>INCLUDED</v>
      </c>
      <c r="N144" s="627">
        <f t="shared" si="32"/>
        <v>0</v>
      </c>
      <c r="O144" s="627" t="str">
        <f t="shared" si="33"/>
        <v>INCLUDED</v>
      </c>
      <c r="P144" s="627" t="str">
        <f t="shared" si="34"/>
        <v>0</v>
      </c>
      <c r="Q144" s="627" t="str">
        <f t="shared" si="35"/>
        <v>0</v>
      </c>
      <c r="R144" s="627">
        <f t="shared" si="36"/>
        <v>0</v>
      </c>
      <c r="S144" s="627">
        <f t="shared" si="37"/>
        <v>0</v>
      </c>
      <c r="T144" s="628">
        <f t="shared" si="38"/>
        <v>0</v>
      </c>
      <c r="U144" s="628">
        <f>IF( F144="",#REF!*(IF(O144="Included",0,O144))/100,F144*(IF(O144="Included",0,O144)))</f>
        <v>0</v>
      </c>
      <c r="V144" s="629">
        <f>Discount!$H$36</f>
        <v>0</v>
      </c>
      <c r="W144" s="629">
        <f t="shared" si="39"/>
        <v>0</v>
      </c>
      <c r="X144" s="629">
        <f>IF(F144="",#REF!*W144/100,F144*W144)</f>
        <v>0</v>
      </c>
      <c r="Y144" s="630">
        <f t="shared" si="40"/>
        <v>0</v>
      </c>
      <c r="AA144" s="578">
        <f t="shared" si="41"/>
        <v>0</v>
      </c>
      <c r="AB144" s="577">
        <f t="shared" si="42"/>
        <v>0</v>
      </c>
      <c r="AC144" s="577">
        <f>IF(F144="",#REF!/100,F144)</f>
        <v>18</v>
      </c>
      <c r="AD144" s="577">
        <f t="shared" si="43"/>
        <v>0</v>
      </c>
      <c r="AE144" s="577">
        <f t="shared" si="44"/>
        <v>0</v>
      </c>
      <c r="AF144" s="577">
        <f t="shared" si="45"/>
        <v>0</v>
      </c>
      <c r="AG144" s="307">
        <f t="shared" si="46"/>
        <v>0</v>
      </c>
      <c r="AH144" s="307">
        <f t="shared" si="47"/>
        <v>0</v>
      </c>
      <c r="AI144" s="307">
        <f t="shared" si="48"/>
        <v>0</v>
      </c>
    </row>
    <row r="145" spans="1:35" ht="162.75" customHeight="1">
      <c r="A145" s="607">
        <v>62</v>
      </c>
      <c r="B145" s="632">
        <v>7000024508</v>
      </c>
      <c r="C145" s="632">
        <v>990</v>
      </c>
      <c r="D145" s="631" t="s">
        <v>458</v>
      </c>
      <c r="E145" s="631">
        <v>1000069047</v>
      </c>
      <c r="F145" s="633">
        <v>18</v>
      </c>
      <c r="G145" s="631" t="s">
        <v>522</v>
      </c>
      <c r="H145" s="631" t="s">
        <v>219</v>
      </c>
      <c r="I145" s="632">
        <v>96</v>
      </c>
      <c r="J145" s="634"/>
      <c r="K145" s="627" t="str">
        <f t="shared" si="30"/>
        <v>INCLUDED</v>
      </c>
      <c r="L145" s="634"/>
      <c r="M145" s="627" t="str">
        <f t="shared" si="31"/>
        <v>INCLUDED</v>
      </c>
      <c r="N145" s="627">
        <f t="shared" si="32"/>
        <v>0</v>
      </c>
      <c r="O145" s="627" t="str">
        <f t="shared" si="33"/>
        <v>INCLUDED</v>
      </c>
      <c r="P145" s="627" t="str">
        <f t="shared" si="34"/>
        <v>0</v>
      </c>
      <c r="Q145" s="627" t="str">
        <f t="shared" si="35"/>
        <v>0</v>
      </c>
      <c r="R145" s="627">
        <f t="shared" si="36"/>
        <v>0</v>
      </c>
      <c r="S145" s="627">
        <f t="shared" si="37"/>
        <v>0</v>
      </c>
      <c r="T145" s="628">
        <f t="shared" si="38"/>
        <v>0</v>
      </c>
      <c r="U145" s="628">
        <f>IF( F145="",#REF!*(IF(O145="Included",0,O145))/100,F145*(IF(O145="Included",0,O145)))</f>
        <v>0</v>
      </c>
      <c r="V145" s="629">
        <f>Discount!$H$36</f>
        <v>0</v>
      </c>
      <c r="W145" s="629">
        <f t="shared" si="39"/>
        <v>0</v>
      </c>
      <c r="X145" s="629">
        <f>IF(F145="",#REF!*W145/100,F145*W145)</f>
        <v>0</v>
      </c>
      <c r="Y145" s="630">
        <f t="shared" si="40"/>
        <v>0</v>
      </c>
      <c r="AA145" s="578">
        <f t="shared" si="41"/>
        <v>0</v>
      </c>
      <c r="AB145" s="577">
        <f t="shared" si="42"/>
        <v>0</v>
      </c>
      <c r="AC145" s="577">
        <f>IF(F145="",#REF!/100,F145)</f>
        <v>18</v>
      </c>
      <c r="AD145" s="577">
        <f t="shared" si="43"/>
        <v>0</v>
      </c>
      <c r="AE145" s="577">
        <f t="shared" si="44"/>
        <v>0</v>
      </c>
      <c r="AF145" s="577">
        <f t="shared" si="45"/>
        <v>0</v>
      </c>
      <c r="AG145" s="307">
        <f t="shared" si="46"/>
        <v>0</v>
      </c>
      <c r="AH145" s="307">
        <f t="shared" si="47"/>
        <v>0</v>
      </c>
      <c r="AI145" s="307">
        <f t="shared" si="48"/>
        <v>0</v>
      </c>
    </row>
    <row r="146" spans="1:35" ht="162.75" customHeight="1">
      <c r="A146" s="621">
        <v>63</v>
      </c>
      <c r="B146" s="636">
        <v>7000024508</v>
      </c>
      <c r="C146" s="636">
        <v>1000</v>
      </c>
      <c r="D146" s="635" t="s">
        <v>458</v>
      </c>
      <c r="E146" s="635">
        <v>1000069046</v>
      </c>
      <c r="F146" s="637">
        <v>18</v>
      </c>
      <c r="G146" s="635" t="s">
        <v>523</v>
      </c>
      <c r="H146" s="635" t="s">
        <v>219</v>
      </c>
      <c r="I146" s="636">
        <v>71</v>
      </c>
      <c r="J146" s="638"/>
      <c r="K146" s="639" t="str">
        <f t="shared" si="30"/>
        <v>INCLUDED</v>
      </c>
      <c r="L146" s="638"/>
      <c r="M146" s="639" t="str">
        <f t="shared" si="31"/>
        <v>INCLUDED</v>
      </c>
      <c r="N146" s="639">
        <f t="shared" si="32"/>
        <v>0</v>
      </c>
      <c r="O146" s="639" t="str">
        <f t="shared" si="33"/>
        <v>INCLUDED</v>
      </c>
      <c r="P146" s="627" t="str">
        <f t="shared" si="34"/>
        <v>0</v>
      </c>
      <c r="Q146" s="627" t="str">
        <f t="shared" si="35"/>
        <v>0</v>
      </c>
      <c r="R146" s="627">
        <f t="shared" si="36"/>
        <v>0</v>
      </c>
      <c r="S146" s="627">
        <f t="shared" si="37"/>
        <v>0</v>
      </c>
      <c r="T146" s="628">
        <f t="shared" si="38"/>
        <v>0</v>
      </c>
      <c r="U146" s="628">
        <f>IF( F146="",#REF!*(IF(O146="Included",0,O146))/100,F146*(IF(O146="Included",0,O146)))</f>
        <v>0</v>
      </c>
      <c r="V146" s="629">
        <f>Discount!$H$36</f>
        <v>0</v>
      </c>
      <c r="W146" s="629">
        <f t="shared" si="39"/>
        <v>0</v>
      </c>
      <c r="X146" s="629">
        <f>IF(F146="",#REF!*W146/100,F146*W146)</f>
        <v>0</v>
      </c>
      <c r="Y146" s="630">
        <f t="shared" si="40"/>
        <v>0</v>
      </c>
      <c r="AA146" s="578">
        <f t="shared" si="41"/>
        <v>0</v>
      </c>
      <c r="AB146" s="577">
        <f t="shared" si="42"/>
        <v>0</v>
      </c>
      <c r="AC146" s="577">
        <f>IF(F146="",#REF!/100,F146)</f>
        <v>18</v>
      </c>
      <c r="AD146" s="577">
        <f t="shared" si="43"/>
        <v>0</v>
      </c>
      <c r="AE146" s="577">
        <f t="shared" si="44"/>
        <v>0</v>
      </c>
      <c r="AF146" s="577">
        <f t="shared" si="45"/>
        <v>0</v>
      </c>
      <c r="AG146" s="307">
        <f t="shared" si="46"/>
        <v>0</v>
      </c>
      <c r="AH146" s="307">
        <f t="shared" si="47"/>
        <v>0</v>
      </c>
      <c r="AI146" s="307">
        <f t="shared" si="48"/>
        <v>0</v>
      </c>
    </row>
    <row r="147" spans="1:35" s="648" customFormat="1" ht="33" customHeight="1">
      <c r="A147" s="807" t="s">
        <v>658</v>
      </c>
      <c r="B147" s="808"/>
      <c r="C147" s="808"/>
      <c r="D147" s="808"/>
      <c r="E147" s="808"/>
      <c r="F147" s="808"/>
      <c r="G147" s="808"/>
      <c r="H147" s="808"/>
      <c r="I147" s="808"/>
      <c r="J147" s="640"/>
      <c r="K147" s="641"/>
      <c r="L147" s="640"/>
      <c r="M147" s="641"/>
      <c r="N147" s="641"/>
      <c r="O147" s="642"/>
      <c r="P147" s="643" t="str">
        <f t="shared" si="34"/>
        <v>0</v>
      </c>
      <c r="Q147" s="644" t="str">
        <f t="shared" si="35"/>
        <v>0</v>
      </c>
      <c r="R147" s="644">
        <f t="shared" si="36"/>
        <v>0</v>
      </c>
      <c r="S147" s="644">
        <f t="shared" si="37"/>
        <v>0</v>
      </c>
      <c r="T147" s="645">
        <f t="shared" si="38"/>
        <v>0</v>
      </c>
      <c r="U147" s="645" t="e">
        <f>IF( F147="",#REF!*(IF(O147="Included",0,O147))/100,F147*(IF(O147="Included",0,O147)))</f>
        <v>#REF!</v>
      </c>
      <c r="V147" s="646">
        <f>Discount!$H$36</f>
        <v>0</v>
      </c>
      <c r="W147" s="646">
        <f t="shared" si="39"/>
        <v>0</v>
      </c>
      <c r="X147" s="646" t="e">
        <f>IF(F147="",#REF!*W147/100,F147*W147)</f>
        <v>#REF!</v>
      </c>
      <c r="Y147" s="647">
        <f t="shared" si="40"/>
        <v>0</v>
      </c>
      <c r="AA147" s="649">
        <f t="shared" si="41"/>
        <v>0</v>
      </c>
      <c r="AB147" s="650">
        <f t="shared" si="42"/>
        <v>0</v>
      </c>
      <c r="AC147" s="650" t="e">
        <f>IF(F147="",#REF!/100,F147)</f>
        <v>#REF!</v>
      </c>
      <c r="AD147" s="650" t="e">
        <f t="shared" si="43"/>
        <v>#REF!</v>
      </c>
      <c r="AE147" s="650" t="e">
        <f t="shared" si="44"/>
        <v>#REF!</v>
      </c>
      <c r="AF147" s="650" t="e">
        <f t="shared" si="45"/>
        <v>#REF!</v>
      </c>
      <c r="AG147" s="648" t="e">
        <f t="shared" si="46"/>
        <v>#REF!</v>
      </c>
      <c r="AH147" s="648" t="e">
        <f t="shared" si="47"/>
        <v>#REF!</v>
      </c>
      <c r="AI147" s="648" t="e">
        <f t="shared" si="48"/>
        <v>#REF!</v>
      </c>
    </row>
    <row r="148" spans="1:35" ht="162.75" customHeight="1">
      <c r="A148" s="621">
        <v>1</v>
      </c>
      <c r="B148" s="622">
        <v>7000024508</v>
      </c>
      <c r="C148" s="622">
        <v>2650</v>
      </c>
      <c r="D148" s="622" t="s">
        <v>450</v>
      </c>
      <c r="E148" s="622">
        <v>1000069035</v>
      </c>
      <c r="F148" s="623">
        <v>18</v>
      </c>
      <c r="G148" s="622" t="s">
        <v>460</v>
      </c>
      <c r="H148" s="622" t="s">
        <v>219</v>
      </c>
      <c r="I148" s="622">
        <v>444</v>
      </c>
      <c r="J148" s="625"/>
      <c r="K148" s="626" t="str">
        <f t="shared" si="30"/>
        <v>INCLUDED</v>
      </c>
      <c r="L148" s="625"/>
      <c r="M148" s="626" t="str">
        <f t="shared" si="31"/>
        <v>INCLUDED</v>
      </c>
      <c r="N148" s="626">
        <f t="shared" si="32"/>
        <v>0</v>
      </c>
      <c r="O148" s="626" t="str">
        <f t="shared" si="33"/>
        <v>INCLUDED</v>
      </c>
      <c r="P148" s="627" t="str">
        <f t="shared" si="34"/>
        <v>0</v>
      </c>
      <c r="Q148" s="627" t="str">
        <f t="shared" si="35"/>
        <v>0</v>
      </c>
      <c r="R148" s="627">
        <f t="shared" si="36"/>
        <v>0</v>
      </c>
      <c r="S148" s="627">
        <f t="shared" si="37"/>
        <v>0</v>
      </c>
      <c r="T148" s="628">
        <f t="shared" si="38"/>
        <v>0</v>
      </c>
      <c r="U148" s="628">
        <f>IF( F148="",#REF!*(IF(O148="Included",0,O148))/100,F148*(IF(O148="Included",0,O148)))</f>
        <v>0</v>
      </c>
      <c r="V148" s="629">
        <f>Discount!$H$36</f>
        <v>0</v>
      </c>
      <c r="W148" s="629">
        <f t="shared" si="39"/>
        <v>0</v>
      </c>
      <c r="X148" s="629">
        <f>IF(F148="",#REF!*W148/100,F148*W148)</f>
        <v>0</v>
      </c>
      <c r="Y148" s="630">
        <f t="shared" si="40"/>
        <v>0</v>
      </c>
      <c r="AA148" s="578">
        <f t="shared" si="41"/>
        <v>0</v>
      </c>
      <c r="AB148" s="577">
        <f t="shared" si="42"/>
        <v>0</v>
      </c>
      <c r="AC148" s="577">
        <f>IF(F148="",#REF!/100,F148)</f>
        <v>18</v>
      </c>
      <c r="AD148" s="577">
        <f t="shared" si="43"/>
        <v>0</v>
      </c>
      <c r="AE148" s="577">
        <f t="shared" si="44"/>
        <v>0</v>
      </c>
      <c r="AF148" s="577">
        <f t="shared" si="45"/>
        <v>0</v>
      </c>
      <c r="AG148" s="307">
        <f t="shared" si="46"/>
        <v>0</v>
      </c>
      <c r="AH148" s="307">
        <f t="shared" si="47"/>
        <v>0</v>
      </c>
      <c r="AI148" s="307">
        <f t="shared" si="48"/>
        <v>0</v>
      </c>
    </row>
    <row r="149" spans="1:35" ht="162.75" customHeight="1">
      <c r="A149" s="621">
        <v>2</v>
      </c>
      <c r="B149" s="631">
        <v>7000024508</v>
      </c>
      <c r="C149" s="631">
        <v>2660</v>
      </c>
      <c r="D149" s="631" t="s">
        <v>450</v>
      </c>
      <c r="E149" s="631">
        <v>1000069036</v>
      </c>
      <c r="F149" s="632">
        <v>18</v>
      </c>
      <c r="G149" s="631" t="s">
        <v>461</v>
      </c>
      <c r="H149" s="631" t="s">
        <v>219</v>
      </c>
      <c r="I149" s="631">
        <v>587</v>
      </c>
      <c r="J149" s="634"/>
      <c r="K149" s="627" t="str">
        <f t="shared" ref="K149:K212" si="49">IF(J149=0, "INCLUDED", IF(ISERROR(J149*I149), J149, J149*I149))</f>
        <v>INCLUDED</v>
      </c>
      <c r="L149" s="634"/>
      <c r="M149" s="627" t="str">
        <f t="shared" ref="M149:M212" si="50">IF(L149=0, "INCLUDED", IF(ISERROR(L149*I149), L149, L149*I149))</f>
        <v>INCLUDED</v>
      </c>
      <c r="N149" s="627">
        <f t="shared" ref="N149:N212" si="51">IF(F149="","INCLUDED",P149+Q149)</f>
        <v>0</v>
      </c>
      <c r="O149" s="627" t="str">
        <f t="shared" ref="O149:O212" si="52">IF(J149+L149=0,"INCLUDED",P149+Q149+R149+S149)</f>
        <v>INCLUDED</v>
      </c>
      <c r="P149" s="627" t="str">
        <f t="shared" ref="P149:P212" si="53">IF(J149=0, "0", IF(ISERROR((F149*K149)/100), K149, (F149*K149)/100))</f>
        <v>0</v>
      </c>
      <c r="Q149" s="627" t="str">
        <f t="shared" ref="Q149:Q212" si="54">IF(L149=0, "0", IF(ISERROR((F149*M149)/100), M149, (F149*M149)/100))</f>
        <v>0</v>
      </c>
      <c r="R149" s="627">
        <f t="shared" ref="R149:R212" si="55">+IF(K149="INCLUDED",0,K149)</f>
        <v>0</v>
      </c>
      <c r="S149" s="627">
        <f t="shared" ref="S149:S212" si="56">+IF(M149="INCLUDED",0,M149)</f>
        <v>0</v>
      </c>
      <c r="T149" s="628">
        <f t="shared" si="38"/>
        <v>0</v>
      </c>
      <c r="U149" s="628">
        <f>IF( F149="",#REF!*(IF(O149="Included",0,O149))/100,F149*(IF(O149="Included",0,O149)))</f>
        <v>0</v>
      </c>
      <c r="V149" s="629">
        <f>Discount!$H$36</f>
        <v>0</v>
      </c>
      <c r="W149" s="629">
        <f t="shared" si="39"/>
        <v>0</v>
      </c>
      <c r="X149" s="629">
        <f>IF(F149="",#REF!*W149/100,F149*W149)</f>
        <v>0</v>
      </c>
      <c r="Y149" s="630">
        <f t="shared" si="40"/>
        <v>0</v>
      </c>
      <c r="AA149" s="578">
        <f t="shared" si="41"/>
        <v>0</v>
      </c>
      <c r="AB149" s="577">
        <f t="shared" si="42"/>
        <v>0</v>
      </c>
      <c r="AC149" s="577">
        <f>IF(F149="",#REF!/100,F149)</f>
        <v>18</v>
      </c>
      <c r="AD149" s="577">
        <f t="shared" si="43"/>
        <v>0</v>
      </c>
      <c r="AE149" s="577">
        <f t="shared" si="44"/>
        <v>0</v>
      </c>
      <c r="AF149" s="577">
        <f t="shared" si="45"/>
        <v>0</v>
      </c>
      <c r="AG149" s="307">
        <f t="shared" si="46"/>
        <v>0</v>
      </c>
      <c r="AH149" s="307">
        <f t="shared" si="47"/>
        <v>0</v>
      </c>
      <c r="AI149" s="307">
        <f t="shared" si="48"/>
        <v>0</v>
      </c>
    </row>
    <row r="150" spans="1:35" ht="162.75" customHeight="1">
      <c r="A150" s="621">
        <v>3</v>
      </c>
      <c r="B150" s="631">
        <v>7000024508</v>
      </c>
      <c r="C150" s="631">
        <v>2670</v>
      </c>
      <c r="D150" s="631" t="s">
        <v>450</v>
      </c>
      <c r="E150" s="631">
        <v>1000069037</v>
      </c>
      <c r="F150" s="632">
        <v>18</v>
      </c>
      <c r="G150" s="631" t="s">
        <v>462</v>
      </c>
      <c r="H150" s="631" t="s">
        <v>219</v>
      </c>
      <c r="I150" s="631">
        <v>353</v>
      </c>
      <c r="J150" s="634"/>
      <c r="K150" s="627" t="str">
        <f t="shared" si="49"/>
        <v>INCLUDED</v>
      </c>
      <c r="L150" s="634"/>
      <c r="M150" s="627" t="str">
        <f t="shared" si="50"/>
        <v>INCLUDED</v>
      </c>
      <c r="N150" s="627">
        <f t="shared" si="51"/>
        <v>0</v>
      </c>
      <c r="O150" s="627" t="str">
        <f t="shared" si="52"/>
        <v>INCLUDED</v>
      </c>
      <c r="P150" s="627" t="str">
        <f t="shared" si="53"/>
        <v>0</v>
      </c>
      <c r="Q150" s="627" t="str">
        <f t="shared" si="54"/>
        <v>0</v>
      </c>
      <c r="R150" s="627">
        <f t="shared" si="55"/>
        <v>0</v>
      </c>
      <c r="S150" s="627">
        <f t="shared" si="56"/>
        <v>0</v>
      </c>
      <c r="T150" s="628">
        <f t="shared" si="38"/>
        <v>0</v>
      </c>
      <c r="U150" s="628">
        <f>IF( F150="",#REF!*(IF(O150="Included",0,O150))/100,F150*(IF(O150="Included",0,O150)))</f>
        <v>0</v>
      </c>
      <c r="V150" s="629">
        <f>Discount!$H$36</f>
        <v>0</v>
      </c>
      <c r="W150" s="629">
        <f t="shared" si="39"/>
        <v>0</v>
      </c>
      <c r="X150" s="629">
        <f>IF(F150="",#REF!*W150/100,F150*W150)</f>
        <v>0</v>
      </c>
      <c r="Y150" s="630">
        <f t="shared" si="40"/>
        <v>0</v>
      </c>
      <c r="AA150" s="578">
        <f t="shared" si="41"/>
        <v>0</v>
      </c>
      <c r="AB150" s="577">
        <f t="shared" si="42"/>
        <v>0</v>
      </c>
      <c r="AC150" s="577">
        <f>IF(F150="",#REF!/100,F150)</f>
        <v>18</v>
      </c>
      <c r="AD150" s="577">
        <f t="shared" si="43"/>
        <v>0</v>
      </c>
      <c r="AE150" s="577">
        <f t="shared" si="44"/>
        <v>0</v>
      </c>
      <c r="AF150" s="577">
        <f t="shared" si="45"/>
        <v>0</v>
      </c>
      <c r="AG150" s="307">
        <f t="shared" si="46"/>
        <v>0</v>
      </c>
      <c r="AH150" s="307">
        <f t="shared" si="47"/>
        <v>0</v>
      </c>
      <c r="AI150" s="307">
        <f t="shared" si="48"/>
        <v>0</v>
      </c>
    </row>
    <row r="151" spans="1:35" ht="162.75" customHeight="1">
      <c r="A151" s="621">
        <v>4</v>
      </c>
      <c r="B151" s="631">
        <v>7000024508</v>
      </c>
      <c r="C151" s="631">
        <v>2680</v>
      </c>
      <c r="D151" s="631" t="s">
        <v>450</v>
      </c>
      <c r="E151" s="631">
        <v>1000069050</v>
      </c>
      <c r="F151" s="632">
        <v>18</v>
      </c>
      <c r="G151" s="631" t="s">
        <v>463</v>
      </c>
      <c r="H151" s="631" t="s">
        <v>219</v>
      </c>
      <c r="I151" s="631">
        <v>330</v>
      </c>
      <c r="J151" s="634"/>
      <c r="K151" s="627" t="str">
        <f t="shared" si="49"/>
        <v>INCLUDED</v>
      </c>
      <c r="L151" s="634"/>
      <c r="M151" s="627" t="str">
        <f t="shared" si="50"/>
        <v>INCLUDED</v>
      </c>
      <c r="N151" s="627">
        <f t="shared" si="51"/>
        <v>0</v>
      </c>
      <c r="O151" s="627" t="str">
        <f t="shared" si="52"/>
        <v>INCLUDED</v>
      </c>
      <c r="P151" s="627" t="str">
        <f t="shared" si="53"/>
        <v>0</v>
      </c>
      <c r="Q151" s="627" t="str">
        <f t="shared" si="54"/>
        <v>0</v>
      </c>
      <c r="R151" s="627">
        <f t="shared" si="55"/>
        <v>0</v>
      </c>
      <c r="S151" s="627">
        <f t="shared" si="56"/>
        <v>0</v>
      </c>
      <c r="T151" s="628">
        <f t="shared" si="38"/>
        <v>0</v>
      </c>
      <c r="U151" s="628">
        <f>IF( F151="",#REF!*(IF(O151="Included",0,O151))/100,F151*(IF(O151="Included",0,O151)))</f>
        <v>0</v>
      </c>
      <c r="V151" s="629">
        <f>Discount!$H$36</f>
        <v>0</v>
      </c>
      <c r="W151" s="629">
        <f t="shared" si="39"/>
        <v>0</v>
      </c>
      <c r="X151" s="629">
        <f>IF(F151="",#REF!*W151/100,F151*W151)</f>
        <v>0</v>
      </c>
      <c r="Y151" s="630">
        <f t="shared" si="40"/>
        <v>0</v>
      </c>
      <c r="AA151" s="578">
        <f t="shared" si="41"/>
        <v>0</v>
      </c>
      <c r="AB151" s="577">
        <f t="shared" si="42"/>
        <v>0</v>
      </c>
      <c r="AC151" s="577">
        <f>IF(F151="",#REF!/100,F151)</f>
        <v>18</v>
      </c>
      <c r="AD151" s="577">
        <f t="shared" si="43"/>
        <v>0</v>
      </c>
      <c r="AE151" s="577">
        <f t="shared" si="44"/>
        <v>0</v>
      </c>
      <c r="AF151" s="577">
        <f t="shared" si="45"/>
        <v>0</v>
      </c>
      <c r="AG151" s="307">
        <f t="shared" si="46"/>
        <v>0</v>
      </c>
      <c r="AH151" s="307">
        <f t="shared" si="47"/>
        <v>0</v>
      </c>
      <c r="AI151" s="307">
        <f t="shared" si="48"/>
        <v>0</v>
      </c>
    </row>
    <row r="152" spans="1:35" ht="162.75" customHeight="1">
      <c r="A152" s="621">
        <v>5</v>
      </c>
      <c r="B152" s="631">
        <v>7000024508</v>
      </c>
      <c r="C152" s="631">
        <v>2690</v>
      </c>
      <c r="D152" s="631" t="s">
        <v>450</v>
      </c>
      <c r="E152" s="631">
        <v>1000069039</v>
      </c>
      <c r="F152" s="632">
        <v>18</v>
      </c>
      <c r="G152" s="631" t="s">
        <v>464</v>
      </c>
      <c r="H152" s="631" t="s">
        <v>219</v>
      </c>
      <c r="I152" s="631">
        <v>4</v>
      </c>
      <c r="J152" s="634"/>
      <c r="K152" s="627" t="str">
        <f t="shared" si="49"/>
        <v>INCLUDED</v>
      </c>
      <c r="L152" s="634"/>
      <c r="M152" s="627" t="str">
        <f t="shared" si="50"/>
        <v>INCLUDED</v>
      </c>
      <c r="N152" s="627">
        <f t="shared" si="51"/>
        <v>0</v>
      </c>
      <c r="O152" s="627" t="str">
        <f t="shared" si="52"/>
        <v>INCLUDED</v>
      </c>
      <c r="P152" s="627" t="str">
        <f t="shared" si="53"/>
        <v>0</v>
      </c>
      <c r="Q152" s="627" t="str">
        <f t="shared" si="54"/>
        <v>0</v>
      </c>
      <c r="R152" s="627">
        <f t="shared" si="55"/>
        <v>0</v>
      </c>
      <c r="S152" s="627">
        <f t="shared" si="56"/>
        <v>0</v>
      </c>
      <c r="T152" s="628">
        <f t="shared" si="38"/>
        <v>0</v>
      </c>
      <c r="U152" s="628">
        <f>IF( F152="",#REF!*(IF(O152="Included",0,O152))/100,F152*(IF(O152="Included",0,O152)))</f>
        <v>0</v>
      </c>
      <c r="V152" s="629">
        <f>Discount!$H$36</f>
        <v>0</v>
      </c>
      <c r="W152" s="629">
        <f t="shared" si="39"/>
        <v>0</v>
      </c>
      <c r="X152" s="629">
        <f>IF(F152="",#REF!*W152/100,F152*W152)</f>
        <v>0</v>
      </c>
      <c r="Y152" s="630">
        <f t="shared" si="40"/>
        <v>0</v>
      </c>
      <c r="AA152" s="578">
        <f t="shared" si="41"/>
        <v>0</v>
      </c>
      <c r="AB152" s="577">
        <f t="shared" si="42"/>
        <v>0</v>
      </c>
      <c r="AC152" s="577">
        <f>IF(F152="",#REF!/100,F152)</f>
        <v>18</v>
      </c>
      <c r="AD152" s="577">
        <f t="shared" si="43"/>
        <v>0</v>
      </c>
      <c r="AE152" s="577">
        <f t="shared" si="44"/>
        <v>0</v>
      </c>
      <c r="AF152" s="577">
        <f t="shared" si="45"/>
        <v>0</v>
      </c>
      <c r="AG152" s="307">
        <f t="shared" si="46"/>
        <v>0</v>
      </c>
      <c r="AH152" s="307">
        <f t="shared" si="47"/>
        <v>0</v>
      </c>
      <c r="AI152" s="307">
        <f t="shared" si="48"/>
        <v>0</v>
      </c>
    </row>
    <row r="153" spans="1:35" ht="162.75" customHeight="1">
      <c r="A153" s="621">
        <v>6</v>
      </c>
      <c r="B153" s="631">
        <v>7000024508</v>
      </c>
      <c r="C153" s="631">
        <v>2700</v>
      </c>
      <c r="D153" s="631" t="s">
        <v>450</v>
      </c>
      <c r="E153" s="631">
        <v>1000069040</v>
      </c>
      <c r="F153" s="632">
        <v>18</v>
      </c>
      <c r="G153" s="631" t="s">
        <v>465</v>
      </c>
      <c r="H153" s="631" t="s">
        <v>219</v>
      </c>
      <c r="I153" s="631">
        <v>2</v>
      </c>
      <c r="J153" s="634"/>
      <c r="K153" s="627" t="str">
        <f t="shared" si="49"/>
        <v>INCLUDED</v>
      </c>
      <c r="L153" s="634"/>
      <c r="M153" s="627" t="str">
        <f t="shared" si="50"/>
        <v>INCLUDED</v>
      </c>
      <c r="N153" s="627">
        <f t="shared" si="51"/>
        <v>0</v>
      </c>
      <c r="O153" s="627" t="str">
        <f t="shared" si="52"/>
        <v>INCLUDED</v>
      </c>
      <c r="P153" s="627" t="str">
        <f t="shared" si="53"/>
        <v>0</v>
      </c>
      <c r="Q153" s="627" t="str">
        <f t="shared" si="54"/>
        <v>0</v>
      </c>
      <c r="R153" s="627">
        <f t="shared" si="55"/>
        <v>0</v>
      </c>
      <c r="S153" s="627">
        <f t="shared" si="56"/>
        <v>0</v>
      </c>
      <c r="T153" s="628">
        <f t="shared" si="38"/>
        <v>0</v>
      </c>
      <c r="U153" s="628">
        <f>IF( F153="",#REF!*(IF(O153="Included",0,O153))/100,F153*(IF(O153="Included",0,O153)))</f>
        <v>0</v>
      </c>
      <c r="V153" s="629">
        <f>Discount!$H$36</f>
        <v>0</v>
      </c>
      <c r="W153" s="629">
        <f t="shared" si="39"/>
        <v>0</v>
      </c>
      <c r="X153" s="629">
        <f>IF(F153="",#REF!*W153/100,F153*W153)</f>
        <v>0</v>
      </c>
      <c r="Y153" s="630">
        <f t="shared" si="40"/>
        <v>0</v>
      </c>
      <c r="AA153" s="578">
        <f t="shared" si="41"/>
        <v>0</v>
      </c>
      <c r="AB153" s="577">
        <f t="shared" si="42"/>
        <v>0</v>
      </c>
      <c r="AC153" s="577">
        <f>IF(F153="",#REF!/100,F153)</f>
        <v>18</v>
      </c>
      <c r="AD153" s="577">
        <f t="shared" si="43"/>
        <v>0</v>
      </c>
      <c r="AE153" s="577">
        <f t="shared" si="44"/>
        <v>0</v>
      </c>
      <c r="AF153" s="577">
        <f t="shared" si="45"/>
        <v>0</v>
      </c>
      <c r="AG153" s="307">
        <f t="shared" si="46"/>
        <v>0</v>
      </c>
      <c r="AH153" s="307">
        <f t="shared" si="47"/>
        <v>0</v>
      </c>
      <c r="AI153" s="307">
        <f t="shared" si="48"/>
        <v>0</v>
      </c>
    </row>
    <row r="154" spans="1:35" ht="162.75" customHeight="1">
      <c r="A154" s="621">
        <v>7</v>
      </c>
      <c r="B154" s="631">
        <v>7000024508</v>
      </c>
      <c r="C154" s="631">
        <v>2710</v>
      </c>
      <c r="D154" s="631" t="s">
        <v>450</v>
      </c>
      <c r="E154" s="631">
        <v>1000069041</v>
      </c>
      <c r="F154" s="632">
        <v>18</v>
      </c>
      <c r="G154" s="631" t="s">
        <v>466</v>
      </c>
      <c r="H154" s="631" t="s">
        <v>219</v>
      </c>
      <c r="I154" s="631">
        <v>1</v>
      </c>
      <c r="J154" s="634"/>
      <c r="K154" s="627" t="str">
        <f t="shared" si="49"/>
        <v>INCLUDED</v>
      </c>
      <c r="L154" s="634"/>
      <c r="M154" s="627" t="str">
        <f t="shared" si="50"/>
        <v>INCLUDED</v>
      </c>
      <c r="N154" s="627">
        <f t="shared" si="51"/>
        <v>0</v>
      </c>
      <c r="O154" s="627" t="str">
        <f t="shared" si="52"/>
        <v>INCLUDED</v>
      </c>
      <c r="P154" s="627" t="str">
        <f t="shared" si="53"/>
        <v>0</v>
      </c>
      <c r="Q154" s="627" t="str">
        <f t="shared" si="54"/>
        <v>0</v>
      </c>
      <c r="R154" s="627">
        <f t="shared" si="55"/>
        <v>0</v>
      </c>
      <c r="S154" s="627">
        <f t="shared" si="56"/>
        <v>0</v>
      </c>
      <c r="T154" s="628">
        <f t="shared" si="38"/>
        <v>0</v>
      </c>
      <c r="U154" s="628">
        <f>IF( F154="",#REF!*(IF(O154="Included",0,O154))/100,F154*(IF(O154="Included",0,O154)))</f>
        <v>0</v>
      </c>
      <c r="V154" s="629">
        <f>Discount!$H$36</f>
        <v>0</v>
      </c>
      <c r="W154" s="629">
        <f t="shared" si="39"/>
        <v>0</v>
      </c>
      <c r="X154" s="629">
        <f>IF(F154="",#REF!*W154/100,F154*W154)</f>
        <v>0</v>
      </c>
      <c r="Y154" s="630">
        <f t="shared" si="40"/>
        <v>0</v>
      </c>
      <c r="AA154" s="578">
        <f t="shared" si="41"/>
        <v>0</v>
      </c>
      <c r="AB154" s="577">
        <f t="shared" si="42"/>
        <v>0</v>
      </c>
      <c r="AC154" s="577">
        <f>IF(F154="",#REF!/100,F154)</f>
        <v>18</v>
      </c>
      <c r="AD154" s="577">
        <f t="shared" si="43"/>
        <v>0</v>
      </c>
      <c r="AE154" s="577">
        <f t="shared" si="44"/>
        <v>0</v>
      </c>
      <c r="AF154" s="577">
        <f t="shared" si="45"/>
        <v>0</v>
      </c>
      <c r="AG154" s="307">
        <f t="shared" si="46"/>
        <v>0</v>
      </c>
      <c r="AH154" s="307">
        <f t="shared" si="47"/>
        <v>0</v>
      </c>
      <c r="AI154" s="307">
        <f t="shared" si="48"/>
        <v>0</v>
      </c>
    </row>
    <row r="155" spans="1:35" ht="162.75" customHeight="1">
      <c r="A155" s="621">
        <v>8</v>
      </c>
      <c r="B155" s="631">
        <v>7000024508</v>
      </c>
      <c r="C155" s="631">
        <v>2720</v>
      </c>
      <c r="D155" s="631" t="s">
        <v>450</v>
      </c>
      <c r="E155" s="631">
        <v>1000069043</v>
      </c>
      <c r="F155" s="632">
        <v>18</v>
      </c>
      <c r="G155" s="631" t="s">
        <v>467</v>
      </c>
      <c r="H155" s="631" t="s">
        <v>219</v>
      </c>
      <c r="I155" s="631">
        <v>1</v>
      </c>
      <c r="J155" s="634"/>
      <c r="K155" s="627" t="str">
        <f t="shared" si="49"/>
        <v>INCLUDED</v>
      </c>
      <c r="L155" s="634"/>
      <c r="M155" s="627" t="str">
        <f t="shared" si="50"/>
        <v>INCLUDED</v>
      </c>
      <c r="N155" s="627">
        <f t="shared" si="51"/>
        <v>0</v>
      </c>
      <c r="O155" s="627" t="str">
        <f t="shared" si="52"/>
        <v>INCLUDED</v>
      </c>
      <c r="P155" s="627" t="str">
        <f t="shared" si="53"/>
        <v>0</v>
      </c>
      <c r="Q155" s="627" t="str">
        <f t="shared" si="54"/>
        <v>0</v>
      </c>
      <c r="R155" s="627">
        <f t="shared" si="55"/>
        <v>0</v>
      </c>
      <c r="S155" s="627">
        <f t="shared" si="56"/>
        <v>0</v>
      </c>
      <c r="T155" s="628">
        <f t="shared" si="38"/>
        <v>0</v>
      </c>
      <c r="U155" s="628">
        <f>IF( F155="",#REF!*(IF(O155="Included",0,O155))/100,F155*(IF(O155="Included",0,O155)))</f>
        <v>0</v>
      </c>
      <c r="V155" s="629">
        <f>Discount!$H$36</f>
        <v>0</v>
      </c>
      <c r="W155" s="629">
        <f t="shared" si="39"/>
        <v>0</v>
      </c>
      <c r="X155" s="629">
        <f>IF(F155="",#REF!*W155/100,F155*W155)</f>
        <v>0</v>
      </c>
      <c r="Y155" s="630">
        <f t="shared" si="40"/>
        <v>0</v>
      </c>
      <c r="AA155" s="578">
        <f t="shared" si="41"/>
        <v>0</v>
      </c>
      <c r="AB155" s="577">
        <f t="shared" si="42"/>
        <v>0</v>
      </c>
      <c r="AC155" s="577">
        <f>IF(F155="",#REF!/100,F155)</f>
        <v>18</v>
      </c>
      <c r="AD155" s="577">
        <f t="shared" si="43"/>
        <v>0</v>
      </c>
      <c r="AE155" s="577">
        <f t="shared" si="44"/>
        <v>0</v>
      </c>
      <c r="AF155" s="577">
        <f t="shared" si="45"/>
        <v>0</v>
      </c>
      <c r="AG155" s="307">
        <f t="shared" si="46"/>
        <v>0</v>
      </c>
      <c r="AH155" s="307">
        <f t="shared" si="47"/>
        <v>0</v>
      </c>
      <c r="AI155" s="307">
        <f t="shared" si="48"/>
        <v>0</v>
      </c>
    </row>
    <row r="156" spans="1:35" ht="162.75" customHeight="1">
      <c r="A156" s="621">
        <v>9</v>
      </c>
      <c r="B156" s="631">
        <v>7000024508</v>
      </c>
      <c r="C156" s="631">
        <v>2730</v>
      </c>
      <c r="D156" s="631" t="s">
        <v>450</v>
      </c>
      <c r="E156" s="631">
        <v>1000069044</v>
      </c>
      <c r="F156" s="632">
        <v>18</v>
      </c>
      <c r="G156" s="631" t="s">
        <v>468</v>
      </c>
      <c r="H156" s="631" t="s">
        <v>219</v>
      </c>
      <c r="I156" s="631">
        <v>1</v>
      </c>
      <c r="J156" s="634"/>
      <c r="K156" s="627" t="str">
        <f t="shared" si="49"/>
        <v>INCLUDED</v>
      </c>
      <c r="L156" s="634"/>
      <c r="M156" s="627" t="str">
        <f t="shared" si="50"/>
        <v>INCLUDED</v>
      </c>
      <c r="N156" s="627">
        <f t="shared" si="51"/>
        <v>0</v>
      </c>
      <c r="O156" s="627" t="str">
        <f t="shared" si="52"/>
        <v>INCLUDED</v>
      </c>
      <c r="P156" s="627" t="str">
        <f t="shared" si="53"/>
        <v>0</v>
      </c>
      <c r="Q156" s="627" t="str">
        <f t="shared" si="54"/>
        <v>0</v>
      </c>
      <c r="R156" s="627">
        <f t="shared" si="55"/>
        <v>0</v>
      </c>
      <c r="S156" s="627">
        <f t="shared" si="56"/>
        <v>0</v>
      </c>
      <c r="T156" s="628">
        <f t="shared" si="38"/>
        <v>0</v>
      </c>
      <c r="U156" s="628">
        <f>IF( F156="",#REF!*(IF(O156="Included",0,O156))/100,F156*(IF(O156="Included",0,O156)))</f>
        <v>0</v>
      </c>
      <c r="V156" s="629">
        <f>Discount!$H$36</f>
        <v>0</v>
      </c>
      <c r="W156" s="629">
        <f t="shared" si="39"/>
        <v>0</v>
      </c>
      <c r="X156" s="629">
        <f>IF(F156="",#REF!*W156/100,F156*W156)</f>
        <v>0</v>
      </c>
      <c r="Y156" s="630">
        <f t="shared" si="40"/>
        <v>0</v>
      </c>
      <c r="AA156" s="578">
        <f t="shared" si="41"/>
        <v>0</v>
      </c>
      <c r="AB156" s="577">
        <f t="shared" si="42"/>
        <v>0</v>
      </c>
      <c r="AC156" s="577">
        <f>IF(F156="",#REF!/100,F156)</f>
        <v>18</v>
      </c>
      <c r="AD156" s="577">
        <f t="shared" si="43"/>
        <v>0</v>
      </c>
      <c r="AE156" s="577">
        <f t="shared" si="44"/>
        <v>0</v>
      </c>
      <c r="AF156" s="577">
        <f t="shared" si="45"/>
        <v>0</v>
      </c>
      <c r="AG156" s="307">
        <f t="shared" si="46"/>
        <v>0</v>
      </c>
      <c r="AH156" s="307">
        <f t="shared" si="47"/>
        <v>0</v>
      </c>
      <c r="AI156" s="307">
        <f t="shared" si="48"/>
        <v>0</v>
      </c>
    </row>
    <row r="157" spans="1:35" ht="162.75" customHeight="1">
      <c r="A157" s="621">
        <v>10</v>
      </c>
      <c r="B157" s="631">
        <v>7000024508</v>
      </c>
      <c r="C157" s="631">
        <v>2740</v>
      </c>
      <c r="D157" s="631" t="s">
        <v>450</v>
      </c>
      <c r="E157" s="631">
        <v>1000069045</v>
      </c>
      <c r="F157" s="632">
        <v>18</v>
      </c>
      <c r="G157" s="631" t="s">
        <v>469</v>
      </c>
      <c r="H157" s="631" t="s">
        <v>219</v>
      </c>
      <c r="I157" s="631">
        <v>1</v>
      </c>
      <c r="J157" s="634"/>
      <c r="K157" s="627" t="str">
        <f t="shared" si="49"/>
        <v>INCLUDED</v>
      </c>
      <c r="L157" s="634"/>
      <c r="M157" s="627" t="str">
        <f t="shared" si="50"/>
        <v>INCLUDED</v>
      </c>
      <c r="N157" s="627">
        <f t="shared" si="51"/>
        <v>0</v>
      </c>
      <c r="O157" s="627" t="str">
        <f t="shared" si="52"/>
        <v>INCLUDED</v>
      </c>
      <c r="P157" s="627" t="str">
        <f t="shared" si="53"/>
        <v>0</v>
      </c>
      <c r="Q157" s="627" t="str">
        <f t="shared" si="54"/>
        <v>0</v>
      </c>
      <c r="R157" s="627">
        <f t="shared" si="55"/>
        <v>0</v>
      </c>
      <c r="S157" s="627">
        <f t="shared" si="56"/>
        <v>0</v>
      </c>
      <c r="T157" s="628">
        <f t="shared" si="38"/>
        <v>0</v>
      </c>
      <c r="U157" s="628">
        <f>IF( F157="",#REF!*(IF(O157="Included",0,O157))/100,F157*(IF(O157="Included",0,O157)))</f>
        <v>0</v>
      </c>
      <c r="V157" s="629">
        <f>Discount!$H$36</f>
        <v>0</v>
      </c>
      <c r="W157" s="629">
        <f t="shared" si="39"/>
        <v>0</v>
      </c>
      <c r="X157" s="629">
        <f>IF(F157="",#REF!*W157/100,F157*W157)</f>
        <v>0</v>
      </c>
      <c r="Y157" s="630">
        <f t="shared" si="40"/>
        <v>0</v>
      </c>
      <c r="AA157" s="578">
        <f t="shared" si="41"/>
        <v>0</v>
      </c>
      <c r="AB157" s="577">
        <f t="shared" si="42"/>
        <v>0</v>
      </c>
      <c r="AC157" s="577">
        <f>IF(F157="",#REF!/100,F157)</f>
        <v>18</v>
      </c>
      <c r="AD157" s="577">
        <f t="shared" si="43"/>
        <v>0</v>
      </c>
      <c r="AE157" s="577">
        <f t="shared" si="44"/>
        <v>0</v>
      </c>
      <c r="AF157" s="577">
        <f t="shared" si="45"/>
        <v>0</v>
      </c>
      <c r="AG157" s="307">
        <f t="shared" si="46"/>
        <v>0</v>
      </c>
      <c r="AH157" s="307">
        <f t="shared" si="47"/>
        <v>0</v>
      </c>
      <c r="AI157" s="307">
        <f t="shared" si="48"/>
        <v>0</v>
      </c>
    </row>
    <row r="158" spans="1:35" ht="162.75" customHeight="1">
      <c r="A158" s="621">
        <v>11</v>
      </c>
      <c r="B158" s="631">
        <v>7000024508</v>
      </c>
      <c r="C158" s="631">
        <v>2750</v>
      </c>
      <c r="D158" s="631" t="s">
        <v>451</v>
      </c>
      <c r="E158" s="631">
        <v>1000019718</v>
      </c>
      <c r="F158" s="632">
        <v>18</v>
      </c>
      <c r="G158" s="631" t="s">
        <v>470</v>
      </c>
      <c r="H158" s="631" t="s">
        <v>219</v>
      </c>
      <c r="I158" s="631">
        <v>1</v>
      </c>
      <c r="J158" s="634"/>
      <c r="K158" s="627" t="str">
        <f t="shared" si="49"/>
        <v>INCLUDED</v>
      </c>
      <c r="L158" s="634"/>
      <c r="M158" s="627" t="str">
        <f t="shared" si="50"/>
        <v>INCLUDED</v>
      </c>
      <c r="N158" s="627">
        <f t="shared" si="51"/>
        <v>0</v>
      </c>
      <c r="O158" s="627" t="str">
        <f t="shared" si="52"/>
        <v>INCLUDED</v>
      </c>
      <c r="P158" s="627" t="str">
        <f t="shared" si="53"/>
        <v>0</v>
      </c>
      <c r="Q158" s="627" t="str">
        <f t="shared" si="54"/>
        <v>0</v>
      </c>
      <c r="R158" s="627">
        <f t="shared" si="55"/>
        <v>0</v>
      </c>
      <c r="S158" s="627">
        <f t="shared" si="56"/>
        <v>0</v>
      </c>
      <c r="T158" s="628">
        <f t="shared" si="38"/>
        <v>0</v>
      </c>
      <c r="U158" s="628">
        <f>IF( F158="",#REF!*(IF(O158="Included",0,O158))/100,F158*(IF(O158="Included",0,O158)))</f>
        <v>0</v>
      </c>
      <c r="V158" s="629">
        <f>Discount!$H$36</f>
        <v>0</v>
      </c>
      <c r="W158" s="629">
        <f t="shared" si="39"/>
        <v>0</v>
      </c>
      <c r="X158" s="629">
        <f>IF(F158="",#REF!*W158/100,F158*W158)</f>
        <v>0</v>
      </c>
      <c r="Y158" s="630">
        <f t="shared" si="40"/>
        <v>0</v>
      </c>
      <c r="AA158" s="578">
        <f t="shared" si="41"/>
        <v>0</v>
      </c>
      <c r="AB158" s="577">
        <f t="shared" si="42"/>
        <v>0</v>
      </c>
      <c r="AC158" s="577">
        <f>IF(F158="",#REF!/100,F158)</f>
        <v>18</v>
      </c>
      <c r="AD158" s="577">
        <f t="shared" si="43"/>
        <v>0</v>
      </c>
      <c r="AE158" s="577">
        <f t="shared" si="44"/>
        <v>0</v>
      </c>
      <c r="AF158" s="577">
        <f t="shared" si="45"/>
        <v>0</v>
      </c>
      <c r="AG158" s="307">
        <f t="shared" si="46"/>
        <v>0</v>
      </c>
      <c r="AH158" s="307">
        <f t="shared" si="47"/>
        <v>0</v>
      </c>
      <c r="AI158" s="307">
        <f t="shared" si="48"/>
        <v>0</v>
      </c>
    </row>
    <row r="159" spans="1:35" ht="162.75" customHeight="1">
      <c r="A159" s="621">
        <v>12</v>
      </c>
      <c r="B159" s="631">
        <v>7000024508</v>
      </c>
      <c r="C159" s="631">
        <v>2760</v>
      </c>
      <c r="D159" s="631" t="s">
        <v>451</v>
      </c>
      <c r="E159" s="631">
        <v>1000045873</v>
      </c>
      <c r="F159" s="632">
        <v>18</v>
      </c>
      <c r="G159" s="631" t="s">
        <v>471</v>
      </c>
      <c r="H159" s="631" t="s">
        <v>219</v>
      </c>
      <c r="I159" s="631">
        <v>4</v>
      </c>
      <c r="J159" s="634"/>
      <c r="K159" s="627" t="str">
        <f t="shared" si="49"/>
        <v>INCLUDED</v>
      </c>
      <c r="L159" s="634"/>
      <c r="M159" s="627" t="str">
        <f t="shared" si="50"/>
        <v>INCLUDED</v>
      </c>
      <c r="N159" s="627">
        <f t="shared" si="51"/>
        <v>0</v>
      </c>
      <c r="O159" s="627" t="str">
        <f t="shared" si="52"/>
        <v>INCLUDED</v>
      </c>
      <c r="P159" s="627" t="str">
        <f t="shared" si="53"/>
        <v>0</v>
      </c>
      <c r="Q159" s="627" t="str">
        <f t="shared" si="54"/>
        <v>0</v>
      </c>
      <c r="R159" s="627">
        <f t="shared" si="55"/>
        <v>0</v>
      </c>
      <c r="S159" s="627">
        <f t="shared" si="56"/>
        <v>0</v>
      </c>
      <c r="T159" s="628">
        <f t="shared" si="38"/>
        <v>0</v>
      </c>
      <c r="U159" s="628">
        <f>IF( F159="",#REF!*(IF(O159="Included",0,O159))/100,F159*(IF(O159="Included",0,O159)))</f>
        <v>0</v>
      </c>
      <c r="V159" s="629">
        <f>Discount!$H$36</f>
        <v>0</v>
      </c>
      <c r="W159" s="629">
        <f t="shared" si="39"/>
        <v>0</v>
      </c>
      <c r="X159" s="629">
        <f>IF(F159="",#REF!*W159/100,F159*W159)</f>
        <v>0</v>
      </c>
      <c r="Y159" s="630">
        <f t="shared" si="40"/>
        <v>0</v>
      </c>
      <c r="AA159" s="578">
        <f t="shared" si="41"/>
        <v>0</v>
      </c>
      <c r="AB159" s="577">
        <f t="shared" si="42"/>
        <v>0</v>
      </c>
      <c r="AC159" s="577">
        <f>IF(F159="",#REF!/100,F159)</f>
        <v>18</v>
      </c>
      <c r="AD159" s="577">
        <f t="shared" si="43"/>
        <v>0</v>
      </c>
      <c r="AE159" s="577">
        <f t="shared" si="44"/>
        <v>0</v>
      </c>
      <c r="AF159" s="577">
        <f t="shared" si="45"/>
        <v>0</v>
      </c>
      <c r="AG159" s="307">
        <f t="shared" si="46"/>
        <v>0</v>
      </c>
      <c r="AH159" s="307">
        <f t="shared" si="47"/>
        <v>0</v>
      </c>
      <c r="AI159" s="307">
        <f t="shared" si="48"/>
        <v>0</v>
      </c>
    </row>
    <row r="160" spans="1:35" ht="162.75" customHeight="1">
      <c r="A160" s="621">
        <v>13</v>
      </c>
      <c r="B160" s="631">
        <v>7000024508</v>
      </c>
      <c r="C160" s="631">
        <v>2770</v>
      </c>
      <c r="D160" s="631" t="s">
        <v>451</v>
      </c>
      <c r="E160" s="631">
        <v>1000017587</v>
      </c>
      <c r="F160" s="632">
        <v>18</v>
      </c>
      <c r="G160" s="631" t="s">
        <v>472</v>
      </c>
      <c r="H160" s="631" t="s">
        <v>219</v>
      </c>
      <c r="I160" s="631">
        <v>39</v>
      </c>
      <c r="J160" s="634"/>
      <c r="K160" s="627" t="str">
        <f t="shared" si="49"/>
        <v>INCLUDED</v>
      </c>
      <c r="L160" s="634"/>
      <c r="M160" s="627" t="str">
        <f t="shared" si="50"/>
        <v>INCLUDED</v>
      </c>
      <c r="N160" s="627">
        <f t="shared" si="51"/>
        <v>0</v>
      </c>
      <c r="O160" s="627" t="str">
        <f t="shared" si="52"/>
        <v>INCLUDED</v>
      </c>
      <c r="P160" s="627" t="str">
        <f t="shared" si="53"/>
        <v>0</v>
      </c>
      <c r="Q160" s="627" t="str">
        <f t="shared" si="54"/>
        <v>0</v>
      </c>
      <c r="R160" s="627">
        <f t="shared" si="55"/>
        <v>0</v>
      </c>
      <c r="S160" s="627">
        <f t="shared" si="56"/>
        <v>0</v>
      </c>
      <c r="T160" s="628">
        <f t="shared" si="38"/>
        <v>0</v>
      </c>
      <c r="U160" s="628">
        <f>IF( F160="",#REF!*(IF(O160="Included",0,O160))/100,F160*(IF(O160="Included",0,O160)))</f>
        <v>0</v>
      </c>
      <c r="V160" s="629">
        <f>Discount!$H$36</f>
        <v>0</v>
      </c>
      <c r="W160" s="629">
        <f t="shared" si="39"/>
        <v>0</v>
      </c>
      <c r="X160" s="629">
        <f>IF(F160="",#REF!*W160/100,F160*W160)</f>
        <v>0</v>
      </c>
      <c r="Y160" s="630">
        <f t="shared" si="40"/>
        <v>0</v>
      </c>
      <c r="AA160" s="578">
        <f t="shared" si="41"/>
        <v>0</v>
      </c>
      <c r="AB160" s="577">
        <f t="shared" si="42"/>
        <v>0</v>
      </c>
      <c r="AC160" s="577">
        <f>IF(F160="",#REF!/100,F160)</f>
        <v>18</v>
      </c>
      <c r="AD160" s="577">
        <f t="shared" si="43"/>
        <v>0</v>
      </c>
      <c r="AE160" s="577">
        <f t="shared" si="44"/>
        <v>0</v>
      </c>
      <c r="AF160" s="577">
        <f t="shared" si="45"/>
        <v>0</v>
      </c>
      <c r="AG160" s="307">
        <f t="shared" si="46"/>
        <v>0</v>
      </c>
      <c r="AH160" s="307">
        <f t="shared" si="47"/>
        <v>0</v>
      </c>
      <c r="AI160" s="307">
        <f t="shared" si="48"/>
        <v>0</v>
      </c>
    </row>
    <row r="161" spans="1:35" ht="162.75" customHeight="1">
      <c r="A161" s="621">
        <v>14</v>
      </c>
      <c r="B161" s="631">
        <v>7000024508</v>
      </c>
      <c r="C161" s="631">
        <v>2780</v>
      </c>
      <c r="D161" s="631" t="s">
        <v>451</v>
      </c>
      <c r="E161" s="631">
        <v>1000057380</v>
      </c>
      <c r="F161" s="632">
        <v>18</v>
      </c>
      <c r="G161" s="631" t="s">
        <v>473</v>
      </c>
      <c r="H161" s="631" t="s">
        <v>219</v>
      </c>
      <c r="I161" s="631">
        <v>10</v>
      </c>
      <c r="J161" s="634"/>
      <c r="K161" s="627" t="str">
        <f t="shared" si="49"/>
        <v>INCLUDED</v>
      </c>
      <c r="L161" s="634"/>
      <c r="M161" s="627" t="str">
        <f t="shared" si="50"/>
        <v>INCLUDED</v>
      </c>
      <c r="N161" s="627">
        <f t="shared" si="51"/>
        <v>0</v>
      </c>
      <c r="O161" s="627" t="str">
        <f t="shared" si="52"/>
        <v>INCLUDED</v>
      </c>
      <c r="P161" s="627" t="str">
        <f t="shared" si="53"/>
        <v>0</v>
      </c>
      <c r="Q161" s="627" t="str">
        <f t="shared" si="54"/>
        <v>0</v>
      </c>
      <c r="R161" s="627">
        <f t="shared" si="55"/>
        <v>0</v>
      </c>
      <c r="S161" s="627">
        <f t="shared" si="56"/>
        <v>0</v>
      </c>
      <c r="T161" s="628">
        <f t="shared" si="38"/>
        <v>0</v>
      </c>
      <c r="U161" s="628">
        <f>IF( F161="",#REF!*(IF(O161="Included",0,O161))/100,F161*(IF(O161="Included",0,O161)))</f>
        <v>0</v>
      </c>
      <c r="V161" s="629">
        <f>Discount!$H$36</f>
        <v>0</v>
      </c>
      <c r="W161" s="629">
        <f t="shared" si="39"/>
        <v>0</v>
      </c>
      <c r="X161" s="629">
        <f>IF(F161="",#REF!*W161/100,F161*W161)</f>
        <v>0</v>
      </c>
      <c r="Y161" s="630">
        <f t="shared" si="40"/>
        <v>0</v>
      </c>
      <c r="AA161" s="578">
        <f t="shared" si="41"/>
        <v>0</v>
      </c>
      <c r="AB161" s="577">
        <f t="shared" si="42"/>
        <v>0</v>
      </c>
      <c r="AC161" s="577">
        <f>IF(F161="",#REF!/100,F161)</f>
        <v>18</v>
      </c>
      <c r="AD161" s="577">
        <f t="shared" si="43"/>
        <v>0</v>
      </c>
      <c r="AE161" s="577">
        <f t="shared" si="44"/>
        <v>0</v>
      </c>
      <c r="AF161" s="577">
        <f t="shared" si="45"/>
        <v>0</v>
      </c>
      <c r="AG161" s="307">
        <f t="shared" si="46"/>
        <v>0</v>
      </c>
      <c r="AH161" s="307">
        <f t="shared" si="47"/>
        <v>0</v>
      </c>
      <c r="AI161" s="307">
        <f t="shared" si="48"/>
        <v>0</v>
      </c>
    </row>
    <row r="162" spans="1:35" ht="162.75" customHeight="1">
      <c r="A162" s="621">
        <v>15</v>
      </c>
      <c r="B162" s="631">
        <v>7000024508</v>
      </c>
      <c r="C162" s="631">
        <v>2790</v>
      </c>
      <c r="D162" s="631" t="s">
        <v>451</v>
      </c>
      <c r="E162" s="631">
        <v>1000048808</v>
      </c>
      <c r="F162" s="632">
        <v>18</v>
      </c>
      <c r="G162" s="631" t="s">
        <v>474</v>
      </c>
      <c r="H162" s="631" t="s">
        <v>219</v>
      </c>
      <c r="I162" s="631">
        <v>39</v>
      </c>
      <c r="J162" s="634"/>
      <c r="K162" s="627" t="str">
        <f t="shared" si="49"/>
        <v>INCLUDED</v>
      </c>
      <c r="L162" s="634"/>
      <c r="M162" s="627" t="str">
        <f t="shared" si="50"/>
        <v>INCLUDED</v>
      </c>
      <c r="N162" s="627">
        <f t="shared" si="51"/>
        <v>0</v>
      </c>
      <c r="O162" s="627" t="str">
        <f t="shared" si="52"/>
        <v>INCLUDED</v>
      </c>
      <c r="P162" s="627" t="str">
        <f t="shared" si="53"/>
        <v>0</v>
      </c>
      <c r="Q162" s="627" t="str">
        <f t="shared" si="54"/>
        <v>0</v>
      </c>
      <c r="R162" s="627">
        <f t="shared" si="55"/>
        <v>0</v>
      </c>
      <c r="S162" s="627">
        <f t="shared" si="56"/>
        <v>0</v>
      </c>
      <c r="T162" s="628">
        <f t="shared" si="38"/>
        <v>0</v>
      </c>
      <c r="U162" s="628">
        <f>IF( F162="",#REF!*(IF(O162="Included",0,O162))/100,F162*(IF(O162="Included",0,O162)))</f>
        <v>0</v>
      </c>
      <c r="V162" s="629">
        <f>Discount!$H$36</f>
        <v>0</v>
      </c>
      <c r="W162" s="629">
        <f t="shared" si="39"/>
        <v>0</v>
      </c>
      <c r="X162" s="629">
        <f>IF(F162="",#REF!*W162/100,F162*W162)</f>
        <v>0</v>
      </c>
      <c r="Y162" s="630">
        <f t="shared" si="40"/>
        <v>0</v>
      </c>
      <c r="AA162" s="578">
        <f t="shared" si="41"/>
        <v>0</v>
      </c>
      <c r="AB162" s="577">
        <f t="shared" si="42"/>
        <v>0</v>
      </c>
      <c r="AC162" s="577">
        <f>IF(F162="",#REF!/100,F162)</f>
        <v>18</v>
      </c>
      <c r="AD162" s="577">
        <f t="shared" si="43"/>
        <v>0</v>
      </c>
      <c r="AE162" s="577">
        <f t="shared" si="44"/>
        <v>0</v>
      </c>
      <c r="AF162" s="577">
        <f t="shared" si="45"/>
        <v>0</v>
      </c>
      <c r="AG162" s="307">
        <f t="shared" si="46"/>
        <v>0</v>
      </c>
      <c r="AH162" s="307">
        <f t="shared" si="47"/>
        <v>0</v>
      </c>
      <c r="AI162" s="307">
        <f t="shared" si="48"/>
        <v>0</v>
      </c>
    </row>
    <row r="163" spans="1:35" ht="162.75" customHeight="1">
      <c r="A163" s="621">
        <v>16</v>
      </c>
      <c r="B163" s="631">
        <v>7000024508</v>
      </c>
      <c r="C163" s="631">
        <v>2800</v>
      </c>
      <c r="D163" s="631" t="s">
        <v>451</v>
      </c>
      <c r="E163" s="631">
        <v>1000010003</v>
      </c>
      <c r="F163" s="632">
        <v>18</v>
      </c>
      <c r="G163" s="631" t="s">
        <v>475</v>
      </c>
      <c r="H163" s="631" t="s">
        <v>219</v>
      </c>
      <c r="I163" s="631">
        <v>349</v>
      </c>
      <c r="J163" s="634"/>
      <c r="K163" s="627" t="str">
        <f t="shared" si="49"/>
        <v>INCLUDED</v>
      </c>
      <c r="L163" s="634"/>
      <c r="M163" s="627" t="str">
        <f t="shared" si="50"/>
        <v>INCLUDED</v>
      </c>
      <c r="N163" s="627">
        <f t="shared" si="51"/>
        <v>0</v>
      </c>
      <c r="O163" s="627" t="str">
        <f t="shared" si="52"/>
        <v>INCLUDED</v>
      </c>
      <c r="P163" s="627" t="str">
        <f t="shared" si="53"/>
        <v>0</v>
      </c>
      <c r="Q163" s="627" t="str">
        <f t="shared" si="54"/>
        <v>0</v>
      </c>
      <c r="R163" s="627">
        <f t="shared" si="55"/>
        <v>0</v>
      </c>
      <c r="S163" s="627">
        <f t="shared" si="56"/>
        <v>0</v>
      </c>
      <c r="T163" s="628">
        <f t="shared" si="38"/>
        <v>0</v>
      </c>
      <c r="U163" s="628">
        <f>IF( F163="",#REF!*(IF(O163="Included",0,O163))/100,F163*(IF(O163="Included",0,O163)))</f>
        <v>0</v>
      </c>
      <c r="V163" s="629">
        <f>Discount!$H$36</f>
        <v>0</v>
      </c>
      <c r="W163" s="629">
        <f t="shared" si="39"/>
        <v>0</v>
      </c>
      <c r="X163" s="629">
        <f>IF(F163="",#REF!*W163/100,F163*W163)</f>
        <v>0</v>
      </c>
      <c r="Y163" s="630">
        <f t="shared" si="40"/>
        <v>0</v>
      </c>
      <c r="AA163" s="578">
        <f t="shared" si="41"/>
        <v>0</v>
      </c>
      <c r="AB163" s="577">
        <f t="shared" si="42"/>
        <v>0</v>
      </c>
      <c r="AC163" s="577">
        <f>IF(F163="",#REF!/100,F163)</f>
        <v>18</v>
      </c>
      <c r="AD163" s="577">
        <f t="shared" si="43"/>
        <v>0</v>
      </c>
      <c r="AE163" s="577">
        <f t="shared" si="44"/>
        <v>0</v>
      </c>
      <c r="AF163" s="577">
        <f t="shared" si="45"/>
        <v>0</v>
      </c>
      <c r="AG163" s="307">
        <f t="shared" si="46"/>
        <v>0</v>
      </c>
      <c r="AH163" s="307">
        <f t="shared" si="47"/>
        <v>0</v>
      </c>
      <c r="AI163" s="307">
        <f t="shared" si="48"/>
        <v>0</v>
      </c>
    </row>
    <row r="164" spans="1:35" ht="162.75" customHeight="1">
      <c r="A164" s="621">
        <v>17</v>
      </c>
      <c r="B164" s="631">
        <v>7000024508</v>
      </c>
      <c r="C164" s="631">
        <v>2810</v>
      </c>
      <c r="D164" s="631" t="s">
        <v>451</v>
      </c>
      <c r="E164" s="631">
        <v>1000038340</v>
      </c>
      <c r="F164" s="632">
        <v>18</v>
      </c>
      <c r="G164" s="631" t="s">
        <v>476</v>
      </c>
      <c r="H164" s="631" t="s">
        <v>219</v>
      </c>
      <c r="I164" s="631">
        <v>43</v>
      </c>
      <c r="J164" s="634"/>
      <c r="K164" s="627" t="str">
        <f t="shared" si="49"/>
        <v>INCLUDED</v>
      </c>
      <c r="L164" s="634"/>
      <c r="M164" s="627" t="str">
        <f t="shared" si="50"/>
        <v>INCLUDED</v>
      </c>
      <c r="N164" s="627">
        <f t="shared" si="51"/>
        <v>0</v>
      </c>
      <c r="O164" s="627" t="str">
        <f t="shared" si="52"/>
        <v>INCLUDED</v>
      </c>
      <c r="P164" s="627" t="str">
        <f t="shared" si="53"/>
        <v>0</v>
      </c>
      <c r="Q164" s="627" t="str">
        <f t="shared" si="54"/>
        <v>0</v>
      </c>
      <c r="R164" s="627">
        <f t="shared" si="55"/>
        <v>0</v>
      </c>
      <c r="S164" s="627">
        <f t="shared" si="56"/>
        <v>0</v>
      </c>
      <c r="T164" s="628">
        <f t="shared" si="38"/>
        <v>0</v>
      </c>
      <c r="U164" s="628">
        <f>IF( F164="",#REF!*(IF(O164="Included",0,O164))/100,F164*(IF(O164="Included",0,O164)))</f>
        <v>0</v>
      </c>
      <c r="V164" s="629">
        <f>Discount!$H$36</f>
        <v>0</v>
      </c>
      <c r="W164" s="629">
        <f t="shared" si="39"/>
        <v>0</v>
      </c>
      <c r="X164" s="629">
        <f>IF(F164="",#REF!*W164/100,F164*W164)</f>
        <v>0</v>
      </c>
      <c r="Y164" s="630">
        <f t="shared" si="40"/>
        <v>0</v>
      </c>
      <c r="AA164" s="578">
        <f t="shared" si="41"/>
        <v>0</v>
      </c>
      <c r="AB164" s="577">
        <f t="shared" si="42"/>
        <v>0</v>
      </c>
      <c r="AC164" s="577">
        <f>IF(F164="",#REF!/100,F164)</f>
        <v>18</v>
      </c>
      <c r="AD164" s="577">
        <f t="shared" si="43"/>
        <v>0</v>
      </c>
      <c r="AE164" s="577">
        <f t="shared" si="44"/>
        <v>0</v>
      </c>
      <c r="AF164" s="577">
        <f t="shared" si="45"/>
        <v>0</v>
      </c>
      <c r="AG164" s="307">
        <f t="shared" si="46"/>
        <v>0</v>
      </c>
      <c r="AH164" s="307">
        <f t="shared" si="47"/>
        <v>0</v>
      </c>
      <c r="AI164" s="307">
        <f t="shared" si="48"/>
        <v>0</v>
      </c>
    </row>
    <row r="165" spans="1:35" ht="162.75" customHeight="1">
      <c r="A165" s="621">
        <v>18</v>
      </c>
      <c r="B165" s="631">
        <v>7000024508</v>
      </c>
      <c r="C165" s="631">
        <v>2820</v>
      </c>
      <c r="D165" s="631" t="s">
        <v>452</v>
      </c>
      <c r="E165" s="631">
        <v>1000017508</v>
      </c>
      <c r="F165" s="632">
        <v>18</v>
      </c>
      <c r="G165" s="631" t="s">
        <v>477</v>
      </c>
      <c r="H165" s="631" t="s">
        <v>220</v>
      </c>
      <c r="I165" s="631">
        <v>431</v>
      </c>
      <c r="J165" s="634"/>
      <c r="K165" s="627" t="str">
        <f t="shared" si="49"/>
        <v>INCLUDED</v>
      </c>
      <c r="L165" s="634"/>
      <c r="M165" s="627" t="str">
        <f t="shared" si="50"/>
        <v>INCLUDED</v>
      </c>
      <c r="N165" s="627">
        <f t="shared" si="51"/>
        <v>0</v>
      </c>
      <c r="O165" s="627" t="str">
        <f t="shared" si="52"/>
        <v>INCLUDED</v>
      </c>
      <c r="P165" s="627" t="str">
        <f t="shared" si="53"/>
        <v>0</v>
      </c>
      <c r="Q165" s="627" t="str">
        <f t="shared" si="54"/>
        <v>0</v>
      </c>
      <c r="R165" s="627">
        <f t="shared" si="55"/>
        <v>0</v>
      </c>
      <c r="S165" s="627">
        <f t="shared" si="56"/>
        <v>0</v>
      </c>
      <c r="T165" s="628">
        <f t="shared" si="38"/>
        <v>0</v>
      </c>
      <c r="U165" s="628">
        <f>IF( F165="",#REF!*(IF(O165="Included",0,O165))/100,F165*(IF(O165="Included",0,O165)))</f>
        <v>0</v>
      </c>
      <c r="V165" s="629">
        <f>Discount!$H$36</f>
        <v>0</v>
      </c>
      <c r="W165" s="629">
        <f t="shared" si="39"/>
        <v>0</v>
      </c>
      <c r="X165" s="629">
        <f>IF(F165="",#REF!*W165/100,F165*W165)</f>
        <v>0</v>
      </c>
      <c r="Y165" s="630">
        <f t="shared" si="40"/>
        <v>0</v>
      </c>
      <c r="AA165" s="578">
        <f t="shared" si="41"/>
        <v>0</v>
      </c>
      <c r="AB165" s="577">
        <f t="shared" si="42"/>
        <v>0</v>
      </c>
      <c r="AC165" s="577">
        <f>IF(F165="",#REF!/100,F165)</f>
        <v>18</v>
      </c>
      <c r="AD165" s="577">
        <f t="shared" si="43"/>
        <v>0</v>
      </c>
      <c r="AE165" s="577">
        <f t="shared" si="44"/>
        <v>0</v>
      </c>
      <c r="AF165" s="577">
        <f t="shared" si="45"/>
        <v>0</v>
      </c>
      <c r="AG165" s="307">
        <f t="shared" si="46"/>
        <v>0</v>
      </c>
      <c r="AH165" s="307">
        <f t="shared" si="47"/>
        <v>0</v>
      </c>
      <c r="AI165" s="307">
        <f t="shared" si="48"/>
        <v>0</v>
      </c>
    </row>
    <row r="166" spans="1:35" ht="162.75" customHeight="1">
      <c r="A166" s="621">
        <v>19</v>
      </c>
      <c r="B166" s="631">
        <v>7000024508</v>
      </c>
      <c r="C166" s="631">
        <v>2830</v>
      </c>
      <c r="D166" s="631" t="s">
        <v>452</v>
      </c>
      <c r="E166" s="631">
        <v>1000009119</v>
      </c>
      <c r="F166" s="632">
        <v>18</v>
      </c>
      <c r="G166" s="631" t="s">
        <v>478</v>
      </c>
      <c r="H166" s="631" t="s">
        <v>220</v>
      </c>
      <c r="I166" s="631">
        <v>431</v>
      </c>
      <c r="J166" s="634"/>
      <c r="K166" s="627" t="str">
        <f t="shared" si="49"/>
        <v>INCLUDED</v>
      </c>
      <c r="L166" s="634"/>
      <c r="M166" s="627" t="str">
        <f t="shared" si="50"/>
        <v>INCLUDED</v>
      </c>
      <c r="N166" s="627">
        <f t="shared" si="51"/>
        <v>0</v>
      </c>
      <c r="O166" s="627" t="str">
        <f t="shared" si="52"/>
        <v>INCLUDED</v>
      </c>
      <c r="P166" s="627" t="str">
        <f t="shared" si="53"/>
        <v>0</v>
      </c>
      <c r="Q166" s="627" t="str">
        <f t="shared" si="54"/>
        <v>0</v>
      </c>
      <c r="R166" s="627">
        <f t="shared" si="55"/>
        <v>0</v>
      </c>
      <c r="S166" s="627">
        <f t="shared" si="56"/>
        <v>0</v>
      </c>
      <c r="T166" s="628">
        <f t="shared" si="38"/>
        <v>0</v>
      </c>
      <c r="U166" s="628">
        <f>IF( F166="",#REF!*(IF(O166="Included",0,O166))/100,F166*(IF(O166="Included",0,O166)))</f>
        <v>0</v>
      </c>
      <c r="V166" s="629">
        <f>Discount!$H$36</f>
        <v>0</v>
      </c>
      <c r="W166" s="629">
        <f t="shared" si="39"/>
        <v>0</v>
      </c>
      <c r="X166" s="629">
        <f>IF(F166="",#REF!*W166/100,F166*W166)</f>
        <v>0</v>
      </c>
      <c r="Y166" s="630">
        <f t="shared" si="40"/>
        <v>0</v>
      </c>
      <c r="AA166" s="578">
        <f t="shared" si="41"/>
        <v>0</v>
      </c>
      <c r="AB166" s="577">
        <f t="shared" si="42"/>
        <v>0</v>
      </c>
      <c r="AC166" s="577">
        <f>IF(F166="",#REF!/100,F166)</f>
        <v>18</v>
      </c>
      <c r="AD166" s="577">
        <f t="shared" si="43"/>
        <v>0</v>
      </c>
      <c r="AE166" s="577">
        <f t="shared" si="44"/>
        <v>0</v>
      </c>
      <c r="AF166" s="577">
        <f t="shared" si="45"/>
        <v>0</v>
      </c>
      <c r="AG166" s="307">
        <f t="shared" si="46"/>
        <v>0</v>
      </c>
      <c r="AH166" s="307">
        <f t="shared" si="47"/>
        <v>0</v>
      </c>
      <c r="AI166" s="307">
        <f t="shared" si="48"/>
        <v>0</v>
      </c>
    </row>
    <row r="167" spans="1:35" ht="162.75" customHeight="1">
      <c r="A167" s="621">
        <v>20</v>
      </c>
      <c r="B167" s="631">
        <v>7000024508</v>
      </c>
      <c r="C167" s="631">
        <v>2840</v>
      </c>
      <c r="D167" s="631" t="s">
        <v>452</v>
      </c>
      <c r="E167" s="631">
        <v>1000006779</v>
      </c>
      <c r="F167" s="632">
        <v>18</v>
      </c>
      <c r="G167" s="631" t="s">
        <v>479</v>
      </c>
      <c r="H167" s="631" t="s">
        <v>220</v>
      </c>
      <c r="I167" s="631">
        <v>431</v>
      </c>
      <c r="J167" s="634"/>
      <c r="K167" s="627" t="str">
        <f t="shared" si="49"/>
        <v>INCLUDED</v>
      </c>
      <c r="L167" s="634"/>
      <c r="M167" s="627" t="str">
        <f t="shared" si="50"/>
        <v>INCLUDED</v>
      </c>
      <c r="N167" s="627">
        <f t="shared" si="51"/>
        <v>0</v>
      </c>
      <c r="O167" s="627" t="str">
        <f t="shared" si="52"/>
        <v>INCLUDED</v>
      </c>
      <c r="P167" s="627" t="str">
        <f t="shared" si="53"/>
        <v>0</v>
      </c>
      <c r="Q167" s="627" t="str">
        <f t="shared" si="54"/>
        <v>0</v>
      </c>
      <c r="R167" s="627">
        <f t="shared" si="55"/>
        <v>0</v>
      </c>
      <c r="S167" s="627">
        <f t="shared" si="56"/>
        <v>0</v>
      </c>
      <c r="T167" s="628">
        <f t="shared" si="38"/>
        <v>0</v>
      </c>
      <c r="U167" s="628">
        <f>IF( F167="",#REF!*(IF(O167="Included",0,O167))/100,F167*(IF(O167="Included",0,O167)))</f>
        <v>0</v>
      </c>
      <c r="V167" s="629">
        <f>Discount!$H$36</f>
        <v>0</v>
      </c>
      <c r="W167" s="629">
        <f t="shared" si="39"/>
        <v>0</v>
      </c>
      <c r="X167" s="629">
        <f>IF(F167="",#REF!*W167/100,F167*W167)</f>
        <v>0</v>
      </c>
      <c r="Y167" s="630">
        <f t="shared" si="40"/>
        <v>0</v>
      </c>
      <c r="AA167" s="578">
        <f t="shared" si="41"/>
        <v>0</v>
      </c>
      <c r="AB167" s="577">
        <f t="shared" si="42"/>
        <v>0</v>
      </c>
      <c r="AC167" s="577">
        <f>IF(F167="",#REF!/100,F167)</f>
        <v>18</v>
      </c>
      <c r="AD167" s="577">
        <f t="shared" si="43"/>
        <v>0</v>
      </c>
      <c r="AE167" s="577">
        <f t="shared" si="44"/>
        <v>0</v>
      </c>
      <c r="AF167" s="577">
        <f t="shared" si="45"/>
        <v>0</v>
      </c>
      <c r="AG167" s="307">
        <f t="shared" si="46"/>
        <v>0</v>
      </c>
      <c r="AH167" s="307">
        <f t="shared" si="47"/>
        <v>0</v>
      </c>
      <c r="AI167" s="307">
        <f t="shared" si="48"/>
        <v>0</v>
      </c>
    </row>
    <row r="168" spans="1:35" ht="162.75" customHeight="1">
      <c r="A168" s="621">
        <v>21</v>
      </c>
      <c r="B168" s="631">
        <v>7000024508</v>
      </c>
      <c r="C168" s="631">
        <v>2850</v>
      </c>
      <c r="D168" s="631" t="s">
        <v>452</v>
      </c>
      <c r="E168" s="631">
        <v>1000032563</v>
      </c>
      <c r="F168" s="632">
        <v>18</v>
      </c>
      <c r="G168" s="631" t="s">
        <v>480</v>
      </c>
      <c r="H168" s="631" t="s">
        <v>219</v>
      </c>
      <c r="I168" s="631">
        <v>431</v>
      </c>
      <c r="J168" s="634"/>
      <c r="K168" s="627" t="str">
        <f t="shared" si="49"/>
        <v>INCLUDED</v>
      </c>
      <c r="L168" s="634"/>
      <c r="M168" s="627" t="str">
        <f t="shared" si="50"/>
        <v>INCLUDED</v>
      </c>
      <c r="N168" s="627">
        <f t="shared" si="51"/>
        <v>0</v>
      </c>
      <c r="O168" s="627" t="str">
        <f t="shared" si="52"/>
        <v>INCLUDED</v>
      </c>
      <c r="P168" s="627" t="str">
        <f t="shared" si="53"/>
        <v>0</v>
      </c>
      <c r="Q168" s="627" t="str">
        <f t="shared" si="54"/>
        <v>0</v>
      </c>
      <c r="R168" s="627">
        <f t="shared" si="55"/>
        <v>0</v>
      </c>
      <c r="S168" s="627">
        <f t="shared" si="56"/>
        <v>0</v>
      </c>
      <c r="T168" s="628">
        <f t="shared" si="38"/>
        <v>0</v>
      </c>
      <c r="U168" s="628">
        <f>IF( F168="",#REF!*(IF(O168="Included",0,O168))/100,F168*(IF(O168="Included",0,O168)))</f>
        <v>0</v>
      </c>
      <c r="V168" s="629">
        <f>Discount!$H$36</f>
        <v>0</v>
      </c>
      <c r="W168" s="629">
        <f t="shared" si="39"/>
        <v>0</v>
      </c>
      <c r="X168" s="629">
        <f>IF(F168="",#REF!*W168/100,F168*W168)</f>
        <v>0</v>
      </c>
      <c r="Y168" s="630">
        <f t="shared" si="40"/>
        <v>0</v>
      </c>
      <c r="AA168" s="578">
        <f t="shared" si="41"/>
        <v>0</v>
      </c>
      <c r="AB168" s="577">
        <f t="shared" si="42"/>
        <v>0</v>
      </c>
      <c r="AC168" s="577">
        <f>IF(F168="",#REF!/100,F168)</f>
        <v>18</v>
      </c>
      <c r="AD168" s="577">
        <f t="shared" si="43"/>
        <v>0</v>
      </c>
      <c r="AE168" s="577">
        <f t="shared" si="44"/>
        <v>0</v>
      </c>
      <c r="AF168" s="577">
        <f t="shared" si="45"/>
        <v>0</v>
      </c>
      <c r="AG168" s="307">
        <f t="shared" si="46"/>
        <v>0</v>
      </c>
      <c r="AH168" s="307">
        <f t="shared" si="47"/>
        <v>0</v>
      </c>
      <c r="AI168" s="307">
        <f t="shared" si="48"/>
        <v>0</v>
      </c>
    </row>
    <row r="169" spans="1:35" ht="162.75" customHeight="1">
      <c r="A169" s="621">
        <v>22</v>
      </c>
      <c r="B169" s="631">
        <v>7000024508</v>
      </c>
      <c r="C169" s="631">
        <v>2860</v>
      </c>
      <c r="D169" s="631" t="s">
        <v>452</v>
      </c>
      <c r="E169" s="631">
        <v>1000034828</v>
      </c>
      <c r="F169" s="632">
        <v>18</v>
      </c>
      <c r="G169" s="631" t="s">
        <v>481</v>
      </c>
      <c r="H169" s="631" t="s">
        <v>219</v>
      </c>
      <c r="I169" s="631">
        <v>431</v>
      </c>
      <c r="J169" s="634"/>
      <c r="K169" s="627" t="str">
        <f t="shared" si="49"/>
        <v>INCLUDED</v>
      </c>
      <c r="L169" s="634"/>
      <c r="M169" s="627" t="str">
        <f t="shared" si="50"/>
        <v>INCLUDED</v>
      </c>
      <c r="N169" s="627">
        <f t="shared" si="51"/>
        <v>0</v>
      </c>
      <c r="O169" s="627" t="str">
        <f t="shared" si="52"/>
        <v>INCLUDED</v>
      </c>
      <c r="P169" s="627" t="str">
        <f t="shared" si="53"/>
        <v>0</v>
      </c>
      <c r="Q169" s="627" t="str">
        <f t="shared" si="54"/>
        <v>0</v>
      </c>
      <c r="R169" s="627">
        <f t="shared" si="55"/>
        <v>0</v>
      </c>
      <c r="S169" s="627">
        <f t="shared" si="56"/>
        <v>0</v>
      </c>
      <c r="T169" s="628">
        <f t="shared" si="38"/>
        <v>0</v>
      </c>
      <c r="U169" s="628">
        <f>IF( F169="",#REF!*(IF(O169="Included",0,O169))/100,F169*(IF(O169="Included",0,O169)))</f>
        <v>0</v>
      </c>
      <c r="V169" s="629">
        <f>Discount!$H$36</f>
        <v>0</v>
      </c>
      <c r="W169" s="629">
        <f t="shared" si="39"/>
        <v>0</v>
      </c>
      <c r="X169" s="629">
        <f>IF(F169="",#REF!*W169/100,F169*W169)</f>
        <v>0</v>
      </c>
      <c r="Y169" s="630">
        <f t="shared" si="40"/>
        <v>0</v>
      </c>
      <c r="AA169" s="578">
        <f t="shared" si="41"/>
        <v>0</v>
      </c>
      <c r="AB169" s="577">
        <f t="shared" si="42"/>
        <v>0</v>
      </c>
      <c r="AC169" s="577">
        <f>IF(F169="",#REF!/100,F169)</f>
        <v>18</v>
      </c>
      <c r="AD169" s="577">
        <f t="shared" si="43"/>
        <v>0</v>
      </c>
      <c r="AE169" s="577">
        <f t="shared" si="44"/>
        <v>0</v>
      </c>
      <c r="AF169" s="577">
        <f t="shared" si="45"/>
        <v>0</v>
      </c>
      <c r="AG169" s="307">
        <f t="shared" si="46"/>
        <v>0</v>
      </c>
      <c r="AH169" s="307">
        <f t="shared" si="47"/>
        <v>0</v>
      </c>
      <c r="AI169" s="307">
        <f t="shared" si="48"/>
        <v>0</v>
      </c>
    </row>
    <row r="170" spans="1:35" ht="162.75" customHeight="1">
      <c r="A170" s="621">
        <v>23</v>
      </c>
      <c r="B170" s="631">
        <v>7000024508</v>
      </c>
      <c r="C170" s="631">
        <v>2870</v>
      </c>
      <c r="D170" s="631" t="s">
        <v>452</v>
      </c>
      <c r="E170" s="631">
        <v>1000007735</v>
      </c>
      <c r="F170" s="632">
        <v>18</v>
      </c>
      <c r="G170" s="631" t="s">
        <v>482</v>
      </c>
      <c r="H170" s="631" t="s">
        <v>220</v>
      </c>
      <c r="I170" s="631">
        <v>111</v>
      </c>
      <c r="J170" s="634"/>
      <c r="K170" s="627" t="str">
        <f t="shared" si="49"/>
        <v>INCLUDED</v>
      </c>
      <c r="L170" s="634"/>
      <c r="M170" s="627" t="str">
        <f t="shared" si="50"/>
        <v>INCLUDED</v>
      </c>
      <c r="N170" s="627">
        <f t="shared" si="51"/>
        <v>0</v>
      </c>
      <c r="O170" s="627" t="str">
        <f t="shared" si="52"/>
        <v>INCLUDED</v>
      </c>
      <c r="P170" s="627" t="str">
        <f t="shared" si="53"/>
        <v>0</v>
      </c>
      <c r="Q170" s="627" t="str">
        <f t="shared" si="54"/>
        <v>0</v>
      </c>
      <c r="R170" s="627">
        <f t="shared" si="55"/>
        <v>0</v>
      </c>
      <c r="S170" s="627">
        <f t="shared" si="56"/>
        <v>0</v>
      </c>
      <c r="T170" s="628">
        <f t="shared" si="38"/>
        <v>0</v>
      </c>
      <c r="U170" s="628">
        <f>IF( F170="",#REF!*(IF(O170="Included",0,O170))/100,F170*(IF(O170="Included",0,O170)))</f>
        <v>0</v>
      </c>
      <c r="V170" s="629">
        <f>Discount!$H$36</f>
        <v>0</v>
      </c>
      <c r="W170" s="629">
        <f t="shared" si="39"/>
        <v>0</v>
      </c>
      <c r="X170" s="629">
        <f>IF(F170="",#REF!*W170/100,F170*W170)</f>
        <v>0</v>
      </c>
      <c r="Y170" s="630">
        <f t="shared" si="40"/>
        <v>0</v>
      </c>
      <c r="AA170" s="578">
        <f t="shared" si="41"/>
        <v>0</v>
      </c>
      <c r="AB170" s="577">
        <f t="shared" si="42"/>
        <v>0</v>
      </c>
      <c r="AC170" s="577">
        <f>IF(F170="",#REF!/100,F170)</f>
        <v>18</v>
      </c>
      <c r="AD170" s="577">
        <f t="shared" si="43"/>
        <v>0</v>
      </c>
      <c r="AE170" s="577">
        <f t="shared" si="44"/>
        <v>0</v>
      </c>
      <c r="AF170" s="577">
        <f t="shared" si="45"/>
        <v>0</v>
      </c>
      <c r="AG170" s="307">
        <f t="shared" si="46"/>
        <v>0</v>
      </c>
      <c r="AH170" s="307">
        <f t="shared" si="47"/>
        <v>0</v>
      </c>
      <c r="AI170" s="307">
        <f t="shared" si="48"/>
        <v>0</v>
      </c>
    </row>
    <row r="171" spans="1:35" ht="162.75" customHeight="1">
      <c r="A171" s="621">
        <v>24</v>
      </c>
      <c r="B171" s="631">
        <v>7000024508</v>
      </c>
      <c r="C171" s="631">
        <v>2880</v>
      </c>
      <c r="D171" s="631" t="s">
        <v>453</v>
      </c>
      <c r="E171" s="631">
        <v>1000030861</v>
      </c>
      <c r="F171" s="632">
        <v>18</v>
      </c>
      <c r="G171" s="631" t="s">
        <v>483</v>
      </c>
      <c r="H171" s="631" t="s">
        <v>363</v>
      </c>
      <c r="I171" s="631">
        <v>213</v>
      </c>
      <c r="J171" s="634"/>
      <c r="K171" s="627" t="str">
        <f t="shared" si="49"/>
        <v>INCLUDED</v>
      </c>
      <c r="L171" s="634"/>
      <c r="M171" s="627" t="str">
        <f t="shared" si="50"/>
        <v>INCLUDED</v>
      </c>
      <c r="N171" s="627">
        <f t="shared" si="51"/>
        <v>0</v>
      </c>
      <c r="O171" s="627" t="str">
        <f t="shared" si="52"/>
        <v>INCLUDED</v>
      </c>
      <c r="P171" s="627" t="str">
        <f t="shared" si="53"/>
        <v>0</v>
      </c>
      <c r="Q171" s="627" t="str">
        <f t="shared" si="54"/>
        <v>0</v>
      </c>
      <c r="R171" s="627">
        <f t="shared" si="55"/>
        <v>0</v>
      </c>
      <c r="S171" s="627">
        <f t="shared" si="56"/>
        <v>0</v>
      </c>
      <c r="T171" s="628">
        <f t="shared" si="38"/>
        <v>0</v>
      </c>
      <c r="U171" s="628">
        <f>IF( F171="",#REF!*(IF(O171="Included",0,O171))/100,F171*(IF(O171="Included",0,O171)))</f>
        <v>0</v>
      </c>
      <c r="V171" s="629">
        <f>Discount!$H$36</f>
        <v>0</v>
      </c>
      <c r="W171" s="629">
        <f t="shared" si="39"/>
        <v>0</v>
      </c>
      <c r="X171" s="629">
        <f>IF(F171="",#REF!*W171/100,F171*W171)</f>
        <v>0</v>
      </c>
      <c r="Y171" s="630">
        <f t="shared" si="40"/>
        <v>0</v>
      </c>
      <c r="AA171" s="578">
        <f t="shared" si="41"/>
        <v>0</v>
      </c>
      <c r="AB171" s="577">
        <f t="shared" si="42"/>
        <v>0</v>
      </c>
      <c r="AC171" s="577">
        <f>IF(F171="",#REF!/100,F171)</f>
        <v>18</v>
      </c>
      <c r="AD171" s="577">
        <f t="shared" si="43"/>
        <v>0</v>
      </c>
      <c r="AE171" s="577">
        <f t="shared" si="44"/>
        <v>0</v>
      </c>
      <c r="AF171" s="577">
        <f t="shared" si="45"/>
        <v>0</v>
      </c>
      <c r="AG171" s="307">
        <f t="shared" si="46"/>
        <v>0</v>
      </c>
      <c r="AH171" s="307">
        <f t="shared" si="47"/>
        <v>0</v>
      </c>
      <c r="AI171" s="307">
        <f t="shared" si="48"/>
        <v>0</v>
      </c>
    </row>
    <row r="172" spans="1:35" ht="162.75" customHeight="1">
      <c r="A172" s="621">
        <v>25</v>
      </c>
      <c r="B172" s="631">
        <v>7000024508</v>
      </c>
      <c r="C172" s="631">
        <v>2890</v>
      </c>
      <c r="D172" s="631" t="s">
        <v>453</v>
      </c>
      <c r="E172" s="631">
        <v>1000030840</v>
      </c>
      <c r="F172" s="632">
        <v>18</v>
      </c>
      <c r="G172" s="631" t="s">
        <v>484</v>
      </c>
      <c r="H172" s="631" t="s">
        <v>363</v>
      </c>
      <c r="I172" s="631">
        <v>72</v>
      </c>
      <c r="J172" s="634"/>
      <c r="K172" s="627" t="str">
        <f t="shared" si="49"/>
        <v>INCLUDED</v>
      </c>
      <c r="L172" s="634"/>
      <c r="M172" s="627" t="str">
        <f t="shared" si="50"/>
        <v>INCLUDED</v>
      </c>
      <c r="N172" s="627">
        <f t="shared" si="51"/>
        <v>0</v>
      </c>
      <c r="O172" s="627" t="str">
        <f t="shared" si="52"/>
        <v>INCLUDED</v>
      </c>
      <c r="P172" s="627" t="str">
        <f t="shared" si="53"/>
        <v>0</v>
      </c>
      <c r="Q172" s="627" t="str">
        <f t="shared" si="54"/>
        <v>0</v>
      </c>
      <c r="R172" s="627">
        <f t="shared" si="55"/>
        <v>0</v>
      </c>
      <c r="S172" s="627">
        <f t="shared" si="56"/>
        <v>0</v>
      </c>
      <c r="T172" s="628">
        <f t="shared" si="38"/>
        <v>0</v>
      </c>
      <c r="U172" s="628">
        <f>IF( F172="",#REF!*(IF(O172="Included",0,O172))/100,F172*(IF(O172="Included",0,O172)))</f>
        <v>0</v>
      </c>
      <c r="V172" s="629">
        <f>Discount!$H$36</f>
        <v>0</v>
      </c>
      <c r="W172" s="629">
        <f t="shared" si="39"/>
        <v>0</v>
      </c>
      <c r="X172" s="629">
        <f>IF(F172="",#REF!*W172/100,F172*W172)</f>
        <v>0</v>
      </c>
      <c r="Y172" s="630">
        <f t="shared" si="40"/>
        <v>0</v>
      </c>
      <c r="AA172" s="578">
        <f t="shared" si="41"/>
        <v>0</v>
      </c>
      <c r="AB172" s="577">
        <f t="shared" si="42"/>
        <v>0</v>
      </c>
      <c r="AC172" s="577">
        <f>IF(F172="",#REF!/100,F172)</f>
        <v>18</v>
      </c>
      <c r="AD172" s="577">
        <f t="shared" si="43"/>
        <v>0</v>
      </c>
      <c r="AE172" s="577">
        <f t="shared" si="44"/>
        <v>0</v>
      </c>
      <c r="AF172" s="577">
        <f t="shared" si="45"/>
        <v>0</v>
      </c>
      <c r="AG172" s="307">
        <f t="shared" si="46"/>
        <v>0</v>
      </c>
      <c r="AH172" s="307">
        <f t="shared" si="47"/>
        <v>0</v>
      </c>
      <c r="AI172" s="307">
        <f t="shared" si="48"/>
        <v>0</v>
      </c>
    </row>
    <row r="173" spans="1:35" ht="162.75" customHeight="1">
      <c r="A173" s="621">
        <v>26</v>
      </c>
      <c r="B173" s="631">
        <v>7000024508</v>
      </c>
      <c r="C173" s="631">
        <v>2900</v>
      </c>
      <c r="D173" s="631" t="s">
        <v>454</v>
      </c>
      <c r="E173" s="631">
        <v>1000006183</v>
      </c>
      <c r="F173" s="632">
        <v>18</v>
      </c>
      <c r="G173" s="631" t="s">
        <v>485</v>
      </c>
      <c r="H173" s="631" t="s">
        <v>219</v>
      </c>
      <c r="I173" s="631">
        <v>42662</v>
      </c>
      <c r="J173" s="634"/>
      <c r="K173" s="627" t="str">
        <f t="shared" si="49"/>
        <v>INCLUDED</v>
      </c>
      <c r="L173" s="634"/>
      <c r="M173" s="627" t="str">
        <f t="shared" si="50"/>
        <v>INCLUDED</v>
      </c>
      <c r="N173" s="627">
        <f t="shared" si="51"/>
        <v>0</v>
      </c>
      <c r="O173" s="627" t="str">
        <f t="shared" si="52"/>
        <v>INCLUDED</v>
      </c>
      <c r="P173" s="627" t="str">
        <f t="shared" si="53"/>
        <v>0</v>
      </c>
      <c r="Q173" s="627" t="str">
        <f t="shared" si="54"/>
        <v>0</v>
      </c>
      <c r="R173" s="627">
        <f t="shared" si="55"/>
        <v>0</v>
      </c>
      <c r="S173" s="627">
        <f t="shared" si="56"/>
        <v>0</v>
      </c>
      <c r="T173" s="628">
        <f t="shared" si="38"/>
        <v>0</v>
      </c>
      <c r="U173" s="628">
        <f>IF( F173="",#REF!*(IF(O173="Included",0,O173))/100,F173*(IF(O173="Included",0,O173)))</f>
        <v>0</v>
      </c>
      <c r="V173" s="629">
        <f>Discount!$H$36</f>
        <v>0</v>
      </c>
      <c r="W173" s="629">
        <f t="shared" si="39"/>
        <v>0</v>
      </c>
      <c r="X173" s="629">
        <f>IF(F173="",#REF!*W173/100,F173*W173)</f>
        <v>0</v>
      </c>
      <c r="Y173" s="630">
        <f t="shared" si="40"/>
        <v>0</v>
      </c>
      <c r="AA173" s="578">
        <f t="shared" si="41"/>
        <v>0</v>
      </c>
      <c r="AB173" s="577">
        <f t="shared" si="42"/>
        <v>0</v>
      </c>
      <c r="AC173" s="577">
        <f>IF(F173="",#REF!/100,F173)</f>
        <v>18</v>
      </c>
      <c r="AD173" s="577">
        <f t="shared" si="43"/>
        <v>0</v>
      </c>
      <c r="AE173" s="577">
        <f t="shared" si="44"/>
        <v>0</v>
      </c>
      <c r="AF173" s="577">
        <f t="shared" si="45"/>
        <v>0</v>
      </c>
      <c r="AG173" s="307">
        <f t="shared" si="46"/>
        <v>0</v>
      </c>
      <c r="AH173" s="307">
        <f t="shared" si="47"/>
        <v>0</v>
      </c>
      <c r="AI173" s="307">
        <f t="shared" si="48"/>
        <v>0</v>
      </c>
    </row>
    <row r="174" spans="1:35" ht="162.75" customHeight="1">
      <c r="A174" s="621">
        <v>27</v>
      </c>
      <c r="B174" s="631">
        <v>7000024508</v>
      </c>
      <c r="C174" s="631">
        <v>2910</v>
      </c>
      <c r="D174" s="631" t="s">
        <v>454</v>
      </c>
      <c r="E174" s="631">
        <v>1000005023</v>
      </c>
      <c r="F174" s="632">
        <v>18</v>
      </c>
      <c r="G174" s="631" t="s">
        <v>486</v>
      </c>
      <c r="H174" s="631" t="s">
        <v>219</v>
      </c>
      <c r="I174" s="631">
        <v>3363</v>
      </c>
      <c r="J174" s="634"/>
      <c r="K174" s="627" t="str">
        <f t="shared" si="49"/>
        <v>INCLUDED</v>
      </c>
      <c r="L174" s="634"/>
      <c r="M174" s="627" t="str">
        <f t="shared" si="50"/>
        <v>INCLUDED</v>
      </c>
      <c r="N174" s="627">
        <f t="shared" si="51"/>
        <v>0</v>
      </c>
      <c r="O174" s="627" t="str">
        <f t="shared" si="52"/>
        <v>INCLUDED</v>
      </c>
      <c r="P174" s="627" t="str">
        <f t="shared" si="53"/>
        <v>0</v>
      </c>
      <c r="Q174" s="627" t="str">
        <f t="shared" si="54"/>
        <v>0</v>
      </c>
      <c r="R174" s="627">
        <f t="shared" si="55"/>
        <v>0</v>
      </c>
      <c r="S174" s="627">
        <f t="shared" si="56"/>
        <v>0</v>
      </c>
      <c r="T174" s="628">
        <f t="shared" si="38"/>
        <v>0</v>
      </c>
      <c r="U174" s="628">
        <f>IF( F174="",#REF!*(IF(O174="Included",0,O174))/100,F174*(IF(O174="Included",0,O174)))</f>
        <v>0</v>
      </c>
      <c r="V174" s="629">
        <f>Discount!$H$36</f>
        <v>0</v>
      </c>
      <c r="W174" s="629">
        <f t="shared" si="39"/>
        <v>0</v>
      </c>
      <c r="X174" s="629">
        <f>IF(F174="",#REF!*W174/100,F174*W174)</f>
        <v>0</v>
      </c>
      <c r="Y174" s="630">
        <f t="shared" si="40"/>
        <v>0</v>
      </c>
      <c r="AA174" s="578">
        <f t="shared" si="41"/>
        <v>0</v>
      </c>
      <c r="AB174" s="577">
        <f t="shared" si="42"/>
        <v>0</v>
      </c>
      <c r="AC174" s="577">
        <f>IF(F174="",#REF!/100,F174)</f>
        <v>18</v>
      </c>
      <c r="AD174" s="577">
        <f t="shared" si="43"/>
        <v>0</v>
      </c>
      <c r="AE174" s="577">
        <f t="shared" si="44"/>
        <v>0</v>
      </c>
      <c r="AF174" s="577">
        <f t="shared" si="45"/>
        <v>0</v>
      </c>
      <c r="AG174" s="307">
        <f t="shared" si="46"/>
        <v>0</v>
      </c>
      <c r="AH174" s="307">
        <f t="shared" si="47"/>
        <v>0</v>
      </c>
      <c r="AI174" s="307">
        <f t="shared" si="48"/>
        <v>0</v>
      </c>
    </row>
    <row r="175" spans="1:35" ht="162.75" customHeight="1">
      <c r="A175" s="621">
        <v>28</v>
      </c>
      <c r="B175" s="631">
        <v>7000024508</v>
      </c>
      <c r="C175" s="631">
        <v>2920</v>
      </c>
      <c r="D175" s="631" t="s">
        <v>455</v>
      </c>
      <c r="E175" s="631">
        <v>1000062512</v>
      </c>
      <c r="F175" s="632">
        <v>18</v>
      </c>
      <c r="G175" s="631" t="s">
        <v>487</v>
      </c>
      <c r="H175" s="631" t="s">
        <v>220</v>
      </c>
      <c r="I175" s="631">
        <v>1920</v>
      </c>
      <c r="J175" s="634"/>
      <c r="K175" s="627" t="str">
        <f t="shared" si="49"/>
        <v>INCLUDED</v>
      </c>
      <c r="L175" s="634"/>
      <c r="M175" s="627" t="str">
        <f t="shared" si="50"/>
        <v>INCLUDED</v>
      </c>
      <c r="N175" s="627">
        <f t="shared" si="51"/>
        <v>0</v>
      </c>
      <c r="O175" s="627" t="str">
        <f t="shared" si="52"/>
        <v>INCLUDED</v>
      </c>
      <c r="P175" s="627" t="str">
        <f t="shared" si="53"/>
        <v>0</v>
      </c>
      <c r="Q175" s="627" t="str">
        <f t="shared" si="54"/>
        <v>0</v>
      </c>
      <c r="R175" s="627">
        <f t="shared" si="55"/>
        <v>0</v>
      </c>
      <c r="S175" s="627">
        <f t="shared" si="56"/>
        <v>0</v>
      </c>
      <c r="T175" s="628">
        <f t="shared" si="38"/>
        <v>0</v>
      </c>
      <c r="U175" s="628">
        <f>IF( F175="",#REF!*(IF(O175="Included",0,O175))/100,F175*(IF(O175="Included",0,O175)))</f>
        <v>0</v>
      </c>
      <c r="V175" s="629">
        <f>Discount!$H$36</f>
        <v>0</v>
      </c>
      <c r="W175" s="629">
        <f t="shared" si="39"/>
        <v>0</v>
      </c>
      <c r="X175" s="629">
        <f>IF(F175="",#REF!*W175/100,F175*W175)</f>
        <v>0</v>
      </c>
      <c r="Y175" s="630">
        <f t="shared" si="40"/>
        <v>0</v>
      </c>
      <c r="AA175" s="578">
        <f t="shared" si="41"/>
        <v>0</v>
      </c>
      <c r="AB175" s="577">
        <f t="shared" si="42"/>
        <v>0</v>
      </c>
      <c r="AC175" s="577">
        <f>IF(F175="",#REF!/100,F175)</f>
        <v>18</v>
      </c>
      <c r="AD175" s="577">
        <f t="shared" si="43"/>
        <v>0</v>
      </c>
      <c r="AE175" s="577">
        <f t="shared" si="44"/>
        <v>0</v>
      </c>
      <c r="AF175" s="577">
        <f t="shared" si="45"/>
        <v>0</v>
      </c>
      <c r="AG175" s="307">
        <f t="shared" si="46"/>
        <v>0</v>
      </c>
      <c r="AH175" s="307">
        <f t="shared" si="47"/>
        <v>0</v>
      </c>
      <c r="AI175" s="307">
        <f t="shared" si="48"/>
        <v>0</v>
      </c>
    </row>
    <row r="176" spans="1:35" ht="162.75" customHeight="1">
      <c r="A176" s="621">
        <v>29</v>
      </c>
      <c r="B176" s="631">
        <v>7000024508</v>
      </c>
      <c r="C176" s="631">
        <v>10</v>
      </c>
      <c r="D176" s="631" t="s">
        <v>455</v>
      </c>
      <c r="E176" s="631">
        <v>1000069346</v>
      </c>
      <c r="F176" s="632">
        <v>18</v>
      </c>
      <c r="G176" s="631" t="s">
        <v>488</v>
      </c>
      <c r="H176" s="631" t="s">
        <v>220</v>
      </c>
      <c r="I176" s="631">
        <v>333</v>
      </c>
      <c r="J176" s="634"/>
      <c r="K176" s="627" t="str">
        <f t="shared" si="49"/>
        <v>INCLUDED</v>
      </c>
      <c r="L176" s="634"/>
      <c r="M176" s="627" t="str">
        <f t="shared" si="50"/>
        <v>INCLUDED</v>
      </c>
      <c r="N176" s="627">
        <f t="shared" si="51"/>
        <v>0</v>
      </c>
      <c r="O176" s="627" t="str">
        <f t="shared" si="52"/>
        <v>INCLUDED</v>
      </c>
      <c r="P176" s="627" t="str">
        <f t="shared" si="53"/>
        <v>0</v>
      </c>
      <c r="Q176" s="627" t="str">
        <f t="shared" si="54"/>
        <v>0</v>
      </c>
      <c r="R176" s="627">
        <f t="shared" si="55"/>
        <v>0</v>
      </c>
      <c r="S176" s="627">
        <f t="shared" si="56"/>
        <v>0</v>
      </c>
      <c r="T176" s="628">
        <f t="shared" si="38"/>
        <v>0</v>
      </c>
      <c r="U176" s="628">
        <f>IF( F176="",#REF!*(IF(O176="Included",0,O176))/100,F176*(IF(O176="Included",0,O176)))</f>
        <v>0</v>
      </c>
      <c r="V176" s="629">
        <f>Discount!$H$36</f>
        <v>0</v>
      </c>
      <c r="W176" s="629">
        <f t="shared" si="39"/>
        <v>0</v>
      </c>
      <c r="X176" s="629">
        <f>IF(F176="",#REF!*W176/100,F176*W176)</f>
        <v>0</v>
      </c>
      <c r="Y176" s="630">
        <f t="shared" si="40"/>
        <v>0</v>
      </c>
      <c r="AA176" s="578">
        <f t="shared" si="41"/>
        <v>0</v>
      </c>
      <c r="AB176" s="577">
        <f t="shared" si="42"/>
        <v>0</v>
      </c>
      <c r="AC176" s="577">
        <f>IF(F176="",#REF!/100,F176)</f>
        <v>18</v>
      </c>
      <c r="AD176" s="577">
        <f t="shared" si="43"/>
        <v>0</v>
      </c>
      <c r="AE176" s="577">
        <f t="shared" si="44"/>
        <v>0</v>
      </c>
      <c r="AF176" s="577">
        <f t="shared" si="45"/>
        <v>0</v>
      </c>
      <c r="AG176" s="307">
        <f t="shared" si="46"/>
        <v>0</v>
      </c>
      <c r="AH176" s="307">
        <f t="shared" si="47"/>
        <v>0</v>
      </c>
      <c r="AI176" s="307">
        <f t="shared" si="48"/>
        <v>0</v>
      </c>
    </row>
    <row r="177" spans="1:35" ht="162.75" customHeight="1">
      <c r="A177" s="621">
        <v>30</v>
      </c>
      <c r="B177" s="631">
        <v>7000024508</v>
      </c>
      <c r="C177" s="631">
        <v>2930</v>
      </c>
      <c r="D177" s="631" t="s">
        <v>456</v>
      </c>
      <c r="E177" s="631">
        <v>1000020990</v>
      </c>
      <c r="F177" s="632">
        <v>18</v>
      </c>
      <c r="G177" s="631" t="s">
        <v>489</v>
      </c>
      <c r="H177" s="631" t="s">
        <v>219</v>
      </c>
      <c r="I177" s="631">
        <v>649</v>
      </c>
      <c r="J177" s="634"/>
      <c r="K177" s="627" t="str">
        <f t="shared" si="49"/>
        <v>INCLUDED</v>
      </c>
      <c r="L177" s="634"/>
      <c r="M177" s="627" t="str">
        <f t="shared" si="50"/>
        <v>INCLUDED</v>
      </c>
      <c r="N177" s="627">
        <f t="shared" si="51"/>
        <v>0</v>
      </c>
      <c r="O177" s="627" t="str">
        <f t="shared" si="52"/>
        <v>INCLUDED</v>
      </c>
      <c r="P177" s="627" t="str">
        <f t="shared" si="53"/>
        <v>0</v>
      </c>
      <c r="Q177" s="627" t="str">
        <f t="shared" si="54"/>
        <v>0</v>
      </c>
      <c r="R177" s="627">
        <f t="shared" si="55"/>
        <v>0</v>
      </c>
      <c r="S177" s="627">
        <f t="shared" si="56"/>
        <v>0</v>
      </c>
      <c r="T177" s="628">
        <f t="shared" si="38"/>
        <v>0</v>
      </c>
      <c r="U177" s="628">
        <f>IF( F177="",#REF!*(IF(O177="Included",0,O177))/100,F177*(IF(O177="Included",0,O177)))</f>
        <v>0</v>
      </c>
      <c r="V177" s="629">
        <f>Discount!$H$36</f>
        <v>0</v>
      </c>
      <c r="W177" s="629">
        <f t="shared" si="39"/>
        <v>0</v>
      </c>
      <c r="X177" s="629">
        <f>IF(F177="",#REF!*W177/100,F177*W177)</f>
        <v>0</v>
      </c>
      <c r="Y177" s="630">
        <f t="shared" si="40"/>
        <v>0</v>
      </c>
      <c r="AA177" s="578">
        <f t="shared" si="41"/>
        <v>0</v>
      </c>
      <c r="AB177" s="577">
        <f t="shared" si="42"/>
        <v>0</v>
      </c>
      <c r="AC177" s="577">
        <f>IF(F177="",#REF!/100,F177)</f>
        <v>18</v>
      </c>
      <c r="AD177" s="577">
        <f t="shared" si="43"/>
        <v>0</v>
      </c>
      <c r="AE177" s="577">
        <f t="shared" si="44"/>
        <v>0</v>
      </c>
      <c r="AF177" s="577">
        <f t="shared" si="45"/>
        <v>0</v>
      </c>
      <c r="AG177" s="307">
        <f t="shared" si="46"/>
        <v>0</v>
      </c>
      <c r="AH177" s="307">
        <f t="shared" si="47"/>
        <v>0</v>
      </c>
      <c r="AI177" s="307">
        <f t="shared" si="48"/>
        <v>0</v>
      </c>
    </row>
    <row r="178" spans="1:35" ht="162.75" customHeight="1">
      <c r="A178" s="621">
        <v>31</v>
      </c>
      <c r="B178" s="631">
        <v>7000024508</v>
      </c>
      <c r="C178" s="631">
        <v>2940</v>
      </c>
      <c r="D178" s="631" t="s">
        <v>456</v>
      </c>
      <c r="E178" s="631">
        <v>1000020446</v>
      </c>
      <c r="F178" s="632">
        <v>18</v>
      </c>
      <c r="G178" s="631" t="s">
        <v>490</v>
      </c>
      <c r="H178" s="631" t="s">
        <v>219</v>
      </c>
      <c r="I178" s="631">
        <v>113</v>
      </c>
      <c r="J178" s="634"/>
      <c r="K178" s="627" t="str">
        <f t="shared" si="49"/>
        <v>INCLUDED</v>
      </c>
      <c r="L178" s="634"/>
      <c r="M178" s="627" t="str">
        <f t="shared" si="50"/>
        <v>INCLUDED</v>
      </c>
      <c r="N178" s="627">
        <f t="shared" si="51"/>
        <v>0</v>
      </c>
      <c r="O178" s="627" t="str">
        <f t="shared" si="52"/>
        <v>INCLUDED</v>
      </c>
      <c r="P178" s="627" t="str">
        <f t="shared" si="53"/>
        <v>0</v>
      </c>
      <c r="Q178" s="627" t="str">
        <f t="shared" si="54"/>
        <v>0</v>
      </c>
      <c r="R178" s="627">
        <f t="shared" si="55"/>
        <v>0</v>
      </c>
      <c r="S178" s="627">
        <f t="shared" si="56"/>
        <v>0</v>
      </c>
      <c r="T178" s="628">
        <f t="shared" si="38"/>
        <v>0</v>
      </c>
      <c r="U178" s="628">
        <f>IF( F178="",#REF!*(IF(O178="Included",0,O178))/100,F178*(IF(O178="Included",0,O178)))</f>
        <v>0</v>
      </c>
      <c r="V178" s="629">
        <f>Discount!$H$36</f>
        <v>0</v>
      </c>
      <c r="W178" s="629">
        <f t="shared" si="39"/>
        <v>0</v>
      </c>
      <c r="X178" s="629">
        <f>IF(F178="",#REF!*W178/100,F178*W178)</f>
        <v>0</v>
      </c>
      <c r="Y178" s="630">
        <f t="shared" si="40"/>
        <v>0</v>
      </c>
      <c r="AA178" s="578">
        <f t="shared" si="41"/>
        <v>0</v>
      </c>
      <c r="AB178" s="577">
        <f t="shared" si="42"/>
        <v>0</v>
      </c>
      <c r="AC178" s="577">
        <f>IF(F178="",#REF!/100,F178)</f>
        <v>18</v>
      </c>
      <c r="AD178" s="577">
        <f t="shared" si="43"/>
        <v>0</v>
      </c>
      <c r="AE178" s="577">
        <f t="shared" si="44"/>
        <v>0</v>
      </c>
      <c r="AF178" s="577">
        <f t="shared" si="45"/>
        <v>0</v>
      </c>
      <c r="AG178" s="307">
        <f t="shared" si="46"/>
        <v>0</v>
      </c>
      <c r="AH178" s="307">
        <f t="shared" si="47"/>
        <v>0</v>
      </c>
      <c r="AI178" s="307">
        <f t="shared" si="48"/>
        <v>0</v>
      </c>
    </row>
    <row r="179" spans="1:35" ht="162.75" customHeight="1">
      <c r="A179" s="621">
        <v>32</v>
      </c>
      <c r="B179" s="631">
        <v>7000024508</v>
      </c>
      <c r="C179" s="631">
        <v>2950</v>
      </c>
      <c r="D179" s="631" t="s">
        <v>456</v>
      </c>
      <c r="E179" s="631">
        <v>1000022419</v>
      </c>
      <c r="F179" s="632">
        <v>18</v>
      </c>
      <c r="G179" s="631" t="s">
        <v>491</v>
      </c>
      <c r="H179" s="631" t="s">
        <v>219</v>
      </c>
      <c r="I179" s="631">
        <v>1522</v>
      </c>
      <c r="J179" s="634"/>
      <c r="K179" s="627" t="str">
        <f t="shared" si="49"/>
        <v>INCLUDED</v>
      </c>
      <c r="L179" s="634"/>
      <c r="M179" s="627" t="str">
        <f t="shared" si="50"/>
        <v>INCLUDED</v>
      </c>
      <c r="N179" s="627">
        <f t="shared" si="51"/>
        <v>0</v>
      </c>
      <c r="O179" s="627" t="str">
        <f t="shared" si="52"/>
        <v>INCLUDED</v>
      </c>
      <c r="P179" s="627" t="str">
        <f t="shared" si="53"/>
        <v>0</v>
      </c>
      <c r="Q179" s="627" t="str">
        <f t="shared" si="54"/>
        <v>0</v>
      </c>
      <c r="R179" s="627">
        <f t="shared" si="55"/>
        <v>0</v>
      </c>
      <c r="S179" s="627">
        <f t="shared" si="56"/>
        <v>0</v>
      </c>
      <c r="T179" s="628">
        <f t="shared" si="38"/>
        <v>0</v>
      </c>
      <c r="U179" s="628">
        <f>IF( F179="",#REF!*(IF(O179="Included",0,O179))/100,F179*(IF(O179="Included",0,O179)))</f>
        <v>0</v>
      </c>
      <c r="V179" s="629">
        <f>Discount!$H$36</f>
        <v>0</v>
      </c>
      <c r="W179" s="629">
        <f t="shared" si="39"/>
        <v>0</v>
      </c>
      <c r="X179" s="629">
        <f>IF(F179="",#REF!*W179/100,F179*W179)</f>
        <v>0</v>
      </c>
      <c r="Y179" s="630">
        <f t="shared" si="40"/>
        <v>0</v>
      </c>
      <c r="AA179" s="578">
        <f t="shared" si="41"/>
        <v>0</v>
      </c>
      <c r="AB179" s="577">
        <f t="shared" si="42"/>
        <v>0</v>
      </c>
      <c r="AC179" s="577">
        <f>IF(F179="",#REF!/100,F179)</f>
        <v>18</v>
      </c>
      <c r="AD179" s="577">
        <f t="shared" si="43"/>
        <v>0</v>
      </c>
      <c r="AE179" s="577">
        <f t="shared" si="44"/>
        <v>0</v>
      </c>
      <c r="AF179" s="577">
        <f t="shared" si="45"/>
        <v>0</v>
      </c>
      <c r="AG179" s="307">
        <f t="shared" si="46"/>
        <v>0</v>
      </c>
      <c r="AH179" s="307">
        <f t="shared" si="47"/>
        <v>0</v>
      </c>
      <c r="AI179" s="307">
        <f t="shared" si="48"/>
        <v>0</v>
      </c>
    </row>
    <row r="180" spans="1:35" ht="162.75" customHeight="1">
      <c r="A180" s="621">
        <v>33</v>
      </c>
      <c r="B180" s="631">
        <v>7000024508</v>
      </c>
      <c r="C180" s="631">
        <v>2960</v>
      </c>
      <c r="D180" s="631" t="s">
        <v>456</v>
      </c>
      <c r="E180" s="631">
        <v>1000015517</v>
      </c>
      <c r="F180" s="632">
        <v>18</v>
      </c>
      <c r="G180" s="631" t="s">
        <v>492</v>
      </c>
      <c r="H180" s="631" t="s">
        <v>219</v>
      </c>
      <c r="I180" s="631">
        <v>40</v>
      </c>
      <c r="J180" s="634"/>
      <c r="K180" s="627" t="str">
        <f t="shared" si="49"/>
        <v>INCLUDED</v>
      </c>
      <c r="L180" s="634"/>
      <c r="M180" s="627" t="str">
        <f t="shared" si="50"/>
        <v>INCLUDED</v>
      </c>
      <c r="N180" s="627">
        <f t="shared" si="51"/>
        <v>0</v>
      </c>
      <c r="O180" s="627" t="str">
        <f t="shared" si="52"/>
        <v>INCLUDED</v>
      </c>
      <c r="P180" s="627" t="str">
        <f t="shared" si="53"/>
        <v>0</v>
      </c>
      <c r="Q180" s="627" t="str">
        <f t="shared" si="54"/>
        <v>0</v>
      </c>
      <c r="R180" s="627">
        <f t="shared" si="55"/>
        <v>0</v>
      </c>
      <c r="S180" s="627">
        <f t="shared" si="56"/>
        <v>0</v>
      </c>
      <c r="T180" s="628">
        <f t="shared" si="38"/>
        <v>0</v>
      </c>
      <c r="U180" s="628">
        <f>IF( F180="",#REF!*(IF(O180="Included",0,O180))/100,F180*(IF(O180="Included",0,O180)))</f>
        <v>0</v>
      </c>
      <c r="V180" s="629">
        <f>Discount!$H$36</f>
        <v>0</v>
      </c>
      <c r="W180" s="629">
        <f t="shared" si="39"/>
        <v>0</v>
      </c>
      <c r="X180" s="629">
        <f>IF(F180="",#REF!*W180/100,F180*W180)</f>
        <v>0</v>
      </c>
      <c r="Y180" s="630">
        <f t="shared" si="40"/>
        <v>0</v>
      </c>
      <c r="AA180" s="578">
        <f t="shared" si="41"/>
        <v>0</v>
      </c>
      <c r="AB180" s="577">
        <f t="shared" si="42"/>
        <v>0</v>
      </c>
      <c r="AC180" s="577">
        <f>IF(F180="",#REF!/100,F180)</f>
        <v>18</v>
      </c>
      <c r="AD180" s="577">
        <f t="shared" si="43"/>
        <v>0</v>
      </c>
      <c r="AE180" s="577">
        <f t="shared" si="44"/>
        <v>0</v>
      </c>
      <c r="AF180" s="577">
        <f t="shared" si="45"/>
        <v>0</v>
      </c>
      <c r="AG180" s="307">
        <f t="shared" si="46"/>
        <v>0</v>
      </c>
      <c r="AH180" s="307">
        <f t="shared" si="47"/>
        <v>0</v>
      </c>
      <c r="AI180" s="307">
        <f t="shared" si="48"/>
        <v>0</v>
      </c>
    </row>
    <row r="181" spans="1:35" ht="162.75" customHeight="1">
      <c r="A181" s="621">
        <v>34</v>
      </c>
      <c r="B181" s="631">
        <v>7000024508</v>
      </c>
      <c r="C181" s="631">
        <v>2970</v>
      </c>
      <c r="D181" s="631" t="s">
        <v>456</v>
      </c>
      <c r="E181" s="631">
        <v>1000034136</v>
      </c>
      <c r="F181" s="632">
        <v>18</v>
      </c>
      <c r="G181" s="631" t="s">
        <v>493</v>
      </c>
      <c r="H181" s="631" t="s">
        <v>219</v>
      </c>
      <c r="I181" s="631">
        <v>751</v>
      </c>
      <c r="J181" s="634"/>
      <c r="K181" s="627" t="str">
        <f t="shared" si="49"/>
        <v>INCLUDED</v>
      </c>
      <c r="L181" s="634"/>
      <c r="M181" s="627" t="str">
        <f t="shared" si="50"/>
        <v>INCLUDED</v>
      </c>
      <c r="N181" s="627">
        <f t="shared" si="51"/>
        <v>0</v>
      </c>
      <c r="O181" s="627" t="str">
        <f t="shared" si="52"/>
        <v>INCLUDED</v>
      </c>
      <c r="P181" s="627" t="str">
        <f t="shared" si="53"/>
        <v>0</v>
      </c>
      <c r="Q181" s="627" t="str">
        <f t="shared" si="54"/>
        <v>0</v>
      </c>
      <c r="R181" s="627">
        <f t="shared" si="55"/>
        <v>0</v>
      </c>
      <c r="S181" s="627">
        <f t="shared" si="56"/>
        <v>0</v>
      </c>
      <c r="T181" s="628">
        <f t="shared" si="38"/>
        <v>0</v>
      </c>
      <c r="U181" s="628">
        <f>IF( F181="",#REF!*(IF(O181="Included",0,O181))/100,F181*(IF(O181="Included",0,O181)))</f>
        <v>0</v>
      </c>
      <c r="V181" s="629">
        <f>Discount!$H$36</f>
        <v>0</v>
      </c>
      <c r="W181" s="629">
        <f t="shared" si="39"/>
        <v>0</v>
      </c>
      <c r="X181" s="629">
        <f>IF(F181="",#REF!*W181/100,F181*W181)</f>
        <v>0</v>
      </c>
      <c r="Y181" s="630">
        <f t="shared" si="40"/>
        <v>0</v>
      </c>
      <c r="AA181" s="578">
        <f t="shared" si="41"/>
        <v>0</v>
      </c>
      <c r="AB181" s="577">
        <f t="shared" si="42"/>
        <v>0</v>
      </c>
      <c r="AC181" s="577">
        <f>IF(F181="",#REF!/100,F181)</f>
        <v>18</v>
      </c>
      <c r="AD181" s="577">
        <f t="shared" si="43"/>
        <v>0</v>
      </c>
      <c r="AE181" s="577">
        <f t="shared" si="44"/>
        <v>0</v>
      </c>
      <c r="AF181" s="577">
        <f t="shared" si="45"/>
        <v>0</v>
      </c>
      <c r="AG181" s="307">
        <f t="shared" si="46"/>
        <v>0</v>
      </c>
      <c r="AH181" s="307">
        <f t="shared" si="47"/>
        <v>0</v>
      </c>
      <c r="AI181" s="307">
        <f t="shared" si="48"/>
        <v>0</v>
      </c>
    </row>
    <row r="182" spans="1:35" ht="162.75" customHeight="1">
      <c r="A182" s="621">
        <v>35</v>
      </c>
      <c r="B182" s="631">
        <v>7000024508</v>
      </c>
      <c r="C182" s="631">
        <v>2980</v>
      </c>
      <c r="D182" s="631" t="s">
        <v>456</v>
      </c>
      <c r="E182" s="631">
        <v>1000022432</v>
      </c>
      <c r="F182" s="632">
        <v>18</v>
      </c>
      <c r="G182" s="631" t="s">
        <v>494</v>
      </c>
      <c r="H182" s="631" t="s">
        <v>219</v>
      </c>
      <c r="I182" s="631">
        <v>4518</v>
      </c>
      <c r="J182" s="634"/>
      <c r="K182" s="627" t="str">
        <f t="shared" si="49"/>
        <v>INCLUDED</v>
      </c>
      <c r="L182" s="634"/>
      <c r="M182" s="627" t="str">
        <f t="shared" si="50"/>
        <v>INCLUDED</v>
      </c>
      <c r="N182" s="627">
        <f t="shared" si="51"/>
        <v>0</v>
      </c>
      <c r="O182" s="627" t="str">
        <f t="shared" si="52"/>
        <v>INCLUDED</v>
      </c>
      <c r="P182" s="627" t="str">
        <f t="shared" si="53"/>
        <v>0</v>
      </c>
      <c r="Q182" s="627" t="str">
        <f t="shared" si="54"/>
        <v>0</v>
      </c>
      <c r="R182" s="627">
        <f t="shared" si="55"/>
        <v>0</v>
      </c>
      <c r="S182" s="627">
        <f t="shared" si="56"/>
        <v>0</v>
      </c>
      <c r="T182" s="628">
        <f t="shared" si="38"/>
        <v>0</v>
      </c>
      <c r="U182" s="628">
        <f>IF( F182="",#REF!*(IF(O182="Included",0,O182))/100,F182*(IF(O182="Included",0,O182)))</f>
        <v>0</v>
      </c>
      <c r="V182" s="629">
        <f>Discount!$H$36</f>
        <v>0</v>
      </c>
      <c r="W182" s="629">
        <f t="shared" si="39"/>
        <v>0</v>
      </c>
      <c r="X182" s="629">
        <f>IF(F182="",#REF!*W182/100,F182*W182)</f>
        <v>0</v>
      </c>
      <c r="Y182" s="630">
        <f t="shared" si="40"/>
        <v>0</v>
      </c>
      <c r="AA182" s="578">
        <f t="shared" si="41"/>
        <v>0</v>
      </c>
      <c r="AB182" s="577">
        <f t="shared" si="42"/>
        <v>0</v>
      </c>
      <c r="AC182" s="577">
        <f>IF(F182="",#REF!/100,F182)</f>
        <v>18</v>
      </c>
      <c r="AD182" s="577">
        <f t="shared" si="43"/>
        <v>0</v>
      </c>
      <c r="AE182" s="577">
        <f t="shared" si="44"/>
        <v>0</v>
      </c>
      <c r="AF182" s="577">
        <f t="shared" si="45"/>
        <v>0</v>
      </c>
      <c r="AG182" s="307">
        <f t="shared" si="46"/>
        <v>0</v>
      </c>
      <c r="AH182" s="307">
        <f t="shared" si="47"/>
        <v>0</v>
      </c>
      <c r="AI182" s="307">
        <f t="shared" si="48"/>
        <v>0</v>
      </c>
    </row>
    <row r="183" spans="1:35" ht="162.75" customHeight="1">
      <c r="A183" s="621">
        <v>36</v>
      </c>
      <c r="B183" s="631">
        <v>7000024508</v>
      </c>
      <c r="C183" s="631">
        <v>2990</v>
      </c>
      <c r="D183" s="631" t="s">
        <v>456</v>
      </c>
      <c r="E183" s="631">
        <v>1000018444</v>
      </c>
      <c r="F183" s="632">
        <v>18</v>
      </c>
      <c r="G183" s="631" t="s">
        <v>495</v>
      </c>
      <c r="H183" s="631" t="s">
        <v>219</v>
      </c>
      <c r="I183" s="631">
        <v>40</v>
      </c>
      <c r="J183" s="634"/>
      <c r="K183" s="627" t="str">
        <f t="shared" si="49"/>
        <v>INCLUDED</v>
      </c>
      <c r="L183" s="634"/>
      <c r="M183" s="627" t="str">
        <f t="shared" si="50"/>
        <v>INCLUDED</v>
      </c>
      <c r="N183" s="627">
        <f t="shared" si="51"/>
        <v>0</v>
      </c>
      <c r="O183" s="627" t="str">
        <f t="shared" si="52"/>
        <v>INCLUDED</v>
      </c>
      <c r="P183" s="627" t="str">
        <f t="shared" si="53"/>
        <v>0</v>
      </c>
      <c r="Q183" s="627" t="str">
        <f t="shared" si="54"/>
        <v>0</v>
      </c>
      <c r="R183" s="627">
        <f t="shared" si="55"/>
        <v>0</v>
      </c>
      <c r="S183" s="627">
        <f t="shared" si="56"/>
        <v>0</v>
      </c>
      <c r="T183" s="628">
        <f t="shared" si="38"/>
        <v>0</v>
      </c>
      <c r="U183" s="628">
        <f>IF( F183="",#REF!*(IF(O183="Included",0,O183))/100,F183*(IF(O183="Included",0,O183)))</f>
        <v>0</v>
      </c>
      <c r="V183" s="629">
        <f>Discount!$H$36</f>
        <v>0</v>
      </c>
      <c r="W183" s="629">
        <f t="shared" si="39"/>
        <v>0</v>
      </c>
      <c r="X183" s="629">
        <f>IF(F183="",#REF!*W183/100,F183*W183)</f>
        <v>0</v>
      </c>
      <c r="Y183" s="630">
        <f t="shared" si="40"/>
        <v>0</v>
      </c>
      <c r="AA183" s="578">
        <f t="shared" si="41"/>
        <v>0</v>
      </c>
      <c r="AB183" s="577">
        <f t="shared" si="42"/>
        <v>0</v>
      </c>
      <c r="AC183" s="577">
        <f>IF(F183="",#REF!/100,F183)</f>
        <v>18</v>
      </c>
      <c r="AD183" s="577">
        <f t="shared" si="43"/>
        <v>0</v>
      </c>
      <c r="AE183" s="577">
        <f t="shared" si="44"/>
        <v>0</v>
      </c>
      <c r="AF183" s="577">
        <f t="shared" si="45"/>
        <v>0</v>
      </c>
      <c r="AG183" s="307">
        <f t="shared" si="46"/>
        <v>0</v>
      </c>
      <c r="AH183" s="307">
        <f t="shared" si="47"/>
        <v>0</v>
      </c>
      <c r="AI183" s="307">
        <f t="shared" si="48"/>
        <v>0</v>
      </c>
    </row>
    <row r="184" spans="1:35" ht="162.75" customHeight="1">
      <c r="A184" s="621">
        <v>37</v>
      </c>
      <c r="B184" s="631">
        <v>7000024508</v>
      </c>
      <c r="C184" s="631">
        <v>3000</v>
      </c>
      <c r="D184" s="631" t="s">
        <v>456</v>
      </c>
      <c r="E184" s="631">
        <v>1000015514</v>
      </c>
      <c r="F184" s="632">
        <v>18</v>
      </c>
      <c r="G184" s="631" t="s">
        <v>496</v>
      </c>
      <c r="H184" s="631" t="s">
        <v>219</v>
      </c>
      <c r="I184" s="631">
        <v>131</v>
      </c>
      <c r="J184" s="634"/>
      <c r="K184" s="627" t="str">
        <f t="shared" si="49"/>
        <v>INCLUDED</v>
      </c>
      <c r="L184" s="634"/>
      <c r="M184" s="627" t="str">
        <f t="shared" si="50"/>
        <v>INCLUDED</v>
      </c>
      <c r="N184" s="627">
        <f t="shared" si="51"/>
        <v>0</v>
      </c>
      <c r="O184" s="627" t="str">
        <f t="shared" si="52"/>
        <v>INCLUDED</v>
      </c>
      <c r="P184" s="627" t="str">
        <f t="shared" si="53"/>
        <v>0</v>
      </c>
      <c r="Q184" s="627" t="str">
        <f t="shared" si="54"/>
        <v>0</v>
      </c>
      <c r="R184" s="627">
        <f t="shared" si="55"/>
        <v>0</v>
      </c>
      <c r="S184" s="627">
        <f t="shared" si="56"/>
        <v>0</v>
      </c>
      <c r="T184" s="628">
        <f t="shared" si="38"/>
        <v>0</v>
      </c>
      <c r="U184" s="628">
        <f>IF( F184="",#REF!*(IF(O184="Included",0,O184))/100,F184*(IF(O184="Included",0,O184)))</f>
        <v>0</v>
      </c>
      <c r="V184" s="629">
        <f>Discount!$H$36</f>
        <v>0</v>
      </c>
      <c r="W184" s="629">
        <f t="shared" si="39"/>
        <v>0</v>
      </c>
      <c r="X184" s="629">
        <f>IF(F184="",#REF!*W184/100,F184*W184)</f>
        <v>0</v>
      </c>
      <c r="Y184" s="630">
        <f t="shared" si="40"/>
        <v>0</v>
      </c>
      <c r="AA184" s="578">
        <f t="shared" si="41"/>
        <v>0</v>
      </c>
      <c r="AB184" s="577">
        <f t="shared" si="42"/>
        <v>0</v>
      </c>
      <c r="AC184" s="577">
        <f>IF(F184="",#REF!/100,F184)</f>
        <v>18</v>
      </c>
      <c r="AD184" s="577">
        <f t="shared" si="43"/>
        <v>0</v>
      </c>
      <c r="AE184" s="577">
        <f t="shared" si="44"/>
        <v>0</v>
      </c>
      <c r="AF184" s="577">
        <f t="shared" si="45"/>
        <v>0</v>
      </c>
      <c r="AG184" s="307">
        <f t="shared" si="46"/>
        <v>0</v>
      </c>
      <c r="AH184" s="307">
        <f t="shared" si="47"/>
        <v>0</v>
      </c>
      <c r="AI184" s="307">
        <f t="shared" si="48"/>
        <v>0</v>
      </c>
    </row>
    <row r="185" spans="1:35" ht="162.75" customHeight="1">
      <c r="A185" s="621">
        <v>38</v>
      </c>
      <c r="B185" s="631">
        <v>7000024508</v>
      </c>
      <c r="C185" s="631">
        <v>3010</v>
      </c>
      <c r="D185" s="631" t="s">
        <v>457</v>
      </c>
      <c r="E185" s="631">
        <v>1000016663</v>
      </c>
      <c r="F185" s="632">
        <v>18</v>
      </c>
      <c r="G185" s="631" t="s">
        <v>497</v>
      </c>
      <c r="H185" s="631" t="s">
        <v>220</v>
      </c>
      <c r="I185" s="631">
        <v>22</v>
      </c>
      <c r="J185" s="634"/>
      <c r="K185" s="627" t="str">
        <f t="shared" si="49"/>
        <v>INCLUDED</v>
      </c>
      <c r="L185" s="634"/>
      <c r="M185" s="627" t="str">
        <f t="shared" si="50"/>
        <v>INCLUDED</v>
      </c>
      <c r="N185" s="627">
        <f t="shared" si="51"/>
        <v>0</v>
      </c>
      <c r="O185" s="627" t="str">
        <f t="shared" si="52"/>
        <v>INCLUDED</v>
      </c>
      <c r="P185" s="627" t="str">
        <f t="shared" si="53"/>
        <v>0</v>
      </c>
      <c r="Q185" s="627" t="str">
        <f t="shared" si="54"/>
        <v>0</v>
      </c>
      <c r="R185" s="627">
        <f t="shared" si="55"/>
        <v>0</v>
      </c>
      <c r="S185" s="627">
        <f t="shared" si="56"/>
        <v>0</v>
      </c>
      <c r="T185" s="628">
        <f t="shared" si="38"/>
        <v>0</v>
      </c>
      <c r="U185" s="628">
        <f>IF( F185="",#REF!*(IF(O185="Included",0,O185))/100,F185*(IF(O185="Included",0,O185)))</f>
        <v>0</v>
      </c>
      <c r="V185" s="629">
        <f>Discount!$H$36</f>
        <v>0</v>
      </c>
      <c r="W185" s="629">
        <f t="shared" si="39"/>
        <v>0</v>
      </c>
      <c r="X185" s="629">
        <f>IF(F185="",#REF!*W185/100,F185*W185)</f>
        <v>0</v>
      </c>
      <c r="Y185" s="630">
        <f t="shared" si="40"/>
        <v>0</v>
      </c>
      <c r="AA185" s="578">
        <f t="shared" si="41"/>
        <v>0</v>
      </c>
      <c r="AB185" s="577">
        <f t="shared" si="42"/>
        <v>0</v>
      </c>
      <c r="AC185" s="577">
        <f>IF(F185="",#REF!/100,F185)</f>
        <v>18</v>
      </c>
      <c r="AD185" s="577">
        <f t="shared" si="43"/>
        <v>0</v>
      </c>
      <c r="AE185" s="577">
        <f t="shared" si="44"/>
        <v>0</v>
      </c>
      <c r="AF185" s="577">
        <f t="shared" si="45"/>
        <v>0</v>
      </c>
      <c r="AG185" s="307">
        <f t="shared" si="46"/>
        <v>0</v>
      </c>
      <c r="AH185" s="307">
        <f t="shared" si="47"/>
        <v>0</v>
      </c>
      <c r="AI185" s="307">
        <f t="shared" si="48"/>
        <v>0</v>
      </c>
    </row>
    <row r="186" spans="1:35" ht="162.75" customHeight="1">
      <c r="A186" s="621">
        <v>39</v>
      </c>
      <c r="B186" s="631">
        <v>7000024508</v>
      </c>
      <c r="C186" s="631">
        <v>3020</v>
      </c>
      <c r="D186" s="631" t="s">
        <v>457</v>
      </c>
      <c r="E186" s="631">
        <v>1000016664</v>
      </c>
      <c r="F186" s="632">
        <v>18</v>
      </c>
      <c r="G186" s="631" t="s">
        <v>498</v>
      </c>
      <c r="H186" s="631" t="s">
        <v>220</v>
      </c>
      <c r="I186" s="631">
        <v>11</v>
      </c>
      <c r="J186" s="634"/>
      <c r="K186" s="627" t="str">
        <f t="shared" si="49"/>
        <v>INCLUDED</v>
      </c>
      <c r="L186" s="634"/>
      <c r="M186" s="627" t="str">
        <f t="shared" si="50"/>
        <v>INCLUDED</v>
      </c>
      <c r="N186" s="627">
        <f t="shared" si="51"/>
        <v>0</v>
      </c>
      <c r="O186" s="627" t="str">
        <f t="shared" si="52"/>
        <v>INCLUDED</v>
      </c>
      <c r="P186" s="627" t="str">
        <f t="shared" si="53"/>
        <v>0</v>
      </c>
      <c r="Q186" s="627" t="str">
        <f t="shared" si="54"/>
        <v>0</v>
      </c>
      <c r="R186" s="627">
        <f t="shared" si="55"/>
        <v>0</v>
      </c>
      <c r="S186" s="627">
        <f t="shared" si="56"/>
        <v>0</v>
      </c>
      <c r="T186" s="628">
        <f t="shared" si="38"/>
        <v>0</v>
      </c>
      <c r="U186" s="628">
        <f>IF( F186="",#REF!*(IF(O186="Included",0,O186))/100,F186*(IF(O186="Included",0,O186)))</f>
        <v>0</v>
      </c>
      <c r="V186" s="629">
        <f>Discount!$H$36</f>
        <v>0</v>
      </c>
      <c r="W186" s="629">
        <f t="shared" si="39"/>
        <v>0</v>
      </c>
      <c r="X186" s="629">
        <f>IF(F186="",#REF!*W186/100,F186*W186)</f>
        <v>0</v>
      </c>
      <c r="Y186" s="630">
        <f t="shared" si="40"/>
        <v>0</v>
      </c>
      <c r="AA186" s="578">
        <f t="shared" si="41"/>
        <v>0</v>
      </c>
      <c r="AB186" s="577">
        <f t="shared" si="42"/>
        <v>0</v>
      </c>
      <c r="AC186" s="577">
        <f>IF(F186="",#REF!/100,F186)</f>
        <v>18</v>
      </c>
      <c r="AD186" s="577">
        <f t="shared" si="43"/>
        <v>0</v>
      </c>
      <c r="AE186" s="577">
        <f t="shared" si="44"/>
        <v>0</v>
      </c>
      <c r="AF186" s="577">
        <f t="shared" si="45"/>
        <v>0</v>
      </c>
      <c r="AG186" s="307">
        <f t="shared" si="46"/>
        <v>0</v>
      </c>
      <c r="AH186" s="307">
        <f t="shared" si="47"/>
        <v>0</v>
      </c>
      <c r="AI186" s="307">
        <f t="shared" si="48"/>
        <v>0</v>
      </c>
    </row>
    <row r="187" spans="1:35" ht="162.75" customHeight="1">
      <c r="A187" s="621">
        <v>40</v>
      </c>
      <c r="B187" s="631">
        <v>7000024508</v>
      </c>
      <c r="C187" s="631">
        <v>3030</v>
      </c>
      <c r="D187" s="631" t="s">
        <v>457</v>
      </c>
      <c r="E187" s="631">
        <v>1000019903</v>
      </c>
      <c r="F187" s="632">
        <v>18</v>
      </c>
      <c r="G187" s="631" t="s">
        <v>499</v>
      </c>
      <c r="H187" s="631" t="s">
        <v>219</v>
      </c>
      <c r="I187" s="631">
        <v>43</v>
      </c>
      <c r="J187" s="634"/>
      <c r="K187" s="627" t="str">
        <f t="shared" si="49"/>
        <v>INCLUDED</v>
      </c>
      <c r="L187" s="634"/>
      <c r="M187" s="627" t="str">
        <f t="shared" si="50"/>
        <v>INCLUDED</v>
      </c>
      <c r="N187" s="627">
        <f t="shared" si="51"/>
        <v>0</v>
      </c>
      <c r="O187" s="627" t="str">
        <f t="shared" si="52"/>
        <v>INCLUDED</v>
      </c>
      <c r="P187" s="627" t="str">
        <f t="shared" si="53"/>
        <v>0</v>
      </c>
      <c r="Q187" s="627" t="str">
        <f t="shared" si="54"/>
        <v>0</v>
      </c>
      <c r="R187" s="627">
        <f t="shared" si="55"/>
        <v>0</v>
      </c>
      <c r="S187" s="627">
        <f t="shared" si="56"/>
        <v>0</v>
      </c>
      <c r="T187" s="628">
        <f t="shared" si="38"/>
        <v>0</v>
      </c>
      <c r="U187" s="628">
        <f>IF( F187="",#REF!*(IF(O187="Included",0,O187))/100,F187*(IF(O187="Included",0,O187)))</f>
        <v>0</v>
      </c>
      <c r="V187" s="629">
        <f>Discount!$H$36</f>
        <v>0</v>
      </c>
      <c r="W187" s="629">
        <f t="shared" si="39"/>
        <v>0</v>
      </c>
      <c r="X187" s="629">
        <f>IF(F187="",#REF!*W187/100,F187*W187)</f>
        <v>0</v>
      </c>
      <c r="Y187" s="630">
        <f t="shared" si="40"/>
        <v>0</v>
      </c>
      <c r="AA187" s="578">
        <f t="shared" si="41"/>
        <v>0</v>
      </c>
      <c r="AB187" s="577">
        <f t="shared" si="42"/>
        <v>0</v>
      </c>
      <c r="AC187" s="577">
        <f>IF(F187="",#REF!/100,F187)</f>
        <v>18</v>
      </c>
      <c r="AD187" s="577">
        <f t="shared" si="43"/>
        <v>0</v>
      </c>
      <c r="AE187" s="577">
        <f t="shared" si="44"/>
        <v>0</v>
      </c>
      <c r="AF187" s="577">
        <f t="shared" si="45"/>
        <v>0</v>
      </c>
      <c r="AG187" s="307">
        <f t="shared" si="46"/>
        <v>0</v>
      </c>
      <c r="AH187" s="307">
        <f t="shared" si="47"/>
        <v>0</v>
      </c>
      <c r="AI187" s="307">
        <f t="shared" si="48"/>
        <v>0</v>
      </c>
    </row>
    <row r="188" spans="1:35" ht="162.75" customHeight="1">
      <c r="A188" s="621">
        <v>41</v>
      </c>
      <c r="B188" s="631">
        <v>7000024508</v>
      </c>
      <c r="C188" s="631">
        <v>3040</v>
      </c>
      <c r="D188" s="631" t="s">
        <v>458</v>
      </c>
      <c r="E188" s="631">
        <v>1000069070</v>
      </c>
      <c r="F188" s="632">
        <v>18</v>
      </c>
      <c r="G188" s="631" t="s">
        <v>500</v>
      </c>
      <c r="H188" s="631" t="s">
        <v>219</v>
      </c>
      <c r="I188" s="631">
        <v>78</v>
      </c>
      <c r="J188" s="634"/>
      <c r="K188" s="627" t="str">
        <f t="shared" si="49"/>
        <v>INCLUDED</v>
      </c>
      <c r="L188" s="634"/>
      <c r="M188" s="627" t="str">
        <f t="shared" si="50"/>
        <v>INCLUDED</v>
      </c>
      <c r="N188" s="627">
        <f t="shared" si="51"/>
        <v>0</v>
      </c>
      <c r="O188" s="627" t="str">
        <f t="shared" si="52"/>
        <v>INCLUDED</v>
      </c>
      <c r="P188" s="627" t="str">
        <f t="shared" si="53"/>
        <v>0</v>
      </c>
      <c r="Q188" s="627" t="str">
        <f t="shared" si="54"/>
        <v>0</v>
      </c>
      <c r="R188" s="627">
        <f t="shared" si="55"/>
        <v>0</v>
      </c>
      <c r="S188" s="627">
        <f t="shared" si="56"/>
        <v>0</v>
      </c>
      <c r="T188" s="628">
        <f t="shared" si="38"/>
        <v>0</v>
      </c>
      <c r="U188" s="628">
        <f>IF( F188="",#REF!*(IF(O188="Included",0,O188))/100,F188*(IF(O188="Included",0,O188)))</f>
        <v>0</v>
      </c>
      <c r="V188" s="629">
        <f>Discount!$H$36</f>
        <v>0</v>
      </c>
      <c r="W188" s="629">
        <f t="shared" si="39"/>
        <v>0</v>
      </c>
      <c r="X188" s="629">
        <f>IF(F188="",#REF!*W188/100,F188*W188)</f>
        <v>0</v>
      </c>
      <c r="Y188" s="630">
        <f t="shared" si="40"/>
        <v>0</v>
      </c>
      <c r="AA188" s="578">
        <f t="shared" si="41"/>
        <v>0</v>
      </c>
      <c r="AB188" s="577">
        <f t="shared" si="42"/>
        <v>0</v>
      </c>
      <c r="AC188" s="577">
        <f>IF(F188="",#REF!/100,F188)</f>
        <v>18</v>
      </c>
      <c r="AD188" s="577">
        <f t="shared" si="43"/>
        <v>0</v>
      </c>
      <c r="AE188" s="577">
        <f t="shared" si="44"/>
        <v>0</v>
      </c>
      <c r="AF188" s="577">
        <f t="shared" si="45"/>
        <v>0</v>
      </c>
      <c r="AG188" s="307">
        <f t="shared" si="46"/>
        <v>0</v>
      </c>
      <c r="AH188" s="307">
        <f t="shared" si="47"/>
        <v>0</v>
      </c>
      <c r="AI188" s="307">
        <f t="shared" si="48"/>
        <v>0</v>
      </c>
    </row>
    <row r="189" spans="1:35" ht="162.75" customHeight="1">
      <c r="A189" s="621">
        <v>42</v>
      </c>
      <c r="B189" s="631">
        <v>7000024508</v>
      </c>
      <c r="C189" s="631">
        <v>3050</v>
      </c>
      <c r="D189" s="631" t="s">
        <v>458</v>
      </c>
      <c r="E189" s="631">
        <v>1000069069</v>
      </c>
      <c r="F189" s="632">
        <v>18</v>
      </c>
      <c r="G189" s="631" t="s">
        <v>501</v>
      </c>
      <c r="H189" s="631" t="s">
        <v>219</v>
      </c>
      <c r="I189" s="631">
        <v>18</v>
      </c>
      <c r="J189" s="634"/>
      <c r="K189" s="627" t="str">
        <f t="shared" si="49"/>
        <v>INCLUDED</v>
      </c>
      <c r="L189" s="634"/>
      <c r="M189" s="627" t="str">
        <f t="shared" si="50"/>
        <v>INCLUDED</v>
      </c>
      <c r="N189" s="627">
        <f t="shared" si="51"/>
        <v>0</v>
      </c>
      <c r="O189" s="627" t="str">
        <f t="shared" si="52"/>
        <v>INCLUDED</v>
      </c>
      <c r="P189" s="627" t="str">
        <f t="shared" si="53"/>
        <v>0</v>
      </c>
      <c r="Q189" s="627" t="str">
        <f t="shared" si="54"/>
        <v>0</v>
      </c>
      <c r="R189" s="627">
        <f t="shared" si="55"/>
        <v>0</v>
      </c>
      <c r="S189" s="627">
        <f t="shared" si="56"/>
        <v>0</v>
      </c>
      <c r="T189" s="628">
        <f t="shared" si="38"/>
        <v>0</v>
      </c>
      <c r="U189" s="628">
        <f>IF( F189="",#REF!*(IF(O189="Included",0,O189))/100,F189*(IF(O189="Included",0,O189)))</f>
        <v>0</v>
      </c>
      <c r="V189" s="629">
        <f>Discount!$H$36</f>
        <v>0</v>
      </c>
      <c r="W189" s="629">
        <f t="shared" si="39"/>
        <v>0</v>
      </c>
      <c r="X189" s="629">
        <f>IF(F189="",#REF!*W189/100,F189*W189)</f>
        <v>0</v>
      </c>
      <c r="Y189" s="630">
        <f t="shared" si="40"/>
        <v>0</v>
      </c>
      <c r="AA189" s="578">
        <f t="shared" si="41"/>
        <v>0</v>
      </c>
      <c r="AB189" s="577">
        <f t="shared" si="42"/>
        <v>0</v>
      </c>
      <c r="AC189" s="577">
        <f>IF(F189="",#REF!/100,F189)</f>
        <v>18</v>
      </c>
      <c r="AD189" s="577">
        <f t="shared" si="43"/>
        <v>0</v>
      </c>
      <c r="AE189" s="577">
        <f t="shared" si="44"/>
        <v>0</v>
      </c>
      <c r="AF189" s="577">
        <f t="shared" si="45"/>
        <v>0</v>
      </c>
      <c r="AG189" s="307">
        <f t="shared" si="46"/>
        <v>0</v>
      </c>
      <c r="AH189" s="307">
        <f t="shared" si="47"/>
        <v>0</v>
      </c>
      <c r="AI189" s="307">
        <f t="shared" si="48"/>
        <v>0</v>
      </c>
    </row>
    <row r="190" spans="1:35" ht="162.75" customHeight="1">
      <c r="A190" s="621">
        <v>43</v>
      </c>
      <c r="B190" s="631">
        <v>7000024508</v>
      </c>
      <c r="C190" s="631">
        <v>3060</v>
      </c>
      <c r="D190" s="631" t="s">
        <v>458</v>
      </c>
      <c r="E190" s="631">
        <v>1000069068</v>
      </c>
      <c r="F190" s="632">
        <v>18</v>
      </c>
      <c r="G190" s="631" t="s">
        <v>502</v>
      </c>
      <c r="H190" s="631" t="s">
        <v>219</v>
      </c>
      <c r="I190" s="631">
        <v>35</v>
      </c>
      <c r="J190" s="634"/>
      <c r="K190" s="627" t="str">
        <f t="shared" si="49"/>
        <v>INCLUDED</v>
      </c>
      <c r="L190" s="634"/>
      <c r="M190" s="627" t="str">
        <f t="shared" si="50"/>
        <v>INCLUDED</v>
      </c>
      <c r="N190" s="627">
        <f t="shared" si="51"/>
        <v>0</v>
      </c>
      <c r="O190" s="627" t="str">
        <f t="shared" si="52"/>
        <v>INCLUDED</v>
      </c>
      <c r="P190" s="627" t="str">
        <f t="shared" si="53"/>
        <v>0</v>
      </c>
      <c r="Q190" s="627" t="str">
        <f t="shared" si="54"/>
        <v>0</v>
      </c>
      <c r="R190" s="627">
        <f t="shared" si="55"/>
        <v>0</v>
      </c>
      <c r="S190" s="627">
        <f t="shared" si="56"/>
        <v>0</v>
      </c>
      <c r="T190" s="628">
        <f t="shared" si="38"/>
        <v>0</v>
      </c>
      <c r="U190" s="628">
        <f>IF( F190="",#REF!*(IF(O190="Included",0,O190))/100,F190*(IF(O190="Included",0,O190)))</f>
        <v>0</v>
      </c>
      <c r="V190" s="629">
        <f>Discount!$H$36</f>
        <v>0</v>
      </c>
      <c r="W190" s="629">
        <f t="shared" si="39"/>
        <v>0</v>
      </c>
      <c r="X190" s="629">
        <f>IF(F190="",#REF!*W190/100,F190*W190)</f>
        <v>0</v>
      </c>
      <c r="Y190" s="630">
        <f t="shared" si="40"/>
        <v>0</v>
      </c>
      <c r="AA190" s="578">
        <f t="shared" si="41"/>
        <v>0</v>
      </c>
      <c r="AB190" s="577">
        <f t="shared" si="42"/>
        <v>0</v>
      </c>
      <c r="AC190" s="577">
        <f>IF(F190="",#REF!/100,F190)</f>
        <v>18</v>
      </c>
      <c r="AD190" s="577">
        <f t="shared" si="43"/>
        <v>0</v>
      </c>
      <c r="AE190" s="577">
        <f t="shared" si="44"/>
        <v>0</v>
      </c>
      <c r="AF190" s="577">
        <f t="shared" si="45"/>
        <v>0</v>
      </c>
      <c r="AG190" s="307">
        <f t="shared" si="46"/>
        <v>0</v>
      </c>
      <c r="AH190" s="307">
        <f t="shared" si="47"/>
        <v>0</v>
      </c>
      <c r="AI190" s="307">
        <f t="shared" si="48"/>
        <v>0</v>
      </c>
    </row>
    <row r="191" spans="1:35" ht="162.75" customHeight="1">
      <c r="A191" s="621">
        <v>44</v>
      </c>
      <c r="B191" s="631">
        <v>7000024508</v>
      </c>
      <c r="C191" s="631">
        <v>3070</v>
      </c>
      <c r="D191" s="631" t="s">
        <v>458</v>
      </c>
      <c r="E191" s="631">
        <v>1000069067</v>
      </c>
      <c r="F191" s="632">
        <v>18</v>
      </c>
      <c r="G191" s="631" t="s">
        <v>503</v>
      </c>
      <c r="H191" s="631" t="s">
        <v>219</v>
      </c>
      <c r="I191" s="631">
        <v>20</v>
      </c>
      <c r="J191" s="634"/>
      <c r="K191" s="627" t="str">
        <f t="shared" si="49"/>
        <v>INCLUDED</v>
      </c>
      <c r="L191" s="634"/>
      <c r="M191" s="627" t="str">
        <f t="shared" si="50"/>
        <v>INCLUDED</v>
      </c>
      <c r="N191" s="627">
        <f t="shared" si="51"/>
        <v>0</v>
      </c>
      <c r="O191" s="627" t="str">
        <f t="shared" si="52"/>
        <v>INCLUDED</v>
      </c>
      <c r="P191" s="627" t="str">
        <f t="shared" si="53"/>
        <v>0</v>
      </c>
      <c r="Q191" s="627" t="str">
        <f t="shared" si="54"/>
        <v>0</v>
      </c>
      <c r="R191" s="627">
        <f t="shared" si="55"/>
        <v>0</v>
      </c>
      <c r="S191" s="627">
        <f t="shared" si="56"/>
        <v>0</v>
      </c>
      <c r="T191" s="628">
        <f t="shared" si="38"/>
        <v>0</v>
      </c>
      <c r="U191" s="628">
        <f>IF( F191="",#REF!*(IF(O191="Included",0,O191))/100,F191*(IF(O191="Included",0,O191)))</f>
        <v>0</v>
      </c>
      <c r="V191" s="629">
        <f>Discount!$H$36</f>
        <v>0</v>
      </c>
      <c r="W191" s="629">
        <f t="shared" si="39"/>
        <v>0</v>
      </c>
      <c r="X191" s="629">
        <f>IF(F191="",#REF!*W191/100,F191*W191)</f>
        <v>0</v>
      </c>
      <c r="Y191" s="630">
        <f t="shared" si="40"/>
        <v>0</v>
      </c>
      <c r="AA191" s="578">
        <f t="shared" si="41"/>
        <v>0</v>
      </c>
      <c r="AB191" s="577">
        <f t="shared" si="42"/>
        <v>0</v>
      </c>
      <c r="AC191" s="577">
        <f>IF(F191="",#REF!/100,F191)</f>
        <v>18</v>
      </c>
      <c r="AD191" s="577">
        <f t="shared" si="43"/>
        <v>0</v>
      </c>
      <c r="AE191" s="577">
        <f t="shared" si="44"/>
        <v>0</v>
      </c>
      <c r="AF191" s="577">
        <f t="shared" si="45"/>
        <v>0</v>
      </c>
      <c r="AG191" s="307">
        <f t="shared" si="46"/>
        <v>0</v>
      </c>
      <c r="AH191" s="307">
        <f t="shared" si="47"/>
        <v>0</v>
      </c>
      <c r="AI191" s="307">
        <f t="shared" si="48"/>
        <v>0</v>
      </c>
    </row>
    <row r="192" spans="1:35" ht="162.75" customHeight="1">
      <c r="A192" s="621">
        <v>45</v>
      </c>
      <c r="B192" s="631">
        <v>7000024508</v>
      </c>
      <c r="C192" s="631">
        <v>3080</v>
      </c>
      <c r="D192" s="631" t="s">
        <v>458</v>
      </c>
      <c r="E192" s="631">
        <v>1000069066</v>
      </c>
      <c r="F192" s="632">
        <v>18</v>
      </c>
      <c r="G192" s="631" t="s">
        <v>504</v>
      </c>
      <c r="H192" s="631" t="s">
        <v>219</v>
      </c>
      <c r="I192" s="631">
        <v>181</v>
      </c>
      <c r="J192" s="634"/>
      <c r="K192" s="627" t="str">
        <f t="shared" si="49"/>
        <v>INCLUDED</v>
      </c>
      <c r="L192" s="634"/>
      <c r="M192" s="627" t="str">
        <f t="shared" si="50"/>
        <v>INCLUDED</v>
      </c>
      <c r="N192" s="627">
        <f t="shared" si="51"/>
        <v>0</v>
      </c>
      <c r="O192" s="627" t="str">
        <f t="shared" si="52"/>
        <v>INCLUDED</v>
      </c>
      <c r="P192" s="627" t="str">
        <f t="shared" si="53"/>
        <v>0</v>
      </c>
      <c r="Q192" s="627" t="str">
        <f t="shared" si="54"/>
        <v>0</v>
      </c>
      <c r="R192" s="627">
        <f t="shared" si="55"/>
        <v>0</v>
      </c>
      <c r="S192" s="627">
        <f t="shared" si="56"/>
        <v>0</v>
      </c>
      <c r="T192" s="628">
        <f t="shared" si="38"/>
        <v>0</v>
      </c>
      <c r="U192" s="628">
        <f>IF( F192="",#REF!*(IF(O192="Included",0,O192))/100,F192*(IF(O192="Included",0,O192)))</f>
        <v>0</v>
      </c>
      <c r="V192" s="629">
        <f>Discount!$H$36</f>
        <v>0</v>
      </c>
      <c r="W192" s="629">
        <f t="shared" si="39"/>
        <v>0</v>
      </c>
      <c r="X192" s="629">
        <f>IF(F192="",#REF!*W192/100,F192*W192)</f>
        <v>0</v>
      </c>
      <c r="Y192" s="630">
        <f t="shared" si="40"/>
        <v>0</v>
      </c>
      <c r="AA192" s="578">
        <f t="shared" si="41"/>
        <v>0</v>
      </c>
      <c r="AB192" s="577">
        <f t="shared" si="42"/>
        <v>0</v>
      </c>
      <c r="AC192" s="577">
        <f>IF(F192="",#REF!/100,F192)</f>
        <v>18</v>
      </c>
      <c r="AD192" s="577">
        <f t="shared" si="43"/>
        <v>0</v>
      </c>
      <c r="AE192" s="577">
        <f t="shared" si="44"/>
        <v>0</v>
      </c>
      <c r="AF192" s="577">
        <f t="shared" si="45"/>
        <v>0</v>
      </c>
      <c r="AG192" s="307">
        <f t="shared" si="46"/>
        <v>0</v>
      </c>
      <c r="AH192" s="307">
        <f t="shared" si="47"/>
        <v>0</v>
      </c>
      <c r="AI192" s="307">
        <f t="shared" si="48"/>
        <v>0</v>
      </c>
    </row>
    <row r="193" spans="1:35" ht="162.75" customHeight="1">
      <c r="A193" s="621">
        <v>46</v>
      </c>
      <c r="B193" s="631">
        <v>7000024508</v>
      </c>
      <c r="C193" s="631">
        <v>3090</v>
      </c>
      <c r="D193" s="631" t="s">
        <v>458</v>
      </c>
      <c r="E193" s="631">
        <v>1000069065</v>
      </c>
      <c r="F193" s="632">
        <v>18</v>
      </c>
      <c r="G193" s="631" t="s">
        <v>505</v>
      </c>
      <c r="H193" s="631" t="s">
        <v>219</v>
      </c>
      <c r="I193" s="631">
        <v>94</v>
      </c>
      <c r="J193" s="634"/>
      <c r="K193" s="627" t="str">
        <f t="shared" si="49"/>
        <v>INCLUDED</v>
      </c>
      <c r="L193" s="634"/>
      <c r="M193" s="627" t="str">
        <f t="shared" si="50"/>
        <v>INCLUDED</v>
      </c>
      <c r="N193" s="627">
        <f t="shared" si="51"/>
        <v>0</v>
      </c>
      <c r="O193" s="627" t="str">
        <f t="shared" si="52"/>
        <v>INCLUDED</v>
      </c>
      <c r="P193" s="627" t="str">
        <f t="shared" si="53"/>
        <v>0</v>
      </c>
      <c r="Q193" s="627" t="str">
        <f t="shared" si="54"/>
        <v>0</v>
      </c>
      <c r="R193" s="627">
        <f t="shared" si="55"/>
        <v>0</v>
      </c>
      <c r="S193" s="627">
        <f t="shared" si="56"/>
        <v>0</v>
      </c>
      <c r="T193" s="628">
        <f t="shared" si="38"/>
        <v>0</v>
      </c>
      <c r="U193" s="628">
        <f>IF( F193="",#REF!*(IF(O193="Included",0,O193))/100,F193*(IF(O193="Included",0,O193)))</f>
        <v>0</v>
      </c>
      <c r="V193" s="629">
        <f>Discount!$H$36</f>
        <v>0</v>
      </c>
      <c r="W193" s="629">
        <f t="shared" si="39"/>
        <v>0</v>
      </c>
      <c r="X193" s="629">
        <f>IF(F193="",#REF!*W193/100,F193*W193)</f>
        <v>0</v>
      </c>
      <c r="Y193" s="630">
        <f t="shared" si="40"/>
        <v>0</v>
      </c>
      <c r="AA193" s="578">
        <f t="shared" si="41"/>
        <v>0</v>
      </c>
      <c r="AB193" s="577">
        <f t="shared" si="42"/>
        <v>0</v>
      </c>
      <c r="AC193" s="577">
        <f>IF(F193="",#REF!/100,F193)</f>
        <v>18</v>
      </c>
      <c r="AD193" s="577">
        <f t="shared" si="43"/>
        <v>0</v>
      </c>
      <c r="AE193" s="577">
        <f t="shared" si="44"/>
        <v>0</v>
      </c>
      <c r="AF193" s="577">
        <f t="shared" si="45"/>
        <v>0</v>
      </c>
      <c r="AG193" s="307">
        <f t="shared" si="46"/>
        <v>0</v>
      </c>
      <c r="AH193" s="307">
        <f t="shared" si="47"/>
        <v>0</v>
      </c>
      <c r="AI193" s="307">
        <f t="shared" si="48"/>
        <v>0</v>
      </c>
    </row>
    <row r="194" spans="1:35" ht="162.75" customHeight="1">
      <c r="A194" s="621">
        <v>47</v>
      </c>
      <c r="B194" s="631">
        <v>7000024508</v>
      </c>
      <c r="C194" s="631">
        <v>3100</v>
      </c>
      <c r="D194" s="631" t="s">
        <v>458</v>
      </c>
      <c r="E194" s="631">
        <v>1000069064</v>
      </c>
      <c r="F194" s="632">
        <v>18</v>
      </c>
      <c r="G194" s="631" t="s">
        <v>506</v>
      </c>
      <c r="H194" s="631" t="s">
        <v>219</v>
      </c>
      <c r="I194" s="631">
        <v>18</v>
      </c>
      <c r="J194" s="634"/>
      <c r="K194" s="627" t="str">
        <f t="shared" si="49"/>
        <v>INCLUDED</v>
      </c>
      <c r="L194" s="634"/>
      <c r="M194" s="627" t="str">
        <f t="shared" si="50"/>
        <v>INCLUDED</v>
      </c>
      <c r="N194" s="627">
        <f t="shared" si="51"/>
        <v>0</v>
      </c>
      <c r="O194" s="627" t="str">
        <f t="shared" si="52"/>
        <v>INCLUDED</v>
      </c>
      <c r="P194" s="627" t="str">
        <f t="shared" si="53"/>
        <v>0</v>
      </c>
      <c r="Q194" s="627" t="str">
        <f t="shared" si="54"/>
        <v>0</v>
      </c>
      <c r="R194" s="627">
        <f t="shared" si="55"/>
        <v>0</v>
      </c>
      <c r="S194" s="627">
        <f t="shared" si="56"/>
        <v>0</v>
      </c>
      <c r="T194" s="628">
        <f t="shared" si="38"/>
        <v>0</v>
      </c>
      <c r="U194" s="628">
        <f>IF( F194="",#REF!*(IF(O194="Included",0,O194))/100,F194*(IF(O194="Included",0,O194)))</f>
        <v>0</v>
      </c>
      <c r="V194" s="629">
        <f>Discount!$H$36</f>
        <v>0</v>
      </c>
      <c r="W194" s="629">
        <f t="shared" si="39"/>
        <v>0</v>
      </c>
      <c r="X194" s="629">
        <f>IF(F194="",#REF!*W194/100,F194*W194)</f>
        <v>0</v>
      </c>
      <c r="Y194" s="630">
        <f t="shared" si="40"/>
        <v>0</v>
      </c>
      <c r="AA194" s="578">
        <f t="shared" si="41"/>
        <v>0</v>
      </c>
      <c r="AB194" s="577">
        <f t="shared" si="42"/>
        <v>0</v>
      </c>
      <c r="AC194" s="577">
        <f>IF(F194="",#REF!/100,F194)</f>
        <v>18</v>
      </c>
      <c r="AD194" s="577">
        <f t="shared" si="43"/>
        <v>0</v>
      </c>
      <c r="AE194" s="577">
        <f t="shared" si="44"/>
        <v>0</v>
      </c>
      <c r="AF194" s="577">
        <f t="shared" si="45"/>
        <v>0</v>
      </c>
      <c r="AG194" s="307">
        <f t="shared" si="46"/>
        <v>0</v>
      </c>
      <c r="AH194" s="307">
        <f t="shared" si="47"/>
        <v>0</v>
      </c>
      <c r="AI194" s="307">
        <f t="shared" si="48"/>
        <v>0</v>
      </c>
    </row>
    <row r="195" spans="1:35" ht="162.75" customHeight="1">
      <c r="A195" s="621">
        <v>48</v>
      </c>
      <c r="B195" s="631">
        <v>7000024508</v>
      </c>
      <c r="C195" s="631">
        <v>3110</v>
      </c>
      <c r="D195" s="631" t="s">
        <v>458</v>
      </c>
      <c r="E195" s="631">
        <v>1000069063</v>
      </c>
      <c r="F195" s="632">
        <v>18</v>
      </c>
      <c r="G195" s="631" t="s">
        <v>507</v>
      </c>
      <c r="H195" s="631" t="s">
        <v>219</v>
      </c>
      <c r="I195" s="631">
        <v>35</v>
      </c>
      <c r="J195" s="634"/>
      <c r="K195" s="627" t="str">
        <f t="shared" si="49"/>
        <v>INCLUDED</v>
      </c>
      <c r="L195" s="634"/>
      <c r="M195" s="627" t="str">
        <f t="shared" si="50"/>
        <v>INCLUDED</v>
      </c>
      <c r="N195" s="627">
        <f t="shared" si="51"/>
        <v>0</v>
      </c>
      <c r="O195" s="627" t="str">
        <f t="shared" si="52"/>
        <v>INCLUDED</v>
      </c>
      <c r="P195" s="627" t="str">
        <f t="shared" si="53"/>
        <v>0</v>
      </c>
      <c r="Q195" s="627" t="str">
        <f t="shared" si="54"/>
        <v>0</v>
      </c>
      <c r="R195" s="627">
        <f t="shared" si="55"/>
        <v>0</v>
      </c>
      <c r="S195" s="627">
        <f t="shared" si="56"/>
        <v>0</v>
      </c>
      <c r="T195" s="628">
        <f t="shared" si="38"/>
        <v>0</v>
      </c>
      <c r="U195" s="628">
        <f>IF( F195="",#REF!*(IF(O195="Included",0,O195))/100,F195*(IF(O195="Included",0,O195)))</f>
        <v>0</v>
      </c>
      <c r="V195" s="629">
        <f>Discount!$H$36</f>
        <v>0</v>
      </c>
      <c r="W195" s="629">
        <f t="shared" si="39"/>
        <v>0</v>
      </c>
      <c r="X195" s="629">
        <f>IF(F195="",#REF!*W195/100,F195*W195)</f>
        <v>0</v>
      </c>
      <c r="Y195" s="630">
        <f t="shared" si="40"/>
        <v>0</v>
      </c>
      <c r="AA195" s="578">
        <f t="shared" si="41"/>
        <v>0</v>
      </c>
      <c r="AB195" s="577">
        <f t="shared" si="42"/>
        <v>0</v>
      </c>
      <c r="AC195" s="577">
        <f>IF(F195="",#REF!/100,F195)</f>
        <v>18</v>
      </c>
      <c r="AD195" s="577">
        <f t="shared" si="43"/>
        <v>0</v>
      </c>
      <c r="AE195" s="577">
        <f t="shared" si="44"/>
        <v>0</v>
      </c>
      <c r="AF195" s="577">
        <f t="shared" si="45"/>
        <v>0</v>
      </c>
      <c r="AG195" s="307">
        <f t="shared" si="46"/>
        <v>0</v>
      </c>
      <c r="AH195" s="307">
        <f t="shared" si="47"/>
        <v>0</v>
      </c>
      <c r="AI195" s="307">
        <f t="shared" si="48"/>
        <v>0</v>
      </c>
    </row>
    <row r="196" spans="1:35" ht="162.75" customHeight="1">
      <c r="A196" s="621">
        <v>49</v>
      </c>
      <c r="B196" s="631">
        <v>7000024508</v>
      </c>
      <c r="C196" s="631">
        <v>3120</v>
      </c>
      <c r="D196" s="631" t="s">
        <v>458</v>
      </c>
      <c r="E196" s="631">
        <v>1000069062</v>
      </c>
      <c r="F196" s="632">
        <v>18</v>
      </c>
      <c r="G196" s="631" t="s">
        <v>508</v>
      </c>
      <c r="H196" s="631" t="s">
        <v>219</v>
      </c>
      <c r="I196" s="631">
        <v>44</v>
      </c>
      <c r="J196" s="634"/>
      <c r="K196" s="627" t="str">
        <f t="shared" si="49"/>
        <v>INCLUDED</v>
      </c>
      <c r="L196" s="634"/>
      <c r="M196" s="627" t="str">
        <f t="shared" si="50"/>
        <v>INCLUDED</v>
      </c>
      <c r="N196" s="627">
        <f t="shared" si="51"/>
        <v>0</v>
      </c>
      <c r="O196" s="627" t="str">
        <f t="shared" si="52"/>
        <v>INCLUDED</v>
      </c>
      <c r="P196" s="627" t="str">
        <f t="shared" si="53"/>
        <v>0</v>
      </c>
      <c r="Q196" s="627" t="str">
        <f t="shared" si="54"/>
        <v>0</v>
      </c>
      <c r="R196" s="627">
        <f t="shared" si="55"/>
        <v>0</v>
      </c>
      <c r="S196" s="627">
        <f t="shared" si="56"/>
        <v>0</v>
      </c>
      <c r="T196" s="628">
        <f t="shared" si="38"/>
        <v>0</v>
      </c>
      <c r="U196" s="628">
        <f>IF( F196="",#REF!*(IF(O196="Included",0,O196))/100,F196*(IF(O196="Included",0,O196)))</f>
        <v>0</v>
      </c>
      <c r="V196" s="629">
        <f>Discount!$H$36</f>
        <v>0</v>
      </c>
      <c r="W196" s="629">
        <f t="shared" si="39"/>
        <v>0</v>
      </c>
      <c r="X196" s="629">
        <f>IF(F196="",#REF!*W196/100,F196*W196)</f>
        <v>0</v>
      </c>
      <c r="Y196" s="630">
        <f t="shared" si="40"/>
        <v>0</v>
      </c>
      <c r="AA196" s="578">
        <f t="shared" si="41"/>
        <v>0</v>
      </c>
      <c r="AB196" s="577">
        <f t="shared" si="42"/>
        <v>0</v>
      </c>
      <c r="AC196" s="577">
        <f>IF(F196="",#REF!/100,F196)</f>
        <v>18</v>
      </c>
      <c r="AD196" s="577">
        <f t="shared" si="43"/>
        <v>0</v>
      </c>
      <c r="AE196" s="577">
        <f t="shared" si="44"/>
        <v>0</v>
      </c>
      <c r="AF196" s="577">
        <f t="shared" si="45"/>
        <v>0</v>
      </c>
      <c r="AG196" s="307">
        <f t="shared" si="46"/>
        <v>0</v>
      </c>
      <c r="AH196" s="307">
        <f t="shared" si="47"/>
        <v>0</v>
      </c>
      <c r="AI196" s="307">
        <f t="shared" si="48"/>
        <v>0</v>
      </c>
    </row>
    <row r="197" spans="1:35" ht="162.75" customHeight="1">
      <c r="A197" s="621">
        <v>50</v>
      </c>
      <c r="B197" s="631">
        <v>7000024508</v>
      </c>
      <c r="C197" s="631">
        <v>3130</v>
      </c>
      <c r="D197" s="631" t="s">
        <v>458</v>
      </c>
      <c r="E197" s="631">
        <v>1000069061</v>
      </c>
      <c r="F197" s="632">
        <v>18</v>
      </c>
      <c r="G197" s="631" t="s">
        <v>509</v>
      </c>
      <c r="H197" s="631" t="s">
        <v>219</v>
      </c>
      <c r="I197" s="631">
        <v>165</v>
      </c>
      <c r="J197" s="634"/>
      <c r="K197" s="627" t="str">
        <f t="shared" si="49"/>
        <v>INCLUDED</v>
      </c>
      <c r="L197" s="634"/>
      <c r="M197" s="627" t="str">
        <f t="shared" si="50"/>
        <v>INCLUDED</v>
      </c>
      <c r="N197" s="627">
        <f t="shared" si="51"/>
        <v>0</v>
      </c>
      <c r="O197" s="627" t="str">
        <f t="shared" si="52"/>
        <v>INCLUDED</v>
      </c>
      <c r="P197" s="627" t="str">
        <f t="shared" si="53"/>
        <v>0</v>
      </c>
      <c r="Q197" s="627" t="str">
        <f t="shared" si="54"/>
        <v>0</v>
      </c>
      <c r="R197" s="627">
        <f t="shared" si="55"/>
        <v>0</v>
      </c>
      <c r="S197" s="627">
        <f t="shared" si="56"/>
        <v>0</v>
      </c>
      <c r="T197" s="628">
        <f t="shared" si="38"/>
        <v>0</v>
      </c>
      <c r="U197" s="628">
        <f>IF( F197="",#REF!*(IF(O197="Included",0,O197))/100,F197*(IF(O197="Included",0,O197)))</f>
        <v>0</v>
      </c>
      <c r="V197" s="629">
        <f>Discount!$H$36</f>
        <v>0</v>
      </c>
      <c r="W197" s="629">
        <f t="shared" si="39"/>
        <v>0</v>
      </c>
      <c r="X197" s="629">
        <f>IF(F197="",#REF!*W197/100,F197*W197)</f>
        <v>0</v>
      </c>
      <c r="Y197" s="630">
        <f t="shared" si="40"/>
        <v>0</v>
      </c>
      <c r="AA197" s="578">
        <f t="shared" si="41"/>
        <v>0</v>
      </c>
      <c r="AB197" s="577">
        <f t="shared" si="42"/>
        <v>0</v>
      </c>
      <c r="AC197" s="577">
        <f>IF(F197="",#REF!/100,F197)</f>
        <v>18</v>
      </c>
      <c r="AD197" s="577">
        <f t="shared" si="43"/>
        <v>0</v>
      </c>
      <c r="AE197" s="577">
        <f t="shared" si="44"/>
        <v>0</v>
      </c>
      <c r="AF197" s="577">
        <f t="shared" si="45"/>
        <v>0</v>
      </c>
      <c r="AG197" s="307">
        <f t="shared" si="46"/>
        <v>0</v>
      </c>
      <c r="AH197" s="307">
        <f t="shared" si="47"/>
        <v>0</v>
      </c>
      <c r="AI197" s="307">
        <f t="shared" si="48"/>
        <v>0</v>
      </c>
    </row>
    <row r="198" spans="1:35" ht="162.75" customHeight="1">
      <c r="A198" s="621">
        <v>51</v>
      </c>
      <c r="B198" s="631">
        <v>7000024508</v>
      </c>
      <c r="C198" s="631">
        <v>3140</v>
      </c>
      <c r="D198" s="631" t="s">
        <v>458</v>
      </c>
      <c r="E198" s="631">
        <v>1000069060</v>
      </c>
      <c r="F198" s="632">
        <v>18</v>
      </c>
      <c r="G198" s="631" t="s">
        <v>510</v>
      </c>
      <c r="H198" s="631" t="s">
        <v>219</v>
      </c>
      <c r="I198" s="631">
        <v>20</v>
      </c>
      <c r="J198" s="634"/>
      <c r="K198" s="627" t="str">
        <f t="shared" si="49"/>
        <v>INCLUDED</v>
      </c>
      <c r="L198" s="634"/>
      <c r="M198" s="627" t="str">
        <f t="shared" si="50"/>
        <v>INCLUDED</v>
      </c>
      <c r="N198" s="627">
        <f t="shared" si="51"/>
        <v>0</v>
      </c>
      <c r="O198" s="627" t="str">
        <f t="shared" si="52"/>
        <v>INCLUDED</v>
      </c>
      <c r="P198" s="627" t="str">
        <f t="shared" si="53"/>
        <v>0</v>
      </c>
      <c r="Q198" s="627" t="str">
        <f t="shared" si="54"/>
        <v>0</v>
      </c>
      <c r="R198" s="627">
        <f t="shared" si="55"/>
        <v>0</v>
      </c>
      <c r="S198" s="627">
        <f t="shared" si="56"/>
        <v>0</v>
      </c>
      <c r="T198" s="628">
        <f t="shared" si="38"/>
        <v>0</v>
      </c>
      <c r="U198" s="628">
        <f>IF( F198="",#REF!*(IF(O198="Included",0,O198))/100,F198*(IF(O198="Included",0,O198)))</f>
        <v>0</v>
      </c>
      <c r="V198" s="629">
        <f>Discount!$H$36</f>
        <v>0</v>
      </c>
      <c r="W198" s="629">
        <f t="shared" si="39"/>
        <v>0</v>
      </c>
      <c r="X198" s="629">
        <f>IF(F198="",#REF!*W198/100,F198*W198)</f>
        <v>0</v>
      </c>
      <c r="Y198" s="630">
        <f t="shared" si="40"/>
        <v>0</v>
      </c>
      <c r="AA198" s="578">
        <f t="shared" si="41"/>
        <v>0</v>
      </c>
      <c r="AB198" s="577">
        <f t="shared" si="42"/>
        <v>0</v>
      </c>
      <c r="AC198" s="577">
        <f>IF(F198="",#REF!/100,F198)</f>
        <v>18</v>
      </c>
      <c r="AD198" s="577">
        <f t="shared" si="43"/>
        <v>0</v>
      </c>
      <c r="AE198" s="577">
        <f t="shared" si="44"/>
        <v>0</v>
      </c>
      <c r="AF198" s="577">
        <f t="shared" si="45"/>
        <v>0</v>
      </c>
      <c r="AG198" s="307">
        <f t="shared" si="46"/>
        <v>0</v>
      </c>
      <c r="AH198" s="307">
        <f t="shared" si="47"/>
        <v>0</v>
      </c>
      <c r="AI198" s="307">
        <f t="shared" si="48"/>
        <v>0</v>
      </c>
    </row>
    <row r="199" spans="1:35" ht="162.75" customHeight="1">
      <c r="A199" s="621">
        <v>52</v>
      </c>
      <c r="B199" s="631">
        <v>7000024508</v>
      </c>
      <c r="C199" s="631">
        <v>3150</v>
      </c>
      <c r="D199" s="631" t="s">
        <v>458</v>
      </c>
      <c r="E199" s="631">
        <v>1000069059</v>
      </c>
      <c r="F199" s="632">
        <v>18</v>
      </c>
      <c r="G199" s="631" t="s">
        <v>511</v>
      </c>
      <c r="H199" s="631" t="s">
        <v>219</v>
      </c>
      <c r="I199" s="631">
        <v>19</v>
      </c>
      <c r="J199" s="634"/>
      <c r="K199" s="627" t="str">
        <f t="shared" si="49"/>
        <v>INCLUDED</v>
      </c>
      <c r="L199" s="634"/>
      <c r="M199" s="627" t="str">
        <f t="shared" si="50"/>
        <v>INCLUDED</v>
      </c>
      <c r="N199" s="627">
        <f t="shared" si="51"/>
        <v>0</v>
      </c>
      <c r="O199" s="627" t="str">
        <f t="shared" si="52"/>
        <v>INCLUDED</v>
      </c>
      <c r="P199" s="627" t="str">
        <f t="shared" si="53"/>
        <v>0</v>
      </c>
      <c r="Q199" s="627" t="str">
        <f t="shared" si="54"/>
        <v>0</v>
      </c>
      <c r="R199" s="627">
        <f t="shared" si="55"/>
        <v>0</v>
      </c>
      <c r="S199" s="627">
        <f t="shared" si="56"/>
        <v>0</v>
      </c>
      <c r="T199" s="628">
        <f t="shared" si="38"/>
        <v>0</v>
      </c>
      <c r="U199" s="628">
        <f>IF( F199="",#REF!*(IF(O199="Included",0,O199))/100,F199*(IF(O199="Included",0,O199)))</f>
        <v>0</v>
      </c>
      <c r="V199" s="629">
        <f>Discount!$H$36</f>
        <v>0</v>
      </c>
      <c r="W199" s="629">
        <f t="shared" si="39"/>
        <v>0</v>
      </c>
      <c r="X199" s="629">
        <f>IF(F199="",#REF!*W199/100,F199*W199)</f>
        <v>0</v>
      </c>
      <c r="Y199" s="630">
        <f t="shared" si="40"/>
        <v>0</v>
      </c>
      <c r="AA199" s="578">
        <f t="shared" si="41"/>
        <v>0</v>
      </c>
      <c r="AB199" s="577">
        <f t="shared" si="42"/>
        <v>0</v>
      </c>
      <c r="AC199" s="577">
        <f>IF(F199="",#REF!/100,F199)</f>
        <v>18</v>
      </c>
      <c r="AD199" s="577">
        <f t="shared" si="43"/>
        <v>0</v>
      </c>
      <c r="AE199" s="577">
        <f t="shared" si="44"/>
        <v>0</v>
      </c>
      <c r="AF199" s="577">
        <f t="shared" si="45"/>
        <v>0</v>
      </c>
      <c r="AG199" s="307">
        <f t="shared" si="46"/>
        <v>0</v>
      </c>
      <c r="AH199" s="307">
        <f t="shared" si="47"/>
        <v>0</v>
      </c>
      <c r="AI199" s="307">
        <f t="shared" si="48"/>
        <v>0</v>
      </c>
    </row>
    <row r="200" spans="1:35" ht="162.75" customHeight="1">
      <c r="A200" s="621">
        <v>53</v>
      </c>
      <c r="B200" s="631">
        <v>7000024508</v>
      </c>
      <c r="C200" s="631">
        <v>3160</v>
      </c>
      <c r="D200" s="631" t="s">
        <v>458</v>
      </c>
      <c r="E200" s="631">
        <v>1000069058</v>
      </c>
      <c r="F200" s="632">
        <v>18</v>
      </c>
      <c r="G200" s="631" t="s">
        <v>512</v>
      </c>
      <c r="H200" s="631" t="s">
        <v>219</v>
      </c>
      <c r="I200" s="631">
        <v>62</v>
      </c>
      <c r="J200" s="634"/>
      <c r="K200" s="627" t="str">
        <f t="shared" si="49"/>
        <v>INCLUDED</v>
      </c>
      <c r="L200" s="634"/>
      <c r="M200" s="627" t="str">
        <f t="shared" si="50"/>
        <v>INCLUDED</v>
      </c>
      <c r="N200" s="627">
        <f t="shared" si="51"/>
        <v>0</v>
      </c>
      <c r="O200" s="627" t="str">
        <f t="shared" si="52"/>
        <v>INCLUDED</v>
      </c>
      <c r="P200" s="627" t="str">
        <f t="shared" si="53"/>
        <v>0</v>
      </c>
      <c r="Q200" s="627" t="str">
        <f t="shared" si="54"/>
        <v>0</v>
      </c>
      <c r="R200" s="627">
        <f t="shared" si="55"/>
        <v>0</v>
      </c>
      <c r="S200" s="627">
        <f t="shared" si="56"/>
        <v>0</v>
      </c>
      <c r="T200" s="628">
        <f t="shared" si="38"/>
        <v>0</v>
      </c>
      <c r="U200" s="628">
        <f>IF( F200="",#REF!*(IF(O200="Included",0,O200))/100,F200*(IF(O200="Included",0,O200)))</f>
        <v>0</v>
      </c>
      <c r="V200" s="629">
        <f>Discount!$H$36</f>
        <v>0</v>
      </c>
      <c r="W200" s="629">
        <f t="shared" si="39"/>
        <v>0</v>
      </c>
      <c r="X200" s="629">
        <f>IF(F200="",#REF!*W200/100,F200*W200)</f>
        <v>0</v>
      </c>
      <c r="Y200" s="630">
        <f t="shared" si="40"/>
        <v>0</v>
      </c>
      <c r="AA200" s="578">
        <f t="shared" si="41"/>
        <v>0</v>
      </c>
      <c r="AB200" s="577">
        <f t="shared" si="42"/>
        <v>0</v>
      </c>
      <c r="AC200" s="577">
        <f>IF(F200="",#REF!/100,F200)</f>
        <v>18</v>
      </c>
      <c r="AD200" s="577">
        <f t="shared" si="43"/>
        <v>0</v>
      </c>
      <c r="AE200" s="577">
        <f t="shared" si="44"/>
        <v>0</v>
      </c>
      <c r="AF200" s="577">
        <f t="shared" si="45"/>
        <v>0</v>
      </c>
      <c r="AG200" s="307">
        <f t="shared" si="46"/>
        <v>0</v>
      </c>
      <c r="AH200" s="307">
        <f t="shared" si="47"/>
        <v>0</v>
      </c>
      <c r="AI200" s="307">
        <f t="shared" si="48"/>
        <v>0</v>
      </c>
    </row>
    <row r="201" spans="1:35" ht="162.75" customHeight="1">
      <c r="A201" s="621">
        <v>54</v>
      </c>
      <c r="B201" s="631">
        <v>7000024508</v>
      </c>
      <c r="C201" s="631">
        <v>3170</v>
      </c>
      <c r="D201" s="631" t="s">
        <v>458</v>
      </c>
      <c r="E201" s="631">
        <v>1000069057</v>
      </c>
      <c r="F201" s="632">
        <v>18</v>
      </c>
      <c r="G201" s="631" t="s">
        <v>513</v>
      </c>
      <c r="H201" s="631" t="s">
        <v>219</v>
      </c>
      <c r="I201" s="631">
        <v>63</v>
      </c>
      <c r="J201" s="634"/>
      <c r="K201" s="627" t="str">
        <f t="shared" si="49"/>
        <v>INCLUDED</v>
      </c>
      <c r="L201" s="634"/>
      <c r="M201" s="627" t="str">
        <f t="shared" si="50"/>
        <v>INCLUDED</v>
      </c>
      <c r="N201" s="627">
        <f t="shared" si="51"/>
        <v>0</v>
      </c>
      <c r="O201" s="627" t="str">
        <f t="shared" si="52"/>
        <v>INCLUDED</v>
      </c>
      <c r="P201" s="627" t="str">
        <f t="shared" si="53"/>
        <v>0</v>
      </c>
      <c r="Q201" s="627" t="str">
        <f t="shared" si="54"/>
        <v>0</v>
      </c>
      <c r="R201" s="627">
        <f t="shared" si="55"/>
        <v>0</v>
      </c>
      <c r="S201" s="627">
        <f t="shared" si="56"/>
        <v>0</v>
      </c>
      <c r="T201" s="628">
        <f t="shared" si="38"/>
        <v>0</v>
      </c>
      <c r="U201" s="628">
        <f>IF( F201="",#REF!*(IF(O201="Included",0,O201))/100,F201*(IF(O201="Included",0,O201)))</f>
        <v>0</v>
      </c>
      <c r="V201" s="629">
        <f>Discount!$H$36</f>
        <v>0</v>
      </c>
      <c r="W201" s="629">
        <f t="shared" si="39"/>
        <v>0</v>
      </c>
      <c r="X201" s="629">
        <f>IF(F201="",#REF!*W201/100,F201*W201)</f>
        <v>0</v>
      </c>
      <c r="Y201" s="630">
        <f t="shared" si="40"/>
        <v>0</v>
      </c>
      <c r="AA201" s="578">
        <f t="shared" si="41"/>
        <v>0</v>
      </c>
      <c r="AB201" s="577">
        <f t="shared" si="42"/>
        <v>0</v>
      </c>
      <c r="AC201" s="577">
        <f>IF(F201="",#REF!/100,F201)</f>
        <v>18</v>
      </c>
      <c r="AD201" s="577">
        <f t="shared" si="43"/>
        <v>0</v>
      </c>
      <c r="AE201" s="577">
        <f t="shared" si="44"/>
        <v>0</v>
      </c>
      <c r="AF201" s="577">
        <f t="shared" si="45"/>
        <v>0</v>
      </c>
      <c r="AG201" s="307">
        <f t="shared" si="46"/>
        <v>0</v>
      </c>
      <c r="AH201" s="307">
        <f t="shared" si="47"/>
        <v>0</v>
      </c>
      <c r="AI201" s="307">
        <f t="shared" si="48"/>
        <v>0</v>
      </c>
    </row>
    <row r="202" spans="1:35" ht="162.75" customHeight="1">
      <c r="A202" s="621">
        <v>55</v>
      </c>
      <c r="B202" s="631">
        <v>7000024508</v>
      </c>
      <c r="C202" s="631">
        <v>3180</v>
      </c>
      <c r="D202" s="631" t="s">
        <v>458</v>
      </c>
      <c r="E202" s="631">
        <v>1000069056</v>
      </c>
      <c r="F202" s="632">
        <v>18</v>
      </c>
      <c r="G202" s="631" t="s">
        <v>514</v>
      </c>
      <c r="H202" s="631" t="s">
        <v>219</v>
      </c>
      <c r="I202" s="631">
        <v>428</v>
      </c>
      <c r="J202" s="634"/>
      <c r="K202" s="627" t="str">
        <f t="shared" si="49"/>
        <v>INCLUDED</v>
      </c>
      <c r="L202" s="634"/>
      <c r="M202" s="627" t="str">
        <f t="shared" si="50"/>
        <v>INCLUDED</v>
      </c>
      <c r="N202" s="627">
        <f t="shared" si="51"/>
        <v>0</v>
      </c>
      <c r="O202" s="627" t="str">
        <f t="shared" si="52"/>
        <v>INCLUDED</v>
      </c>
      <c r="P202" s="627" t="str">
        <f t="shared" si="53"/>
        <v>0</v>
      </c>
      <c r="Q202" s="627" t="str">
        <f t="shared" si="54"/>
        <v>0</v>
      </c>
      <c r="R202" s="627">
        <f t="shared" si="55"/>
        <v>0</v>
      </c>
      <c r="S202" s="627">
        <f t="shared" si="56"/>
        <v>0</v>
      </c>
      <c r="T202" s="628">
        <f t="shared" si="38"/>
        <v>0</v>
      </c>
      <c r="U202" s="628">
        <f>IF( F202="",#REF!*(IF(O202="Included",0,O202))/100,F202*(IF(O202="Included",0,O202)))</f>
        <v>0</v>
      </c>
      <c r="V202" s="629">
        <f>Discount!$H$36</f>
        <v>0</v>
      </c>
      <c r="W202" s="629">
        <f t="shared" si="39"/>
        <v>0</v>
      </c>
      <c r="X202" s="629">
        <f>IF(F202="",#REF!*W202/100,F202*W202)</f>
        <v>0</v>
      </c>
      <c r="Y202" s="630">
        <f t="shared" si="40"/>
        <v>0</v>
      </c>
      <c r="AA202" s="578">
        <f t="shared" si="41"/>
        <v>0</v>
      </c>
      <c r="AB202" s="577">
        <f t="shared" si="42"/>
        <v>0</v>
      </c>
      <c r="AC202" s="577">
        <f>IF(F202="",#REF!/100,F202)</f>
        <v>18</v>
      </c>
      <c r="AD202" s="577">
        <f t="shared" si="43"/>
        <v>0</v>
      </c>
      <c r="AE202" s="577">
        <f t="shared" si="44"/>
        <v>0</v>
      </c>
      <c r="AF202" s="577">
        <f t="shared" si="45"/>
        <v>0</v>
      </c>
      <c r="AG202" s="307">
        <f t="shared" si="46"/>
        <v>0</v>
      </c>
      <c r="AH202" s="307">
        <f t="shared" si="47"/>
        <v>0</v>
      </c>
      <c r="AI202" s="307">
        <f t="shared" si="48"/>
        <v>0</v>
      </c>
    </row>
    <row r="203" spans="1:35" ht="162.75" customHeight="1">
      <c r="A203" s="621">
        <v>56</v>
      </c>
      <c r="B203" s="631">
        <v>7000024508</v>
      </c>
      <c r="C203" s="631">
        <v>3190</v>
      </c>
      <c r="D203" s="631" t="s">
        <v>458</v>
      </c>
      <c r="E203" s="631">
        <v>1000069055</v>
      </c>
      <c r="F203" s="632">
        <v>18</v>
      </c>
      <c r="G203" s="631" t="s">
        <v>515</v>
      </c>
      <c r="H203" s="631" t="s">
        <v>219</v>
      </c>
      <c r="I203" s="631">
        <v>16</v>
      </c>
      <c r="J203" s="634"/>
      <c r="K203" s="627" t="str">
        <f t="shared" si="49"/>
        <v>INCLUDED</v>
      </c>
      <c r="L203" s="634"/>
      <c r="M203" s="627" t="str">
        <f t="shared" si="50"/>
        <v>INCLUDED</v>
      </c>
      <c r="N203" s="627">
        <f t="shared" si="51"/>
        <v>0</v>
      </c>
      <c r="O203" s="627" t="str">
        <f t="shared" si="52"/>
        <v>INCLUDED</v>
      </c>
      <c r="P203" s="627" t="str">
        <f t="shared" si="53"/>
        <v>0</v>
      </c>
      <c r="Q203" s="627" t="str">
        <f t="shared" si="54"/>
        <v>0</v>
      </c>
      <c r="R203" s="627">
        <f t="shared" si="55"/>
        <v>0</v>
      </c>
      <c r="S203" s="627">
        <f t="shared" si="56"/>
        <v>0</v>
      </c>
      <c r="T203" s="628">
        <f t="shared" si="38"/>
        <v>0</v>
      </c>
      <c r="U203" s="628">
        <f>IF( F203="",#REF!*(IF(O203="Included",0,O203))/100,F203*(IF(O203="Included",0,O203)))</f>
        <v>0</v>
      </c>
      <c r="V203" s="629">
        <f>Discount!$H$36</f>
        <v>0</v>
      </c>
      <c r="W203" s="629">
        <f t="shared" si="39"/>
        <v>0</v>
      </c>
      <c r="X203" s="629">
        <f>IF(F203="",#REF!*W203/100,F203*W203)</f>
        <v>0</v>
      </c>
      <c r="Y203" s="630">
        <f t="shared" si="40"/>
        <v>0</v>
      </c>
      <c r="AA203" s="578">
        <f t="shared" si="41"/>
        <v>0</v>
      </c>
      <c r="AB203" s="577">
        <f t="shared" si="42"/>
        <v>0</v>
      </c>
      <c r="AC203" s="577">
        <f>IF(F203="",#REF!/100,F203)</f>
        <v>18</v>
      </c>
      <c r="AD203" s="577">
        <f t="shared" si="43"/>
        <v>0</v>
      </c>
      <c r="AE203" s="577">
        <f t="shared" si="44"/>
        <v>0</v>
      </c>
      <c r="AF203" s="577">
        <f t="shared" si="45"/>
        <v>0</v>
      </c>
      <c r="AG203" s="307">
        <f t="shared" si="46"/>
        <v>0</v>
      </c>
      <c r="AH203" s="307">
        <f t="shared" si="47"/>
        <v>0</v>
      </c>
      <c r="AI203" s="307">
        <f t="shared" si="48"/>
        <v>0</v>
      </c>
    </row>
    <row r="204" spans="1:35" ht="162.75" customHeight="1">
      <c r="A204" s="621">
        <v>57</v>
      </c>
      <c r="B204" s="631">
        <v>7000024508</v>
      </c>
      <c r="C204" s="631">
        <v>3200</v>
      </c>
      <c r="D204" s="631" t="s">
        <v>458</v>
      </c>
      <c r="E204" s="631">
        <v>1000069054</v>
      </c>
      <c r="F204" s="632">
        <v>18</v>
      </c>
      <c r="G204" s="631" t="s">
        <v>516</v>
      </c>
      <c r="H204" s="631" t="s">
        <v>219</v>
      </c>
      <c r="I204" s="631">
        <v>152</v>
      </c>
      <c r="J204" s="634"/>
      <c r="K204" s="627" t="str">
        <f t="shared" si="49"/>
        <v>INCLUDED</v>
      </c>
      <c r="L204" s="634"/>
      <c r="M204" s="627" t="str">
        <f t="shared" si="50"/>
        <v>INCLUDED</v>
      </c>
      <c r="N204" s="627">
        <f t="shared" si="51"/>
        <v>0</v>
      </c>
      <c r="O204" s="627" t="str">
        <f t="shared" si="52"/>
        <v>INCLUDED</v>
      </c>
      <c r="P204" s="627" t="str">
        <f t="shared" si="53"/>
        <v>0</v>
      </c>
      <c r="Q204" s="627" t="str">
        <f t="shared" si="54"/>
        <v>0</v>
      </c>
      <c r="R204" s="627">
        <f t="shared" si="55"/>
        <v>0</v>
      </c>
      <c r="S204" s="627">
        <f t="shared" si="56"/>
        <v>0</v>
      </c>
      <c r="T204" s="628">
        <f t="shared" si="38"/>
        <v>0</v>
      </c>
      <c r="U204" s="628">
        <f>IF( F204="",#REF!*(IF(O204="Included",0,O204))/100,F204*(IF(O204="Included",0,O204)))</f>
        <v>0</v>
      </c>
      <c r="V204" s="629">
        <f>Discount!$H$36</f>
        <v>0</v>
      </c>
      <c r="W204" s="629">
        <f t="shared" si="39"/>
        <v>0</v>
      </c>
      <c r="X204" s="629">
        <f>IF(F204="",#REF!*W204/100,F204*W204)</f>
        <v>0</v>
      </c>
      <c r="Y204" s="630">
        <f t="shared" si="40"/>
        <v>0</v>
      </c>
      <c r="AA204" s="578">
        <f t="shared" si="41"/>
        <v>0</v>
      </c>
      <c r="AB204" s="577">
        <f t="shared" si="42"/>
        <v>0</v>
      </c>
      <c r="AC204" s="577">
        <f>IF(F204="",#REF!/100,F204)</f>
        <v>18</v>
      </c>
      <c r="AD204" s="577">
        <f t="shared" si="43"/>
        <v>0</v>
      </c>
      <c r="AE204" s="577">
        <f t="shared" si="44"/>
        <v>0</v>
      </c>
      <c r="AF204" s="577">
        <f t="shared" si="45"/>
        <v>0</v>
      </c>
      <c r="AG204" s="307">
        <f t="shared" si="46"/>
        <v>0</v>
      </c>
      <c r="AH204" s="307">
        <f t="shared" si="47"/>
        <v>0</v>
      </c>
      <c r="AI204" s="307">
        <f t="shared" si="48"/>
        <v>0</v>
      </c>
    </row>
    <row r="205" spans="1:35" ht="162.75" customHeight="1">
      <c r="A205" s="621">
        <v>58</v>
      </c>
      <c r="B205" s="631">
        <v>7000024508</v>
      </c>
      <c r="C205" s="631">
        <v>3210</v>
      </c>
      <c r="D205" s="631" t="s">
        <v>458</v>
      </c>
      <c r="E205" s="631">
        <v>1000069053</v>
      </c>
      <c r="F205" s="632">
        <v>18</v>
      </c>
      <c r="G205" s="631" t="s">
        <v>517</v>
      </c>
      <c r="H205" s="631" t="s">
        <v>219</v>
      </c>
      <c r="I205" s="631">
        <v>76</v>
      </c>
      <c r="J205" s="634"/>
      <c r="K205" s="627" t="str">
        <f t="shared" si="49"/>
        <v>INCLUDED</v>
      </c>
      <c r="L205" s="634"/>
      <c r="M205" s="627" t="str">
        <f t="shared" si="50"/>
        <v>INCLUDED</v>
      </c>
      <c r="N205" s="627">
        <f t="shared" si="51"/>
        <v>0</v>
      </c>
      <c r="O205" s="627" t="str">
        <f t="shared" si="52"/>
        <v>INCLUDED</v>
      </c>
      <c r="P205" s="627" t="str">
        <f t="shared" si="53"/>
        <v>0</v>
      </c>
      <c r="Q205" s="627" t="str">
        <f t="shared" si="54"/>
        <v>0</v>
      </c>
      <c r="R205" s="627">
        <f t="shared" si="55"/>
        <v>0</v>
      </c>
      <c r="S205" s="627">
        <f t="shared" si="56"/>
        <v>0</v>
      </c>
      <c r="T205" s="628">
        <f t="shared" si="38"/>
        <v>0</v>
      </c>
      <c r="U205" s="628">
        <f>IF( F205="",#REF!*(IF(O205="Included",0,O205))/100,F205*(IF(O205="Included",0,O205)))</f>
        <v>0</v>
      </c>
      <c r="V205" s="629">
        <f>Discount!$H$36</f>
        <v>0</v>
      </c>
      <c r="W205" s="629">
        <f t="shared" si="39"/>
        <v>0</v>
      </c>
      <c r="X205" s="629">
        <f>IF(F205="",#REF!*W205/100,F205*W205)</f>
        <v>0</v>
      </c>
      <c r="Y205" s="630">
        <f t="shared" si="40"/>
        <v>0</v>
      </c>
      <c r="AA205" s="578">
        <f t="shared" si="41"/>
        <v>0</v>
      </c>
      <c r="AB205" s="577">
        <f t="shared" si="42"/>
        <v>0</v>
      </c>
      <c r="AC205" s="577">
        <f>IF(F205="",#REF!/100,F205)</f>
        <v>18</v>
      </c>
      <c r="AD205" s="577">
        <f t="shared" si="43"/>
        <v>0</v>
      </c>
      <c r="AE205" s="577">
        <f t="shared" si="44"/>
        <v>0</v>
      </c>
      <c r="AF205" s="577">
        <f t="shared" si="45"/>
        <v>0</v>
      </c>
      <c r="AG205" s="307">
        <f t="shared" si="46"/>
        <v>0</v>
      </c>
      <c r="AH205" s="307">
        <f t="shared" si="47"/>
        <v>0</v>
      </c>
      <c r="AI205" s="307">
        <f t="shared" si="48"/>
        <v>0</v>
      </c>
    </row>
    <row r="206" spans="1:35" ht="162.75" customHeight="1">
      <c r="A206" s="621">
        <v>59</v>
      </c>
      <c r="B206" s="631">
        <v>7000024508</v>
      </c>
      <c r="C206" s="631">
        <v>3220</v>
      </c>
      <c r="D206" s="631" t="s">
        <v>458</v>
      </c>
      <c r="E206" s="631">
        <v>1000069052</v>
      </c>
      <c r="F206" s="632">
        <v>18</v>
      </c>
      <c r="G206" s="631" t="s">
        <v>518</v>
      </c>
      <c r="H206" s="631" t="s">
        <v>219</v>
      </c>
      <c r="I206" s="631">
        <v>92</v>
      </c>
      <c r="J206" s="634"/>
      <c r="K206" s="627" t="str">
        <f t="shared" si="49"/>
        <v>INCLUDED</v>
      </c>
      <c r="L206" s="634"/>
      <c r="M206" s="627" t="str">
        <f t="shared" si="50"/>
        <v>INCLUDED</v>
      </c>
      <c r="N206" s="627">
        <f t="shared" si="51"/>
        <v>0</v>
      </c>
      <c r="O206" s="627" t="str">
        <f t="shared" si="52"/>
        <v>INCLUDED</v>
      </c>
      <c r="P206" s="627" t="str">
        <f t="shared" si="53"/>
        <v>0</v>
      </c>
      <c r="Q206" s="627" t="str">
        <f t="shared" si="54"/>
        <v>0</v>
      </c>
      <c r="R206" s="627">
        <f t="shared" si="55"/>
        <v>0</v>
      </c>
      <c r="S206" s="627">
        <f t="shared" si="56"/>
        <v>0</v>
      </c>
      <c r="T206" s="628">
        <f t="shared" si="38"/>
        <v>0</v>
      </c>
      <c r="U206" s="628">
        <f>IF( F206="",#REF!*(IF(O206="Included",0,O206))/100,F206*(IF(O206="Included",0,O206)))</f>
        <v>0</v>
      </c>
      <c r="V206" s="629">
        <f>Discount!$H$36</f>
        <v>0</v>
      </c>
      <c r="W206" s="629">
        <f t="shared" si="39"/>
        <v>0</v>
      </c>
      <c r="X206" s="629">
        <f>IF(F206="",#REF!*W206/100,F206*W206)</f>
        <v>0</v>
      </c>
      <c r="Y206" s="630">
        <f t="shared" si="40"/>
        <v>0</v>
      </c>
      <c r="AA206" s="578">
        <f t="shared" si="41"/>
        <v>0</v>
      </c>
      <c r="AB206" s="577">
        <f t="shared" si="42"/>
        <v>0</v>
      </c>
      <c r="AC206" s="577">
        <f>IF(F206="",#REF!/100,F206)</f>
        <v>18</v>
      </c>
      <c r="AD206" s="577">
        <f t="shared" si="43"/>
        <v>0</v>
      </c>
      <c r="AE206" s="577">
        <f t="shared" si="44"/>
        <v>0</v>
      </c>
      <c r="AF206" s="577">
        <f t="shared" si="45"/>
        <v>0</v>
      </c>
      <c r="AG206" s="307">
        <f t="shared" si="46"/>
        <v>0</v>
      </c>
      <c r="AH206" s="307">
        <f t="shared" si="47"/>
        <v>0</v>
      </c>
      <c r="AI206" s="307">
        <f t="shared" si="48"/>
        <v>0</v>
      </c>
    </row>
    <row r="207" spans="1:35" ht="162.75" customHeight="1">
      <c r="A207" s="621">
        <v>60</v>
      </c>
      <c r="B207" s="631">
        <v>7000024508</v>
      </c>
      <c r="C207" s="631">
        <v>3230</v>
      </c>
      <c r="D207" s="631" t="s">
        <v>458</v>
      </c>
      <c r="E207" s="631">
        <v>1000069051</v>
      </c>
      <c r="F207" s="632">
        <v>18</v>
      </c>
      <c r="G207" s="631" t="s">
        <v>519</v>
      </c>
      <c r="H207" s="631" t="s">
        <v>219</v>
      </c>
      <c r="I207" s="631">
        <v>108</v>
      </c>
      <c r="J207" s="634"/>
      <c r="K207" s="627" t="str">
        <f t="shared" si="49"/>
        <v>INCLUDED</v>
      </c>
      <c r="L207" s="634"/>
      <c r="M207" s="627" t="str">
        <f t="shared" si="50"/>
        <v>INCLUDED</v>
      </c>
      <c r="N207" s="627">
        <f t="shared" si="51"/>
        <v>0</v>
      </c>
      <c r="O207" s="627" t="str">
        <f t="shared" si="52"/>
        <v>INCLUDED</v>
      </c>
      <c r="P207" s="627" t="str">
        <f t="shared" si="53"/>
        <v>0</v>
      </c>
      <c r="Q207" s="627" t="str">
        <f t="shared" si="54"/>
        <v>0</v>
      </c>
      <c r="R207" s="627">
        <f t="shared" si="55"/>
        <v>0</v>
      </c>
      <c r="S207" s="627">
        <f t="shared" si="56"/>
        <v>0</v>
      </c>
      <c r="T207" s="628">
        <f t="shared" si="38"/>
        <v>0</v>
      </c>
      <c r="U207" s="628">
        <f>IF( F207="",#REF!*(IF(O207="Included",0,O207))/100,F207*(IF(O207="Included",0,O207)))</f>
        <v>0</v>
      </c>
      <c r="V207" s="629">
        <f>Discount!$H$36</f>
        <v>0</v>
      </c>
      <c r="W207" s="629">
        <f t="shared" si="39"/>
        <v>0</v>
      </c>
      <c r="X207" s="629">
        <f>IF(F207="",#REF!*W207/100,F207*W207)</f>
        <v>0</v>
      </c>
      <c r="Y207" s="630">
        <f t="shared" si="40"/>
        <v>0</v>
      </c>
      <c r="AA207" s="578">
        <f t="shared" si="41"/>
        <v>0</v>
      </c>
      <c r="AB207" s="577">
        <f t="shared" si="42"/>
        <v>0</v>
      </c>
      <c r="AC207" s="577">
        <f>IF(F207="",#REF!/100,F207)</f>
        <v>18</v>
      </c>
      <c r="AD207" s="577">
        <f t="shared" si="43"/>
        <v>0</v>
      </c>
      <c r="AE207" s="577">
        <f t="shared" si="44"/>
        <v>0</v>
      </c>
      <c r="AF207" s="577">
        <f t="shared" si="45"/>
        <v>0</v>
      </c>
      <c r="AG207" s="307">
        <f t="shared" si="46"/>
        <v>0</v>
      </c>
      <c r="AH207" s="307">
        <f t="shared" si="47"/>
        <v>0</v>
      </c>
      <c r="AI207" s="307">
        <f t="shared" si="48"/>
        <v>0</v>
      </c>
    </row>
    <row r="208" spans="1:35" ht="162.75" customHeight="1">
      <c r="A208" s="621">
        <v>61</v>
      </c>
      <c r="B208" s="631">
        <v>7000024508</v>
      </c>
      <c r="C208" s="631">
        <v>3240</v>
      </c>
      <c r="D208" s="631" t="s">
        <v>458</v>
      </c>
      <c r="E208" s="631">
        <v>1000069049</v>
      </c>
      <c r="F208" s="632">
        <v>18</v>
      </c>
      <c r="G208" s="631" t="s">
        <v>520</v>
      </c>
      <c r="H208" s="631" t="s">
        <v>219</v>
      </c>
      <c r="I208" s="631">
        <v>83</v>
      </c>
      <c r="J208" s="634"/>
      <c r="K208" s="627" t="str">
        <f t="shared" si="49"/>
        <v>INCLUDED</v>
      </c>
      <c r="L208" s="634"/>
      <c r="M208" s="627" t="str">
        <f t="shared" si="50"/>
        <v>INCLUDED</v>
      </c>
      <c r="N208" s="627">
        <f t="shared" si="51"/>
        <v>0</v>
      </c>
      <c r="O208" s="627" t="str">
        <f t="shared" si="52"/>
        <v>INCLUDED</v>
      </c>
      <c r="P208" s="627" t="str">
        <f t="shared" si="53"/>
        <v>0</v>
      </c>
      <c r="Q208" s="627" t="str">
        <f t="shared" si="54"/>
        <v>0</v>
      </c>
      <c r="R208" s="627">
        <f t="shared" si="55"/>
        <v>0</v>
      </c>
      <c r="S208" s="627">
        <f t="shared" si="56"/>
        <v>0</v>
      </c>
      <c r="T208" s="628">
        <f t="shared" si="38"/>
        <v>0</v>
      </c>
      <c r="U208" s="628">
        <f>IF( F208="",#REF!*(IF(O208="Included",0,O208))/100,F208*(IF(O208="Included",0,O208)))</f>
        <v>0</v>
      </c>
      <c r="V208" s="629">
        <f>Discount!$H$36</f>
        <v>0</v>
      </c>
      <c r="W208" s="629">
        <f t="shared" si="39"/>
        <v>0</v>
      </c>
      <c r="X208" s="629">
        <f>IF(F208="",#REF!*W208/100,F208*W208)</f>
        <v>0</v>
      </c>
      <c r="Y208" s="630">
        <f t="shared" si="40"/>
        <v>0</v>
      </c>
      <c r="AA208" s="578">
        <f t="shared" si="41"/>
        <v>0</v>
      </c>
      <c r="AB208" s="577">
        <f t="shared" si="42"/>
        <v>0</v>
      </c>
      <c r="AC208" s="577">
        <f>IF(F208="",#REF!/100,F208)</f>
        <v>18</v>
      </c>
      <c r="AD208" s="577">
        <f t="shared" si="43"/>
        <v>0</v>
      </c>
      <c r="AE208" s="577">
        <f t="shared" si="44"/>
        <v>0</v>
      </c>
      <c r="AF208" s="577">
        <f t="shared" si="45"/>
        <v>0</v>
      </c>
      <c r="AG208" s="307">
        <f t="shared" si="46"/>
        <v>0</v>
      </c>
      <c r="AH208" s="307">
        <f t="shared" si="47"/>
        <v>0</v>
      </c>
      <c r="AI208" s="307">
        <f t="shared" si="48"/>
        <v>0</v>
      </c>
    </row>
    <row r="209" spans="1:35" ht="162.75" customHeight="1">
      <c r="A209" s="621">
        <v>62</v>
      </c>
      <c r="B209" s="631">
        <v>7000024508</v>
      </c>
      <c r="C209" s="631">
        <v>3250</v>
      </c>
      <c r="D209" s="631" t="s">
        <v>458</v>
      </c>
      <c r="E209" s="631">
        <v>1000069048</v>
      </c>
      <c r="F209" s="632">
        <v>18</v>
      </c>
      <c r="G209" s="631" t="s">
        <v>521</v>
      </c>
      <c r="H209" s="631" t="s">
        <v>219</v>
      </c>
      <c r="I209" s="631">
        <v>89</v>
      </c>
      <c r="J209" s="634"/>
      <c r="K209" s="627" t="str">
        <f t="shared" si="49"/>
        <v>INCLUDED</v>
      </c>
      <c r="L209" s="634"/>
      <c r="M209" s="627" t="str">
        <f t="shared" si="50"/>
        <v>INCLUDED</v>
      </c>
      <c r="N209" s="627">
        <f t="shared" si="51"/>
        <v>0</v>
      </c>
      <c r="O209" s="627" t="str">
        <f t="shared" si="52"/>
        <v>INCLUDED</v>
      </c>
      <c r="P209" s="627" t="str">
        <f t="shared" si="53"/>
        <v>0</v>
      </c>
      <c r="Q209" s="627" t="str">
        <f t="shared" si="54"/>
        <v>0</v>
      </c>
      <c r="R209" s="627">
        <f t="shared" si="55"/>
        <v>0</v>
      </c>
      <c r="S209" s="627">
        <f t="shared" si="56"/>
        <v>0</v>
      </c>
      <c r="T209" s="628">
        <f t="shared" si="38"/>
        <v>0</v>
      </c>
      <c r="U209" s="628">
        <f>IF( F209="",#REF!*(IF(O209="Included",0,O209))/100,F209*(IF(O209="Included",0,O209)))</f>
        <v>0</v>
      </c>
      <c r="V209" s="629">
        <f>Discount!$H$36</f>
        <v>0</v>
      </c>
      <c r="W209" s="629">
        <f t="shared" si="39"/>
        <v>0</v>
      </c>
      <c r="X209" s="629">
        <f>IF(F209="",#REF!*W209/100,F209*W209)</f>
        <v>0</v>
      </c>
      <c r="Y209" s="630">
        <f t="shared" si="40"/>
        <v>0</v>
      </c>
      <c r="AA209" s="578">
        <f t="shared" si="41"/>
        <v>0</v>
      </c>
      <c r="AB209" s="577">
        <f t="shared" si="42"/>
        <v>0</v>
      </c>
      <c r="AC209" s="577">
        <f>IF(F209="",#REF!/100,F209)</f>
        <v>18</v>
      </c>
      <c r="AD209" s="577">
        <f t="shared" si="43"/>
        <v>0</v>
      </c>
      <c r="AE209" s="577">
        <f t="shared" si="44"/>
        <v>0</v>
      </c>
      <c r="AF209" s="577">
        <f t="shared" si="45"/>
        <v>0</v>
      </c>
      <c r="AG209" s="307">
        <f t="shared" si="46"/>
        <v>0</v>
      </c>
      <c r="AH209" s="307">
        <f t="shared" si="47"/>
        <v>0</v>
      </c>
      <c r="AI209" s="307">
        <f t="shared" si="48"/>
        <v>0</v>
      </c>
    </row>
    <row r="210" spans="1:35" ht="162.75" customHeight="1">
      <c r="A210" s="621">
        <v>63</v>
      </c>
      <c r="B210" s="631">
        <v>7000024508</v>
      </c>
      <c r="C210" s="631">
        <v>3260</v>
      </c>
      <c r="D210" s="631" t="s">
        <v>458</v>
      </c>
      <c r="E210" s="631">
        <v>1000069047</v>
      </c>
      <c r="F210" s="632">
        <v>18</v>
      </c>
      <c r="G210" s="631" t="s">
        <v>522</v>
      </c>
      <c r="H210" s="631" t="s">
        <v>219</v>
      </c>
      <c r="I210" s="631">
        <v>148</v>
      </c>
      <c r="J210" s="634"/>
      <c r="K210" s="627" t="str">
        <f t="shared" si="49"/>
        <v>INCLUDED</v>
      </c>
      <c r="L210" s="634"/>
      <c r="M210" s="627" t="str">
        <f t="shared" si="50"/>
        <v>INCLUDED</v>
      </c>
      <c r="N210" s="627">
        <f t="shared" si="51"/>
        <v>0</v>
      </c>
      <c r="O210" s="627" t="str">
        <f t="shared" si="52"/>
        <v>INCLUDED</v>
      </c>
      <c r="P210" s="627" t="str">
        <f t="shared" si="53"/>
        <v>0</v>
      </c>
      <c r="Q210" s="627" t="str">
        <f t="shared" si="54"/>
        <v>0</v>
      </c>
      <c r="R210" s="627">
        <f t="shared" si="55"/>
        <v>0</v>
      </c>
      <c r="S210" s="627">
        <f t="shared" si="56"/>
        <v>0</v>
      </c>
      <c r="T210" s="628">
        <f t="shared" si="38"/>
        <v>0</v>
      </c>
      <c r="U210" s="628">
        <f>IF( F210="",#REF!*(IF(O210="Included",0,O210))/100,F210*(IF(O210="Included",0,O210)))</f>
        <v>0</v>
      </c>
      <c r="V210" s="629">
        <f>Discount!$H$36</f>
        <v>0</v>
      </c>
      <c r="W210" s="629">
        <f t="shared" si="39"/>
        <v>0</v>
      </c>
      <c r="X210" s="629">
        <f>IF(F210="",#REF!*W210/100,F210*W210)</f>
        <v>0</v>
      </c>
      <c r="Y210" s="630">
        <f t="shared" si="40"/>
        <v>0</v>
      </c>
      <c r="AA210" s="578">
        <f t="shared" si="41"/>
        <v>0</v>
      </c>
      <c r="AB210" s="577">
        <f t="shared" si="42"/>
        <v>0</v>
      </c>
      <c r="AC210" s="577">
        <f>IF(F210="",#REF!/100,F210)</f>
        <v>18</v>
      </c>
      <c r="AD210" s="577">
        <f t="shared" si="43"/>
        <v>0</v>
      </c>
      <c r="AE210" s="577">
        <f t="shared" si="44"/>
        <v>0</v>
      </c>
      <c r="AF210" s="577">
        <f t="shared" si="45"/>
        <v>0</v>
      </c>
      <c r="AG210" s="307">
        <f t="shared" si="46"/>
        <v>0</v>
      </c>
      <c r="AH210" s="307">
        <f t="shared" si="47"/>
        <v>0</v>
      </c>
      <c r="AI210" s="307">
        <f t="shared" si="48"/>
        <v>0</v>
      </c>
    </row>
    <row r="211" spans="1:35" ht="162.75" customHeight="1">
      <c r="A211" s="621">
        <v>64</v>
      </c>
      <c r="B211" s="631">
        <v>7000024508</v>
      </c>
      <c r="C211" s="631">
        <v>3270</v>
      </c>
      <c r="D211" s="631" t="s">
        <v>458</v>
      </c>
      <c r="E211" s="631">
        <v>1000069046</v>
      </c>
      <c r="F211" s="632">
        <v>18</v>
      </c>
      <c r="G211" s="631" t="s">
        <v>523</v>
      </c>
      <c r="H211" s="631" t="s">
        <v>219</v>
      </c>
      <c r="I211" s="631">
        <v>111</v>
      </c>
      <c r="J211" s="634"/>
      <c r="K211" s="627" t="str">
        <f t="shared" si="49"/>
        <v>INCLUDED</v>
      </c>
      <c r="L211" s="634"/>
      <c r="M211" s="627" t="str">
        <f t="shared" si="50"/>
        <v>INCLUDED</v>
      </c>
      <c r="N211" s="627">
        <f t="shared" si="51"/>
        <v>0</v>
      </c>
      <c r="O211" s="627" t="str">
        <f t="shared" si="52"/>
        <v>INCLUDED</v>
      </c>
      <c r="P211" s="627" t="str">
        <f t="shared" si="53"/>
        <v>0</v>
      </c>
      <c r="Q211" s="627" t="str">
        <f t="shared" si="54"/>
        <v>0</v>
      </c>
      <c r="R211" s="627">
        <f t="shared" si="55"/>
        <v>0</v>
      </c>
      <c r="S211" s="627">
        <f t="shared" si="56"/>
        <v>0</v>
      </c>
      <c r="T211" s="628">
        <f t="shared" si="38"/>
        <v>0</v>
      </c>
      <c r="U211" s="628">
        <f>IF( F211="",#REF!*(IF(O211="Included",0,O211))/100,F211*(IF(O211="Included",0,O211)))</f>
        <v>0</v>
      </c>
      <c r="V211" s="629">
        <f>Discount!$H$36</f>
        <v>0</v>
      </c>
      <c r="W211" s="629">
        <f t="shared" si="39"/>
        <v>0</v>
      </c>
      <c r="X211" s="629">
        <f>IF(F211="",#REF!*W211/100,F211*W211)</f>
        <v>0</v>
      </c>
      <c r="Y211" s="630">
        <f t="shared" si="40"/>
        <v>0</v>
      </c>
      <c r="AA211" s="578">
        <f t="shared" si="41"/>
        <v>0</v>
      </c>
      <c r="AB211" s="577">
        <f t="shared" si="42"/>
        <v>0</v>
      </c>
      <c r="AC211" s="577">
        <f>IF(F211="",#REF!/100,F211)</f>
        <v>18</v>
      </c>
      <c r="AD211" s="577">
        <f t="shared" si="43"/>
        <v>0</v>
      </c>
      <c r="AE211" s="577">
        <f t="shared" si="44"/>
        <v>0</v>
      </c>
      <c r="AF211" s="577">
        <f t="shared" si="45"/>
        <v>0</v>
      </c>
      <c r="AG211" s="307">
        <f t="shared" si="46"/>
        <v>0</v>
      </c>
      <c r="AH211" s="307">
        <f t="shared" si="47"/>
        <v>0</v>
      </c>
      <c r="AI211" s="307">
        <f t="shared" si="48"/>
        <v>0</v>
      </c>
    </row>
    <row r="212" spans="1:35" ht="162.75" customHeight="1">
      <c r="A212" s="621">
        <v>65</v>
      </c>
      <c r="B212" s="631">
        <v>7000024508</v>
      </c>
      <c r="C212" s="631">
        <v>140</v>
      </c>
      <c r="D212" s="631" t="s">
        <v>459</v>
      </c>
      <c r="E212" s="631">
        <v>1000069035</v>
      </c>
      <c r="F212" s="632">
        <v>18</v>
      </c>
      <c r="G212" s="631" t="s">
        <v>460</v>
      </c>
      <c r="H212" s="631" t="s">
        <v>219</v>
      </c>
      <c r="I212" s="631">
        <v>10</v>
      </c>
      <c r="J212" s="634"/>
      <c r="K212" s="627" t="str">
        <f t="shared" si="49"/>
        <v>INCLUDED</v>
      </c>
      <c r="L212" s="634"/>
      <c r="M212" s="627" t="str">
        <f t="shared" si="50"/>
        <v>INCLUDED</v>
      </c>
      <c r="N212" s="627">
        <f t="shared" si="51"/>
        <v>0</v>
      </c>
      <c r="O212" s="627" t="str">
        <f t="shared" si="52"/>
        <v>INCLUDED</v>
      </c>
      <c r="P212" s="627" t="str">
        <f t="shared" si="53"/>
        <v>0</v>
      </c>
      <c r="Q212" s="627" t="str">
        <f t="shared" si="54"/>
        <v>0</v>
      </c>
      <c r="R212" s="627">
        <f t="shared" si="55"/>
        <v>0</v>
      </c>
      <c r="S212" s="627">
        <f t="shared" si="56"/>
        <v>0</v>
      </c>
      <c r="T212" s="628">
        <f t="shared" si="38"/>
        <v>0</v>
      </c>
      <c r="U212" s="628">
        <f>IF( F212="",#REF!*(IF(O212="Included",0,O212))/100,F212*(IF(O212="Included",0,O212)))</f>
        <v>0</v>
      </c>
      <c r="V212" s="629">
        <f>Discount!$H$36</f>
        <v>0</v>
      </c>
      <c r="W212" s="629">
        <f t="shared" si="39"/>
        <v>0</v>
      </c>
      <c r="X212" s="629">
        <f>IF(F212="",#REF!*W212/100,F212*W212)</f>
        <v>0</v>
      </c>
      <c r="Y212" s="630">
        <f t="shared" si="40"/>
        <v>0</v>
      </c>
      <c r="AA212" s="578">
        <f t="shared" si="41"/>
        <v>0</v>
      </c>
      <c r="AB212" s="577">
        <f t="shared" si="42"/>
        <v>0</v>
      </c>
      <c r="AC212" s="577">
        <f>IF(F212="",#REF!/100,F212)</f>
        <v>18</v>
      </c>
      <c r="AD212" s="577">
        <f t="shared" si="43"/>
        <v>0</v>
      </c>
      <c r="AE212" s="577">
        <f t="shared" si="44"/>
        <v>0</v>
      </c>
      <c r="AF212" s="577">
        <f t="shared" si="45"/>
        <v>0</v>
      </c>
      <c r="AG212" s="307">
        <f t="shared" si="46"/>
        <v>0</v>
      </c>
      <c r="AH212" s="307">
        <f t="shared" si="47"/>
        <v>0</v>
      </c>
      <c r="AI212" s="307">
        <f t="shared" si="48"/>
        <v>0</v>
      </c>
    </row>
    <row r="213" spans="1:35" ht="162.75" customHeight="1">
      <c r="A213" s="621">
        <v>66</v>
      </c>
      <c r="B213" s="631">
        <v>7000024508</v>
      </c>
      <c r="C213" s="631">
        <v>150</v>
      </c>
      <c r="D213" s="631" t="s">
        <v>459</v>
      </c>
      <c r="E213" s="631">
        <v>1000069036</v>
      </c>
      <c r="F213" s="632">
        <v>18</v>
      </c>
      <c r="G213" s="631" t="s">
        <v>461</v>
      </c>
      <c r="H213" s="631" t="s">
        <v>219</v>
      </c>
      <c r="I213" s="631">
        <v>1</v>
      </c>
      <c r="J213" s="634"/>
      <c r="K213" s="627" t="str">
        <f t="shared" ref="K213:K300" si="57">IF(J213=0, "INCLUDED", IF(ISERROR(J213*I213), J213, J213*I213))</f>
        <v>INCLUDED</v>
      </c>
      <c r="L213" s="634"/>
      <c r="M213" s="627" t="str">
        <f t="shared" ref="M213:M300" si="58">IF(L213=0, "INCLUDED", IF(ISERROR(L213*I213), L213, L213*I213))</f>
        <v>INCLUDED</v>
      </c>
      <c r="N213" s="627">
        <f t="shared" ref="N213:N300" si="59">IF(F213="","INCLUDED",P213+Q213)</f>
        <v>0</v>
      </c>
      <c r="O213" s="627" t="str">
        <f t="shared" ref="O213:O300" si="60">IF(J213+L213=0,"INCLUDED",P213+Q213+R213+S213)</f>
        <v>INCLUDED</v>
      </c>
      <c r="P213" s="627" t="str">
        <f t="shared" ref="P213:P300" si="61">IF(J213=0, "0", IF(ISERROR((F213*K213)/100), K213, (F213*K213)/100))</f>
        <v>0</v>
      </c>
      <c r="Q213" s="627" t="str">
        <f t="shared" ref="Q213:Q300" si="62">IF(L213=0, "0", IF(ISERROR((F213*M213)/100), M213, (F213*M213)/100))</f>
        <v>0</v>
      </c>
      <c r="R213" s="627">
        <f t="shared" ref="R213:R300" si="63">+IF(K213="INCLUDED",0,K213)</f>
        <v>0</v>
      </c>
      <c r="S213" s="627">
        <f t="shared" ref="S213:S300" si="64">+IF(M213="INCLUDED",0,M213)</f>
        <v>0</v>
      </c>
      <c r="T213" s="628">
        <f t="shared" si="38"/>
        <v>0</v>
      </c>
      <c r="U213" s="628">
        <f>IF( F213="",#REF!*(IF(O213="Included",0,O213))/100,F213*(IF(O213="Included",0,O213)))</f>
        <v>0</v>
      </c>
      <c r="V213" s="629">
        <f>Discount!$H$36</f>
        <v>0</v>
      </c>
      <c r="W213" s="629">
        <f t="shared" si="39"/>
        <v>0</v>
      </c>
      <c r="X213" s="629">
        <f>IF(F213="",#REF!*W213/100,F213*W213)</f>
        <v>0</v>
      </c>
      <c r="Y213" s="630">
        <f t="shared" si="40"/>
        <v>0</v>
      </c>
      <c r="AA213" s="578">
        <f t="shared" si="41"/>
        <v>0</v>
      </c>
      <c r="AB213" s="577">
        <f t="shared" si="42"/>
        <v>0</v>
      </c>
      <c r="AC213" s="577">
        <f>IF(F213="",#REF!/100,F213)</f>
        <v>18</v>
      </c>
      <c r="AD213" s="577">
        <f t="shared" si="43"/>
        <v>0</v>
      </c>
      <c r="AE213" s="577">
        <f t="shared" si="44"/>
        <v>0</v>
      </c>
      <c r="AF213" s="577">
        <f t="shared" si="45"/>
        <v>0</v>
      </c>
      <c r="AG213" s="307">
        <f t="shared" si="46"/>
        <v>0</v>
      </c>
      <c r="AH213" s="307">
        <f t="shared" si="47"/>
        <v>0</v>
      </c>
      <c r="AI213" s="307">
        <f t="shared" si="48"/>
        <v>0</v>
      </c>
    </row>
    <row r="214" spans="1:35" ht="162.75" customHeight="1">
      <c r="A214" s="621">
        <v>67</v>
      </c>
      <c r="B214" s="631">
        <v>7000024508</v>
      </c>
      <c r="C214" s="631">
        <v>160</v>
      </c>
      <c r="D214" s="631" t="s">
        <v>459</v>
      </c>
      <c r="E214" s="631">
        <v>1000069037</v>
      </c>
      <c r="F214" s="632">
        <v>18</v>
      </c>
      <c r="G214" s="631" t="s">
        <v>462</v>
      </c>
      <c r="H214" s="631" t="s">
        <v>219</v>
      </c>
      <c r="I214" s="631">
        <v>1</v>
      </c>
      <c r="J214" s="634"/>
      <c r="K214" s="627" t="str">
        <f t="shared" si="57"/>
        <v>INCLUDED</v>
      </c>
      <c r="L214" s="634"/>
      <c r="M214" s="627" t="str">
        <f t="shared" si="58"/>
        <v>INCLUDED</v>
      </c>
      <c r="N214" s="627">
        <f t="shared" si="59"/>
        <v>0</v>
      </c>
      <c r="O214" s="627" t="str">
        <f t="shared" si="60"/>
        <v>INCLUDED</v>
      </c>
      <c r="P214" s="627" t="str">
        <f t="shared" si="61"/>
        <v>0</v>
      </c>
      <c r="Q214" s="627" t="str">
        <f t="shared" si="62"/>
        <v>0</v>
      </c>
      <c r="R214" s="627">
        <f t="shared" si="63"/>
        <v>0</v>
      </c>
      <c r="S214" s="627">
        <f t="shared" si="64"/>
        <v>0</v>
      </c>
      <c r="T214" s="628">
        <f t="shared" si="38"/>
        <v>0</v>
      </c>
      <c r="U214" s="628">
        <f>IF( F214="",#REF!*(IF(O214="Included",0,O214))/100,F214*(IF(O214="Included",0,O214)))</f>
        <v>0</v>
      </c>
      <c r="V214" s="629">
        <f>Discount!$H$36</f>
        <v>0</v>
      </c>
      <c r="W214" s="629">
        <f t="shared" si="39"/>
        <v>0</v>
      </c>
      <c r="X214" s="629">
        <f>IF(F214="",#REF!*W214/100,F214*W214)</f>
        <v>0</v>
      </c>
      <c r="Y214" s="630">
        <f t="shared" si="40"/>
        <v>0</v>
      </c>
      <c r="AA214" s="578">
        <f t="shared" si="41"/>
        <v>0</v>
      </c>
      <c r="AB214" s="577">
        <f t="shared" si="42"/>
        <v>0</v>
      </c>
      <c r="AC214" s="577">
        <f>IF(F214="",#REF!/100,F214)</f>
        <v>18</v>
      </c>
      <c r="AD214" s="577">
        <f t="shared" si="43"/>
        <v>0</v>
      </c>
      <c r="AE214" s="577">
        <f t="shared" si="44"/>
        <v>0</v>
      </c>
      <c r="AF214" s="577">
        <f t="shared" si="45"/>
        <v>0</v>
      </c>
      <c r="AG214" s="307">
        <f t="shared" si="46"/>
        <v>0</v>
      </c>
      <c r="AH214" s="307">
        <f t="shared" si="47"/>
        <v>0</v>
      </c>
      <c r="AI214" s="307">
        <f t="shared" si="48"/>
        <v>0</v>
      </c>
    </row>
    <row r="215" spans="1:35" ht="162.75" customHeight="1">
      <c r="A215" s="621">
        <v>68</v>
      </c>
      <c r="B215" s="631">
        <v>7000024508</v>
      </c>
      <c r="C215" s="631">
        <v>170</v>
      </c>
      <c r="D215" s="631" t="s">
        <v>459</v>
      </c>
      <c r="E215" s="631">
        <v>1000069050</v>
      </c>
      <c r="F215" s="632">
        <v>18</v>
      </c>
      <c r="G215" s="631" t="s">
        <v>463</v>
      </c>
      <c r="H215" s="631" t="s">
        <v>219</v>
      </c>
      <c r="I215" s="631">
        <v>1</v>
      </c>
      <c r="J215" s="634"/>
      <c r="K215" s="627" t="str">
        <f t="shared" si="57"/>
        <v>INCLUDED</v>
      </c>
      <c r="L215" s="634"/>
      <c r="M215" s="627" t="str">
        <f t="shared" si="58"/>
        <v>INCLUDED</v>
      </c>
      <c r="N215" s="627">
        <f t="shared" si="59"/>
        <v>0</v>
      </c>
      <c r="O215" s="627" t="str">
        <f t="shared" si="60"/>
        <v>INCLUDED</v>
      </c>
      <c r="P215" s="627" t="str">
        <f t="shared" si="61"/>
        <v>0</v>
      </c>
      <c r="Q215" s="627" t="str">
        <f t="shared" si="62"/>
        <v>0</v>
      </c>
      <c r="R215" s="627">
        <f t="shared" si="63"/>
        <v>0</v>
      </c>
      <c r="S215" s="627">
        <f t="shared" si="64"/>
        <v>0</v>
      </c>
      <c r="T215" s="628">
        <f t="shared" si="38"/>
        <v>0</v>
      </c>
      <c r="U215" s="628">
        <f>IF( F215="",#REF!*(IF(O215="Included",0,O215))/100,F215*(IF(O215="Included",0,O215)))</f>
        <v>0</v>
      </c>
      <c r="V215" s="629">
        <f>Discount!$H$36</f>
        <v>0</v>
      </c>
      <c r="W215" s="629">
        <f t="shared" si="39"/>
        <v>0</v>
      </c>
      <c r="X215" s="629">
        <f>IF(F215="",#REF!*W215/100,F215*W215)</f>
        <v>0</v>
      </c>
      <c r="Y215" s="630">
        <f t="shared" si="40"/>
        <v>0</v>
      </c>
      <c r="AA215" s="578">
        <f t="shared" si="41"/>
        <v>0</v>
      </c>
      <c r="AB215" s="577">
        <f t="shared" si="42"/>
        <v>0</v>
      </c>
      <c r="AC215" s="577">
        <f>IF(F215="",#REF!/100,F215)</f>
        <v>18</v>
      </c>
      <c r="AD215" s="577">
        <f t="shared" si="43"/>
        <v>0</v>
      </c>
      <c r="AE215" s="577">
        <f t="shared" si="44"/>
        <v>0</v>
      </c>
      <c r="AF215" s="577">
        <f t="shared" si="45"/>
        <v>0</v>
      </c>
      <c r="AG215" s="307">
        <f t="shared" si="46"/>
        <v>0</v>
      </c>
      <c r="AH215" s="307">
        <f t="shared" si="47"/>
        <v>0</v>
      </c>
      <c r="AI215" s="307">
        <f t="shared" si="48"/>
        <v>0</v>
      </c>
    </row>
    <row r="216" spans="1:35" ht="162.75" customHeight="1">
      <c r="A216" s="621">
        <v>69</v>
      </c>
      <c r="B216" s="631">
        <v>7000024508</v>
      </c>
      <c r="C216" s="631">
        <v>180</v>
      </c>
      <c r="D216" s="631" t="s">
        <v>459</v>
      </c>
      <c r="E216" s="631">
        <v>1000069046</v>
      </c>
      <c r="F216" s="632">
        <v>18</v>
      </c>
      <c r="G216" s="631" t="s">
        <v>523</v>
      </c>
      <c r="H216" s="631" t="s">
        <v>219</v>
      </c>
      <c r="I216" s="631">
        <v>10</v>
      </c>
      <c r="J216" s="634"/>
      <c r="K216" s="627" t="str">
        <f t="shared" si="57"/>
        <v>INCLUDED</v>
      </c>
      <c r="L216" s="634"/>
      <c r="M216" s="627" t="str">
        <f t="shared" si="58"/>
        <v>INCLUDED</v>
      </c>
      <c r="N216" s="627">
        <f t="shared" si="59"/>
        <v>0</v>
      </c>
      <c r="O216" s="627" t="str">
        <f t="shared" si="60"/>
        <v>INCLUDED</v>
      </c>
      <c r="P216" s="627" t="str">
        <f t="shared" si="61"/>
        <v>0</v>
      </c>
      <c r="Q216" s="627" t="str">
        <f t="shared" si="62"/>
        <v>0</v>
      </c>
      <c r="R216" s="627">
        <f t="shared" si="63"/>
        <v>0</v>
      </c>
      <c r="S216" s="627">
        <f t="shared" si="64"/>
        <v>0</v>
      </c>
      <c r="T216" s="628">
        <f t="shared" si="38"/>
        <v>0</v>
      </c>
      <c r="U216" s="628">
        <f>IF( F216="",#REF!*(IF(O216="Included",0,O216))/100,F216*(IF(O216="Included",0,O216)))</f>
        <v>0</v>
      </c>
      <c r="V216" s="629">
        <f>Discount!$H$36</f>
        <v>0</v>
      </c>
      <c r="W216" s="629">
        <f t="shared" si="39"/>
        <v>0</v>
      </c>
      <c r="X216" s="629">
        <f>IF(F216="",#REF!*W216/100,F216*W216)</f>
        <v>0</v>
      </c>
      <c r="Y216" s="630">
        <f t="shared" si="40"/>
        <v>0</v>
      </c>
      <c r="AA216" s="578">
        <f t="shared" si="41"/>
        <v>0</v>
      </c>
      <c r="AB216" s="577">
        <f t="shared" si="42"/>
        <v>0</v>
      </c>
      <c r="AC216" s="577">
        <f>IF(F216="",#REF!/100,F216)</f>
        <v>18</v>
      </c>
      <c r="AD216" s="577">
        <f t="shared" si="43"/>
        <v>0</v>
      </c>
      <c r="AE216" s="577">
        <f t="shared" si="44"/>
        <v>0</v>
      </c>
      <c r="AF216" s="577">
        <f t="shared" si="45"/>
        <v>0</v>
      </c>
      <c r="AG216" s="307">
        <f t="shared" si="46"/>
        <v>0</v>
      </c>
      <c r="AH216" s="307">
        <f t="shared" si="47"/>
        <v>0</v>
      </c>
      <c r="AI216" s="307">
        <f t="shared" si="48"/>
        <v>0</v>
      </c>
    </row>
    <row r="217" spans="1:35" ht="162.75" customHeight="1">
      <c r="A217" s="621">
        <v>70</v>
      </c>
      <c r="B217" s="631">
        <v>7000024508</v>
      </c>
      <c r="C217" s="631">
        <v>190</v>
      </c>
      <c r="D217" s="631" t="s">
        <v>459</v>
      </c>
      <c r="E217" s="631">
        <v>1000069047</v>
      </c>
      <c r="F217" s="632">
        <v>18</v>
      </c>
      <c r="G217" s="631" t="s">
        <v>522</v>
      </c>
      <c r="H217" s="631" t="s">
        <v>219</v>
      </c>
      <c r="I217" s="631">
        <v>1</v>
      </c>
      <c r="J217" s="634"/>
      <c r="K217" s="627" t="str">
        <f t="shared" si="57"/>
        <v>INCLUDED</v>
      </c>
      <c r="L217" s="634"/>
      <c r="M217" s="627" t="str">
        <f t="shared" si="58"/>
        <v>INCLUDED</v>
      </c>
      <c r="N217" s="627">
        <f t="shared" si="59"/>
        <v>0</v>
      </c>
      <c r="O217" s="627" t="str">
        <f t="shared" si="60"/>
        <v>INCLUDED</v>
      </c>
      <c r="P217" s="627" t="str">
        <f t="shared" si="61"/>
        <v>0</v>
      </c>
      <c r="Q217" s="627" t="str">
        <f t="shared" si="62"/>
        <v>0</v>
      </c>
      <c r="R217" s="627">
        <f t="shared" si="63"/>
        <v>0</v>
      </c>
      <c r="S217" s="627">
        <f t="shared" si="64"/>
        <v>0</v>
      </c>
      <c r="T217" s="628">
        <f t="shared" si="38"/>
        <v>0</v>
      </c>
      <c r="U217" s="628">
        <f>IF( F217="",#REF!*(IF(O217="Included",0,O217))/100,F217*(IF(O217="Included",0,O217)))</f>
        <v>0</v>
      </c>
      <c r="V217" s="629">
        <f>Discount!$H$36</f>
        <v>0</v>
      </c>
      <c r="W217" s="629">
        <f t="shared" si="39"/>
        <v>0</v>
      </c>
      <c r="X217" s="629">
        <f>IF(F217="",#REF!*W217/100,F217*W217)</f>
        <v>0</v>
      </c>
      <c r="Y217" s="630">
        <f t="shared" si="40"/>
        <v>0</v>
      </c>
      <c r="AA217" s="578">
        <f t="shared" si="41"/>
        <v>0</v>
      </c>
      <c r="AB217" s="577">
        <f t="shared" si="42"/>
        <v>0</v>
      </c>
      <c r="AC217" s="577">
        <f>IF(F217="",#REF!/100,F217)</f>
        <v>18</v>
      </c>
      <c r="AD217" s="577">
        <f t="shared" si="43"/>
        <v>0</v>
      </c>
      <c r="AE217" s="577">
        <f t="shared" si="44"/>
        <v>0</v>
      </c>
      <c r="AF217" s="577">
        <f t="shared" si="45"/>
        <v>0</v>
      </c>
      <c r="AG217" s="307">
        <f t="shared" si="46"/>
        <v>0</v>
      </c>
      <c r="AH217" s="307">
        <f t="shared" si="47"/>
        <v>0</v>
      </c>
      <c r="AI217" s="307">
        <f t="shared" si="48"/>
        <v>0</v>
      </c>
    </row>
    <row r="218" spans="1:35" ht="162.75" customHeight="1">
      <c r="A218" s="621">
        <v>71</v>
      </c>
      <c r="B218" s="631">
        <v>7000024508</v>
      </c>
      <c r="C218" s="631">
        <v>200</v>
      </c>
      <c r="D218" s="631" t="s">
        <v>459</v>
      </c>
      <c r="E218" s="631">
        <v>1000069048</v>
      </c>
      <c r="F218" s="632">
        <v>18</v>
      </c>
      <c r="G218" s="631" t="s">
        <v>521</v>
      </c>
      <c r="H218" s="631" t="s">
        <v>219</v>
      </c>
      <c r="I218" s="631">
        <v>1</v>
      </c>
      <c r="J218" s="634"/>
      <c r="K218" s="627" t="str">
        <f t="shared" si="57"/>
        <v>INCLUDED</v>
      </c>
      <c r="L218" s="634"/>
      <c r="M218" s="627" t="str">
        <f t="shared" si="58"/>
        <v>INCLUDED</v>
      </c>
      <c r="N218" s="627">
        <f t="shared" si="59"/>
        <v>0</v>
      </c>
      <c r="O218" s="627" t="str">
        <f t="shared" si="60"/>
        <v>INCLUDED</v>
      </c>
      <c r="P218" s="627" t="str">
        <f t="shared" si="61"/>
        <v>0</v>
      </c>
      <c r="Q218" s="627" t="str">
        <f t="shared" si="62"/>
        <v>0</v>
      </c>
      <c r="R218" s="627">
        <f t="shared" si="63"/>
        <v>0</v>
      </c>
      <c r="S218" s="627">
        <f t="shared" si="64"/>
        <v>0</v>
      </c>
      <c r="T218" s="628">
        <f t="shared" si="38"/>
        <v>0</v>
      </c>
      <c r="U218" s="628">
        <f>IF( F218="",#REF!*(IF(O218="Included",0,O218))/100,F218*(IF(O218="Included",0,O218)))</f>
        <v>0</v>
      </c>
      <c r="V218" s="629">
        <f>Discount!$H$36</f>
        <v>0</v>
      </c>
      <c r="W218" s="629">
        <f t="shared" si="39"/>
        <v>0</v>
      </c>
      <c r="X218" s="629">
        <f>IF(F218="",#REF!*W218/100,F218*W218)</f>
        <v>0</v>
      </c>
      <c r="Y218" s="630">
        <f t="shared" si="40"/>
        <v>0</v>
      </c>
      <c r="AA218" s="578">
        <f t="shared" si="41"/>
        <v>0</v>
      </c>
      <c r="AB218" s="577">
        <f t="shared" si="42"/>
        <v>0</v>
      </c>
      <c r="AC218" s="577">
        <f>IF(F218="",#REF!/100,F218)</f>
        <v>18</v>
      </c>
      <c r="AD218" s="577">
        <f t="shared" si="43"/>
        <v>0</v>
      </c>
      <c r="AE218" s="577">
        <f t="shared" si="44"/>
        <v>0</v>
      </c>
      <c r="AF218" s="577">
        <f t="shared" si="45"/>
        <v>0</v>
      </c>
      <c r="AG218" s="307">
        <f t="shared" si="46"/>
        <v>0</v>
      </c>
      <c r="AH218" s="307">
        <f t="shared" si="47"/>
        <v>0</v>
      </c>
      <c r="AI218" s="307">
        <f t="shared" si="48"/>
        <v>0</v>
      </c>
    </row>
    <row r="219" spans="1:35" ht="162.75" customHeight="1">
      <c r="A219" s="621">
        <v>72</v>
      </c>
      <c r="B219" s="631">
        <v>7000024508</v>
      </c>
      <c r="C219" s="631">
        <v>210</v>
      </c>
      <c r="D219" s="631" t="s">
        <v>459</v>
      </c>
      <c r="E219" s="631">
        <v>1000069049</v>
      </c>
      <c r="F219" s="632">
        <v>18</v>
      </c>
      <c r="G219" s="631" t="s">
        <v>520</v>
      </c>
      <c r="H219" s="631" t="s">
        <v>219</v>
      </c>
      <c r="I219" s="631">
        <v>1</v>
      </c>
      <c r="J219" s="634"/>
      <c r="K219" s="627" t="str">
        <f t="shared" si="57"/>
        <v>INCLUDED</v>
      </c>
      <c r="L219" s="634"/>
      <c r="M219" s="627" t="str">
        <f t="shared" si="58"/>
        <v>INCLUDED</v>
      </c>
      <c r="N219" s="627">
        <f t="shared" si="59"/>
        <v>0</v>
      </c>
      <c r="O219" s="627" t="str">
        <f t="shared" si="60"/>
        <v>INCLUDED</v>
      </c>
      <c r="P219" s="627" t="str">
        <f t="shared" si="61"/>
        <v>0</v>
      </c>
      <c r="Q219" s="627" t="str">
        <f t="shared" si="62"/>
        <v>0</v>
      </c>
      <c r="R219" s="627">
        <f t="shared" si="63"/>
        <v>0</v>
      </c>
      <c r="S219" s="627">
        <f t="shared" si="64"/>
        <v>0</v>
      </c>
      <c r="T219" s="628">
        <f t="shared" si="38"/>
        <v>0</v>
      </c>
      <c r="U219" s="628">
        <f>IF( F219="",#REF!*(IF(O219="Included",0,O219))/100,F219*(IF(O219="Included",0,O219)))</f>
        <v>0</v>
      </c>
      <c r="V219" s="629">
        <f>Discount!$H$36</f>
        <v>0</v>
      </c>
      <c r="W219" s="629">
        <f t="shared" si="39"/>
        <v>0</v>
      </c>
      <c r="X219" s="629">
        <f>IF(F219="",#REF!*W219/100,F219*W219)</f>
        <v>0</v>
      </c>
      <c r="Y219" s="630">
        <f t="shared" si="40"/>
        <v>0</v>
      </c>
      <c r="AA219" s="578">
        <f t="shared" si="41"/>
        <v>0</v>
      </c>
      <c r="AB219" s="577">
        <f t="shared" si="42"/>
        <v>0</v>
      </c>
      <c r="AC219" s="577">
        <f>IF(F219="",#REF!/100,F219)</f>
        <v>18</v>
      </c>
      <c r="AD219" s="577">
        <f t="shared" si="43"/>
        <v>0</v>
      </c>
      <c r="AE219" s="577">
        <f t="shared" si="44"/>
        <v>0</v>
      </c>
      <c r="AF219" s="577">
        <f t="shared" si="45"/>
        <v>0</v>
      </c>
      <c r="AG219" s="307">
        <f t="shared" si="46"/>
        <v>0</v>
      </c>
      <c r="AH219" s="307">
        <f t="shared" si="47"/>
        <v>0</v>
      </c>
      <c r="AI219" s="307">
        <f t="shared" si="48"/>
        <v>0</v>
      </c>
    </row>
    <row r="220" spans="1:35" ht="162.75" customHeight="1">
      <c r="A220" s="621">
        <v>73</v>
      </c>
      <c r="B220" s="631">
        <v>7000024508</v>
      </c>
      <c r="C220" s="631">
        <v>220</v>
      </c>
      <c r="D220" s="631" t="s">
        <v>459</v>
      </c>
      <c r="E220" s="631">
        <v>1000069051</v>
      </c>
      <c r="F220" s="632">
        <v>18</v>
      </c>
      <c r="G220" s="631" t="s">
        <v>519</v>
      </c>
      <c r="H220" s="631" t="s">
        <v>219</v>
      </c>
      <c r="I220" s="631">
        <v>10</v>
      </c>
      <c r="J220" s="634"/>
      <c r="K220" s="627" t="str">
        <f t="shared" si="57"/>
        <v>INCLUDED</v>
      </c>
      <c r="L220" s="634"/>
      <c r="M220" s="627" t="str">
        <f t="shared" si="58"/>
        <v>INCLUDED</v>
      </c>
      <c r="N220" s="627">
        <f t="shared" si="59"/>
        <v>0</v>
      </c>
      <c r="O220" s="627" t="str">
        <f t="shared" si="60"/>
        <v>INCLUDED</v>
      </c>
      <c r="P220" s="627" t="str">
        <f t="shared" si="61"/>
        <v>0</v>
      </c>
      <c r="Q220" s="627" t="str">
        <f t="shared" si="62"/>
        <v>0</v>
      </c>
      <c r="R220" s="627">
        <f t="shared" si="63"/>
        <v>0</v>
      </c>
      <c r="S220" s="627">
        <f t="shared" si="64"/>
        <v>0</v>
      </c>
      <c r="T220" s="628">
        <f t="shared" si="38"/>
        <v>0</v>
      </c>
      <c r="U220" s="628">
        <f>IF( F220="",#REF!*(IF(O220="Included",0,O220))/100,F220*(IF(O220="Included",0,O220)))</f>
        <v>0</v>
      </c>
      <c r="V220" s="629">
        <f>Discount!$H$36</f>
        <v>0</v>
      </c>
      <c r="W220" s="629">
        <f t="shared" si="39"/>
        <v>0</v>
      </c>
      <c r="X220" s="629">
        <f>IF(F220="",#REF!*W220/100,F220*W220)</f>
        <v>0</v>
      </c>
      <c r="Y220" s="630">
        <f t="shared" si="40"/>
        <v>0</v>
      </c>
      <c r="AA220" s="578">
        <f t="shared" si="41"/>
        <v>0</v>
      </c>
      <c r="AB220" s="577">
        <f t="shared" si="42"/>
        <v>0</v>
      </c>
      <c r="AC220" s="577">
        <f>IF(F220="",#REF!/100,F220)</f>
        <v>18</v>
      </c>
      <c r="AD220" s="577">
        <f t="shared" si="43"/>
        <v>0</v>
      </c>
      <c r="AE220" s="577">
        <f t="shared" si="44"/>
        <v>0</v>
      </c>
      <c r="AF220" s="577">
        <f t="shared" si="45"/>
        <v>0</v>
      </c>
      <c r="AG220" s="307">
        <f t="shared" si="46"/>
        <v>0</v>
      </c>
      <c r="AH220" s="307">
        <f t="shared" si="47"/>
        <v>0</v>
      </c>
      <c r="AI220" s="307">
        <f t="shared" si="48"/>
        <v>0</v>
      </c>
    </row>
    <row r="221" spans="1:35" ht="162.75" customHeight="1">
      <c r="A221" s="621">
        <v>74</v>
      </c>
      <c r="B221" s="631">
        <v>7000024508</v>
      </c>
      <c r="C221" s="631">
        <v>230</v>
      </c>
      <c r="D221" s="631" t="s">
        <v>459</v>
      </c>
      <c r="E221" s="631">
        <v>1000069052</v>
      </c>
      <c r="F221" s="632">
        <v>18</v>
      </c>
      <c r="G221" s="631" t="s">
        <v>518</v>
      </c>
      <c r="H221" s="631" t="s">
        <v>219</v>
      </c>
      <c r="I221" s="631">
        <v>3</v>
      </c>
      <c r="J221" s="634"/>
      <c r="K221" s="627" t="str">
        <f t="shared" si="57"/>
        <v>INCLUDED</v>
      </c>
      <c r="L221" s="634"/>
      <c r="M221" s="627" t="str">
        <f t="shared" si="58"/>
        <v>INCLUDED</v>
      </c>
      <c r="N221" s="627">
        <f t="shared" si="59"/>
        <v>0</v>
      </c>
      <c r="O221" s="627" t="str">
        <f t="shared" si="60"/>
        <v>INCLUDED</v>
      </c>
      <c r="P221" s="627" t="str">
        <f t="shared" si="61"/>
        <v>0</v>
      </c>
      <c r="Q221" s="627" t="str">
        <f t="shared" si="62"/>
        <v>0</v>
      </c>
      <c r="R221" s="627">
        <f t="shared" si="63"/>
        <v>0</v>
      </c>
      <c r="S221" s="627">
        <f t="shared" si="64"/>
        <v>0</v>
      </c>
      <c r="T221" s="628">
        <f t="shared" si="38"/>
        <v>0</v>
      </c>
      <c r="U221" s="628">
        <f>IF( F221="",#REF!*(IF(O221="Included",0,O221))/100,F221*(IF(O221="Included",0,O221)))</f>
        <v>0</v>
      </c>
      <c r="V221" s="629">
        <f>Discount!$H$36</f>
        <v>0</v>
      </c>
      <c r="W221" s="629">
        <f t="shared" si="39"/>
        <v>0</v>
      </c>
      <c r="X221" s="629">
        <f>IF(F221="",#REF!*W221/100,F221*W221)</f>
        <v>0</v>
      </c>
      <c r="Y221" s="630">
        <f t="shared" si="40"/>
        <v>0</v>
      </c>
      <c r="AA221" s="578">
        <f t="shared" si="41"/>
        <v>0</v>
      </c>
      <c r="AB221" s="577">
        <f t="shared" si="42"/>
        <v>0</v>
      </c>
      <c r="AC221" s="577">
        <f>IF(F221="",#REF!/100,F221)</f>
        <v>18</v>
      </c>
      <c r="AD221" s="577">
        <f t="shared" si="43"/>
        <v>0</v>
      </c>
      <c r="AE221" s="577">
        <f t="shared" si="44"/>
        <v>0</v>
      </c>
      <c r="AF221" s="577">
        <f t="shared" si="45"/>
        <v>0</v>
      </c>
      <c r="AG221" s="307">
        <f t="shared" si="46"/>
        <v>0</v>
      </c>
      <c r="AH221" s="307">
        <f t="shared" si="47"/>
        <v>0</v>
      </c>
      <c r="AI221" s="307">
        <f t="shared" si="48"/>
        <v>0</v>
      </c>
    </row>
    <row r="222" spans="1:35" ht="162.75" customHeight="1">
      <c r="A222" s="621">
        <v>75</v>
      </c>
      <c r="B222" s="631">
        <v>7000024508</v>
      </c>
      <c r="C222" s="631">
        <v>240</v>
      </c>
      <c r="D222" s="631" t="s">
        <v>459</v>
      </c>
      <c r="E222" s="631">
        <v>1000069053</v>
      </c>
      <c r="F222" s="632">
        <v>18</v>
      </c>
      <c r="G222" s="631" t="s">
        <v>517</v>
      </c>
      <c r="H222" s="631" t="s">
        <v>219</v>
      </c>
      <c r="I222" s="631">
        <v>6</v>
      </c>
      <c r="J222" s="634"/>
      <c r="K222" s="627" t="str">
        <f t="shared" si="57"/>
        <v>INCLUDED</v>
      </c>
      <c r="L222" s="634"/>
      <c r="M222" s="627" t="str">
        <f t="shared" si="58"/>
        <v>INCLUDED</v>
      </c>
      <c r="N222" s="627">
        <f t="shared" si="59"/>
        <v>0</v>
      </c>
      <c r="O222" s="627" t="str">
        <f t="shared" si="60"/>
        <v>INCLUDED</v>
      </c>
      <c r="P222" s="627" t="str">
        <f t="shared" si="61"/>
        <v>0</v>
      </c>
      <c r="Q222" s="627" t="str">
        <f t="shared" si="62"/>
        <v>0</v>
      </c>
      <c r="R222" s="627">
        <f t="shared" si="63"/>
        <v>0</v>
      </c>
      <c r="S222" s="627">
        <f t="shared" si="64"/>
        <v>0</v>
      </c>
      <c r="T222" s="628">
        <f t="shared" si="38"/>
        <v>0</v>
      </c>
      <c r="U222" s="628">
        <f>IF( F222="",#REF!*(IF(O222="Included",0,O222))/100,F222*(IF(O222="Included",0,O222)))</f>
        <v>0</v>
      </c>
      <c r="V222" s="629">
        <f>Discount!$H$36</f>
        <v>0</v>
      </c>
      <c r="W222" s="629">
        <f t="shared" si="39"/>
        <v>0</v>
      </c>
      <c r="X222" s="629">
        <f>IF(F222="",#REF!*W222/100,F222*W222)</f>
        <v>0</v>
      </c>
      <c r="Y222" s="630">
        <f t="shared" si="40"/>
        <v>0</v>
      </c>
      <c r="AA222" s="578">
        <f t="shared" si="41"/>
        <v>0</v>
      </c>
      <c r="AB222" s="577">
        <f t="shared" si="42"/>
        <v>0</v>
      </c>
      <c r="AC222" s="577">
        <f>IF(F222="",#REF!/100,F222)</f>
        <v>18</v>
      </c>
      <c r="AD222" s="577">
        <f t="shared" si="43"/>
        <v>0</v>
      </c>
      <c r="AE222" s="577">
        <f t="shared" si="44"/>
        <v>0</v>
      </c>
      <c r="AF222" s="577">
        <f t="shared" si="45"/>
        <v>0</v>
      </c>
      <c r="AG222" s="307">
        <f t="shared" si="46"/>
        <v>0</v>
      </c>
      <c r="AH222" s="307">
        <f t="shared" si="47"/>
        <v>0</v>
      </c>
      <c r="AI222" s="307">
        <f t="shared" si="48"/>
        <v>0</v>
      </c>
    </row>
    <row r="223" spans="1:35" ht="162.75" customHeight="1">
      <c r="A223" s="621">
        <v>76</v>
      </c>
      <c r="B223" s="631">
        <v>7000024508</v>
      </c>
      <c r="C223" s="631">
        <v>250</v>
      </c>
      <c r="D223" s="631" t="s">
        <v>459</v>
      </c>
      <c r="E223" s="631">
        <v>1000069054</v>
      </c>
      <c r="F223" s="632">
        <v>18</v>
      </c>
      <c r="G223" s="631" t="s">
        <v>516</v>
      </c>
      <c r="H223" s="631" t="s">
        <v>219</v>
      </c>
      <c r="I223" s="631">
        <v>3</v>
      </c>
      <c r="J223" s="634"/>
      <c r="K223" s="627" t="str">
        <f t="shared" si="57"/>
        <v>INCLUDED</v>
      </c>
      <c r="L223" s="634"/>
      <c r="M223" s="627" t="str">
        <f t="shared" si="58"/>
        <v>INCLUDED</v>
      </c>
      <c r="N223" s="627">
        <f t="shared" si="59"/>
        <v>0</v>
      </c>
      <c r="O223" s="627" t="str">
        <f t="shared" si="60"/>
        <v>INCLUDED</v>
      </c>
      <c r="P223" s="627" t="str">
        <f t="shared" si="61"/>
        <v>0</v>
      </c>
      <c r="Q223" s="627" t="str">
        <f t="shared" si="62"/>
        <v>0</v>
      </c>
      <c r="R223" s="627">
        <f t="shared" si="63"/>
        <v>0</v>
      </c>
      <c r="S223" s="627">
        <f t="shared" si="64"/>
        <v>0</v>
      </c>
      <c r="T223" s="628">
        <f t="shared" si="38"/>
        <v>0</v>
      </c>
      <c r="U223" s="628">
        <f>IF( F223="",#REF!*(IF(O223="Included",0,O223))/100,F223*(IF(O223="Included",0,O223)))</f>
        <v>0</v>
      </c>
      <c r="V223" s="629">
        <f>Discount!$H$36</f>
        <v>0</v>
      </c>
      <c r="W223" s="629">
        <f t="shared" si="39"/>
        <v>0</v>
      </c>
      <c r="X223" s="629">
        <f>IF(F223="",#REF!*W223/100,F223*W223)</f>
        <v>0</v>
      </c>
      <c r="Y223" s="630">
        <f t="shared" si="40"/>
        <v>0</v>
      </c>
      <c r="AA223" s="578">
        <f t="shared" si="41"/>
        <v>0</v>
      </c>
      <c r="AB223" s="577">
        <f t="shared" si="42"/>
        <v>0</v>
      </c>
      <c r="AC223" s="577">
        <f>IF(F223="",#REF!/100,F223)</f>
        <v>18</v>
      </c>
      <c r="AD223" s="577">
        <f t="shared" si="43"/>
        <v>0</v>
      </c>
      <c r="AE223" s="577">
        <f t="shared" si="44"/>
        <v>0</v>
      </c>
      <c r="AF223" s="577">
        <f t="shared" si="45"/>
        <v>0</v>
      </c>
      <c r="AG223" s="307">
        <f t="shared" si="46"/>
        <v>0</v>
      </c>
      <c r="AH223" s="307">
        <f t="shared" si="47"/>
        <v>0</v>
      </c>
      <c r="AI223" s="307">
        <f t="shared" si="48"/>
        <v>0</v>
      </c>
    </row>
    <row r="224" spans="1:35" ht="162.75" customHeight="1">
      <c r="A224" s="621">
        <v>77</v>
      </c>
      <c r="B224" s="631">
        <v>7000024508</v>
      </c>
      <c r="C224" s="631">
        <v>260</v>
      </c>
      <c r="D224" s="631" t="s">
        <v>459</v>
      </c>
      <c r="E224" s="631">
        <v>1000069056</v>
      </c>
      <c r="F224" s="632">
        <v>18</v>
      </c>
      <c r="G224" s="631" t="s">
        <v>514</v>
      </c>
      <c r="H224" s="631" t="s">
        <v>219</v>
      </c>
      <c r="I224" s="631">
        <v>1</v>
      </c>
      <c r="J224" s="634"/>
      <c r="K224" s="627" t="str">
        <f t="shared" si="57"/>
        <v>INCLUDED</v>
      </c>
      <c r="L224" s="634"/>
      <c r="M224" s="627" t="str">
        <f t="shared" si="58"/>
        <v>INCLUDED</v>
      </c>
      <c r="N224" s="627">
        <f t="shared" si="59"/>
        <v>0</v>
      </c>
      <c r="O224" s="627" t="str">
        <f t="shared" si="60"/>
        <v>INCLUDED</v>
      </c>
      <c r="P224" s="627" t="str">
        <f t="shared" si="61"/>
        <v>0</v>
      </c>
      <c r="Q224" s="627" t="str">
        <f t="shared" si="62"/>
        <v>0</v>
      </c>
      <c r="R224" s="627">
        <f t="shared" si="63"/>
        <v>0</v>
      </c>
      <c r="S224" s="627">
        <f t="shared" si="64"/>
        <v>0</v>
      </c>
      <c r="T224" s="628">
        <f t="shared" si="38"/>
        <v>0</v>
      </c>
      <c r="U224" s="628">
        <f>IF( F224="",#REF!*(IF(O224="Included",0,O224))/100,F224*(IF(O224="Included",0,O224)))</f>
        <v>0</v>
      </c>
      <c r="V224" s="629">
        <f>Discount!$H$36</f>
        <v>0</v>
      </c>
      <c r="W224" s="629">
        <f t="shared" si="39"/>
        <v>0</v>
      </c>
      <c r="X224" s="629">
        <f>IF(F224="",#REF!*W224/100,F224*W224)</f>
        <v>0</v>
      </c>
      <c r="Y224" s="630">
        <f t="shared" si="40"/>
        <v>0</v>
      </c>
      <c r="AA224" s="578">
        <f t="shared" si="41"/>
        <v>0</v>
      </c>
      <c r="AB224" s="577">
        <f t="shared" si="42"/>
        <v>0</v>
      </c>
      <c r="AC224" s="577">
        <f>IF(F224="",#REF!/100,F224)</f>
        <v>18</v>
      </c>
      <c r="AD224" s="577">
        <f t="shared" si="43"/>
        <v>0</v>
      </c>
      <c r="AE224" s="577">
        <f t="shared" si="44"/>
        <v>0</v>
      </c>
      <c r="AF224" s="577">
        <f t="shared" si="45"/>
        <v>0</v>
      </c>
      <c r="AG224" s="307">
        <f t="shared" si="46"/>
        <v>0</v>
      </c>
      <c r="AH224" s="307">
        <f t="shared" si="47"/>
        <v>0</v>
      </c>
      <c r="AI224" s="307">
        <f t="shared" si="48"/>
        <v>0</v>
      </c>
    </row>
    <row r="225" spans="1:35" ht="162.75" customHeight="1">
      <c r="A225" s="621">
        <v>78</v>
      </c>
      <c r="B225" s="631">
        <v>7000024508</v>
      </c>
      <c r="C225" s="631">
        <v>270</v>
      </c>
      <c r="D225" s="631" t="s">
        <v>459</v>
      </c>
      <c r="E225" s="631">
        <v>1000069057</v>
      </c>
      <c r="F225" s="632">
        <v>18</v>
      </c>
      <c r="G225" s="631" t="s">
        <v>513</v>
      </c>
      <c r="H225" s="631" t="s">
        <v>219</v>
      </c>
      <c r="I225" s="631">
        <v>1</v>
      </c>
      <c r="J225" s="634"/>
      <c r="K225" s="627" t="str">
        <f t="shared" si="57"/>
        <v>INCLUDED</v>
      </c>
      <c r="L225" s="634"/>
      <c r="M225" s="627" t="str">
        <f t="shared" si="58"/>
        <v>INCLUDED</v>
      </c>
      <c r="N225" s="627">
        <f t="shared" si="59"/>
        <v>0</v>
      </c>
      <c r="O225" s="627" t="str">
        <f t="shared" si="60"/>
        <v>INCLUDED</v>
      </c>
      <c r="P225" s="627" t="str">
        <f t="shared" si="61"/>
        <v>0</v>
      </c>
      <c r="Q225" s="627" t="str">
        <f t="shared" si="62"/>
        <v>0</v>
      </c>
      <c r="R225" s="627">
        <f t="shared" si="63"/>
        <v>0</v>
      </c>
      <c r="S225" s="627">
        <f t="shared" si="64"/>
        <v>0</v>
      </c>
      <c r="T225" s="628">
        <f t="shared" si="38"/>
        <v>0</v>
      </c>
      <c r="U225" s="628">
        <f>IF( F225="",#REF!*(IF(O225="Included",0,O225))/100,F225*(IF(O225="Included",0,O225)))</f>
        <v>0</v>
      </c>
      <c r="V225" s="629">
        <f>Discount!$H$36</f>
        <v>0</v>
      </c>
      <c r="W225" s="629">
        <f t="shared" si="39"/>
        <v>0</v>
      </c>
      <c r="X225" s="629">
        <f>IF(F225="",#REF!*W225/100,F225*W225)</f>
        <v>0</v>
      </c>
      <c r="Y225" s="630">
        <f t="shared" si="40"/>
        <v>0</v>
      </c>
      <c r="AA225" s="578">
        <f t="shared" si="41"/>
        <v>0</v>
      </c>
      <c r="AB225" s="577">
        <f t="shared" si="42"/>
        <v>0</v>
      </c>
      <c r="AC225" s="577">
        <f>IF(F225="",#REF!/100,F225)</f>
        <v>18</v>
      </c>
      <c r="AD225" s="577">
        <f t="shared" si="43"/>
        <v>0</v>
      </c>
      <c r="AE225" s="577">
        <f t="shared" si="44"/>
        <v>0</v>
      </c>
      <c r="AF225" s="577">
        <f t="shared" si="45"/>
        <v>0</v>
      </c>
      <c r="AG225" s="307">
        <f t="shared" si="46"/>
        <v>0</v>
      </c>
      <c r="AH225" s="307">
        <f t="shared" si="47"/>
        <v>0</v>
      </c>
      <c r="AI225" s="307">
        <f t="shared" si="48"/>
        <v>0</v>
      </c>
    </row>
    <row r="226" spans="1:35" ht="162.75" customHeight="1">
      <c r="A226" s="621">
        <v>79</v>
      </c>
      <c r="B226" s="631">
        <v>7000024508</v>
      </c>
      <c r="C226" s="631">
        <v>280</v>
      </c>
      <c r="D226" s="631" t="s">
        <v>459</v>
      </c>
      <c r="E226" s="631">
        <v>1000069058</v>
      </c>
      <c r="F226" s="632">
        <v>18</v>
      </c>
      <c r="G226" s="631" t="s">
        <v>512</v>
      </c>
      <c r="H226" s="631" t="s">
        <v>219</v>
      </c>
      <c r="I226" s="631">
        <v>1</v>
      </c>
      <c r="J226" s="634"/>
      <c r="K226" s="627" t="str">
        <f t="shared" si="57"/>
        <v>INCLUDED</v>
      </c>
      <c r="L226" s="634"/>
      <c r="M226" s="627" t="str">
        <f t="shared" si="58"/>
        <v>INCLUDED</v>
      </c>
      <c r="N226" s="627">
        <f t="shared" si="59"/>
        <v>0</v>
      </c>
      <c r="O226" s="627" t="str">
        <f t="shared" si="60"/>
        <v>INCLUDED</v>
      </c>
      <c r="P226" s="627" t="str">
        <f t="shared" si="61"/>
        <v>0</v>
      </c>
      <c r="Q226" s="627" t="str">
        <f t="shared" si="62"/>
        <v>0</v>
      </c>
      <c r="R226" s="627">
        <f t="shared" si="63"/>
        <v>0</v>
      </c>
      <c r="S226" s="627">
        <f t="shared" si="64"/>
        <v>0</v>
      </c>
      <c r="T226" s="628">
        <f t="shared" si="38"/>
        <v>0</v>
      </c>
      <c r="U226" s="628">
        <f>IF( F226="",#REF!*(IF(O226="Included",0,O226))/100,F226*(IF(O226="Included",0,O226)))</f>
        <v>0</v>
      </c>
      <c r="V226" s="629">
        <f>Discount!$H$36</f>
        <v>0</v>
      </c>
      <c r="W226" s="629">
        <f t="shared" si="39"/>
        <v>0</v>
      </c>
      <c r="X226" s="629">
        <f>IF(F226="",#REF!*W226/100,F226*W226)</f>
        <v>0</v>
      </c>
      <c r="Y226" s="630">
        <f t="shared" si="40"/>
        <v>0</v>
      </c>
      <c r="AA226" s="578">
        <f t="shared" si="41"/>
        <v>0</v>
      </c>
      <c r="AB226" s="577">
        <f t="shared" si="42"/>
        <v>0</v>
      </c>
      <c r="AC226" s="577">
        <f>IF(F226="",#REF!/100,F226)</f>
        <v>18</v>
      </c>
      <c r="AD226" s="577">
        <f t="shared" si="43"/>
        <v>0</v>
      </c>
      <c r="AE226" s="577">
        <f t="shared" si="44"/>
        <v>0</v>
      </c>
      <c r="AF226" s="577">
        <f t="shared" si="45"/>
        <v>0</v>
      </c>
      <c r="AG226" s="307">
        <f t="shared" si="46"/>
        <v>0</v>
      </c>
      <c r="AH226" s="307">
        <f t="shared" si="47"/>
        <v>0</v>
      </c>
      <c r="AI226" s="307">
        <f t="shared" si="48"/>
        <v>0</v>
      </c>
    </row>
    <row r="227" spans="1:35" ht="162.75" customHeight="1">
      <c r="A227" s="621">
        <v>80</v>
      </c>
      <c r="B227" s="631">
        <v>7000024508</v>
      </c>
      <c r="C227" s="631">
        <v>290</v>
      </c>
      <c r="D227" s="631" t="s">
        <v>459</v>
      </c>
      <c r="E227" s="631">
        <v>1000069059</v>
      </c>
      <c r="F227" s="632">
        <v>18</v>
      </c>
      <c r="G227" s="631" t="s">
        <v>511</v>
      </c>
      <c r="H227" s="631" t="s">
        <v>219</v>
      </c>
      <c r="I227" s="631">
        <v>1</v>
      </c>
      <c r="J227" s="634"/>
      <c r="K227" s="627" t="str">
        <f t="shared" si="57"/>
        <v>INCLUDED</v>
      </c>
      <c r="L227" s="634"/>
      <c r="M227" s="627" t="str">
        <f t="shared" si="58"/>
        <v>INCLUDED</v>
      </c>
      <c r="N227" s="627">
        <f t="shared" si="59"/>
        <v>0</v>
      </c>
      <c r="O227" s="627" t="str">
        <f t="shared" si="60"/>
        <v>INCLUDED</v>
      </c>
      <c r="P227" s="627" t="str">
        <f t="shared" si="61"/>
        <v>0</v>
      </c>
      <c r="Q227" s="627" t="str">
        <f t="shared" si="62"/>
        <v>0</v>
      </c>
      <c r="R227" s="627">
        <f t="shared" si="63"/>
        <v>0</v>
      </c>
      <c r="S227" s="627">
        <f t="shared" si="64"/>
        <v>0</v>
      </c>
      <c r="T227" s="628">
        <f t="shared" si="38"/>
        <v>0</v>
      </c>
      <c r="U227" s="628">
        <f>IF( F227="",#REF!*(IF(O227="Included",0,O227))/100,F227*(IF(O227="Included",0,O227)))</f>
        <v>0</v>
      </c>
      <c r="V227" s="629">
        <f>Discount!$H$36</f>
        <v>0</v>
      </c>
      <c r="W227" s="629">
        <f t="shared" si="39"/>
        <v>0</v>
      </c>
      <c r="X227" s="629">
        <f>IF(F227="",#REF!*W227/100,F227*W227)</f>
        <v>0</v>
      </c>
      <c r="Y227" s="630">
        <f t="shared" si="40"/>
        <v>0</v>
      </c>
      <c r="AA227" s="578">
        <f t="shared" si="41"/>
        <v>0</v>
      </c>
      <c r="AB227" s="577">
        <f t="shared" si="42"/>
        <v>0</v>
      </c>
      <c r="AC227" s="577">
        <f>IF(F227="",#REF!/100,F227)</f>
        <v>18</v>
      </c>
      <c r="AD227" s="577">
        <f t="shared" si="43"/>
        <v>0</v>
      </c>
      <c r="AE227" s="577">
        <f t="shared" si="44"/>
        <v>0</v>
      </c>
      <c r="AF227" s="577">
        <f t="shared" si="45"/>
        <v>0</v>
      </c>
      <c r="AG227" s="307">
        <f t="shared" si="46"/>
        <v>0</v>
      </c>
      <c r="AH227" s="307">
        <f t="shared" si="47"/>
        <v>0</v>
      </c>
      <c r="AI227" s="307">
        <f t="shared" si="48"/>
        <v>0</v>
      </c>
    </row>
    <row r="228" spans="1:35" ht="162.75" customHeight="1">
      <c r="A228" s="621">
        <v>81</v>
      </c>
      <c r="B228" s="631">
        <v>7000024508</v>
      </c>
      <c r="C228" s="631">
        <v>300</v>
      </c>
      <c r="D228" s="631" t="s">
        <v>459</v>
      </c>
      <c r="E228" s="631">
        <v>1000069061</v>
      </c>
      <c r="F228" s="632">
        <v>18</v>
      </c>
      <c r="G228" s="631" t="s">
        <v>509</v>
      </c>
      <c r="H228" s="631" t="s">
        <v>219</v>
      </c>
      <c r="I228" s="631">
        <v>1</v>
      </c>
      <c r="J228" s="634"/>
      <c r="K228" s="627" t="str">
        <f t="shared" si="57"/>
        <v>INCLUDED</v>
      </c>
      <c r="L228" s="634"/>
      <c r="M228" s="627" t="str">
        <f t="shared" si="58"/>
        <v>INCLUDED</v>
      </c>
      <c r="N228" s="627">
        <f t="shared" si="59"/>
        <v>0</v>
      </c>
      <c r="O228" s="627" t="str">
        <f t="shared" si="60"/>
        <v>INCLUDED</v>
      </c>
      <c r="P228" s="627" t="str">
        <f t="shared" si="61"/>
        <v>0</v>
      </c>
      <c r="Q228" s="627" t="str">
        <f t="shared" si="62"/>
        <v>0</v>
      </c>
      <c r="R228" s="627">
        <f t="shared" si="63"/>
        <v>0</v>
      </c>
      <c r="S228" s="627">
        <f t="shared" si="64"/>
        <v>0</v>
      </c>
      <c r="T228" s="628">
        <f t="shared" si="38"/>
        <v>0</v>
      </c>
      <c r="U228" s="628">
        <f>IF( F228="",#REF!*(IF(O228="Included",0,O228))/100,F228*(IF(O228="Included",0,O228)))</f>
        <v>0</v>
      </c>
      <c r="V228" s="629">
        <f>Discount!$H$36</f>
        <v>0</v>
      </c>
      <c r="W228" s="629">
        <f t="shared" si="39"/>
        <v>0</v>
      </c>
      <c r="X228" s="629">
        <f>IF(F228="",#REF!*W228/100,F228*W228)</f>
        <v>0</v>
      </c>
      <c r="Y228" s="630">
        <f t="shared" si="40"/>
        <v>0</v>
      </c>
      <c r="AA228" s="578">
        <f t="shared" si="41"/>
        <v>0</v>
      </c>
      <c r="AB228" s="577">
        <f t="shared" si="42"/>
        <v>0</v>
      </c>
      <c r="AC228" s="577">
        <f>IF(F228="",#REF!/100,F228)</f>
        <v>18</v>
      </c>
      <c r="AD228" s="577">
        <f t="shared" si="43"/>
        <v>0</v>
      </c>
      <c r="AE228" s="577">
        <f t="shared" si="44"/>
        <v>0</v>
      </c>
      <c r="AF228" s="577">
        <f t="shared" si="45"/>
        <v>0</v>
      </c>
      <c r="AG228" s="307">
        <f t="shared" si="46"/>
        <v>0</v>
      </c>
      <c r="AH228" s="307">
        <f t="shared" si="47"/>
        <v>0</v>
      </c>
      <c r="AI228" s="307">
        <f t="shared" si="48"/>
        <v>0</v>
      </c>
    </row>
    <row r="229" spans="1:35" ht="162.75" customHeight="1">
      <c r="A229" s="621">
        <v>82</v>
      </c>
      <c r="B229" s="631">
        <v>7000024508</v>
      </c>
      <c r="C229" s="631">
        <v>310</v>
      </c>
      <c r="D229" s="631" t="s">
        <v>459</v>
      </c>
      <c r="E229" s="631">
        <v>1000069062</v>
      </c>
      <c r="F229" s="632">
        <v>18</v>
      </c>
      <c r="G229" s="631" t="s">
        <v>508</v>
      </c>
      <c r="H229" s="631" t="s">
        <v>219</v>
      </c>
      <c r="I229" s="631">
        <v>1</v>
      </c>
      <c r="J229" s="634"/>
      <c r="K229" s="627" t="str">
        <f t="shared" si="57"/>
        <v>INCLUDED</v>
      </c>
      <c r="L229" s="634"/>
      <c r="M229" s="627" t="str">
        <f t="shared" si="58"/>
        <v>INCLUDED</v>
      </c>
      <c r="N229" s="627">
        <f t="shared" si="59"/>
        <v>0</v>
      </c>
      <c r="O229" s="627" t="str">
        <f t="shared" si="60"/>
        <v>INCLUDED</v>
      </c>
      <c r="P229" s="627" t="str">
        <f t="shared" si="61"/>
        <v>0</v>
      </c>
      <c r="Q229" s="627" t="str">
        <f t="shared" si="62"/>
        <v>0</v>
      </c>
      <c r="R229" s="627">
        <f t="shared" si="63"/>
        <v>0</v>
      </c>
      <c r="S229" s="627">
        <f t="shared" si="64"/>
        <v>0</v>
      </c>
      <c r="T229" s="628">
        <f t="shared" si="38"/>
        <v>0</v>
      </c>
      <c r="U229" s="628">
        <f>IF( F229="",#REF!*(IF(O229="Included",0,O229))/100,F229*(IF(O229="Included",0,O229)))</f>
        <v>0</v>
      </c>
      <c r="V229" s="629">
        <f>Discount!$H$36</f>
        <v>0</v>
      </c>
      <c r="W229" s="629">
        <f t="shared" si="39"/>
        <v>0</v>
      </c>
      <c r="X229" s="629">
        <f>IF(F229="",#REF!*W229/100,F229*W229)</f>
        <v>0</v>
      </c>
      <c r="Y229" s="630">
        <f t="shared" si="40"/>
        <v>0</v>
      </c>
      <c r="AA229" s="578">
        <f t="shared" si="41"/>
        <v>0</v>
      </c>
      <c r="AB229" s="577">
        <f t="shared" si="42"/>
        <v>0</v>
      </c>
      <c r="AC229" s="577">
        <f>IF(F229="",#REF!/100,F229)</f>
        <v>18</v>
      </c>
      <c r="AD229" s="577">
        <f t="shared" si="43"/>
        <v>0</v>
      </c>
      <c r="AE229" s="577">
        <f t="shared" si="44"/>
        <v>0</v>
      </c>
      <c r="AF229" s="577">
        <f t="shared" si="45"/>
        <v>0</v>
      </c>
      <c r="AG229" s="307">
        <f t="shared" si="46"/>
        <v>0</v>
      </c>
      <c r="AH229" s="307">
        <f t="shared" si="47"/>
        <v>0</v>
      </c>
      <c r="AI229" s="307">
        <f t="shared" si="48"/>
        <v>0</v>
      </c>
    </row>
    <row r="230" spans="1:35" ht="162.75" customHeight="1">
      <c r="A230" s="621">
        <v>83</v>
      </c>
      <c r="B230" s="631">
        <v>7000024508</v>
      </c>
      <c r="C230" s="631">
        <v>320</v>
      </c>
      <c r="D230" s="631" t="s">
        <v>459</v>
      </c>
      <c r="E230" s="631">
        <v>1000069063</v>
      </c>
      <c r="F230" s="632">
        <v>18</v>
      </c>
      <c r="G230" s="631" t="s">
        <v>507</v>
      </c>
      <c r="H230" s="631" t="s">
        <v>219</v>
      </c>
      <c r="I230" s="631">
        <v>1</v>
      </c>
      <c r="J230" s="634"/>
      <c r="K230" s="627" t="str">
        <f t="shared" ref="K230:K294" si="65">IF(J230=0, "INCLUDED", IF(ISERROR(J230*I230), J230, J230*I230))</f>
        <v>INCLUDED</v>
      </c>
      <c r="L230" s="634"/>
      <c r="M230" s="627" t="str">
        <f t="shared" ref="M230:M294" si="66">IF(L230=0, "INCLUDED", IF(ISERROR(L230*I230), L230, L230*I230))</f>
        <v>INCLUDED</v>
      </c>
      <c r="N230" s="627">
        <f t="shared" ref="N230:N294" si="67">IF(F230="","INCLUDED",P230+Q230)</f>
        <v>0</v>
      </c>
      <c r="O230" s="627" t="str">
        <f t="shared" ref="O230:O294" si="68">IF(J230+L230=0,"INCLUDED",P230+Q230+R230+S230)</f>
        <v>INCLUDED</v>
      </c>
      <c r="P230" s="627" t="str">
        <f t="shared" ref="P230:P294" si="69">IF(J230=0, "0", IF(ISERROR((F230*K230)/100), K230, (F230*K230)/100))</f>
        <v>0</v>
      </c>
      <c r="Q230" s="627" t="str">
        <f t="shared" ref="Q230:Q294" si="70">IF(L230=0, "0", IF(ISERROR((F230*M230)/100), M230, (F230*M230)/100))</f>
        <v>0</v>
      </c>
      <c r="R230" s="627">
        <f t="shared" ref="R230:R294" si="71">+IF(K230="INCLUDED",0,K230)</f>
        <v>0</v>
      </c>
      <c r="S230" s="627">
        <f t="shared" ref="S230:S294" si="72">+IF(M230="INCLUDED",0,M230)</f>
        <v>0</v>
      </c>
      <c r="T230" s="628">
        <f t="shared" ref="T230:T272" si="73">IF(O230="Included",0,O230)</f>
        <v>0</v>
      </c>
      <c r="U230" s="628">
        <f>IF( F230="",#REF!*(IF(O230="Included",0,O230))/100,F230*(IF(O230="Included",0,O230)))</f>
        <v>0</v>
      </c>
      <c r="V230" s="629">
        <f>Discount!$H$36</f>
        <v>0</v>
      </c>
      <c r="W230" s="629">
        <f t="shared" ref="W230:W272" si="74">V230*T230</f>
        <v>0</v>
      </c>
      <c r="X230" s="629">
        <f>IF(F230="",#REF!*W230/100,F230*W230)</f>
        <v>0</v>
      </c>
      <c r="Y230" s="630">
        <f t="shared" ref="Y230:Y272" si="75">L230*I230</f>
        <v>0</v>
      </c>
      <c r="AA230" s="578">
        <f t="shared" ref="AA230:AA272" si="76">ROUND(L230,2)</f>
        <v>0</v>
      </c>
      <c r="AB230" s="577">
        <f t="shared" ref="AB230:AB272" si="77">I230*AA230</f>
        <v>0</v>
      </c>
      <c r="AC230" s="577">
        <f>IF(F230="",#REF!/100,F230)</f>
        <v>18</v>
      </c>
      <c r="AD230" s="577">
        <f t="shared" ref="AD230:AD272" si="78">IF(AC230=0.12,0.12,0)</f>
        <v>0</v>
      </c>
      <c r="AE230" s="577">
        <f t="shared" ref="AE230:AE272" si="79">IF(AC230=0.18,0.18,0)</f>
        <v>0</v>
      </c>
      <c r="AF230" s="577">
        <f t="shared" ref="AF230:AF272" si="80">IF(AC230=0.28,0.28,0)</f>
        <v>0</v>
      </c>
      <c r="AG230" s="307">
        <f t="shared" ref="AG230:AG272" si="81">AB230*AD230</f>
        <v>0</v>
      </c>
      <c r="AH230" s="307">
        <f t="shared" ref="AH230:AH272" si="82">AB230*AE230</f>
        <v>0</v>
      </c>
      <c r="AI230" s="307">
        <f t="shared" ref="AI230:AI272" si="83">AB230*AF230</f>
        <v>0</v>
      </c>
    </row>
    <row r="231" spans="1:35" ht="162.75" customHeight="1">
      <c r="A231" s="621">
        <v>84</v>
      </c>
      <c r="B231" s="631">
        <v>7000024508</v>
      </c>
      <c r="C231" s="631">
        <v>330</v>
      </c>
      <c r="D231" s="631" t="s">
        <v>459</v>
      </c>
      <c r="E231" s="631">
        <v>1000069064</v>
      </c>
      <c r="F231" s="632">
        <v>18</v>
      </c>
      <c r="G231" s="631" t="s">
        <v>506</v>
      </c>
      <c r="H231" s="631" t="s">
        <v>219</v>
      </c>
      <c r="I231" s="631">
        <v>1</v>
      </c>
      <c r="J231" s="634"/>
      <c r="K231" s="627" t="str">
        <f t="shared" si="65"/>
        <v>INCLUDED</v>
      </c>
      <c r="L231" s="634"/>
      <c r="M231" s="627" t="str">
        <f t="shared" si="66"/>
        <v>INCLUDED</v>
      </c>
      <c r="N231" s="627">
        <f t="shared" si="67"/>
        <v>0</v>
      </c>
      <c r="O231" s="627" t="str">
        <f t="shared" si="68"/>
        <v>INCLUDED</v>
      </c>
      <c r="P231" s="627" t="str">
        <f t="shared" si="69"/>
        <v>0</v>
      </c>
      <c r="Q231" s="627" t="str">
        <f t="shared" si="70"/>
        <v>0</v>
      </c>
      <c r="R231" s="627">
        <f t="shared" si="71"/>
        <v>0</v>
      </c>
      <c r="S231" s="627">
        <f t="shared" si="72"/>
        <v>0</v>
      </c>
      <c r="T231" s="628">
        <f t="shared" si="73"/>
        <v>0</v>
      </c>
      <c r="U231" s="628">
        <f>IF( F231="",#REF!*(IF(O231="Included",0,O231))/100,F231*(IF(O231="Included",0,O231)))</f>
        <v>0</v>
      </c>
      <c r="V231" s="629">
        <f>Discount!$H$36</f>
        <v>0</v>
      </c>
      <c r="W231" s="629">
        <f t="shared" si="74"/>
        <v>0</v>
      </c>
      <c r="X231" s="629">
        <f>IF(F231="",#REF!*W231/100,F231*W231)</f>
        <v>0</v>
      </c>
      <c r="Y231" s="630">
        <f t="shared" si="75"/>
        <v>0</v>
      </c>
      <c r="AA231" s="578">
        <f t="shared" si="76"/>
        <v>0</v>
      </c>
      <c r="AB231" s="577">
        <f t="shared" si="77"/>
        <v>0</v>
      </c>
      <c r="AC231" s="577">
        <f>IF(F231="",#REF!/100,F231)</f>
        <v>18</v>
      </c>
      <c r="AD231" s="577">
        <f t="shared" si="78"/>
        <v>0</v>
      </c>
      <c r="AE231" s="577">
        <f t="shared" si="79"/>
        <v>0</v>
      </c>
      <c r="AF231" s="577">
        <f t="shared" si="80"/>
        <v>0</v>
      </c>
      <c r="AG231" s="307">
        <f t="shared" si="81"/>
        <v>0</v>
      </c>
      <c r="AH231" s="307">
        <f t="shared" si="82"/>
        <v>0</v>
      </c>
      <c r="AI231" s="307">
        <f t="shared" si="83"/>
        <v>0</v>
      </c>
    </row>
    <row r="232" spans="1:35" ht="162.75" customHeight="1">
      <c r="A232" s="621">
        <v>85</v>
      </c>
      <c r="B232" s="631">
        <v>7000024508</v>
      </c>
      <c r="C232" s="631">
        <v>340</v>
      </c>
      <c r="D232" s="631" t="s">
        <v>459</v>
      </c>
      <c r="E232" s="631">
        <v>1000069066</v>
      </c>
      <c r="F232" s="632">
        <v>18</v>
      </c>
      <c r="G232" s="631" t="s">
        <v>504</v>
      </c>
      <c r="H232" s="631" t="s">
        <v>219</v>
      </c>
      <c r="I232" s="631">
        <v>1</v>
      </c>
      <c r="J232" s="634"/>
      <c r="K232" s="627" t="str">
        <f t="shared" si="65"/>
        <v>INCLUDED</v>
      </c>
      <c r="L232" s="634"/>
      <c r="M232" s="627" t="str">
        <f t="shared" si="66"/>
        <v>INCLUDED</v>
      </c>
      <c r="N232" s="627">
        <f t="shared" si="67"/>
        <v>0</v>
      </c>
      <c r="O232" s="627" t="str">
        <f t="shared" si="68"/>
        <v>INCLUDED</v>
      </c>
      <c r="P232" s="627" t="str">
        <f t="shared" si="69"/>
        <v>0</v>
      </c>
      <c r="Q232" s="627" t="str">
        <f t="shared" si="70"/>
        <v>0</v>
      </c>
      <c r="R232" s="627">
        <f t="shared" si="71"/>
        <v>0</v>
      </c>
      <c r="S232" s="627">
        <f t="shared" si="72"/>
        <v>0</v>
      </c>
      <c r="T232" s="628">
        <f t="shared" si="73"/>
        <v>0</v>
      </c>
      <c r="U232" s="628">
        <f>IF( F232="",#REF!*(IF(O232="Included",0,O232))/100,F232*(IF(O232="Included",0,O232)))</f>
        <v>0</v>
      </c>
      <c r="V232" s="629">
        <f>Discount!$H$36</f>
        <v>0</v>
      </c>
      <c r="W232" s="629">
        <f t="shared" si="74"/>
        <v>0</v>
      </c>
      <c r="X232" s="629">
        <f>IF(F232="",#REF!*W232/100,F232*W232)</f>
        <v>0</v>
      </c>
      <c r="Y232" s="630">
        <f t="shared" si="75"/>
        <v>0</v>
      </c>
      <c r="AA232" s="578">
        <f t="shared" si="76"/>
        <v>0</v>
      </c>
      <c r="AB232" s="577">
        <f t="shared" si="77"/>
        <v>0</v>
      </c>
      <c r="AC232" s="577">
        <f>IF(F232="",#REF!/100,F232)</f>
        <v>18</v>
      </c>
      <c r="AD232" s="577">
        <f t="shared" si="78"/>
        <v>0</v>
      </c>
      <c r="AE232" s="577">
        <f t="shared" si="79"/>
        <v>0</v>
      </c>
      <c r="AF232" s="577">
        <f t="shared" si="80"/>
        <v>0</v>
      </c>
      <c r="AG232" s="307">
        <f t="shared" si="81"/>
        <v>0</v>
      </c>
      <c r="AH232" s="307">
        <f t="shared" si="82"/>
        <v>0</v>
      </c>
      <c r="AI232" s="307">
        <f t="shared" si="83"/>
        <v>0</v>
      </c>
    </row>
    <row r="233" spans="1:35" ht="162.75" customHeight="1">
      <c r="A233" s="621">
        <v>86</v>
      </c>
      <c r="B233" s="631">
        <v>7000024508</v>
      </c>
      <c r="C233" s="631">
        <v>350</v>
      </c>
      <c r="D233" s="631" t="s">
        <v>459</v>
      </c>
      <c r="E233" s="631">
        <v>1000069067</v>
      </c>
      <c r="F233" s="632">
        <v>18</v>
      </c>
      <c r="G233" s="631" t="s">
        <v>503</v>
      </c>
      <c r="H233" s="631" t="s">
        <v>219</v>
      </c>
      <c r="I233" s="631">
        <v>1</v>
      </c>
      <c r="J233" s="634"/>
      <c r="K233" s="627" t="str">
        <f t="shared" si="65"/>
        <v>INCLUDED</v>
      </c>
      <c r="L233" s="634"/>
      <c r="M233" s="627" t="str">
        <f t="shared" si="66"/>
        <v>INCLUDED</v>
      </c>
      <c r="N233" s="627">
        <f t="shared" si="67"/>
        <v>0</v>
      </c>
      <c r="O233" s="627" t="str">
        <f t="shared" si="68"/>
        <v>INCLUDED</v>
      </c>
      <c r="P233" s="627" t="str">
        <f t="shared" si="69"/>
        <v>0</v>
      </c>
      <c r="Q233" s="627" t="str">
        <f t="shared" si="70"/>
        <v>0</v>
      </c>
      <c r="R233" s="627">
        <f t="shared" si="71"/>
        <v>0</v>
      </c>
      <c r="S233" s="627">
        <f t="shared" si="72"/>
        <v>0</v>
      </c>
      <c r="T233" s="628">
        <f t="shared" si="73"/>
        <v>0</v>
      </c>
      <c r="U233" s="628">
        <f>IF( F233="",#REF!*(IF(O233="Included",0,O233))/100,F233*(IF(O233="Included",0,O233)))</f>
        <v>0</v>
      </c>
      <c r="V233" s="629">
        <f>Discount!$H$36</f>
        <v>0</v>
      </c>
      <c r="W233" s="629">
        <f t="shared" si="74"/>
        <v>0</v>
      </c>
      <c r="X233" s="629">
        <f>IF(F233="",#REF!*W233/100,F233*W233)</f>
        <v>0</v>
      </c>
      <c r="Y233" s="630">
        <f t="shared" si="75"/>
        <v>0</v>
      </c>
      <c r="AA233" s="578">
        <f t="shared" si="76"/>
        <v>0</v>
      </c>
      <c r="AB233" s="577">
        <f t="shared" si="77"/>
        <v>0</v>
      </c>
      <c r="AC233" s="577">
        <f>IF(F233="",#REF!/100,F233)</f>
        <v>18</v>
      </c>
      <c r="AD233" s="577">
        <f t="shared" si="78"/>
        <v>0</v>
      </c>
      <c r="AE233" s="577">
        <f t="shared" si="79"/>
        <v>0</v>
      </c>
      <c r="AF233" s="577">
        <f t="shared" si="80"/>
        <v>0</v>
      </c>
      <c r="AG233" s="307">
        <f t="shared" si="81"/>
        <v>0</v>
      </c>
      <c r="AH233" s="307">
        <f t="shared" si="82"/>
        <v>0</v>
      </c>
      <c r="AI233" s="307">
        <f t="shared" si="83"/>
        <v>0</v>
      </c>
    </row>
    <row r="234" spans="1:35" ht="162.75" customHeight="1">
      <c r="A234" s="621">
        <v>87</v>
      </c>
      <c r="B234" s="631">
        <v>7000024508</v>
      </c>
      <c r="C234" s="631">
        <v>360</v>
      </c>
      <c r="D234" s="631" t="s">
        <v>459</v>
      </c>
      <c r="E234" s="631">
        <v>1000069068</v>
      </c>
      <c r="F234" s="632">
        <v>18</v>
      </c>
      <c r="G234" s="631" t="s">
        <v>502</v>
      </c>
      <c r="H234" s="631" t="s">
        <v>219</v>
      </c>
      <c r="I234" s="631">
        <v>1</v>
      </c>
      <c r="J234" s="634"/>
      <c r="K234" s="627" t="str">
        <f t="shared" si="65"/>
        <v>INCLUDED</v>
      </c>
      <c r="L234" s="634"/>
      <c r="M234" s="627" t="str">
        <f t="shared" si="66"/>
        <v>INCLUDED</v>
      </c>
      <c r="N234" s="627">
        <f t="shared" si="67"/>
        <v>0</v>
      </c>
      <c r="O234" s="627" t="str">
        <f t="shared" si="68"/>
        <v>INCLUDED</v>
      </c>
      <c r="P234" s="627" t="str">
        <f t="shared" si="69"/>
        <v>0</v>
      </c>
      <c r="Q234" s="627" t="str">
        <f t="shared" si="70"/>
        <v>0</v>
      </c>
      <c r="R234" s="627">
        <f t="shared" si="71"/>
        <v>0</v>
      </c>
      <c r="S234" s="627">
        <f t="shared" si="72"/>
        <v>0</v>
      </c>
      <c r="T234" s="628">
        <f t="shared" si="73"/>
        <v>0</v>
      </c>
      <c r="U234" s="628">
        <f>IF( F234="",#REF!*(IF(O234="Included",0,O234))/100,F234*(IF(O234="Included",0,O234)))</f>
        <v>0</v>
      </c>
      <c r="V234" s="629">
        <f>Discount!$H$36</f>
        <v>0</v>
      </c>
      <c r="W234" s="629">
        <f t="shared" si="74"/>
        <v>0</v>
      </c>
      <c r="X234" s="629">
        <f>IF(F234="",#REF!*W234/100,F234*W234)</f>
        <v>0</v>
      </c>
      <c r="Y234" s="630">
        <f t="shared" si="75"/>
        <v>0</v>
      </c>
      <c r="AA234" s="578">
        <f t="shared" si="76"/>
        <v>0</v>
      </c>
      <c r="AB234" s="577">
        <f t="shared" si="77"/>
        <v>0</v>
      </c>
      <c r="AC234" s="577">
        <f>IF(F234="",#REF!/100,F234)</f>
        <v>18</v>
      </c>
      <c r="AD234" s="577">
        <f t="shared" si="78"/>
        <v>0</v>
      </c>
      <c r="AE234" s="577">
        <f t="shared" si="79"/>
        <v>0</v>
      </c>
      <c r="AF234" s="577">
        <f t="shared" si="80"/>
        <v>0</v>
      </c>
      <c r="AG234" s="307">
        <f t="shared" si="81"/>
        <v>0</v>
      </c>
      <c r="AH234" s="307">
        <f t="shared" si="82"/>
        <v>0</v>
      </c>
      <c r="AI234" s="307">
        <f t="shared" si="83"/>
        <v>0</v>
      </c>
    </row>
    <row r="235" spans="1:35" ht="162.75" customHeight="1">
      <c r="A235" s="621">
        <v>88</v>
      </c>
      <c r="B235" s="635">
        <v>7000024508</v>
      </c>
      <c r="C235" s="635">
        <v>370</v>
      </c>
      <c r="D235" s="635" t="s">
        <v>459</v>
      </c>
      <c r="E235" s="635">
        <v>1000069069</v>
      </c>
      <c r="F235" s="636">
        <v>18</v>
      </c>
      <c r="G235" s="635" t="s">
        <v>501</v>
      </c>
      <c r="H235" s="635" t="s">
        <v>219</v>
      </c>
      <c r="I235" s="635">
        <v>1</v>
      </c>
      <c r="J235" s="638"/>
      <c r="K235" s="639" t="str">
        <f t="shared" si="65"/>
        <v>INCLUDED</v>
      </c>
      <c r="L235" s="638"/>
      <c r="M235" s="639" t="str">
        <f t="shared" si="66"/>
        <v>INCLUDED</v>
      </c>
      <c r="N235" s="639">
        <f t="shared" si="67"/>
        <v>0</v>
      </c>
      <c r="O235" s="639" t="str">
        <f t="shared" si="68"/>
        <v>INCLUDED</v>
      </c>
      <c r="P235" s="627" t="str">
        <f t="shared" si="69"/>
        <v>0</v>
      </c>
      <c r="Q235" s="627" t="str">
        <f t="shared" si="70"/>
        <v>0</v>
      </c>
      <c r="R235" s="627">
        <f t="shared" si="71"/>
        <v>0</v>
      </c>
      <c r="S235" s="627">
        <f t="shared" si="72"/>
        <v>0</v>
      </c>
      <c r="T235" s="628">
        <f t="shared" si="73"/>
        <v>0</v>
      </c>
      <c r="U235" s="628">
        <f>IF( F235="",#REF!*(IF(O235="Included",0,O235))/100,F235*(IF(O235="Included",0,O235)))</f>
        <v>0</v>
      </c>
      <c r="V235" s="629">
        <f>Discount!$H$36</f>
        <v>0</v>
      </c>
      <c r="W235" s="629">
        <f t="shared" si="74"/>
        <v>0</v>
      </c>
      <c r="X235" s="629">
        <f>IF(F235="",#REF!*W235/100,F235*W235)</f>
        <v>0</v>
      </c>
      <c r="Y235" s="630">
        <f t="shared" si="75"/>
        <v>0</v>
      </c>
      <c r="AA235" s="578">
        <f t="shared" si="76"/>
        <v>0</v>
      </c>
      <c r="AB235" s="577">
        <f t="shared" si="77"/>
        <v>0</v>
      </c>
      <c r="AC235" s="577">
        <f>IF(F235="",#REF!/100,F235)</f>
        <v>18</v>
      </c>
      <c r="AD235" s="577">
        <f t="shared" si="78"/>
        <v>0</v>
      </c>
      <c r="AE235" s="577">
        <f t="shared" si="79"/>
        <v>0</v>
      </c>
      <c r="AF235" s="577">
        <f t="shared" si="80"/>
        <v>0</v>
      </c>
      <c r="AG235" s="307">
        <f t="shared" si="81"/>
        <v>0</v>
      </c>
      <c r="AH235" s="307">
        <f t="shared" si="82"/>
        <v>0</v>
      </c>
      <c r="AI235" s="307">
        <f t="shared" si="83"/>
        <v>0</v>
      </c>
    </row>
    <row r="236" spans="1:35" s="659" customFormat="1" ht="42.75" customHeight="1">
      <c r="A236" s="809" t="s">
        <v>659</v>
      </c>
      <c r="B236" s="810"/>
      <c r="C236" s="810"/>
      <c r="D236" s="810"/>
      <c r="E236" s="810"/>
      <c r="F236" s="810"/>
      <c r="G236" s="810"/>
      <c r="H236" s="810"/>
      <c r="I236" s="810"/>
      <c r="J236" s="652"/>
      <c r="K236" s="652"/>
      <c r="L236" s="652"/>
      <c r="M236" s="652"/>
      <c r="N236" s="652"/>
      <c r="O236" s="653"/>
      <c r="P236" s="654" t="str">
        <f t="shared" si="69"/>
        <v>0</v>
      </c>
      <c r="Q236" s="655" t="str">
        <f t="shared" si="70"/>
        <v>0</v>
      </c>
      <c r="R236" s="655">
        <f t="shared" si="71"/>
        <v>0</v>
      </c>
      <c r="S236" s="655">
        <f t="shared" si="72"/>
        <v>0</v>
      </c>
      <c r="T236" s="656">
        <f t="shared" si="73"/>
        <v>0</v>
      </c>
      <c r="U236" s="656" t="e">
        <f>IF( F236="",#REF!*(IF(O236="Included",0,O236))/100,F236*(IF(O236="Included",0,O236)))</f>
        <v>#REF!</v>
      </c>
      <c r="V236" s="657">
        <f>Discount!$H$36</f>
        <v>0</v>
      </c>
      <c r="W236" s="657">
        <f t="shared" si="74"/>
        <v>0</v>
      </c>
      <c r="X236" s="657" t="e">
        <f>IF(F236="",#REF!*W236/100,F236*W236)</f>
        <v>#REF!</v>
      </c>
      <c r="Y236" s="658">
        <f t="shared" si="75"/>
        <v>0</v>
      </c>
      <c r="AA236" s="660">
        <f t="shared" si="76"/>
        <v>0</v>
      </c>
      <c r="AB236" s="661">
        <f t="shared" si="77"/>
        <v>0</v>
      </c>
      <c r="AC236" s="661" t="e">
        <f>IF(F236="",#REF!/100,F236)</f>
        <v>#REF!</v>
      </c>
      <c r="AD236" s="661" t="e">
        <f t="shared" si="78"/>
        <v>#REF!</v>
      </c>
      <c r="AE236" s="661" t="e">
        <f t="shared" si="79"/>
        <v>#REF!</v>
      </c>
      <c r="AF236" s="661" t="e">
        <f t="shared" si="80"/>
        <v>#REF!</v>
      </c>
      <c r="AG236" s="659" t="e">
        <f t="shared" si="81"/>
        <v>#REF!</v>
      </c>
      <c r="AH236" s="659" t="e">
        <f t="shared" si="82"/>
        <v>#REF!</v>
      </c>
      <c r="AI236" s="659" t="e">
        <f t="shared" si="83"/>
        <v>#REF!</v>
      </c>
    </row>
    <row r="237" spans="1:35" ht="162.75" customHeight="1">
      <c r="A237" s="621">
        <v>1</v>
      </c>
      <c r="B237" s="623">
        <v>7000024508</v>
      </c>
      <c r="C237" s="623">
        <v>1890</v>
      </c>
      <c r="D237" s="623" t="s">
        <v>450</v>
      </c>
      <c r="E237" s="623">
        <v>1000069035</v>
      </c>
      <c r="F237" s="623">
        <v>18</v>
      </c>
      <c r="G237" s="622" t="s">
        <v>460</v>
      </c>
      <c r="H237" s="622" t="s">
        <v>219</v>
      </c>
      <c r="I237" s="622">
        <v>508</v>
      </c>
      <c r="J237" s="625"/>
      <c r="K237" s="626" t="str">
        <f t="shared" si="65"/>
        <v>INCLUDED</v>
      </c>
      <c r="L237" s="625"/>
      <c r="M237" s="626" t="str">
        <f t="shared" si="66"/>
        <v>INCLUDED</v>
      </c>
      <c r="N237" s="626">
        <f t="shared" si="67"/>
        <v>0</v>
      </c>
      <c r="O237" s="626" t="str">
        <f t="shared" si="68"/>
        <v>INCLUDED</v>
      </c>
      <c r="P237" s="627" t="str">
        <f t="shared" si="69"/>
        <v>0</v>
      </c>
      <c r="Q237" s="627" t="str">
        <f t="shared" si="70"/>
        <v>0</v>
      </c>
      <c r="R237" s="627">
        <f t="shared" si="71"/>
        <v>0</v>
      </c>
      <c r="S237" s="627">
        <f t="shared" si="72"/>
        <v>0</v>
      </c>
      <c r="T237" s="628">
        <f t="shared" si="73"/>
        <v>0</v>
      </c>
      <c r="U237" s="628">
        <f>IF( F237="",#REF!*(IF(O237="Included",0,O237))/100,F237*(IF(O237="Included",0,O237)))</f>
        <v>0</v>
      </c>
      <c r="V237" s="629">
        <f>Discount!$H$36</f>
        <v>0</v>
      </c>
      <c r="W237" s="629">
        <f t="shared" si="74"/>
        <v>0</v>
      </c>
      <c r="X237" s="629">
        <f>IF(F237="",#REF!*W237/100,F237*W237)</f>
        <v>0</v>
      </c>
      <c r="Y237" s="630">
        <f t="shared" si="75"/>
        <v>0</v>
      </c>
      <c r="AA237" s="578">
        <f t="shared" si="76"/>
        <v>0</v>
      </c>
      <c r="AB237" s="577">
        <f t="shared" si="77"/>
        <v>0</v>
      </c>
      <c r="AC237" s="577">
        <f>IF(F237="",#REF!/100,F237)</f>
        <v>18</v>
      </c>
      <c r="AD237" s="577">
        <f t="shared" si="78"/>
        <v>0</v>
      </c>
      <c r="AE237" s="577">
        <f t="shared" si="79"/>
        <v>0</v>
      </c>
      <c r="AF237" s="577">
        <f t="shared" si="80"/>
        <v>0</v>
      </c>
      <c r="AG237" s="307">
        <f t="shared" si="81"/>
        <v>0</v>
      </c>
      <c r="AH237" s="307">
        <f t="shared" si="82"/>
        <v>0</v>
      </c>
      <c r="AI237" s="307">
        <f t="shared" si="83"/>
        <v>0</v>
      </c>
    </row>
    <row r="238" spans="1:35" ht="162.75" customHeight="1">
      <c r="A238" s="607">
        <v>2</v>
      </c>
      <c r="B238" s="632">
        <v>7000024508</v>
      </c>
      <c r="C238" s="632">
        <v>1900</v>
      </c>
      <c r="D238" s="632" t="s">
        <v>450</v>
      </c>
      <c r="E238" s="632">
        <v>1000069036</v>
      </c>
      <c r="F238" s="632">
        <v>18</v>
      </c>
      <c r="G238" s="631" t="s">
        <v>461</v>
      </c>
      <c r="H238" s="631" t="s">
        <v>219</v>
      </c>
      <c r="I238" s="631">
        <v>668</v>
      </c>
      <c r="J238" s="634"/>
      <c r="K238" s="627" t="str">
        <f t="shared" si="65"/>
        <v>INCLUDED</v>
      </c>
      <c r="L238" s="634"/>
      <c r="M238" s="627" t="str">
        <f t="shared" si="66"/>
        <v>INCLUDED</v>
      </c>
      <c r="N238" s="627">
        <f t="shared" si="67"/>
        <v>0</v>
      </c>
      <c r="O238" s="627" t="str">
        <f t="shared" si="68"/>
        <v>INCLUDED</v>
      </c>
      <c r="P238" s="627" t="str">
        <f t="shared" si="69"/>
        <v>0</v>
      </c>
      <c r="Q238" s="627" t="str">
        <f t="shared" si="70"/>
        <v>0</v>
      </c>
      <c r="R238" s="627">
        <f t="shared" si="71"/>
        <v>0</v>
      </c>
      <c r="S238" s="627">
        <f t="shared" si="72"/>
        <v>0</v>
      </c>
      <c r="T238" s="628">
        <f t="shared" si="73"/>
        <v>0</v>
      </c>
      <c r="U238" s="628">
        <f>IF( F238="",#REF!*(IF(O238="Included",0,O238))/100,F238*(IF(O238="Included",0,O238)))</f>
        <v>0</v>
      </c>
      <c r="V238" s="629">
        <f>Discount!$H$36</f>
        <v>0</v>
      </c>
      <c r="W238" s="629">
        <f t="shared" si="74"/>
        <v>0</v>
      </c>
      <c r="X238" s="629">
        <f>IF(F238="",#REF!*W238/100,F238*W238)</f>
        <v>0</v>
      </c>
      <c r="Y238" s="630">
        <f t="shared" si="75"/>
        <v>0</v>
      </c>
      <c r="AA238" s="578">
        <f t="shared" si="76"/>
        <v>0</v>
      </c>
      <c r="AB238" s="577">
        <f t="shared" si="77"/>
        <v>0</v>
      </c>
      <c r="AC238" s="577">
        <f>IF(F238="",#REF!/100,F238)</f>
        <v>18</v>
      </c>
      <c r="AD238" s="577">
        <f t="shared" si="78"/>
        <v>0</v>
      </c>
      <c r="AE238" s="577">
        <f t="shared" si="79"/>
        <v>0</v>
      </c>
      <c r="AF238" s="577">
        <f t="shared" si="80"/>
        <v>0</v>
      </c>
      <c r="AG238" s="307">
        <f t="shared" si="81"/>
        <v>0</v>
      </c>
      <c r="AH238" s="307">
        <f t="shared" si="82"/>
        <v>0</v>
      </c>
      <c r="AI238" s="307">
        <f t="shared" si="83"/>
        <v>0</v>
      </c>
    </row>
    <row r="239" spans="1:35" ht="162.75" customHeight="1">
      <c r="A239" s="621">
        <v>3</v>
      </c>
      <c r="B239" s="632">
        <v>7000024508</v>
      </c>
      <c r="C239" s="632">
        <v>1910</v>
      </c>
      <c r="D239" s="632" t="s">
        <v>450</v>
      </c>
      <c r="E239" s="632">
        <v>1000069037</v>
      </c>
      <c r="F239" s="632">
        <v>18</v>
      </c>
      <c r="G239" s="631" t="s">
        <v>462</v>
      </c>
      <c r="H239" s="631" t="s">
        <v>219</v>
      </c>
      <c r="I239" s="631">
        <v>404</v>
      </c>
      <c r="J239" s="634"/>
      <c r="K239" s="627" t="str">
        <f t="shared" si="65"/>
        <v>INCLUDED</v>
      </c>
      <c r="L239" s="634"/>
      <c r="M239" s="627" t="str">
        <f t="shared" si="66"/>
        <v>INCLUDED</v>
      </c>
      <c r="N239" s="627">
        <f t="shared" si="67"/>
        <v>0</v>
      </c>
      <c r="O239" s="627" t="str">
        <f t="shared" si="68"/>
        <v>INCLUDED</v>
      </c>
      <c r="P239" s="627" t="str">
        <f t="shared" si="69"/>
        <v>0</v>
      </c>
      <c r="Q239" s="627" t="str">
        <f t="shared" si="70"/>
        <v>0</v>
      </c>
      <c r="R239" s="627">
        <f t="shared" si="71"/>
        <v>0</v>
      </c>
      <c r="S239" s="627">
        <f t="shared" si="72"/>
        <v>0</v>
      </c>
      <c r="T239" s="628"/>
      <c r="U239" s="628"/>
      <c r="V239" s="629"/>
      <c r="W239" s="629"/>
      <c r="X239" s="629"/>
      <c r="Y239" s="630"/>
      <c r="AA239" s="578"/>
      <c r="AB239" s="577"/>
      <c r="AC239" s="577"/>
      <c r="AD239" s="577"/>
      <c r="AE239" s="577"/>
      <c r="AF239" s="577"/>
    </row>
    <row r="240" spans="1:35" ht="162.75" customHeight="1">
      <c r="A240" s="607">
        <v>4</v>
      </c>
      <c r="B240" s="632">
        <v>7000024508</v>
      </c>
      <c r="C240" s="632">
        <v>1920</v>
      </c>
      <c r="D240" s="632" t="s">
        <v>450</v>
      </c>
      <c r="E240" s="632">
        <v>1000069050</v>
      </c>
      <c r="F240" s="632">
        <v>18</v>
      </c>
      <c r="G240" s="631" t="s">
        <v>463</v>
      </c>
      <c r="H240" s="631" t="s">
        <v>219</v>
      </c>
      <c r="I240" s="631">
        <v>370</v>
      </c>
      <c r="J240" s="634"/>
      <c r="K240" s="627" t="str">
        <f t="shared" si="65"/>
        <v>INCLUDED</v>
      </c>
      <c r="L240" s="634"/>
      <c r="M240" s="627" t="str">
        <f t="shared" si="66"/>
        <v>INCLUDED</v>
      </c>
      <c r="N240" s="627">
        <f t="shared" si="67"/>
        <v>0</v>
      </c>
      <c r="O240" s="627" t="str">
        <f t="shared" si="68"/>
        <v>INCLUDED</v>
      </c>
      <c r="P240" s="627" t="str">
        <f t="shared" si="69"/>
        <v>0</v>
      </c>
      <c r="Q240" s="627" t="str">
        <f t="shared" si="70"/>
        <v>0</v>
      </c>
      <c r="R240" s="627">
        <f t="shared" si="71"/>
        <v>0</v>
      </c>
      <c r="S240" s="627">
        <f t="shared" si="72"/>
        <v>0</v>
      </c>
      <c r="T240" s="628"/>
      <c r="U240" s="628"/>
      <c r="V240" s="629"/>
      <c r="W240" s="629"/>
      <c r="X240" s="629"/>
      <c r="Y240" s="630"/>
      <c r="AA240" s="578"/>
      <c r="AB240" s="577"/>
      <c r="AC240" s="577"/>
      <c r="AD240" s="577"/>
      <c r="AE240" s="577"/>
      <c r="AF240" s="577"/>
    </row>
    <row r="241" spans="1:35" ht="162.75" customHeight="1">
      <c r="A241" s="621">
        <v>5</v>
      </c>
      <c r="B241" s="632">
        <v>7000024508</v>
      </c>
      <c r="C241" s="632">
        <v>1930</v>
      </c>
      <c r="D241" s="632" t="s">
        <v>450</v>
      </c>
      <c r="E241" s="632">
        <v>1000069039</v>
      </c>
      <c r="F241" s="632">
        <v>18</v>
      </c>
      <c r="G241" s="631" t="s">
        <v>464</v>
      </c>
      <c r="H241" s="631" t="s">
        <v>219</v>
      </c>
      <c r="I241" s="631">
        <v>3</v>
      </c>
      <c r="J241" s="634"/>
      <c r="K241" s="627" t="str">
        <f t="shared" si="65"/>
        <v>INCLUDED</v>
      </c>
      <c r="L241" s="634"/>
      <c r="M241" s="627" t="str">
        <f t="shared" si="66"/>
        <v>INCLUDED</v>
      </c>
      <c r="N241" s="627">
        <f t="shared" si="67"/>
        <v>0</v>
      </c>
      <c r="O241" s="627" t="str">
        <f t="shared" si="68"/>
        <v>INCLUDED</v>
      </c>
      <c r="P241" s="627" t="str">
        <f t="shared" si="69"/>
        <v>0</v>
      </c>
      <c r="Q241" s="627" t="str">
        <f t="shared" si="70"/>
        <v>0</v>
      </c>
      <c r="R241" s="627">
        <f t="shared" si="71"/>
        <v>0</v>
      </c>
      <c r="S241" s="627">
        <f t="shared" si="72"/>
        <v>0</v>
      </c>
      <c r="T241" s="628"/>
      <c r="U241" s="628"/>
      <c r="V241" s="629"/>
      <c r="W241" s="629"/>
      <c r="X241" s="629"/>
      <c r="Y241" s="630"/>
      <c r="AA241" s="578"/>
      <c r="AB241" s="577"/>
      <c r="AC241" s="577"/>
      <c r="AD241" s="577"/>
      <c r="AE241" s="577"/>
      <c r="AF241" s="577"/>
    </row>
    <row r="242" spans="1:35" ht="162.75" customHeight="1">
      <c r="A242" s="607">
        <v>6</v>
      </c>
      <c r="B242" s="632">
        <v>7000024508</v>
      </c>
      <c r="C242" s="632">
        <v>1940</v>
      </c>
      <c r="D242" s="632" t="s">
        <v>450</v>
      </c>
      <c r="E242" s="632">
        <v>1000069040</v>
      </c>
      <c r="F242" s="632">
        <v>18</v>
      </c>
      <c r="G242" s="631" t="s">
        <v>465</v>
      </c>
      <c r="H242" s="631" t="s">
        <v>219</v>
      </c>
      <c r="I242" s="631">
        <v>2</v>
      </c>
      <c r="J242" s="634"/>
      <c r="K242" s="627" t="str">
        <f t="shared" si="65"/>
        <v>INCLUDED</v>
      </c>
      <c r="L242" s="634"/>
      <c r="M242" s="627" t="str">
        <f t="shared" si="66"/>
        <v>INCLUDED</v>
      </c>
      <c r="N242" s="627">
        <f t="shared" si="67"/>
        <v>0</v>
      </c>
      <c r="O242" s="627" t="str">
        <f t="shared" si="68"/>
        <v>INCLUDED</v>
      </c>
      <c r="P242" s="627" t="str">
        <f t="shared" si="69"/>
        <v>0</v>
      </c>
      <c r="Q242" s="627" t="str">
        <f t="shared" si="70"/>
        <v>0</v>
      </c>
      <c r="R242" s="627">
        <f t="shared" si="71"/>
        <v>0</v>
      </c>
      <c r="S242" s="627">
        <f t="shared" si="72"/>
        <v>0</v>
      </c>
      <c r="T242" s="628"/>
      <c r="U242" s="628"/>
      <c r="V242" s="629"/>
      <c r="W242" s="629"/>
      <c r="X242" s="629"/>
      <c r="Y242" s="630"/>
      <c r="AA242" s="578"/>
      <c r="AB242" s="577"/>
      <c r="AC242" s="577"/>
      <c r="AD242" s="577"/>
      <c r="AE242" s="577"/>
      <c r="AF242" s="577"/>
    </row>
    <row r="243" spans="1:35" ht="162.75" customHeight="1">
      <c r="A243" s="621">
        <v>7</v>
      </c>
      <c r="B243" s="632">
        <v>7000024508</v>
      </c>
      <c r="C243" s="632">
        <v>1950</v>
      </c>
      <c r="D243" s="632" t="s">
        <v>450</v>
      </c>
      <c r="E243" s="632">
        <v>1000069041</v>
      </c>
      <c r="F243" s="632">
        <v>18</v>
      </c>
      <c r="G243" s="631" t="s">
        <v>466</v>
      </c>
      <c r="H243" s="631" t="s">
        <v>219</v>
      </c>
      <c r="I243" s="631">
        <v>1</v>
      </c>
      <c r="J243" s="634"/>
      <c r="K243" s="627" t="str">
        <f t="shared" si="65"/>
        <v>INCLUDED</v>
      </c>
      <c r="L243" s="634"/>
      <c r="M243" s="627" t="str">
        <f t="shared" si="66"/>
        <v>INCLUDED</v>
      </c>
      <c r="N243" s="627">
        <f t="shared" si="67"/>
        <v>0</v>
      </c>
      <c r="O243" s="627" t="str">
        <f t="shared" si="68"/>
        <v>INCLUDED</v>
      </c>
      <c r="P243" s="627" t="str">
        <f t="shared" si="69"/>
        <v>0</v>
      </c>
      <c r="Q243" s="627" t="str">
        <f t="shared" si="70"/>
        <v>0</v>
      </c>
      <c r="R243" s="627">
        <f t="shared" si="71"/>
        <v>0</v>
      </c>
      <c r="S243" s="627">
        <f t="shared" si="72"/>
        <v>0</v>
      </c>
      <c r="T243" s="628"/>
      <c r="U243" s="628"/>
      <c r="V243" s="629"/>
      <c r="W243" s="629"/>
      <c r="X243" s="629"/>
      <c r="Y243" s="630"/>
      <c r="AA243" s="578"/>
      <c r="AB243" s="577"/>
      <c r="AC243" s="577"/>
      <c r="AD243" s="577"/>
      <c r="AE243" s="577"/>
      <c r="AF243" s="577"/>
    </row>
    <row r="244" spans="1:35" ht="162.75" customHeight="1">
      <c r="A244" s="607">
        <v>8</v>
      </c>
      <c r="B244" s="632">
        <v>7000024508</v>
      </c>
      <c r="C244" s="632">
        <v>1960</v>
      </c>
      <c r="D244" s="632" t="s">
        <v>450</v>
      </c>
      <c r="E244" s="632">
        <v>1000069043</v>
      </c>
      <c r="F244" s="632">
        <v>18</v>
      </c>
      <c r="G244" s="631" t="s">
        <v>467</v>
      </c>
      <c r="H244" s="631" t="s">
        <v>219</v>
      </c>
      <c r="I244" s="631">
        <v>1</v>
      </c>
      <c r="J244" s="634"/>
      <c r="K244" s="627" t="str">
        <f t="shared" si="65"/>
        <v>INCLUDED</v>
      </c>
      <c r="L244" s="634"/>
      <c r="M244" s="627" t="str">
        <f t="shared" si="66"/>
        <v>INCLUDED</v>
      </c>
      <c r="N244" s="627">
        <f t="shared" si="67"/>
        <v>0</v>
      </c>
      <c r="O244" s="627" t="str">
        <f t="shared" si="68"/>
        <v>INCLUDED</v>
      </c>
      <c r="P244" s="627" t="str">
        <f t="shared" si="69"/>
        <v>0</v>
      </c>
      <c r="Q244" s="627" t="str">
        <f t="shared" si="70"/>
        <v>0</v>
      </c>
      <c r="R244" s="627">
        <f t="shared" si="71"/>
        <v>0</v>
      </c>
      <c r="S244" s="627">
        <f t="shared" si="72"/>
        <v>0</v>
      </c>
      <c r="T244" s="628"/>
      <c r="U244" s="628"/>
      <c r="V244" s="629"/>
      <c r="W244" s="629"/>
      <c r="X244" s="629"/>
      <c r="Y244" s="630"/>
      <c r="AA244" s="578"/>
      <c r="AB244" s="577"/>
      <c r="AC244" s="577"/>
      <c r="AD244" s="577"/>
      <c r="AE244" s="577"/>
      <c r="AF244" s="577"/>
    </row>
    <row r="245" spans="1:35" ht="162.75" customHeight="1">
      <c r="A245" s="621">
        <v>9</v>
      </c>
      <c r="B245" s="632">
        <v>7000024508</v>
      </c>
      <c r="C245" s="632">
        <v>1970</v>
      </c>
      <c r="D245" s="632" t="s">
        <v>450</v>
      </c>
      <c r="E245" s="632">
        <v>1000069044</v>
      </c>
      <c r="F245" s="632">
        <v>18</v>
      </c>
      <c r="G245" s="631" t="s">
        <v>468</v>
      </c>
      <c r="H245" s="631" t="s">
        <v>219</v>
      </c>
      <c r="I245" s="631">
        <v>2</v>
      </c>
      <c r="J245" s="634"/>
      <c r="K245" s="627" t="str">
        <f t="shared" si="65"/>
        <v>INCLUDED</v>
      </c>
      <c r="L245" s="634"/>
      <c r="M245" s="627" t="str">
        <f t="shared" si="66"/>
        <v>INCLUDED</v>
      </c>
      <c r="N245" s="627">
        <f t="shared" si="67"/>
        <v>0</v>
      </c>
      <c r="O245" s="627" t="str">
        <f t="shared" si="68"/>
        <v>INCLUDED</v>
      </c>
      <c r="P245" s="627" t="str">
        <f t="shared" si="69"/>
        <v>0</v>
      </c>
      <c r="Q245" s="627" t="str">
        <f t="shared" si="70"/>
        <v>0</v>
      </c>
      <c r="R245" s="627">
        <f t="shared" si="71"/>
        <v>0</v>
      </c>
      <c r="S245" s="627">
        <f t="shared" si="72"/>
        <v>0</v>
      </c>
      <c r="T245" s="628">
        <f t="shared" ref="T245" si="84">IF(O245="Included",0,O245)</f>
        <v>0</v>
      </c>
      <c r="U245" s="628">
        <f>IF( F245="",#REF!*(IF(O245="Included",0,O245))/100,F245*(IF(O245="Included",0,O245)))</f>
        <v>0</v>
      </c>
      <c r="V245" s="629">
        <f>Discount!$H$36</f>
        <v>0</v>
      </c>
      <c r="W245" s="629">
        <f t="shared" ref="W245" si="85">V245*T245</f>
        <v>0</v>
      </c>
      <c r="X245" s="629">
        <f>IF(F245="",#REF!*W245/100,F245*W245)</f>
        <v>0</v>
      </c>
      <c r="Y245" s="630">
        <f t="shared" ref="Y245" si="86">L245*I245</f>
        <v>0</v>
      </c>
      <c r="AA245" s="578">
        <f t="shared" ref="AA245" si="87">ROUND(L245,2)</f>
        <v>0</v>
      </c>
      <c r="AB245" s="577">
        <f t="shared" ref="AB245" si="88">I245*AA245</f>
        <v>0</v>
      </c>
      <c r="AC245" s="577">
        <f>IF(F245="",#REF!/100,F245)</f>
        <v>18</v>
      </c>
      <c r="AD245" s="577">
        <f t="shared" ref="AD245" si="89">IF(AC245=0.12,0.12,0)</f>
        <v>0</v>
      </c>
      <c r="AE245" s="577">
        <f t="shared" ref="AE245" si="90">IF(AC245=0.18,0.18,0)</f>
        <v>0</v>
      </c>
      <c r="AF245" s="577">
        <f t="shared" ref="AF245" si="91">IF(AC245=0.28,0.28,0)</f>
        <v>0</v>
      </c>
      <c r="AG245" s="307">
        <f t="shared" ref="AG245" si="92">AB245*AD245</f>
        <v>0</v>
      </c>
      <c r="AH245" s="307">
        <f t="shared" ref="AH245" si="93">AB245*AE245</f>
        <v>0</v>
      </c>
      <c r="AI245" s="307">
        <f t="shared" ref="AI245" si="94">AB245*AF245</f>
        <v>0</v>
      </c>
    </row>
    <row r="246" spans="1:35" ht="162.75" customHeight="1">
      <c r="A246" s="607">
        <v>10</v>
      </c>
      <c r="B246" s="632">
        <v>7000024508</v>
      </c>
      <c r="C246" s="632">
        <v>1980</v>
      </c>
      <c r="D246" s="632" t="s">
        <v>450</v>
      </c>
      <c r="E246" s="632">
        <v>1000069045</v>
      </c>
      <c r="F246" s="632">
        <v>18</v>
      </c>
      <c r="G246" s="631" t="s">
        <v>469</v>
      </c>
      <c r="H246" s="631" t="s">
        <v>219</v>
      </c>
      <c r="I246" s="631">
        <v>1</v>
      </c>
      <c r="J246" s="634"/>
      <c r="K246" s="627" t="str">
        <f t="shared" si="65"/>
        <v>INCLUDED</v>
      </c>
      <c r="L246" s="634"/>
      <c r="M246" s="627" t="str">
        <f t="shared" si="66"/>
        <v>INCLUDED</v>
      </c>
      <c r="N246" s="627">
        <f t="shared" si="67"/>
        <v>0</v>
      </c>
      <c r="O246" s="627" t="str">
        <f t="shared" si="68"/>
        <v>INCLUDED</v>
      </c>
      <c r="P246" s="627" t="str">
        <f t="shared" si="69"/>
        <v>0</v>
      </c>
      <c r="Q246" s="627" t="str">
        <f t="shared" si="70"/>
        <v>0</v>
      </c>
      <c r="R246" s="627">
        <f t="shared" si="71"/>
        <v>0</v>
      </c>
      <c r="S246" s="627">
        <f t="shared" si="72"/>
        <v>0</v>
      </c>
      <c r="T246" s="628"/>
      <c r="U246" s="628"/>
      <c r="V246" s="629"/>
      <c r="W246" s="629"/>
      <c r="X246" s="629"/>
      <c r="Y246" s="630"/>
      <c r="AA246" s="578"/>
      <c r="AB246" s="577"/>
      <c r="AC246" s="577"/>
      <c r="AD246" s="577"/>
      <c r="AE246" s="577"/>
      <c r="AF246" s="577"/>
    </row>
    <row r="247" spans="1:35" ht="162.75" customHeight="1">
      <c r="A247" s="621">
        <v>11</v>
      </c>
      <c r="B247" s="632">
        <v>7000024508</v>
      </c>
      <c r="C247" s="632">
        <v>1990</v>
      </c>
      <c r="D247" s="632" t="s">
        <v>451</v>
      </c>
      <c r="E247" s="632">
        <v>1000019718</v>
      </c>
      <c r="F247" s="632">
        <v>18</v>
      </c>
      <c r="G247" s="631" t="s">
        <v>470</v>
      </c>
      <c r="H247" s="631" t="s">
        <v>219</v>
      </c>
      <c r="I247" s="631">
        <v>1</v>
      </c>
      <c r="J247" s="634"/>
      <c r="K247" s="627" t="str">
        <f t="shared" si="65"/>
        <v>INCLUDED</v>
      </c>
      <c r="L247" s="634"/>
      <c r="M247" s="627" t="str">
        <f t="shared" si="66"/>
        <v>INCLUDED</v>
      </c>
      <c r="N247" s="627">
        <f t="shared" si="67"/>
        <v>0</v>
      </c>
      <c r="O247" s="627" t="str">
        <f t="shared" si="68"/>
        <v>INCLUDED</v>
      </c>
      <c r="P247" s="627" t="str">
        <f t="shared" si="69"/>
        <v>0</v>
      </c>
      <c r="Q247" s="627" t="str">
        <f t="shared" si="70"/>
        <v>0</v>
      </c>
      <c r="R247" s="627">
        <f t="shared" si="71"/>
        <v>0</v>
      </c>
      <c r="S247" s="627">
        <f t="shared" si="72"/>
        <v>0</v>
      </c>
      <c r="T247" s="628"/>
      <c r="U247" s="628"/>
      <c r="V247" s="629"/>
      <c r="W247" s="629"/>
      <c r="X247" s="629"/>
      <c r="Y247" s="630"/>
      <c r="AA247" s="578"/>
      <c r="AB247" s="577"/>
      <c r="AC247" s="577"/>
      <c r="AD247" s="577"/>
      <c r="AE247" s="577"/>
      <c r="AF247" s="577"/>
    </row>
    <row r="248" spans="1:35" ht="162.75" customHeight="1">
      <c r="A248" s="607">
        <v>12</v>
      </c>
      <c r="B248" s="632">
        <v>7000024508</v>
      </c>
      <c r="C248" s="632">
        <v>2000</v>
      </c>
      <c r="D248" s="632" t="s">
        <v>451</v>
      </c>
      <c r="E248" s="632">
        <v>1000045873</v>
      </c>
      <c r="F248" s="632">
        <v>18</v>
      </c>
      <c r="G248" s="631" t="s">
        <v>471</v>
      </c>
      <c r="H248" s="631" t="s">
        <v>219</v>
      </c>
      <c r="I248" s="631">
        <v>5</v>
      </c>
      <c r="J248" s="634"/>
      <c r="K248" s="627" t="str">
        <f t="shared" si="65"/>
        <v>INCLUDED</v>
      </c>
      <c r="L248" s="634"/>
      <c r="M248" s="627" t="str">
        <f t="shared" si="66"/>
        <v>INCLUDED</v>
      </c>
      <c r="N248" s="627">
        <f t="shared" si="67"/>
        <v>0</v>
      </c>
      <c r="O248" s="627" t="str">
        <f t="shared" si="68"/>
        <v>INCLUDED</v>
      </c>
      <c r="P248" s="627" t="str">
        <f t="shared" si="69"/>
        <v>0</v>
      </c>
      <c r="Q248" s="627" t="str">
        <f t="shared" si="70"/>
        <v>0</v>
      </c>
      <c r="R248" s="627">
        <f t="shared" si="71"/>
        <v>0</v>
      </c>
      <c r="S248" s="627">
        <f t="shared" si="72"/>
        <v>0</v>
      </c>
      <c r="T248" s="628"/>
      <c r="U248" s="628"/>
      <c r="V248" s="629"/>
      <c r="W248" s="629"/>
      <c r="X248" s="629"/>
      <c r="Y248" s="630"/>
      <c r="AA248" s="578"/>
      <c r="AB248" s="577"/>
      <c r="AC248" s="577"/>
      <c r="AD248" s="577"/>
      <c r="AE248" s="577"/>
      <c r="AF248" s="577"/>
    </row>
    <row r="249" spans="1:35" ht="162.75" customHeight="1">
      <c r="A249" s="621">
        <v>13</v>
      </c>
      <c r="B249" s="632">
        <v>7000024508</v>
      </c>
      <c r="C249" s="632">
        <v>2010</v>
      </c>
      <c r="D249" s="632" t="s">
        <v>451</v>
      </c>
      <c r="E249" s="632">
        <v>1000017587</v>
      </c>
      <c r="F249" s="632">
        <v>18</v>
      </c>
      <c r="G249" s="631" t="s">
        <v>472</v>
      </c>
      <c r="H249" s="631" t="s">
        <v>219</v>
      </c>
      <c r="I249" s="631">
        <v>44</v>
      </c>
      <c r="J249" s="634"/>
      <c r="K249" s="627" t="str">
        <f t="shared" si="65"/>
        <v>INCLUDED</v>
      </c>
      <c r="L249" s="634"/>
      <c r="M249" s="627" t="str">
        <f t="shared" si="66"/>
        <v>INCLUDED</v>
      </c>
      <c r="N249" s="627">
        <f t="shared" si="67"/>
        <v>0</v>
      </c>
      <c r="O249" s="627" t="str">
        <f t="shared" si="68"/>
        <v>INCLUDED</v>
      </c>
      <c r="P249" s="627" t="str">
        <f t="shared" si="69"/>
        <v>0</v>
      </c>
      <c r="Q249" s="627" t="str">
        <f t="shared" si="70"/>
        <v>0</v>
      </c>
      <c r="R249" s="627">
        <f t="shared" si="71"/>
        <v>0</v>
      </c>
      <c r="S249" s="627">
        <f t="shared" si="72"/>
        <v>0</v>
      </c>
      <c r="T249" s="628"/>
      <c r="U249" s="628"/>
      <c r="V249" s="629"/>
      <c r="W249" s="629"/>
      <c r="X249" s="629"/>
      <c r="Y249" s="630"/>
      <c r="AA249" s="578"/>
      <c r="AB249" s="577"/>
      <c r="AC249" s="577"/>
      <c r="AD249" s="577"/>
      <c r="AE249" s="577"/>
      <c r="AF249" s="577"/>
    </row>
    <row r="250" spans="1:35" ht="162.75" customHeight="1">
      <c r="A250" s="607">
        <v>14</v>
      </c>
      <c r="B250" s="632">
        <v>7000024508</v>
      </c>
      <c r="C250" s="632">
        <v>2020</v>
      </c>
      <c r="D250" s="632" t="s">
        <v>451</v>
      </c>
      <c r="E250" s="632">
        <v>1000057380</v>
      </c>
      <c r="F250" s="632">
        <v>18</v>
      </c>
      <c r="G250" s="631" t="s">
        <v>473</v>
      </c>
      <c r="H250" s="631" t="s">
        <v>219</v>
      </c>
      <c r="I250" s="631">
        <v>11</v>
      </c>
      <c r="J250" s="634"/>
      <c r="K250" s="627" t="str">
        <f t="shared" si="65"/>
        <v>INCLUDED</v>
      </c>
      <c r="L250" s="634"/>
      <c r="M250" s="627" t="str">
        <f t="shared" si="66"/>
        <v>INCLUDED</v>
      </c>
      <c r="N250" s="627">
        <f t="shared" si="67"/>
        <v>0</v>
      </c>
      <c r="O250" s="627" t="str">
        <f t="shared" si="68"/>
        <v>INCLUDED</v>
      </c>
      <c r="P250" s="627" t="str">
        <f t="shared" si="69"/>
        <v>0</v>
      </c>
      <c r="Q250" s="627" t="str">
        <f t="shared" si="70"/>
        <v>0</v>
      </c>
      <c r="R250" s="627">
        <f t="shared" si="71"/>
        <v>0</v>
      </c>
      <c r="S250" s="627">
        <f t="shared" si="72"/>
        <v>0</v>
      </c>
      <c r="T250" s="628"/>
      <c r="U250" s="628"/>
      <c r="V250" s="629"/>
      <c r="W250" s="629"/>
      <c r="X250" s="629"/>
      <c r="Y250" s="630"/>
      <c r="AA250" s="578"/>
      <c r="AB250" s="577"/>
      <c r="AC250" s="577"/>
      <c r="AD250" s="577"/>
      <c r="AE250" s="577"/>
      <c r="AF250" s="577"/>
    </row>
    <row r="251" spans="1:35" ht="162.75" customHeight="1">
      <c r="A251" s="621">
        <v>15</v>
      </c>
      <c r="B251" s="632">
        <v>7000024508</v>
      </c>
      <c r="C251" s="632">
        <v>2030</v>
      </c>
      <c r="D251" s="632" t="s">
        <v>451</v>
      </c>
      <c r="E251" s="632">
        <v>1000048808</v>
      </c>
      <c r="F251" s="632">
        <v>18</v>
      </c>
      <c r="G251" s="631" t="s">
        <v>474</v>
      </c>
      <c r="H251" s="631" t="s">
        <v>219</v>
      </c>
      <c r="I251" s="631">
        <v>44</v>
      </c>
      <c r="J251" s="634"/>
      <c r="K251" s="627" t="str">
        <f t="shared" si="65"/>
        <v>INCLUDED</v>
      </c>
      <c r="L251" s="634"/>
      <c r="M251" s="627" t="str">
        <f t="shared" si="66"/>
        <v>INCLUDED</v>
      </c>
      <c r="N251" s="627">
        <f t="shared" si="67"/>
        <v>0</v>
      </c>
      <c r="O251" s="627" t="str">
        <f t="shared" si="68"/>
        <v>INCLUDED</v>
      </c>
      <c r="P251" s="627" t="str">
        <f t="shared" si="69"/>
        <v>0</v>
      </c>
      <c r="Q251" s="627" t="str">
        <f t="shared" si="70"/>
        <v>0</v>
      </c>
      <c r="R251" s="627">
        <f t="shared" si="71"/>
        <v>0</v>
      </c>
      <c r="S251" s="627">
        <f t="shared" si="72"/>
        <v>0</v>
      </c>
      <c r="T251" s="628"/>
      <c r="U251" s="628"/>
      <c r="V251" s="629"/>
      <c r="W251" s="629"/>
      <c r="X251" s="629"/>
      <c r="Y251" s="630"/>
      <c r="AA251" s="578"/>
      <c r="AB251" s="577"/>
      <c r="AC251" s="577"/>
      <c r="AD251" s="577"/>
      <c r="AE251" s="577"/>
      <c r="AF251" s="577"/>
    </row>
    <row r="252" spans="1:35" ht="162.75" customHeight="1">
      <c r="A252" s="607">
        <v>16</v>
      </c>
      <c r="B252" s="632">
        <v>7000024508</v>
      </c>
      <c r="C252" s="632">
        <v>2040</v>
      </c>
      <c r="D252" s="632" t="s">
        <v>451</v>
      </c>
      <c r="E252" s="632">
        <v>1000010003</v>
      </c>
      <c r="F252" s="632">
        <v>18</v>
      </c>
      <c r="G252" s="631" t="s">
        <v>475</v>
      </c>
      <c r="H252" s="631" t="s">
        <v>219</v>
      </c>
      <c r="I252" s="631">
        <v>397</v>
      </c>
      <c r="J252" s="634"/>
      <c r="K252" s="627" t="str">
        <f t="shared" si="65"/>
        <v>INCLUDED</v>
      </c>
      <c r="L252" s="634"/>
      <c r="M252" s="627" t="str">
        <f t="shared" si="66"/>
        <v>INCLUDED</v>
      </c>
      <c r="N252" s="627">
        <f t="shared" si="67"/>
        <v>0</v>
      </c>
      <c r="O252" s="627" t="str">
        <f t="shared" si="68"/>
        <v>INCLUDED</v>
      </c>
      <c r="P252" s="627" t="str">
        <f t="shared" si="69"/>
        <v>0</v>
      </c>
      <c r="Q252" s="627" t="str">
        <f t="shared" si="70"/>
        <v>0</v>
      </c>
      <c r="R252" s="627">
        <f t="shared" si="71"/>
        <v>0</v>
      </c>
      <c r="S252" s="627">
        <f t="shared" si="72"/>
        <v>0</v>
      </c>
      <c r="T252" s="628"/>
      <c r="U252" s="628"/>
      <c r="V252" s="629"/>
      <c r="W252" s="629"/>
      <c r="X252" s="629"/>
      <c r="Y252" s="630"/>
      <c r="AA252" s="578"/>
      <c r="AB252" s="577"/>
      <c r="AC252" s="577"/>
      <c r="AD252" s="577"/>
      <c r="AE252" s="577"/>
      <c r="AF252" s="577"/>
    </row>
    <row r="253" spans="1:35" ht="162.75" customHeight="1">
      <c r="A253" s="621">
        <v>17</v>
      </c>
      <c r="B253" s="632">
        <v>7000024508</v>
      </c>
      <c r="C253" s="632">
        <v>2050</v>
      </c>
      <c r="D253" s="632" t="s">
        <v>451</v>
      </c>
      <c r="E253" s="632">
        <v>1000038340</v>
      </c>
      <c r="F253" s="632">
        <v>18</v>
      </c>
      <c r="G253" s="631" t="s">
        <v>476</v>
      </c>
      <c r="H253" s="631" t="s">
        <v>219</v>
      </c>
      <c r="I253" s="631">
        <v>49</v>
      </c>
      <c r="J253" s="634"/>
      <c r="K253" s="627" t="str">
        <f t="shared" si="65"/>
        <v>INCLUDED</v>
      </c>
      <c r="L253" s="634"/>
      <c r="M253" s="627" t="str">
        <f t="shared" si="66"/>
        <v>INCLUDED</v>
      </c>
      <c r="N253" s="627">
        <f t="shared" si="67"/>
        <v>0</v>
      </c>
      <c r="O253" s="627" t="str">
        <f t="shared" si="68"/>
        <v>INCLUDED</v>
      </c>
      <c r="P253" s="627" t="str">
        <f t="shared" si="69"/>
        <v>0</v>
      </c>
      <c r="Q253" s="627" t="str">
        <f t="shared" si="70"/>
        <v>0</v>
      </c>
      <c r="R253" s="627">
        <f t="shared" si="71"/>
        <v>0</v>
      </c>
      <c r="S253" s="627">
        <f t="shared" si="72"/>
        <v>0</v>
      </c>
      <c r="T253" s="628"/>
      <c r="U253" s="628"/>
      <c r="V253" s="629"/>
      <c r="W253" s="629"/>
      <c r="X253" s="629"/>
      <c r="Y253" s="630"/>
      <c r="AA253" s="578"/>
      <c r="AB253" s="577"/>
      <c r="AC253" s="577"/>
      <c r="AD253" s="577"/>
      <c r="AE253" s="577"/>
      <c r="AF253" s="577"/>
    </row>
    <row r="254" spans="1:35" ht="162.75" customHeight="1">
      <c r="A254" s="607">
        <v>18</v>
      </c>
      <c r="B254" s="632">
        <v>7000024508</v>
      </c>
      <c r="C254" s="632">
        <v>2060</v>
      </c>
      <c r="D254" s="632" t="s">
        <v>452</v>
      </c>
      <c r="E254" s="632">
        <v>1000017508</v>
      </c>
      <c r="F254" s="632">
        <v>18</v>
      </c>
      <c r="G254" s="631" t="s">
        <v>477</v>
      </c>
      <c r="H254" s="631" t="s">
        <v>220</v>
      </c>
      <c r="I254" s="631">
        <v>490</v>
      </c>
      <c r="J254" s="634"/>
      <c r="K254" s="627" t="str">
        <f t="shared" si="65"/>
        <v>INCLUDED</v>
      </c>
      <c r="L254" s="634"/>
      <c r="M254" s="627" t="str">
        <f t="shared" si="66"/>
        <v>INCLUDED</v>
      </c>
      <c r="N254" s="627">
        <f t="shared" si="67"/>
        <v>0</v>
      </c>
      <c r="O254" s="627" t="str">
        <f t="shared" si="68"/>
        <v>INCLUDED</v>
      </c>
      <c r="P254" s="627" t="str">
        <f t="shared" si="69"/>
        <v>0</v>
      </c>
      <c r="Q254" s="627" t="str">
        <f t="shared" si="70"/>
        <v>0</v>
      </c>
      <c r="R254" s="627">
        <f t="shared" si="71"/>
        <v>0</v>
      </c>
      <c r="S254" s="627">
        <f t="shared" si="72"/>
        <v>0</v>
      </c>
      <c r="T254" s="628"/>
      <c r="U254" s="628"/>
      <c r="V254" s="629"/>
      <c r="W254" s="629"/>
      <c r="X254" s="629"/>
      <c r="Y254" s="630"/>
      <c r="AA254" s="578"/>
      <c r="AB254" s="577"/>
      <c r="AC254" s="577"/>
      <c r="AD254" s="577"/>
      <c r="AE254" s="577"/>
      <c r="AF254" s="577"/>
    </row>
    <row r="255" spans="1:35" ht="162.75" customHeight="1">
      <c r="A255" s="621">
        <v>19</v>
      </c>
      <c r="B255" s="632">
        <v>7000024508</v>
      </c>
      <c r="C255" s="632">
        <v>2070</v>
      </c>
      <c r="D255" s="632" t="s">
        <v>452</v>
      </c>
      <c r="E255" s="632">
        <v>1000009119</v>
      </c>
      <c r="F255" s="632">
        <v>18</v>
      </c>
      <c r="G255" s="631" t="s">
        <v>478</v>
      </c>
      <c r="H255" s="631" t="s">
        <v>220</v>
      </c>
      <c r="I255" s="631">
        <v>490</v>
      </c>
      <c r="J255" s="634"/>
      <c r="K255" s="627" t="str">
        <f t="shared" si="65"/>
        <v>INCLUDED</v>
      </c>
      <c r="L255" s="634"/>
      <c r="M255" s="627" t="str">
        <f t="shared" si="66"/>
        <v>INCLUDED</v>
      </c>
      <c r="N255" s="627">
        <f t="shared" si="67"/>
        <v>0</v>
      </c>
      <c r="O255" s="627" t="str">
        <f t="shared" si="68"/>
        <v>INCLUDED</v>
      </c>
      <c r="P255" s="627" t="str">
        <f t="shared" si="69"/>
        <v>0</v>
      </c>
      <c r="Q255" s="627" t="str">
        <f t="shared" si="70"/>
        <v>0</v>
      </c>
      <c r="R255" s="627">
        <f t="shared" si="71"/>
        <v>0</v>
      </c>
      <c r="S255" s="627">
        <f t="shared" si="72"/>
        <v>0</v>
      </c>
      <c r="T255" s="628"/>
      <c r="U255" s="628"/>
      <c r="V255" s="629"/>
      <c r="W255" s="629"/>
      <c r="X255" s="629"/>
      <c r="Y255" s="630"/>
      <c r="AA255" s="578"/>
      <c r="AB255" s="577"/>
      <c r="AC255" s="577"/>
      <c r="AD255" s="577"/>
      <c r="AE255" s="577"/>
      <c r="AF255" s="577"/>
    </row>
    <row r="256" spans="1:35" ht="162.75" customHeight="1">
      <c r="A256" s="607">
        <v>20</v>
      </c>
      <c r="B256" s="632">
        <v>7000024508</v>
      </c>
      <c r="C256" s="632">
        <v>2080</v>
      </c>
      <c r="D256" s="632" t="s">
        <v>452</v>
      </c>
      <c r="E256" s="632">
        <v>1000006779</v>
      </c>
      <c r="F256" s="632">
        <v>18</v>
      </c>
      <c r="G256" s="631" t="s">
        <v>479</v>
      </c>
      <c r="H256" s="631" t="s">
        <v>220</v>
      </c>
      <c r="I256" s="631">
        <v>490</v>
      </c>
      <c r="J256" s="634"/>
      <c r="K256" s="627" t="str">
        <f t="shared" si="65"/>
        <v>INCLUDED</v>
      </c>
      <c r="L256" s="634"/>
      <c r="M256" s="627" t="str">
        <f t="shared" si="66"/>
        <v>INCLUDED</v>
      </c>
      <c r="N256" s="627">
        <f t="shared" si="67"/>
        <v>0</v>
      </c>
      <c r="O256" s="627" t="str">
        <f t="shared" si="68"/>
        <v>INCLUDED</v>
      </c>
      <c r="P256" s="627" t="str">
        <f t="shared" si="69"/>
        <v>0</v>
      </c>
      <c r="Q256" s="627" t="str">
        <f t="shared" si="70"/>
        <v>0</v>
      </c>
      <c r="R256" s="627">
        <f t="shared" si="71"/>
        <v>0</v>
      </c>
      <c r="S256" s="627">
        <f t="shared" si="72"/>
        <v>0</v>
      </c>
      <c r="T256" s="628"/>
      <c r="U256" s="628"/>
      <c r="V256" s="629"/>
      <c r="W256" s="629"/>
      <c r="X256" s="629"/>
      <c r="Y256" s="630"/>
      <c r="AA256" s="578"/>
      <c r="AB256" s="577"/>
      <c r="AC256" s="577"/>
      <c r="AD256" s="577"/>
      <c r="AE256" s="577"/>
      <c r="AF256" s="577"/>
    </row>
    <row r="257" spans="1:35" ht="162.75" customHeight="1">
      <c r="A257" s="621">
        <v>21</v>
      </c>
      <c r="B257" s="632">
        <v>7000024508</v>
      </c>
      <c r="C257" s="632">
        <v>2090</v>
      </c>
      <c r="D257" s="632" t="s">
        <v>452</v>
      </c>
      <c r="E257" s="632">
        <v>1000032563</v>
      </c>
      <c r="F257" s="632">
        <v>18</v>
      </c>
      <c r="G257" s="631" t="s">
        <v>480</v>
      </c>
      <c r="H257" s="631" t="s">
        <v>219</v>
      </c>
      <c r="I257" s="631">
        <v>490</v>
      </c>
      <c r="J257" s="634"/>
      <c r="K257" s="627" t="str">
        <f t="shared" si="65"/>
        <v>INCLUDED</v>
      </c>
      <c r="L257" s="634"/>
      <c r="M257" s="627" t="str">
        <f t="shared" si="66"/>
        <v>INCLUDED</v>
      </c>
      <c r="N257" s="627">
        <f t="shared" si="67"/>
        <v>0</v>
      </c>
      <c r="O257" s="627" t="str">
        <f t="shared" si="68"/>
        <v>INCLUDED</v>
      </c>
      <c r="P257" s="627" t="str">
        <f t="shared" si="69"/>
        <v>0</v>
      </c>
      <c r="Q257" s="627" t="str">
        <f t="shared" si="70"/>
        <v>0</v>
      </c>
      <c r="R257" s="627">
        <f t="shared" si="71"/>
        <v>0</v>
      </c>
      <c r="S257" s="627">
        <f t="shared" si="72"/>
        <v>0</v>
      </c>
      <c r="T257" s="628"/>
      <c r="U257" s="628"/>
      <c r="V257" s="629"/>
      <c r="W257" s="629"/>
      <c r="X257" s="629"/>
      <c r="Y257" s="630"/>
      <c r="AA257" s="578"/>
      <c r="AB257" s="577"/>
      <c r="AC257" s="577"/>
      <c r="AD257" s="577"/>
      <c r="AE257" s="577"/>
      <c r="AF257" s="577"/>
    </row>
    <row r="258" spans="1:35" ht="162.75" customHeight="1">
      <c r="A258" s="607">
        <v>22</v>
      </c>
      <c r="B258" s="632">
        <v>7000024508</v>
      </c>
      <c r="C258" s="632">
        <v>2100</v>
      </c>
      <c r="D258" s="632" t="s">
        <v>452</v>
      </c>
      <c r="E258" s="632">
        <v>1000034828</v>
      </c>
      <c r="F258" s="632">
        <v>18</v>
      </c>
      <c r="G258" s="631" t="s">
        <v>481</v>
      </c>
      <c r="H258" s="631" t="s">
        <v>219</v>
      </c>
      <c r="I258" s="631">
        <v>490</v>
      </c>
      <c r="J258" s="634"/>
      <c r="K258" s="627" t="str">
        <f t="shared" si="65"/>
        <v>INCLUDED</v>
      </c>
      <c r="L258" s="634"/>
      <c r="M258" s="627" t="str">
        <f t="shared" si="66"/>
        <v>INCLUDED</v>
      </c>
      <c r="N258" s="627">
        <f t="shared" si="67"/>
        <v>0</v>
      </c>
      <c r="O258" s="627" t="str">
        <f t="shared" si="68"/>
        <v>INCLUDED</v>
      </c>
      <c r="P258" s="627" t="str">
        <f t="shared" si="69"/>
        <v>0</v>
      </c>
      <c r="Q258" s="627" t="str">
        <f t="shared" si="70"/>
        <v>0</v>
      </c>
      <c r="R258" s="627">
        <f t="shared" si="71"/>
        <v>0</v>
      </c>
      <c r="S258" s="627">
        <f t="shared" si="72"/>
        <v>0</v>
      </c>
      <c r="T258" s="628"/>
      <c r="U258" s="628"/>
      <c r="V258" s="629"/>
      <c r="W258" s="629"/>
      <c r="X258" s="629"/>
      <c r="Y258" s="630"/>
      <c r="AA258" s="578"/>
      <c r="AB258" s="577"/>
      <c r="AC258" s="577"/>
      <c r="AD258" s="577"/>
      <c r="AE258" s="577"/>
      <c r="AF258" s="577"/>
    </row>
    <row r="259" spans="1:35" ht="162.75" customHeight="1">
      <c r="A259" s="621">
        <v>23</v>
      </c>
      <c r="B259" s="632">
        <v>7000024508</v>
      </c>
      <c r="C259" s="632">
        <v>2110</v>
      </c>
      <c r="D259" s="632" t="s">
        <v>452</v>
      </c>
      <c r="E259" s="632">
        <v>1000007735</v>
      </c>
      <c r="F259" s="632">
        <v>18</v>
      </c>
      <c r="G259" s="631" t="s">
        <v>482</v>
      </c>
      <c r="H259" s="631" t="s">
        <v>220</v>
      </c>
      <c r="I259" s="631">
        <v>127</v>
      </c>
      <c r="J259" s="634"/>
      <c r="K259" s="627" t="str">
        <f t="shared" si="65"/>
        <v>INCLUDED</v>
      </c>
      <c r="L259" s="634"/>
      <c r="M259" s="627" t="str">
        <f t="shared" si="66"/>
        <v>INCLUDED</v>
      </c>
      <c r="N259" s="627">
        <f t="shared" si="67"/>
        <v>0</v>
      </c>
      <c r="O259" s="627" t="str">
        <f t="shared" si="68"/>
        <v>INCLUDED</v>
      </c>
      <c r="P259" s="627" t="str">
        <f t="shared" si="69"/>
        <v>0</v>
      </c>
      <c r="Q259" s="627" t="str">
        <f t="shared" si="70"/>
        <v>0</v>
      </c>
      <c r="R259" s="627">
        <f t="shared" si="71"/>
        <v>0</v>
      </c>
      <c r="S259" s="627">
        <f t="shared" si="72"/>
        <v>0</v>
      </c>
      <c r="T259" s="628"/>
      <c r="U259" s="628"/>
      <c r="V259" s="629"/>
      <c r="W259" s="629"/>
      <c r="X259" s="629"/>
      <c r="Y259" s="630"/>
      <c r="AA259" s="578"/>
      <c r="AB259" s="577"/>
      <c r="AC259" s="577"/>
      <c r="AD259" s="577"/>
      <c r="AE259" s="577"/>
      <c r="AF259" s="577"/>
    </row>
    <row r="260" spans="1:35" ht="162.75" customHeight="1">
      <c r="A260" s="607">
        <v>24</v>
      </c>
      <c r="B260" s="632">
        <v>7000024508</v>
      </c>
      <c r="C260" s="632">
        <v>2120</v>
      </c>
      <c r="D260" s="632" t="s">
        <v>453</v>
      </c>
      <c r="E260" s="632">
        <v>1000030861</v>
      </c>
      <c r="F260" s="632">
        <v>18</v>
      </c>
      <c r="G260" s="631" t="s">
        <v>483</v>
      </c>
      <c r="H260" s="631" t="s">
        <v>363</v>
      </c>
      <c r="I260" s="631">
        <v>243</v>
      </c>
      <c r="J260" s="634"/>
      <c r="K260" s="627" t="str">
        <f t="shared" si="65"/>
        <v>INCLUDED</v>
      </c>
      <c r="L260" s="634"/>
      <c r="M260" s="627" t="str">
        <f t="shared" si="66"/>
        <v>INCLUDED</v>
      </c>
      <c r="N260" s="627">
        <f t="shared" si="67"/>
        <v>0</v>
      </c>
      <c r="O260" s="627" t="str">
        <f t="shared" si="68"/>
        <v>INCLUDED</v>
      </c>
      <c r="P260" s="627" t="str">
        <f t="shared" si="69"/>
        <v>0</v>
      </c>
      <c r="Q260" s="627" t="str">
        <f t="shared" si="70"/>
        <v>0</v>
      </c>
      <c r="R260" s="627">
        <f t="shared" si="71"/>
        <v>0</v>
      </c>
      <c r="S260" s="627">
        <f t="shared" si="72"/>
        <v>0</v>
      </c>
      <c r="T260" s="628"/>
      <c r="U260" s="628"/>
      <c r="V260" s="629"/>
      <c r="W260" s="629"/>
      <c r="X260" s="629"/>
      <c r="Y260" s="630"/>
      <c r="AA260" s="578"/>
      <c r="AB260" s="577"/>
      <c r="AC260" s="577"/>
      <c r="AD260" s="577"/>
      <c r="AE260" s="577"/>
      <c r="AF260" s="577"/>
    </row>
    <row r="261" spans="1:35" ht="162.75" customHeight="1">
      <c r="A261" s="621">
        <v>25</v>
      </c>
      <c r="B261" s="632">
        <v>7000024508</v>
      </c>
      <c r="C261" s="632">
        <v>2130</v>
      </c>
      <c r="D261" s="632" t="s">
        <v>453</v>
      </c>
      <c r="E261" s="632">
        <v>1000030840</v>
      </c>
      <c r="F261" s="632">
        <v>18</v>
      </c>
      <c r="G261" s="631" t="s">
        <v>484</v>
      </c>
      <c r="H261" s="631" t="s">
        <v>363</v>
      </c>
      <c r="I261" s="631">
        <v>82</v>
      </c>
      <c r="J261" s="634"/>
      <c r="K261" s="627" t="str">
        <f t="shared" si="65"/>
        <v>INCLUDED</v>
      </c>
      <c r="L261" s="634"/>
      <c r="M261" s="627" t="str">
        <f t="shared" si="66"/>
        <v>INCLUDED</v>
      </c>
      <c r="N261" s="627">
        <f t="shared" si="67"/>
        <v>0</v>
      </c>
      <c r="O261" s="627" t="str">
        <f t="shared" si="68"/>
        <v>INCLUDED</v>
      </c>
      <c r="P261" s="627" t="str">
        <f t="shared" si="69"/>
        <v>0</v>
      </c>
      <c r="Q261" s="627" t="str">
        <f t="shared" si="70"/>
        <v>0</v>
      </c>
      <c r="R261" s="627">
        <f t="shared" si="71"/>
        <v>0</v>
      </c>
      <c r="S261" s="627">
        <f t="shared" si="72"/>
        <v>0</v>
      </c>
      <c r="T261" s="628"/>
      <c r="U261" s="628"/>
      <c r="V261" s="629"/>
      <c r="W261" s="629"/>
      <c r="X261" s="629"/>
      <c r="Y261" s="630"/>
      <c r="AA261" s="578"/>
      <c r="AB261" s="577"/>
      <c r="AC261" s="577"/>
      <c r="AD261" s="577"/>
      <c r="AE261" s="577"/>
      <c r="AF261" s="577"/>
    </row>
    <row r="262" spans="1:35" ht="162.75" customHeight="1">
      <c r="A262" s="607">
        <v>26</v>
      </c>
      <c r="B262" s="632">
        <v>7000024508</v>
      </c>
      <c r="C262" s="632">
        <v>2140</v>
      </c>
      <c r="D262" s="632" t="s">
        <v>454</v>
      </c>
      <c r="E262" s="632">
        <v>1000006183</v>
      </c>
      <c r="F262" s="632">
        <v>18</v>
      </c>
      <c r="G262" s="631" t="s">
        <v>485</v>
      </c>
      <c r="H262" s="631" t="s">
        <v>219</v>
      </c>
      <c r="I262" s="631">
        <v>48395</v>
      </c>
      <c r="J262" s="634"/>
      <c r="K262" s="627" t="str">
        <f t="shared" si="65"/>
        <v>INCLUDED</v>
      </c>
      <c r="L262" s="634"/>
      <c r="M262" s="627" t="str">
        <f t="shared" si="66"/>
        <v>INCLUDED</v>
      </c>
      <c r="N262" s="627">
        <f t="shared" si="67"/>
        <v>0</v>
      </c>
      <c r="O262" s="627" t="str">
        <f t="shared" si="68"/>
        <v>INCLUDED</v>
      </c>
      <c r="P262" s="627" t="str">
        <f t="shared" si="69"/>
        <v>0</v>
      </c>
      <c r="Q262" s="627" t="str">
        <f t="shared" si="70"/>
        <v>0</v>
      </c>
      <c r="R262" s="627">
        <f t="shared" si="71"/>
        <v>0</v>
      </c>
      <c r="S262" s="627">
        <f t="shared" si="72"/>
        <v>0</v>
      </c>
      <c r="T262" s="628"/>
      <c r="U262" s="628"/>
      <c r="V262" s="629"/>
      <c r="W262" s="629"/>
      <c r="X262" s="629"/>
      <c r="Y262" s="630"/>
      <c r="AA262" s="578"/>
      <c r="AB262" s="577"/>
      <c r="AC262" s="577"/>
      <c r="AD262" s="577"/>
      <c r="AE262" s="577"/>
      <c r="AF262" s="577"/>
    </row>
    <row r="263" spans="1:35" ht="162.75" customHeight="1">
      <c r="A263" s="621">
        <v>27</v>
      </c>
      <c r="B263" s="632">
        <v>7000024508</v>
      </c>
      <c r="C263" s="632">
        <v>2150</v>
      </c>
      <c r="D263" s="632" t="s">
        <v>454</v>
      </c>
      <c r="E263" s="632">
        <v>1000005023</v>
      </c>
      <c r="F263" s="632">
        <v>18</v>
      </c>
      <c r="G263" s="631" t="s">
        <v>486</v>
      </c>
      <c r="H263" s="631" t="s">
        <v>219</v>
      </c>
      <c r="I263" s="631">
        <v>3848</v>
      </c>
      <c r="J263" s="634"/>
      <c r="K263" s="627" t="str">
        <f t="shared" si="65"/>
        <v>INCLUDED</v>
      </c>
      <c r="L263" s="634"/>
      <c r="M263" s="627" t="str">
        <f t="shared" si="66"/>
        <v>INCLUDED</v>
      </c>
      <c r="N263" s="627">
        <f t="shared" si="67"/>
        <v>0</v>
      </c>
      <c r="O263" s="627" t="str">
        <f t="shared" si="68"/>
        <v>INCLUDED</v>
      </c>
      <c r="P263" s="627" t="str">
        <f t="shared" si="69"/>
        <v>0</v>
      </c>
      <c r="Q263" s="627" t="str">
        <f t="shared" si="70"/>
        <v>0</v>
      </c>
      <c r="R263" s="627">
        <f t="shared" si="71"/>
        <v>0</v>
      </c>
      <c r="S263" s="627">
        <f t="shared" si="72"/>
        <v>0</v>
      </c>
      <c r="T263" s="628"/>
      <c r="U263" s="628"/>
      <c r="V263" s="629"/>
      <c r="W263" s="629"/>
      <c r="X263" s="629"/>
      <c r="Y263" s="630"/>
      <c r="AA263" s="578"/>
      <c r="AB263" s="577"/>
      <c r="AC263" s="577"/>
      <c r="AD263" s="577"/>
      <c r="AE263" s="577"/>
      <c r="AF263" s="577"/>
    </row>
    <row r="264" spans="1:35" ht="162.75" customHeight="1">
      <c r="A264" s="607">
        <v>28</v>
      </c>
      <c r="B264" s="632">
        <v>7000024508</v>
      </c>
      <c r="C264" s="632">
        <v>2160</v>
      </c>
      <c r="D264" s="632" t="s">
        <v>455</v>
      </c>
      <c r="E264" s="632">
        <v>1000062512</v>
      </c>
      <c r="F264" s="632">
        <v>18</v>
      </c>
      <c r="G264" s="631" t="s">
        <v>487</v>
      </c>
      <c r="H264" s="631" t="s">
        <v>220</v>
      </c>
      <c r="I264" s="631">
        <v>2178</v>
      </c>
      <c r="J264" s="634"/>
      <c r="K264" s="627" t="str">
        <f t="shared" si="65"/>
        <v>INCLUDED</v>
      </c>
      <c r="L264" s="634"/>
      <c r="M264" s="627" t="str">
        <f t="shared" si="66"/>
        <v>INCLUDED</v>
      </c>
      <c r="N264" s="627">
        <f t="shared" si="67"/>
        <v>0</v>
      </c>
      <c r="O264" s="627" t="str">
        <f t="shared" si="68"/>
        <v>INCLUDED</v>
      </c>
      <c r="P264" s="627" t="str">
        <f t="shared" si="69"/>
        <v>0</v>
      </c>
      <c r="Q264" s="627" t="str">
        <f t="shared" si="70"/>
        <v>0</v>
      </c>
      <c r="R264" s="627">
        <f t="shared" si="71"/>
        <v>0</v>
      </c>
      <c r="S264" s="627">
        <f t="shared" si="72"/>
        <v>0</v>
      </c>
      <c r="T264" s="628"/>
      <c r="U264" s="628"/>
      <c r="V264" s="629"/>
      <c r="W264" s="629"/>
      <c r="X264" s="629"/>
      <c r="Y264" s="630"/>
      <c r="AA264" s="578"/>
      <c r="AB264" s="577"/>
      <c r="AC264" s="577"/>
      <c r="AD264" s="577"/>
      <c r="AE264" s="577"/>
      <c r="AF264" s="577"/>
    </row>
    <row r="265" spans="1:35" ht="162.75" customHeight="1">
      <c r="A265" s="621">
        <v>29</v>
      </c>
      <c r="B265" s="632">
        <v>7000024508</v>
      </c>
      <c r="C265" s="632">
        <v>2170</v>
      </c>
      <c r="D265" s="632" t="s">
        <v>455</v>
      </c>
      <c r="E265" s="632">
        <v>1000069346</v>
      </c>
      <c r="F265" s="632">
        <v>18</v>
      </c>
      <c r="G265" s="631" t="s">
        <v>488</v>
      </c>
      <c r="H265" s="631" t="s">
        <v>220</v>
      </c>
      <c r="I265" s="631">
        <v>381</v>
      </c>
      <c r="J265" s="634"/>
      <c r="K265" s="627" t="str">
        <f t="shared" si="65"/>
        <v>INCLUDED</v>
      </c>
      <c r="L265" s="634"/>
      <c r="M265" s="627" t="str">
        <f t="shared" si="66"/>
        <v>INCLUDED</v>
      </c>
      <c r="N265" s="627">
        <f t="shared" si="67"/>
        <v>0</v>
      </c>
      <c r="O265" s="627" t="str">
        <f t="shared" si="68"/>
        <v>INCLUDED</v>
      </c>
      <c r="P265" s="627" t="str">
        <f t="shared" si="69"/>
        <v>0</v>
      </c>
      <c r="Q265" s="627" t="str">
        <f t="shared" si="70"/>
        <v>0</v>
      </c>
      <c r="R265" s="627">
        <f t="shared" si="71"/>
        <v>0</v>
      </c>
      <c r="S265" s="627">
        <f t="shared" si="72"/>
        <v>0</v>
      </c>
      <c r="T265" s="628"/>
      <c r="U265" s="628"/>
      <c r="V265" s="629"/>
      <c r="W265" s="629"/>
      <c r="X265" s="629"/>
      <c r="Y265" s="630"/>
      <c r="AA265" s="578"/>
      <c r="AB265" s="577"/>
      <c r="AC265" s="577"/>
      <c r="AD265" s="577"/>
      <c r="AE265" s="577"/>
      <c r="AF265" s="577"/>
    </row>
    <row r="266" spans="1:35" ht="162.75" customHeight="1">
      <c r="A266" s="607">
        <v>30</v>
      </c>
      <c r="B266" s="632">
        <v>7000024508</v>
      </c>
      <c r="C266" s="632">
        <v>2180</v>
      </c>
      <c r="D266" s="632" t="s">
        <v>456</v>
      </c>
      <c r="E266" s="632">
        <v>1000020990</v>
      </c>
      <c r="F266" s="632">
        <v>18</v>
      </c>
      <c r="G266" s="631" t="s">
        <v>489</v>
      </c>
      <c r="H266" s="631" t="s">
        <v>219</v>
      </c>
      <c r="I266" s="631">
        <v>736</v>
      </c>
      <c r="J266" s="634"/>
      <c r="K266" s="627" t="str">
        <f t="shared" si="65"/>
        <v>INCLUDED</v>
      </c>
      <c r="L266" s="634"/>
      <c r="M266" s="627" t="str">
        <f t="shared" si="66"/>
        <v>INCLUDED</v>
      </c>
      <c r="N266" s="627">
        <f t="shared" si="67"/>
        <v>0</v>
      </c>
      <c r="O266" s="627" t="str">
        <f t="shared" si="68"/>
        <v>INCLUDED</v>
      </c>
      <c r="P266" s="627" t="str">
        <f t="shared" si="69"/>
        <v>0</v>
      </c>
      <c r="Q266" s="627" t="str">
        <f t="shared" si="70"/>
        <v>0</v>
      </c>
      <c r="R266" s="627">
        <f t="shared" si="71"/>
        <v>0</v>
      </c>
      <c r="S266" s="627">
        <f t="shared" si="72"/>
        <v>0</v>
      </c>
      <c r="T266" s="628"/>
      <c r="U266" s="628"/>
      <c r="V266" s="629"/>
      <c r="W266" s="629"/>
      <c r="X266" s="629"/>
      <c r="Y266" s="630"/>
      <c r="AA266" s="578"/>
      <c r="AB266" s="577"/>
      <c r="AC266" s="577"/>
      <c r="AD266" s="577"/>
      <c r="AE266" s="577"/>
      <c r="AF266" s="577"/>
    </row>
    <row r="267" spans="1:35" ht="162.75" customHeight="1">
      <c r="A267" s="621">
        <v>31</v>
      </c>
      <c r="B267" s="632">
        <v>7000024508</v>
      </c>
      <c r="C267" s="632">
        <v>2190</v>
      </c>
      <c r="D267" s="632" t="s">
        <v>456</v>
      </c>
      <c r="E267" s="632">
        <v>1000020446</v>
      </c>
      <c r="F267" s="632">
        <v>18</v>
      </c>
      <c r="G267" s="631" t="s">
        <v>490</v>
      </c>
      <c r="H267" s="631" t="s">
        <v>219</v>
      </c>
      <c r="I267" s="631">
        <v>129</v>
      </c>
      <c r="J267" s="634"/>
      <c r="K267" s="627" t="str">
        <f t="shared" si="65"/>
        <v>INCLUDED</v>
      </c>
      <c r="L267" s="634"/>
      <c r="M267" s="627" t="str">
        <f t="shared" si="66"/>
        <v>INCLUDED</v>
      </c>
      <c r="N267" s="627">
        <f t="shared" si="67"/>
        <v>0</v>
      </c>
      <c r="O267" s="627" t="str">
        <f t="shared" si="68"/>
        <v>INCLUDED</v>
      </c>
      <c r="P267" s="627" t="str">
        <f t="shared" si="69"/>
        <v>0</v>
      </c>
      <c r="Q267" s="627" t="str">
        <f t="shared" si="70"/>
        <v>0</v>
      </c>
      <c r="R267" s="627">
        <f t="shared" si="71"/>
        <v>0</v>
      </c>
      <c r="S267" s="627">
        <f t="shared" si="72"/>
        <v>0</v>
      </c>
      <c r="T267" s="628"/>
      <c r="U267" s="628"/>
      <c r="V267" s="629"/>
      <c r="W267" s="629"/>
      <c r="X267" s="629"/>
      <c r="Y267" s="630"/>
      <c r="AA267" s="578"/>
      <c r="AB267" s="577"/>
      <c r="AC267" s="577"/>
      <c r="AD267" s="577"/>
      <c r="AE267" s="577"/>
      <c r="AF267" s="577"/>
    </row>
    <row r="268" spans="1:35" ht="162.75" customHeight="1">
      <c r="A268" s="607">
        <v>32</v>
      </c>
      <c r="B268" s="632">
        <v>7000024508</v>
      </c>
      <c r="C268" s="632">
        <v>2200</v>
      </c>
      <c r="D268" s="632" t="s">
        <v>456</v>
      </c>
      <c r="E268" s="632">
        <v>1000022419</v>
      </c>
      <c r="F268" s="632">
        <v>18</v>
      </c>
      <c r="G268" s="631" t="s">
        <v>491</v>
      </c>
      <c r="H268" s="631" t="s">
        <v>219</v>
      </c>
      <c r="I268" s="631">
        <v>1728</v>
      </c>
      <c r="J268" s="634"/>
      <c r="K268" s="627" t="str">
        <f t="shared" si="65"/>
        <v>INCLUDED</v>
      </c>
      <c r="L268" s="634"/>
      <c r="M268" s="627" t="str">
        <f t="shared" si="66"/>
        <v>INCLUDED</v>
      </c>
      <c r="N268" s="627">
        <f t="shared" si="67"/>
        <v>0</v>
      </c>
      <c r="O268" s="627" t="str">
        <f t="shared" si="68"/>
        <v>INCLUDED</v>
      </c>
      <c r="P268" s="627" t="str">
        <f t="shared" si="69"/>
        <v>0</v>
      </c>
      <c r="Q268" s="627" t="str">
        <f t="shared" si="70"/>
        <v>0</v>
      </c>
      <c r="R268" s="627">
        <f t="shared" si="71"/>
        <v>0</v>
      </c>
      <c r="S268" s="627">
        <f t="shared" si="72"/>
        <v>0</v>
      </c>
      <c r="T268" s="628"/>
      <c r="U268" s="628"/>
      <c r="V268" s="629"/>
      <c r="W268" s="629"/>
      <c r="X268" s="629"/>
      <c r="Y268" s="630"/>
      <c r="AA268" s="578"/>
      <c r="AB268" s="577"/>
      <c r="AC268" s="577"/>
      <c r="AD268" s="577"/>
      <c r="AE268" s="577"/>
      <c r="AF268" s="577"/>
    </row>
    <row r="269" spans="1:35" ht="162.75" customHeight="1">
      <c r="A269" s="621">
        <v>33</v>
      </c>
      <c r="B269" s="632">
        <v>7000024508</v>
      </c>
      <c r="C269" s="632">
        <v>2210</v>
      </c>
      <c r="D269" s="632" t="s">
        <v>456</v>
      </c>
      <c r="E269" s="632">
        <v>1000015517</v>
      </c>
      <c r="F269" s="632">
        <v>18</v>
      </c>
      <c r="G269" s="631" t="s">
        <v>492</v>
      </c>
      <c r="H269" s="631" t="s">
        <v>219</v>
      </c>
      <c r="I269" s="631">
        <v>46</v>
      </c>
      <c r="J269" s="634"/>
      <c r="K269" s="627" t="str">
        <f t="shared" si="65"/>
        <v>INCLUDED</v>
      </c>
      <c r="L269" s="634"/>
      <c r="M269" s="627" t="str">
        <f t="shared" si="66"/>
        <v>INCLUDED</v>
      </c>
      <c r="N269" s="627">
        <f t="shared" si="67"/>
        <v>0</v>
      </c>
      <c r="O269" s="627" t="str">
        <f t="shared" si="68"/>
        <v>INCLUDED</v>
      </c>
      <c r="P269" s="627" t="str">
        <f t="shared" si="69"/>
        <v>0</v>
      </c>
      <c r="Q269" s="627" t="str">
        <f t="shared" si="70"/>
        <v>0</v>
      </c>
      <c r="R269" s="627">
        <f t="shared" si="71"/>
        <v>0</v>
      </c>
      <c r="S269" s="627">
        <f t="shared" si="72"/>
        <v>0</v>
      </c>
      <c r="T269" s="628"/>
      <c r="U269" s="628"/>
      <c r="V269" s="629"/>
      <c r="W269" s="629"/>
      <c r="X269" s="629"/>
      <c r="Y269" s="630"/>
      <c r="AA269" s="578"/>
      <c r="AB269" s="577"/>
      <c r="AC269" s="577"/>
      <c r="AD269" s="577"/>
      <c r="AE269" s="577"/>
      <c r="AF269" s="577"/>
    </row>
    <row r="270" spans="1:35" ht="162.75" customHeight="1">
      <c r="A270" s="607">
        <v>34</v>
      </c>
      <c r="B270" s="632">
        <v>7000024508</v>
      </c>
      <c r="C270" s="632">
        <v>2220</v>
      </c>
      <c r="D270" s="632" t="s">
        <v>456</v>
      </c>
      <c r="E270" s="632">
        <v>1000034136</v>
      </c>
      <c r="F270" s="632">
        <v>18</v>
      </c>
      <c r="G270" s="631" t="s">
        <v>493</v>
      </c>
      <c r="H270" s="631" t="s">
        <v>219</v>
      </c>
      <c r="I270" s="631">
        <v>853</v>
      </c>
      <c r="J270" s="634"/>
      <c r="K270" s="627" t="str">
        <f t="shared" si="65"/>
        <v>INCLUDED</v>
      </c>
      <c r="L270" s="634"/>
      <c r="M270" s="627" t="str">
        <f t="shared" si="66"/>
        <v>INCLUDED</v>
      </c>
      <c r="N270" s="627">
        <f t="shared" si="67"/>
        <v>0</v>
      </c>
      <c r="O270" s="627" t="str">
        <f t="shared" si="68"/>
        <v>INCLUDED</v>
      </c>
      <c r="P270" s="627" t="str">
        <f t="shared" si="69"/>
        <v>0</v>
      </c>
      <c r="Q270" s="627" t="str">
        <f t="shared" si="70"/>
        <v>0</v>
      </c>
      <c r="R270" s="627">
        <f t="shared" si="71"/>
        <v>0</v>
      </c>
      <c r="S270" s="627">
        <f t="shared" si="72"/>
        <v>0</v>
      </c>
      <c r="T270" s="628">
        <f t="shared" si="73"/>
        <v>0</v>
      </c>
      <c r="U270" s="628">
        <f>IF( F270="",#REF!*(IF(O270="Included",0,O270))/100,F270*(IF(O270="Included",0,O270)))</f>
        <v>0</v>
      </c>
      <c r="V270" s="629">
        <f>Discount!$H$36</f>
        <v>0</v>
      </c>
      <c r="W270" s="629">
        <f t="shared" si="74"/>
        <v>0</v>
      </c>
      <c r="X270" s="629">
        <f>IF(F270="",#REF!*W270/100,F270*W270)</f>
        <v>0</v>
      </c>
      <c r="Y270" s="630">
        <f t="shared" si="75"/>
        <v>0</v>
      </c>
      <c r="AA270" s="578">
        <f t="shared" si="76"/>
        <v>0</v>
      </c>
      <c r="AB270" s="577">
        <f t="shared" si="77"/>
        <v>0</v>
      </c>
      <c r="AC270" s="577">
        <f>IF(F270="",#REF!/100,F270)</f>
        <v>18</v>
      </c>
      <c r="AD270" s="577">
        <f t="shared" si="78"/>
        <v>0</v>
      </c>
      <c r="AE270" s="577">
        <f t="shared" si="79"/>
        <v>0</v>
      </c>
      <c r="AF270" s="577">
        <f t="shared" si="80"/>
        <v>0</v>
      </c>
      <c r="AG270" s="307">
        <f t="shared" si="81"/>
        <v>0</v>
      </c>
      <c r="AH270" s="307">
        <f t="shared" si="82"/>
        <v>0</v>
      </c>
      <c r="AI270" s="307">
        <f t="shared" si="83"/>
        <v>0</v>
      </c>
    </row>
    <row r="271" spans="1:35" ht="162.75" customHeight="1">
      <c r="A271" s="621">
        <v>35</v>
      </c>
      <c r="B271" s="632">
        <v>7000024508</v>
      </c>
      <c r="C271" s="632">
        <v>2230</v>
      </c>
      <c r="D271" s="632" t="s">
        <v>456</v>
      </c>
      <c r="E271" s="632">
        <v>1000022432</v>
      </c>
      <c r="F271" s="632">
        <v>18</v>
      </c>
      <c r="G271" s="631" t="s">
        <v>494</v>
      </c>
      <c r="H271" s="631" t="s">
        <v>219</v>
      </c>
      <c r="I271" s="631">
        <v>5130</v>
      </c>
      <c r="J271" s="634"/>
      <c r="K271" s="627" t="str">
        <f t="shared" si="65"/>
        <v>INCLUDED</v>
      </c>
      <c r="L271" s="634"/>
      <c r="M271" s="627" t="str">
        <f t="shared" si="66"/>
        <v>INCLUDED</v>
      </c>
      <c r="N271" s="627">
        <f t="shared" si="67"/>
        <v>0</v>
      </c>
      <c r="O271" s="627" t="str">
        <f t="shared" si="68"/>
        <v>INCLUDED</v>
      </c>
      <c r="P271" s="627" t="str">
        <f t="shared" si="69"/>
        <v>0</v>
      </c>
      <c r="Q271" s="627" t="str">
        <f t="shared" si="70"/>
        <v>0</v>
      </c>
      <c r="R271" s="627">
        <f t="shared" si="71"/>
        <v>0</v>
      </c>
      <c r="S271" s="627">
        <f t="shared" si="72"/>
        <v>0</v>
      </c>
      <c r="T271" s="628">
        <f t="shared" si="73"/>
        <v>0</v>
      </c>
      <c r="U271" s="628">
        <f>IF( F271="",#REF!*(IF(O271="Included",0,O271))/100,F271*(IF(O271="Included",0,O271)))</f>
        <v>0</v>
      </c>
      <c r="V271" s="629">
        <f>Discount!$H$36</f>
        <v>0</v>
      </c>
      <c r="W271" s="629">
        <f t="shared" si="74"/>
        <v>0</v>
      </c>
      <c r="X271" s="629">
        <f>IF(F271="",#REF!*W271/100,F271*W271)</f>
        <v>0</v>
      </c>
      <c r="Y271" s="630">
        <f t="shared" si="75"/>
        <v>0</v>
      </c>
      <c r="AA271" s="578">
        <f t="shared" si="76"/>
        <v>0</v>
      </c>
      <c r="AB271" s="577">
        <f t="shared" si="77"/>
        <v>0</v>
      </c>
      <c r="AC271" s="577">
        <f>IF(F271="",#REF!/100,F271)</f>
        <v>18</v>
      </c>
      <c r="AD271" s="577">
        <f t="shared" si="78"/>
        <v>0</v>
      </c>
      <c r="AE271" s="577">
        <f t="shared" si="79"/>
        <v>0</v>
      </c>
      <c r="AF271" s="577">
        <f t="shared" si="80"/>
        <v>0</v>
      </c>
      <c r="AG271" s="307">
        <f t="shared" si="81"/>
        <v>0</v>
      </c>
      <c r="AH271" s="307">
        <f t="shared" si="82"/>
        <v>0</v>
      </c>
      <c r="AI271" s="307">
        <f t="shared" si="83"/>
        <v>0</v>
      </c>
    </row>
    <row r="272" spans="1:35" ht="162.75" customHeight="1">
      <c r="A272" s="607">
        <v>36</v>
      </c>
      <c r="B272" s="632">
        <v>7000024508</v>
      </c>
      <c r="C272" s="632">
        <v>2240</v>
      </c>
      <c r="D272" s="632" t="s">
        <v>456</v>
      </c>
      <c r="E272" s="632">
        <v>1000018444</v>
      </c>
      <c r="F272" s="632">
        <v>18</v>
      </c>
      <c r="G272" s="631" t="s">
        <v>495</v>
      </c>
      <c r="H272" s="631" t="s">
        <v>219</v>
      </c>
      <c r="I272" s="631">
        <v>45</v>
      </c>
      <c r="J272" s="634"/>
      <c r="K272" s="627" t="str">
        <f t="shared" si="65"/>
        <v>INCLUDED</v>
      </c>
      <c r="L272" s="634"/>
      <c r="M272" s="627" t="str">
        <f t="shared" si="66"/>
        <v>INCLUDED</v>
      </c>
      <c r="N272" s="627">
        <f t="shared" si="67"/>
        <v>0</v>
      </c>
      <c r="O272" s="627" t="str">
        <f t="shared" si="68"/>
        <v>INCLUDED</v>
      </c>
      <c r="P272" s="627" t="str">
        <f t="shared" si="69"/>
        <v>0</v>
      </c>
      <c r="Q272" s="627" t="str">
        <f t="shared" si="70"/>
        <v>0</v>
      </c>
      <c r="R272" s="627">
        <f t="shared" si="71"/>
        <v>0</v>
      </c>
      <c r="S272" s="627">
        <f t="shared" si="72"/>
        <v>0</v>
      </c>
      <c r="T272" s="628">
        <f t="shared" si="73"/>
        <v>0</v>
      </c>
      <c r="U272" s="628">
        <f>IF( F272="",#REF!*(IF(O272="Included",0,O272))/100,F272*(IF(O272="Included",0,O272)))</f>
        <v>0</v>
      </c>
      <c r="V272" s="629">
        <f>Discount!$H$36</f>
        <v>0</v>
      </c>
      <c r="W272" s="629">
        <f t="shared" si="74"/>
        <v>0</v>
      </c>
      <c r="X272" s="629">
        <f>IF(F272="",#REF!*W272/100,F272*W272)</f>
        <v>0</v>
      </c>
      <c r="Y272" s="630">
        <f t="shared" si="75"/>
        <v>0</v>
      </c>
      <c r="AA272" s="578">
        <f t="shared" si="76"/>
        <v>0</v>
      </c>
      <c r="AB272" s="577">
        <f t="shared" si="77"/>
        <v>0</v>
      </c>
      <c r="AC272" s="577">
        <f>IF(F272="",#REF!/100,F272)</f>
        <v>18</v>
      </c>
      <c r="AD272" s="577">
        <f t="shared" si="78"/>
        <v>0</v>
      </c>
      <c r="AE272" s="577">
        <f t="shared" si="79"/>
        <v>0</v>
      </c>
      <c r="AF272" s="577">
        <f t="shared" si="80"/>
        <v>0</v>
      </c>
      <c r="AG272" s="307">
        <f t="shared" si="81"/>
        <v>0</v>
      </c>
      <c r="AH272" s="307">
        <f t="shared" si="82"/>
        <v>0</v>
      </c>
      <c r="AI272" s="307">
        <f t="shared" si="83"/>
        <v>0</v>
      </c>
    </row>
    <row r="273" spans="1:32" ht="162.75" customHeight="1">
      <c r="A273" s="621">
        <v>37</v>
      </c>
      <c r="B273" s="632">
        <v>7000024508</v>
      </c>
      <c r="C273" s="632">
        <v>2250</v>
      </c>
      <c r="D273" s="632" t="s">
        <v>456</v>
      </c>
      <c r="E273" s="632">
        <v>1000015514</v>
      </c>
      <c r="F273" s="632">
        <v>18</v>
      </c>
      <c r="G273" s="631" t="s">
        <v>496</v>
      </c>
      <c r="H273" s="631" t="s">
        <v>219</v>
      </c>
      <c r="I273" s="631">
        <v>149</v>
      </c>
      <c r="J273" s="634"/>
      <c r="K273" s="627" t="str">
        <f t="shared" si="65"/>
        <v>INCLUDED</v>
      </c>
      <c r="L273" s="634"/>
      <c r="M273" s="627" t="str">
        <f t="shared" si="66"/>
        <v>INCLUDED</v>
      </c>
      <c r="N273" s="627">
        <f t="shared" si="67"/>
        <v>0</v>
      </c>
      <c r="O273" s="627" t="str">
        <f t="shared" si="68"/>
        <v>INCLUDED</v>
      </c>
      <c r="P273" s="627" t="str">
        <f t="shared" si="69"/>
        <v>0</v>
      </c>
      <c r="Q273" s="627" t="str">
        <f t="shared" si="70"/>
        <v>0</v>
      </c>
      <c r="R273" s="627">
        <f t="shared" si="71"/>
        <v>0</v>
      </c>
      <c r="S273" s="627">
        <f t="shared" si="72"/>
        <v>0</v>
      </c>
      <c r="T273" s="628"/>
      <c r="U273" s="628"/>
      <c r="V273" s="629"/>
      <c r="W273" s="629"/>
      <c r="X273" s="629"/>
      <c r="Y273" s="630"/>
      <c r="AA273" s="578"/>
      <c r="AB273" s="577"/>
      <c r="AC273" s="577"/>
      <c r="AD273" s="577"/>
      <c r="AE273" s="577"/>
      <c r="AF273" s="577"/>
    </row>
    <row r="274" spans="1:32" ht="162.75" customHeight="1">
      <c r="A274" s="607">
        <v>38</v>
      </c>
      <c r="B274" s="632">
        <v>7000024508</v>
      </c>
      <c r="C274" s="632">
        <v>2260</v>
      </c>
      <c r="D274" s="632" t="s">
        <v>457</v>
      </c>
      <c r="E274" s="632">
        <v>1000016663</v>
      </c>
      <c r="F274" s="632">
        <v>18</v>
      </c>
      <c r="G274" s="631" t="s">
        <v>497</v>
      </c>
      <c r="H274" s="631" t="s">
        <v>220</v>
      </c>
      <c r="I274" s="631">
        <v>25</v>
      </c>
      <c r="J274" s="634"/>
      <c r="K274" s="627" t="str">
        <f t="shared" si="65"/>
        <v>INCLUDED</v>
      </c>
      <c r="L274" s="634"/>
      <c r="M274" s="627" t="str">
        <f t="shared" si="66"/>
        <v>INCLUDED</v>
      </c>
      <c r="N274" s="627">
        <f t="shared" si="67"/>
        <v>0</v>
      </c>
      <c r="O274" s="627" t="str">
        <f t="shared" si="68"/>
        <v>INCLUDED</v>
      </c>
      <c r="P274" s="627" t="str">
        <f t="shared" si="69"/>
        <v>0</v>
      </c>
      <c r="Q274" s="627" t="str">
        <f t="shared" si="70"/>
        <v>0</v>
      </c>
      <c r="R274" s="627">
        <f t="shared" si="71"/>
        <v>0</v>
      </c>
      <c r="S274" s="627">
        <f t="shared" si="72"/>
        <v>0</v>
      </c>
      <c r="T274" s="628"/>
      <c r="U274" s="628"/>
      <c r="V274" s="629"/>
      <c r="W274" s="629"/>
      <c r="X274" s="629"/>
      <c r="Y274" s="630"/>
      <c r="AA274" s="578"/>
      <c r="AB274" s="577"/>
      <c r="AC274" s="577"/>
      <c r="AD274" s="577"/>
      <c r="AE274" s="577"/>
      <c r="AF274" s="577"/>
    </row>
    <row r="275" spans="1:32" ht="162.75" customHeight="1">
      <c r="A275" s="621">
        <v>39</v>
      </c>
      <c r="B275" s="632">
        <v>7000024508</v>
      </c>
      <c r="C275" s="632">
        <v>2270</v>
      </c>
      <c r="D275" s="632" t="s">
        <v>457</v>
      </c>
      <c r="E275" s="632">
        <v>1000016664</v>
      </c>
      <c r="F275" s="632">
        <v>18</v>
      </c>
      <c r="G275" s="631" t="s">
        <v>498</v>
      </c>
      <c r="H275" s="631" t="s">
        <v>220</v>
      </c>
      <c r="I275" s="631">
        <v>13</v>
      </c>
      <c r="J275" s="634"/>
      <c r="K275" s="627" t="str">
        <f t="shared" si="65"/>
        <v>INCLUDED</v>
      </c>
      <c r="L275" s="634"/>
      <c r="M275" s="627" t="str">
        <f t="shared" si="66"/>
        <v>INCLUDED</v>
      </c>
      <c r="N275" s="627">
        <f t="shared" si="67"/>
        <v>0</v>
      </c>
      <c r="O275" s="627" t="str">
        <f t="shared" si="68"/>
        <v>INCLUDED</v>
      </c>
      <c r="P275" s="627" t="str">
        <f t="shared" si="69"/>
        <v>0</v>
      </c>
      <c r="Q275" s="627" t="str">
        <f t="shared" si="70"/>
        <v>0</v>
      </c>
      <c r="R275" s="627">
        <f t="shared" si="71"/>
        <v>0</v>
      </c>
      <c r="S275" s="627">
        <f t="shared" si="72"/>
        <v>0</v>
      </c>
      <c r="T275" s="628"/>
      <c r="U275" s="628"/>
      <c r="V275" s="629"/>
      <c r="W275" s="629"/>
      <c r="X275" s="629"/>
      <c r="Y275" s="630"/>
      <c r="AA275" s="578"/>
      <c r="AB275" s="577"/>
      <c r="AC275" s="577"/>
      <c r="AD275" s="577"/>
      <c r="AE275" s="577"/>
      <c r="AF275" s="577"/>
    </row>
    <row r="276" spans="1:32" ht="162.75" customHeight="1">
      <c r="A276" s="607">
        <v>40</v>
      </c>
      <c r="B276" s="632">
        <v>7000024508</v>
      </c>
      <c r="C276" s="632">
        <v>2280</v>
      </c>
      <c r="D276" s="632" t="s">
        <v>457</v>
      </c>
      <c r="E276" s="632">
        <v>1000019903</v>
      </c>
      <c r="F276" s="632">
        <v>18</v>
      </c>
      <c r="G276" s="631" t="s">
        <v>499</v>
      </c>
      <c r="H276" s="631" t="s">
        <v>219</v>
      </c>
      <c r="I276" s="631">
        <v>49</v>
      </c>
      <c r="J276" s="634"/>
      <c r="K276" s="627" t="str">
        <f t="shared" si="65"/>
        <v>INCLUDED</v>
      </c>
      <c r="L276" s="634"/>
      <c r="M276" s="627" t="str">
        <f t="shared" si="66"/>
        <v>INCLUDED</v>
      </c>
      <c r="N276" s="627">
        <f t="shared" si="67"/>
        <v>0</v>
      </c>
      <c r="O276" s="627" t="str">
        <f t="shared" si="68"/>
        <v>INCLUDED</v>
      </c>
      <c r="P276" s="627" t="str">
        <f t="shared" si="69"/>
        <v>0</v>
      </c>
      <c r="Q276" s="627" t="str">
        <f t="shared" si="70"/>
        <v>0</v>
      </c>
      <c r="R276" s="627">
        <f t="shared" si="71"/>
        <v>0</v>
      </c>
      <c r="S276" s="627">
        <f t="shared" si="72"/>
        <v>0</v>
      </c>
      <c r="T276" s="628"/>
      <c r="U276" s="628"/>
      <c r="V276" s="629"/>
      <c r="W276" s="629"/>
      <c r="X276" s="629"/>
      <c r="Y276" s="630"/>
      <c r="AA276" s="578"/>
      <c r="AB276" s="577"/>
      <c r="AC276" s="577"/>
      <c r="AD276" s="577"/>
      <c r="AE276" s="577"/>
      <c r="AF276" s="577"/>
    </row>
    <row r="277" spans="1:32" ht="162.75" customHeight="1">
      <c r="A277" s="621">
        <v>41</v>
      </c>
      <c r="B277" s="632">
        <v>7000024508</v>
      </c>
      <c r="C277" s="632">
        <v>2290</v>
      </c>
      <c r="D277" s="632" t="s">
        <v>458</v>
      </c>
      <c r="E277" s="632">
        <v>1000069070</v>
      </c>
      <c r="F277" s="632">
        <v>18</v>
      </c>
      <c r="G277" s="631" t="s">
        <v>500</v>
      </c>
      <c r="H277" s="631" t="s">
        <v>219</v>
      </c>
      <c r="I277" s="631">
        <v>91</v>
      </c>
      <c r="J277" s="634"/>
      <c r="K277" s="627" t="str">
        <f t="shared" si="65"/>
        <v>INCLUDED</v>
      </c>
      <c r="L277" s="634"/>
      <c r="M277" s="627" t="str">
        <f t="shared" si="66"/>
        <v>INCLUDED</v>
      </c>
      <c r="N277" s="627">
        <f t="shared" si="67"/>
        <v>0</v>
      </c>
      <c r="O277" s="627" t="str">
        <f t="shared" si="68"/>
        <v>INCLUDED</v>
      </c>
      <c r="P277" s="627" t="str">
        <f t="shared" si="69"/>
        <v>0</v>
      </c>
      <c r="Q277" s="627" t="str">
        <f t="shared" si="70"/>
        <v>0</v>
      </c>
      <c r="R277" s="627">
        <f t="shared" si="71"/>
        <v>0</v>
      </c>
      <c r="S277" s="627">
        <f t="shared" si="72"/>
        <v>0</v>
      </c>
      <c r="T277" s="628"/>
      <c r="U277" s="628"/>
      <c r="V277" s="629"/>
      <c r="W277" s="629"/>
      <c r="X277" s="629"/>
      <c r="Y277" s="630"/>
      <c r="AA277" s="578"/>
      <c r="AB277" s="577"/>
      <c r="AC277" s="577"/>
      <c r="AD277" s="577"/>
      <c r="AE277" s="577"/>
      <c r="AF277" s="577"/>
    </row>
    <row r="278" spans="1:32" ht="162.75" customHeight="1">
      <c r="A278" s="607">
        <v>42</v>
      </c>
      <c r="B278" s="632">
        <v>7000024508</v>
      </c>
      <c r="C278" s="632">
        <v>2300</v>
      </c>
      <c r="D278" s="632" t="s">
        <v>458</v>
      </c>
      <c r="E278" s="632">
        <v>1000069069</v>
      </c>
      <c r="F278" s="632">
        <v>18</v>
      </c>
      <c r="G278" s="631" t="s">
        <v>501</v>
      </c>
      <c r="H278" s="631" t="s">
        <v>219</v>
      </c>
      <c r="I278" s="631">
        <v>18</v>
      </c>
      <c r="J278" s="634"/>
      <c r="K278" s="627" t="str">
        <f t="shared" si="65"/>
        <v>INCLUDED</v>
      </c>
      <c r="L278" s="634"/>
      <c r="M278" s="627" t="str">
        <f t="shared" si="66"/>
        <v>INCLUDED</v>
      </c>
      <c r="N278" s="627">
        <f t="shared" si="67"/>
        <v>0</v>
      </c>
      <c r="O278" s="627" t="str">
        <f t="shared" si="68"/>
        <v>INCLUDED</v>
      </c>
      <c r="P278" s="627" t="str">
        <f t="shared" si="69"/>
        <v>0</v>
      </c>
      <c r="Q278" s="627" t="str">
        <f t="shared" si="70"/>
        <v>0</v>
      </c>
      <c r="R278" s="627">
        <f t="shared" si="71"/>
        <v>0</v>
      </c>
      <c r="S278" s="627">
        <f t="shared" si="72"/>
        <v>0</v>
      </c>
      <c r="T278" s="628"/>
      <c r="U278" s="628"/>
      <c r="V278" s="629"/>
      <c r="W278" s="629"/>
      <c r="X278" s="629"/>
      <c r="Y278" s="630"/>
      <c r="AA278" s="578"/>
      <c r="AB278" s="577"/>
      <c r="AC278" s="577"/>
      <c r="AD278" s="577"/>
      <c r="AE278" s="577"/>
      <c r="AF278" s="577"/>
    </row>
    <row r="279" spans="1:32" ht="162.75" customHeight="1">
      <c r="A279" s="621">
        <v>43</v>
      </c>
      <c r="B279" s="632">
        <v>7000024508</v>
      </c>
      <c r="C279" s="632">
        <v>2310</v>
      </c>
      <c r="D279" s="632" t="s">
        <v>458</v>
      </c>
      <c r="E279" s="632">
        <v>1000069068</v>
      </c>
      <c r="F279" s="632">
        <v>18</v>
      </c>
      <c r="G279" s="631" t="s">
        <v>502</v>
      </c>
      <c r="H279" s="631" t="s">
        <v>219</v>
      </c>
      <c r="I279" s="631">
        <v>40</v>
      </c>
      <c r="J279" s="634"/>
      <c r="K279" s="627" t="str">
        <f t="shared" si="65"/>
        <v>INCLUDED</v>
      </c>
      <c r="L279" s="634"/>
      <c r="M279" s="627" t="str">
        <f t="shared" si="66"/>
        <v>INCLUDED</v>
      </c>
      <c r="N279" s="627">
        <f t="shared" si="67"/>
        <v>0</v>
      </c>
      <c r="O279" s="627" t="str">
        <f t="shared" si="68"/>
        <v>INCLUDED</v>
      </c>
      <c r="P279" s="627" t="str">
        <f t="shared" si="69"/>
        <v>0</v>
      </c>
      <c r="Q279" s="627" t="str">
        <f t="shared" si="70"/>
        <v>0</v>
      </c>
      <c r="R279" s="627">
        <f t="shared" si="71"/>
        <v>0</v>
      </c>
      <c r="S279" s="627">
        <f t="shared" si="72"/>
        <v>0</v>
      </c>
      <c r="T279" s="628"/>
      <c r="U279" s="628"/>
      <c r="V279" s="629"/>
      <c r="W279" s="629"/>
      <c r="X279" s="629"/>
      <c r="Y279" s="630"/>
      <c r="AA279" s="578"/>
      <c r="AB279" s="577"/>
      <c r="AC279" s="577"/>
      <c r="AD279" s="577"/>
      <c r="AE279" s="577"/>
      <c r="AF279" s="577"/>
    </row>
    <row r="280" spans="1:32" ht="162.75" customHeight="1">
      <c r="A280" s="607">
        <v>44</v>
      </c>
      <c r="B280" s="632">
        <v>7000024508</v>
      </c>
      <c r="C280" s="632">
        <v>2320</v>
      </c>
      <c r="D280" s="632" t="s">
        <v>458</v>
      </c>
      <c r="E280" s="632">
        <v>1000069067</v>
      </c>
      <c r="F280" s="632">
        <v>18</v>
      </c>
      <c r="G280" s="631" t="s">
        <v>503</v>
      </c>
      <c r="H280" s="631" t="s">
        <v>219</v>
      </c>
      <c r="I280" s="631">
        <v>21</v>
      </c>
      <c r="J280" s="634"/>
      <c r="K280" s="627" t="str">
        <f t="shared" si="65"/>
        <v>INCLUDED</v>
      </c>
      <c r="L280" s="634"/>
      <c r="M280" s="627" t="str">
        <f t="shared" si="66"/>
        <v>INCLUDED</v>
      </c>
      <c r="N280" s="627">
        <f t="shared" si="67"/>
        <v>0</v>
      </c>
      <c r="O280" s="627" t="str">
        <f t="shared" si="68"/>
        <v>INCLUDED</v>
      </c>
      <c r="P280" s="627" t="str">
        <f t="shared" si="69"/>
        <v>0</v>
      </c>
      <c r="Q280" s="627" t="str">
        <f t="shared" si="70"/>
        <v>0</v>
      </c>
      <c r="R280" s="627">
        <f t="shared" si="71"/>
        <v>0</v>
      </c>
      <c r="S280" s="627">
        <f t="shared" si="72"/>
        <v>0</v>
      </c>
      <c r="T280" s="628"/>
      <c r="U280" s="628"/>
      <c r="V280" s="629"/>
      <c r="W280" s="629"/>
      <c r="X280" s="629"/>
      <c r="Y280" s="630"/>
      <c r="AA280" s="578"/>
      <c r="AB280" s="577"/>
      <c r="AC280" s="577"/>
      <c r="AD280" s="577"/>
      <c r="AE280" s="577"/>
      <c r="AF280" s="577"/>
    </row>
    <row r="281" spans="1:32" ht="162.75" customHeight="1">
      <c r="A281" s="621">
        <v>45</v>
      </c>
      <c r="B281" s="632">
        <v>7000024508</v>
      </c>
      <c r="C281" s="632">
        <v>2330</v>
      </c>
      <c r="D281" s="632" t="s">
        <v>458</v>
      </c>
      <c r="E281" s="632">
        <v>1000069066</v>
      </c>
      <c r="F281" s="632">
        <v>18</v>
      </c>
      <c r="G281" s="631" t="s">
        <v>504</v>
      </c>
      <c r="H281" s="631" t="s">
        <v>219</v>
      </c>
      <c r="I281" s="631">
        <v>202</v>
      </c>
      <c r="J281" s="634"/>
      <c r="K281" s="627" t="str">
        <f t="shared" si="65"/>
        <v>INCLUDED</v>
      </c>
      <c r="L281" s="634"/>
      <c r="M281" s="627" t="str">
        <f t="shared" si="66"/>
        <v>INCLUDED</v>
      </c>
      <c r="N281" s="627">
        <f t="shared" si="67"/>
        <v>0</v>
      </c>
      <c r="O281" s="627" t="str">
        <f t="shared" si="68"/>
        <v>INCLUDED</v>
      </c>
      <c r="P281" s="627" t="str">
        <f t="shared" si="69"/>
        <v>0</v>
      </c>
      <c r="Q281" s="627" t="str">
        <f t="shared" si="70"/>
        <v>0</v>
      </c>
      <c r="R281" s="627">
        <f t="shared" si="71"/>
        <v>0</v>
      </c>
      <c r="S281" s="627">
        <f t="shared" si="72"/>
        <v>0</v>
      </c>
      <c r="T281" s="628"/>
      <c r="U281" s="628"/>
      <c r="V281" s="629"/>
      <c r="W281" s="629"/>
      <c r="X281" s="629"/>
      <c r="Y281" s="630"/>
      <c r="AA281" s="578"/>
      <c r="AB281" s="577"/>
      <c r="AC281" s="577"/>
      <c r="AD281" s="577"/>
      <c r="AE281" s="577"/>
      <c r="AF281" s="577"/>
    </row>
    <row r="282" spans="1:32" ht="162.75" customHeight="1">
      <c r="A282" s="607">
        <v>46</v>
      </c>
      <c r="B282" s="632">
        <v>7000024508</v>
      </c>
      <c r="C282" s="632">
        <v>2340</v>
      </c>
      <c r="D282" s="632" t="s">
        <v>458</v>
      </c>
      <c r="E282" s="632">
        <v>1000069065</v>
      </c>
      <c r="F282" s="632">
        <v>18</v>
      </c>
      <c r="G282" s="631" t="s">
        <v>505</v>
      </c>
      <c r="H282" s="631" t="s">
        <v>219</v>
      </c>
      <c r="I282" s="631">
        <v>107</v>
      </c>
      <c r="J282" s="634"/>
      <c r="K282" s="627" t="str">
        <f t="shared" si="65"/>
        <v>INCLUDED</v>
      </c>
      <c r="L282" s="634"/>
      <c r="M282" s="627" t="str">
        <f t="shared" si="66"/>
        <v>INCLUDED</v>
      </c>
      <c r="N282" s="627">
        <f t="shared" si="67"/>
        <v>0</v>
      </c>
      <c r="O282" s="627" t="str">
        <f t="shared" si="68"/>
        <v>INCLUDED</v>
      </c>
      <c r="P282" s="627" t="str">
        <f t="shared" si="69"/>
        <v>0</v>
      </c>
      <c r="Q282" s="627" t="str">
        <f t="shared" si="70"/>
        <v>0</v>
      </c>
      <c r="R282" s="627">
        <f t="shared" si="71"/>
        <v>0</v>
      </c>
      <c r="S282" s="627">
        <f t="shared" si="72"/>
        <v>0</v>
      </c>
      <c r="T282" s="628"/>
      <c r="U282" s="628"/>
      <c r="V282" s="629"/>
      <c r="W282" s="629"/>
      <c r="X282" s="629"/>
      <c r="Y282" s="630"/>
      <c r="AA282" s="578"/>
      <c r="AB282" s="577"/>
      <c r="AC282" s="577"/>
      <c r="AD282" s="577"/>
      <c r="AE282" s="577"/>
      <c r="AF282" s="577"/>
    </row>
    <row r="283" spans="1:32" ht="162.75" customHeight="1">
      <c r="A283" s="621">
        <v>47</v>
      </c>
      <c r="B283" s="632">
        <v>7000024508</v>
      </c>
      <c r="C283" s="632">
        <v>2350</v>
      </c>
      <c r="D283" s="632" t="s">
        <v>458</v>
      </c>
      <c r="E283" s="632">
        <v>1000069064</v>
      </c>
      <c r="F283" s="632">
        <v>18</v>
      </c>
      <c r="G283" s="631" t="s">
        <v>506</v>
      </c>
      <c r="H283" s="631" t="s">
        <v>219</v>
      </c>
      <c r="I283" s="631">
        <v>18</v>
      </c>
      <c r="J283" s="634"/>
      <c r="K283" s="627" t="str">
        <f t="shared" si="65"/>
        <v>INCLUDED</v>
      </c>
      <c r="L283" s="634"/>
      <c r="M283" s="627" t="str">
        <f t="shared" si="66"/>
        <v>INCLUDED</v>
      </c>
      <c r="N283" s="627">
        <f t="shared" si="67"/>
        <v>0</v>
      </c>
      <c r="O283" s="627" t="str">
        <f t="shared" si="68"/>
        <v>INCLUDED</v>
      </c>
      <c r="P283" s="627" t="str">
        <f t="shared" si="69"/>
        <v>0</v>
      </c>
      <c r="Q283" s="627" t="str">
        <f t="shared" si="70"/>
        <v>0</v>
      </c>
      <c r="R283" s="627">
        <f t="shared" si="71"/>
        <v>0</v>
      </c>
      <c r="S283" s="627">
        <f t="shared" si="72"/>
        <v>0</v>
      </c>
      <c r="T283" s="628"/>
      <c r="U283" s="628"/>
      <c r="V283" s="629"/>
      <c r="W283" s="629"/>
      <c r="X283" s="629"/>
      <c r="Y283" s="630"/>
      <c r="AA283" s="578"/>
      <c r="AB283" s="577"/>
      <c r="AC283" s="577"/>
      <c r="AD283" s="577"/>
      <c r="AE283" s="577"/>
      <c r="AF283" s="577"/>
    </row>
    <row r="284" spans="1:32" ht="162.75" customHeight="1">
      <c r="A284" s="607">
        <v>48</v>
      </c>
      <c r="B284" s="632">
        <v>7000024508</v>
      </c>
      <c r="C284" s="632">
        <v>2360</v>
      </c>
      <c r="D284" s="632" t="s">
        <v>458</v>
      </c>
      <c r="E284" s="632">
        <v>1000069063</v>
      </c>
      <c r="F284" s="632">
        <v>18</v>
      </c>
      <c r="G284" s="631" t="s">
        <v>507</v>
      </c>
      <c r="H284" s="631" t="s">
        <v>219</v>
      </c>
      <c r="I284" s="631">
        <v>40</v>
      </c>
      <c r="J284" s="634"/>
      <c r="K284" s="627" t="str">
        <f t="shared" si="65"/>
        <v>INCLUDED</v>
      </c>
      <c r="L284" s="634"/>
      <c r="M284" s="627" t="str">
        <f t="shared" si="66"/>
        <v>INCLUDED</v>
      </c>
      <c r="N284" s="627">
        <f t="shared" si="67"/>
        <v>0</v>
      </c>
      <c r="O284" s="627" t="str">
        <f t="shared" si="68"/>
        <v>INCLUDED</v>
      </c>
      <c r="P284" s="627" t="str">
        <f t="shared" si="69"/>
        <v>0</v>
      </c>
      <c r="Q284" s="627" t="str">
        <f t="shared" si="70"/>
        <v>0</v>
      </c>
      <c r="R284" s="627">
        <f t="shared" si="71"/>
        <v>0</v>
      </c>
      <c r="S284" s="627">
        <f t="shared" si="72"/>
        <v>0</v>
      </c>
      <c r="T284" s="628"/>
      <c r="U284" s="628"/>
      <c r="V284" s="629"/>
      <c r="W284" s="629"/>
      <c r="X284" s="629"/>
      <c r="Y284" s="630"/>
      <c r="AA284" s="578"/>
      <c r="AB284" s="577"/>
      <c r="AC284" s="577"/>
      <c r="AD284" s="577"/>
      <c r="AE284" s="577"/>
      <c r="AF284" s="577"/>
    </row>
    <row r="285" spans="1:32" ht="162.75" customHeight="1">
      <c r="A285" s="621">
        <v>49</v>
      </c>
      <c r="B285" s="632">
        <v>7000024508</v>
      </c>
      <c r="C285" s="632">
        <v>2370</v>
      </c>
      <c r="D285" s="632" t="s">
        <v>458</v>
      </c>
      <c r="E285" s="632">
        <v>1000069062</v>
      </c>
      <c r="F285" s="632">
        <v>18</v>
      </c>
      <c r="G285" s="631" t="s">
        <v>508</v>
      </c>
      <c r="H285" s="631" t="s">
        <v>219</v>
      </c>
      <c r="I285" s="631">
        <v>53</v>
      </c>
      <c r="J285" s="634"/>
      <c r="K285" s="627" t="str">
        <f t="shared" si="65"/>
        <v>INCLUDED</v>
      </c>
      <c r="L285" s="634"/>
      <c r="M285" s="627" t="str">
        <f t="shared" si="66"/>
        <v>INCLUDED</v>
      </c>
      <c r="N285" s="627">
        <f t="shared" si="67"/>
        <v>0</v>
      </c>
      <c r="O285" s="627" t="str">
        <f t="shared" si="68"/>
        <v>INCLUDED</v>
      </c>
      <c r="P285" s="627" t="str">
        <f t="shared" si="69"/>
        <v>0</v>
      </c>
      <c r="Q285" s="627" t="str">
        <f t="shared" si="70"/>
        <v>0</v>
      </c>
      <c r="R285" s="627">
        <f t="shared" si="71"/>
        <v>0</v>
      </c>
      <c r="S285" s="627">
        <f t="shared" si="72"/>
        <v>0</v>
      </c>
      <c r="T285" s="628"/>
      <c r="U285" s="628"/>
      <c r="V285" s="629"/>
      <c r="W285" s="629"/>
      <c r="X285" s="629"/>
      <c r="Y285" s="630"/>
      <c r="AA285" s="578"/>
      <c r="AB285" s="577"/>
      <c r="AC285" s="577"/>
      <c r="AD285" s="577"/>
      <c r="AE285" s="577"/>
      <c r="AF285" s="577"/>
    </row>
    <row r="286" spans="1:32" ht="162.75" customHeight="1">
      <c r="A286" s="607">
        <v>50</v>
      </c>
      <c r="B286" s="632">
        <v>7000024508</v>
      </c>
      <c r="C286" s="632">
        <v>2380</v>
      </c>
      <c r="D286" s="632" t="s">
        <v>458</v>
      </c>
      <c r="E286" s="632">
        <v>1000069061</v>
      </c>
      <c r="F286" s="632">
        <v>18</v>
      </c>
      <c r="G286" s="631" t="s">
        <v>509</v>
      </c>
      <c r="H286" s="631" t="s">
        <v>219</v>
      </c>
      <c r="I286" s="631">
        <v>190</v>
      </c>
      <c r="J286" s="634"/>
      <c r="K286" s="627" t="str">
        <f t="shared" si="65"/>
        <v>INCLUDED</v>
      </c>
      <c r="L286" s="634"/>
      <c r="M286" s="627" t="str">
        <f t="shared" si="66"/>
        <v>INCLUDED</v>
      </c>
      <c r="N286" s="627">
        <f t="shared" si="67"/>
        <v>0</v>
      </c>
      <c r="O286" s="627" t="str">
        <f t="shared" si="68"/>
        <v>INCLUDED</v>
      </c>
      <c r="P286" s="627" t="str">
        <f t="shared" si="69"/>
        <v>0</v>
      </c>
      <c r="Q286" s="627" t="str">
        <f t="shared" si="70"/>
        <v>0</v>
      </c>
      <c r="R286" s="627">
        <f t="shared" si="71"/>
        <v>0</v>
      </c>
      <c r="S286" s="627">
        <f t="shared" si="72"/>
        <v>0</v>
      </c>
      <c r="T286" s="628"/>
      <c r="U286" s="628"/>
      <c r="V286" s="629"/>
      <c r="W286" s="629"/>
      <c r="X286" s="629"/>
      <c r="Y286" s="630"/>
      <c r="AA286" s="578"/>
      <c r="AB286" s="577"/>
      <c r="AC286" s="577"/>
      <c r="AD286" s="577"/>
      <c r="AE286" s="577"/>
      <c r="AF286" s="577"/>
    </row>
    <row r="287" spans="1:32" ht="162.75" customHeight="1">
      <c r="A287" s="621">
        <v>51</v>
      </c>
      <c r="B287" s="632">
        <v>7000024508</v>
      </c>
      <c r="C287" s="632">
        <v>2390</v>
      </c>
      <c r="D287" s="632" t="s">
        <v>458</v>
      </c>
      <c r="E287" s="632">
        <v>1000069060</v>
      </c>
      <c r="F287" s="632">
        <v>18</v>
      </c>
      <c r="G287" s="631" t="s">
        <v>510</v>
      </c>
      <c r="H287" s="631" t="s">
        <v>219</v>
      </c>
      <c r="I287" s="631">
        <v>21</v>
      </c>
      <c r="J287" s="634"/>
      <c r="K287" s="627" t="str">
        <f t="shared" si="65"/>
        <v>INCLUDED</v>
      </c>
      <c r="L287" s="634"/>
      <c r="M287" s="627" t="str">
        <f t="shared" si="66"/>
        <v>INCLUDED</v>
      </c>
      <c r="N287" s="627">
        <f t="shared" si="67"/>
        <v>0</v>
      </c>
      <c r="O287" s="627" t="str">
        <f t="shared" si="68"/>
        <v>INCLUDED</v>
      </c>
      <c r="P287" s="627" t="str">
        <f t="shared" si="69"/>
        <v>0</v>
      </c>
      <c r="Q287" s="627" t="str">
        <f t="shared" si="70"/>
        <v>0</v>
      </c>
      <c r="R287" s="627">
        <f t="shared" si="71"/>
        <v>0</v>
      </c>
      <c r="S287" s="627">
        <f t="shared" si="72"/>
        <v>0</v>
      </c>
      <c r="T287" s="628"/>
      <c r="U287" s="628"/>
      <c r="V287" s="629"/>
      <c r="W287" s="629"/>
      <c r="X287" s="629"/>
      <c r="Y287" s="630"/>
      <c r="AA287" s="578"/>
      <c r="AB287" s="577"/>
      <c r="AC287" s="577"/>
      <c r="AD287" s="577"/>
      <c r="AE287" s="577"/>
      <c r="AF287" s="577"/>
    </row>
    <row r="288" spans="1:32" ht="162.75" customHeight="1">
      <c r="A288" s="607">
        <v>52</v>
      </c>
      <c r="B288" s="632">
        <v>7000024508</v>
      </c>
      <c r="C288" s="632">
        <v>2400</v>
      </c>
      <c r="D288" s="632" t="s">
        <v>458</v>
      </c>
      <c r="E288" s="632">
        <v>1000069059</v>
      </c>
      <c r="F288" s="632">
        <v>18</v>
      </c>
      <c r="G288" s="631" t="s">
        <v>511</v>
      </c>
      <c r="H288" s="631" t="s">
        <v>219</v>
      </c>
      <c r="I288" s="631">
        <v>19</v>
      </c>
      <c r="J288" s="634"/>
      <c r="K288" s="627" t="str">
        <f t="shared" si="65"/>
        <v>INCLUDED</v>
      </c>
      <c r="L288" s="634"/>
      <c r="M288" s="627" t="str">
        <f t="shared" si="66"/>
        <v>INCLUDED</v>
      </c>
      <c r="N288" s="627">
        <f t="shared" si="67"/>
        <v>0</v>
      </c>
      <c r="O288" s="627" t="str">
        <f t="shared" si="68"/>
        <v>INCLUDED</v>
      </c>
      <c r="P288" s="627" t="str">
        <f t="shared" si="69"/>
        <v>0</v>
      </c>
      <c r="Q288" s="627" t="str">
        <f t="shared" si="70"/>
        <v>0</v>
      </c>
      <c r="R288" s="627">
        <f t="shared" si="71"/>
        <v>0</v>
      </c>
      <c r="S288" s="627">
        <f t="shared" si="72"/>
        <v>0</v>
      </c>
      <c r="T288" s="628"/>
      <c r="U288" s="628"/>
      <c r="V288" s="629"/>
      <c r="W288" s="629"/>
      <c r="X288" s="629"/>
      <c r="Y288" s="630"/>
      <c r="AA288" s="578"/>
      <c r="AB288" s="577"/>
      <c r="AC288" s="577"/>
      <c r="AD288" s="577"/>
      <c r="AE288" s="577"/>
      <c r="AF288" s="577"/>
    </row>
    <row r="289" spans="1:35" ht="162.75" customHeight="1">
      <c r="A289" s="621">
        <v>53</v>
      </c>
      <c r="B289" s="632">
        <v>7000024508</v>
      </c>
      <c r="C289" s="632">
        <v>2410</v>
      </c>
      <c r="D289" s="632" t="s">
        <v>458</v>
      </c>
      <c r="E289" s="632">
        <v>1000069058</v>
      </c>
      <c r="F289" s="632">
        <v>18</v>
      </c>
      <c r="G289" s="631" t="s">
        <v>512</v>
      </c>
      <c r="H289" s="631" t="s">
        <v>219</v>
      </c>
      <c r="I289" s="631">
        <v>70</v>
      </c>
      <c r="J289" s="634"/>
      <c r="K289" s="627" t="str">
        <f t="shared" si="65"/>
        <v>INCLUDED</v>
      </c>
      <c r="L289" s="634"/>
      <c r="M289" s="627" t="str">
        <f t="shared" si="66"/>
        <v>INCLUDED</v>
      </c>
      <c r="N289" s="627">
        <f t="shared" si="67"/>
        <v>0</v>
      </c>
      <c r="O289" s="627" t="str">
        <f t="shared" si="68"/>
        <v>INCLUDED</v>
      </c>
      <c r="P289" s="627" t="str">
        <f t="shared" si="69"/>
        <v>0</v>
      </c>
      <c r="Q289" s="627" t="str">
        <f t="shared" si="70"/>
        <v>0</v>
      </c>
      <c r="R289" s="627">
        <f t="shared" si="71"/>
        <v>0</v>
      </c>
      <c r="S289" s="627">
        <f t="shared" si="72"/>
        <v>0</v>
      </c>
      <c r="T289" s="628"/>
      <c r="U289" s="628"/>
      <c r="V289" s="629"/>
      <c r="W289" s="629"/>
      <c r="X289" s="629"/>
      <c r="Y289" s="630"/>
      <c r="AA289" s="578"/>
      <c r="AB289" s="577"/>
      <c r="AC289" s="577"/>
      <c r="AD289" s="577"/>
      <c r="AE289" s="577"/>
      <c r="AF289" s="577"/>
    </row>
    <row r="290" spans="1:35" ht="162.75" customHeight="1">
      <c r="A290" s="607">
        <v>54</v>
      </c>
      <c r="B290" s="632">
        <v>7000024508</v>
      </c>
      <c r="C290" s="632">
        <v>2420</v>
      </c>
      <c r="D290" s="632" t="s">
        <v>458</v>
      </c>
      <c r="E290" s="632">
        <v>1000069057</v>
      </c>
      <c r="F290" s="632">
        <v>18</v>
      </c>
      <c r="G290" s="631" t="s">
        <v>513</v>
      </c>
      <c r="H290" s="631" t="s">
        <v>219</v>
      </c>
      <c r="I290" s="631">
        <v>72</v>
      </c>
      <c r="J290" s="634"/>
      <c r="K290" s="627" t="str">
        <f t="shared" si="65"/>
        <v>INCLUDED</v>
      </c>
      <c r="L290" s="634"/>
      <c r="M290" s="627" t="str">
        <f t="shared" si="66"/>
        <v>INCLUDED</v>
      </c>
      <c r="N290" s="627">
        <f t="shared" si="67"/>
        <v>0</v>
      </c>
      <c r="O290" s="627" t="str">
        <f t="shared" si="68"/>
        <v>INCLUDED</v>
      </c>
      <c r="P290" s="627" t="str">
        <f t="shared" si="69"/>
        <v>0</v>
      </c>
      <c r="Q290" s="627" t="str">
        <f t="shared" si="70"/>
        <v>0</v>
      </c>
      <c r="R290" s="627">
        <f t="shared" si="71"/>
        <v>0</v>
      </c>
      <c r="S290" s="627">
        <f t="shared" si="72"/>
        <v>0</v>
      </c>
      <c r="T290" s="628"/>
      <c r="U290" s="628"/>
      <c r="V290" s="629"/>
      <c r="W290" s="629"/>
      <c r="X290" s="629"/>
      <c r="Y290" s="630"/>
      <c r="AA290" s="578"/>
      <c r="AB290" s="577"/>
      <c r="AC290" s="577"/>
      <c r="AD290" s="577"/>
      <c r="AE290" s="577"/>
      <c r="AF290" s="577"/>
    </row>
    <row r="291" spans="1:35" ht="162.75" customHeight="1">
      <c r="A291" s="621">
        <v>55</v>
      </c>
      <c r="B291" s="632">
        <v>7000024508</v>
      </c>
      <c r="C291" s="632">
        <v>2430</v>
      </c>
      <c r="D291" s="632" t="s">
        <v>458</v>
      </c>
      <c r="E291" s="632">
        <v>1000069056</v>
      </c>
      <c r="F291" s="632">
        <v>18</v>
      </c>
      <c r="G291" s="631" t="s">
        <v>514</v>
      </c>
      <c r="H291" s="631" t="s">
        <v>219</v>
      </c>
      <c r="I291" s="631">
        <v>490</v>
      </c>
      <c r="J291" s="634"/>
      <c r="K291" s="627" t="str">
        <f t="shared" si="65"/>
        <v>INCLUDED</v>
      </c>
      <c r="L291" s="634"/>
      <c r="M291" s="627" t="str">
        <f t="shared" si="66"/>
        <v>INCLUDED</v>
      </c>
      <c r="N291" s="627">
        <f t="shared" si="67"/>
        <v>0</v>
      </c>
      <c r="O291" s="627" t="str">
        <f t="shared" si="68"/>
        <v>INCLUDED</v>
      </c>
      <c r="P291" s="627" t="str">
        <f t="shared" si="69"/>
        <v>0</v>
      </c>
      <c r="Q291" s="627" t="str">
        <f t="shared" si="70"/>
        <v>0</v>
      </c>
      <c r="R291" s="627">
        <f t="shared" si="71"/>
        <v>0</v>
      </c>
      <c r="S291" s="627">
        <f t="shared" si="72"/>
        <v>0</v>
      </c>
      <c r="T291" s="628"/>
      <c r="U291" s="628"/>
      <c r="V291" s="629"/>
      <c r="W291" s="629"/>
      <c r="X291" s="629"/>
      <c r="Y291" s="630"/>
      <c r="AA291" s="578"/>
      <c r="AB291" s="577"/>
      <c r="AC291" s="577"/>
      <c r="AD291" s="577"/>
      <c r="AE291" s="577"/>
      <c r="AF291" s="577"/>
    </row>
    <row r="292" spans="1:35" ht="162.75" customHeight="1">
      <c r="A292" s="607">
        <v>56</v>
      </c>
      <c r="B292" s="632">
        <v>7000024508</v>
      </c>
      <c r="C292" s="632">
        <v>2440</v>
      </c>
      <c r="D292" s="632" t="s">
        <v>458</v>
      </c>
      <c r="E292" s="632">
        <v>1000069055</v>
      </c>
      <c r="F292" s="632">
        <v>18</v>
      </c>
      <c r="G292" s="631" t="s">
        <v>515</v>
      </c>
      <c r="H292" s="631" t="s">
        <v>219</v>
      </c>
      <c r="I292" s="631">
        <v>16</v>
      </c>
      <c r="J292" s="634"/>
      <c r="K292" s="627" t="str">
        <f t="shared" si="65"/>
        <v>INCLUDED</v>
      </c>
      <c r="L292" s="634"/>
      <c r="M292" s="627" t="str">
        <f t="shared" si="66"/>
        <v>INCLUDED</v>
      </c>
      <c r="N292" s="627">
        <f t="shared" si="67"/>
        <v>0</v>
      </c>
      <c r="O292" s="627" t="str">
        <f t="shared" si="68"/>
        <v>INCLUDED</v>
      </c>
      <c r="P292" s="627" t="str">
        <f t="shared" si="69"/>
        <v>0</v>
      </c>
      <c r="Q292" s="627" t="str">
        <f t="shared" si="70"/>
        <v>0</v>
      </c>
      <c r="R292" s="627">
        <f t="shared" si="71"/>
        <v>0</v>
      </c>
      <c r="S292" s="627">
        <f t="shared" si="72"/>
        <v>0</v>
      </c>
      <c r="T292" s="628"/>
      <c r="U292" s="628"/>
      <c r="V292" s="629"/>
      <c r="W292" s="629"/>
      <c r="X292" s="629"/>
      <c r="Y292" s="630"/>
      <c r="AA292" s="578"/>
      <c r="AB292" s="577"/>
      <c r="AC292" s="577"/>
      <c r="AD292" s="577"/>
      <c r="AE292" s="577"/>
      <c r="AF292" s="577"/>
    </row>
    <row r="293" spans="1:35" ht="162.75" customHeight="1">
      <c r="A293" s="621">
        <v>57</v>
      </c>
      <c r="B293" s="632">
        <v>7000024508</v>
      </c>
      <c r="C293" s="632">
        <v>2450</v>
      </c>
      <c r="D293" s="632" t="s">
        <v>458</v>
      </c>
      <c r="E293" s="632">
        <v>1000069054</v>
      </c>
      <c r="F293" s="632">
        <v>18</v>
      </c>
      <c r="G293" s="631" t="s">
        <v>516</v>
      </c>
      <c r="H293" s="631" t="s">
        <v>219</v>
      </c>
      <c r="I293" s="631">
        <v>176</v>
      </c>
      <c r="J293" s="634"/>
      <c r="K293" s="627" t="str">
        <f t="shared" si="65"/>
        <v>INCLUDED</v>
      </c>
      <c r="L293" s="634"/>
      <c r="M293" s="627" t="str">
        <f t="shared" si="66"/>
        <v>INCLUDED</v>
      </c>
      <c r="N293" s="627">
        <f t="shared" si="67"/>
        <v>0</v>
      </c>
      <c r="O293" s="627" t="str">
        <f t="shared" si="68"/>
        <v>INCLUDED</v>
      </c>
      <c r="P293" s="627" t="str">
        <f t="shared" si="69"/>
        <v>0</v>
      </c>
      <c r="Q293" s="627" t="str">
        <f t="shared" si="70"/>
        <v>0</v>
      </c>
      <c r="R293" s="627">
        <f t="shared" si="71"/>
        <v>0</v>
      </c>
      <c r="S293" s="627">
        <f t="shared" si="72"/>
        <v>0</v>
      </c>
      <c r="T293" s="628"/>
      <c r="U293" s="628"/>
      <c r="V293" s="629"/>
      <c r="W293" s="629"/>
      <c r="X293" s="629"/>
      <c r="Y293" s="630"/>
      <c r="AA293" s="578"/>
      <c r="AB293" s="577"/>
      <c r="AC293" s="577"/>
      <c r="AD293" s="577"/>
      <c r="AE293" s="577"/>
      <c r="AF293" s="577"/>
    </row>
    <row r="294" spans="1:35" ht="162.75" customHeight="1">
      <c r="A294" s="607">
        <v>58</v>
      </c>
      <c r="B294" s="632">
        <v>7000024508</v>
      </c>
      <c r="C294" s="632">
        <v>2460</v>
      </c>
      <c r="D294" s="632" t="s">
        <v>458</v>
      </c>
      <c r="E294" s="632">
        <v>1000069053</v>
      </c>
      <c r="F294" s="632">
        <v>18</v>
      </c>
      <c r="G294" s="631" t="s">
        <v>517</v>
      </c>
      <c r="H294" s="631" t="s">
        <v>219</v>
      </c>
      <c r="I294" s="631">
        <v>88</v>
      </c>
      <c r="J294" s="634"/>
      <c r="K294" s="627" t="str">
        <f t="shared" si="65"/>
        <v>INCLUDED</v>
      </c>
      <c r="L294" s="634"/>
      <c r="M294" s="627" t="str">
        <f t="shared" si="66"/>
        <v>INCLUDED</v>
      </c>
      <c r="N294" s="627">
        <f t="shared" si="67"/>
        <v>0</v>
      </c>
      <c r="O294" s="627" t="str">
        <f t="shared" si="68"/>
        <v>INCLUDED</v>
      </c>
      <c r="P294" s="627" t="str">
        <f t="shared" si="69"/>
        <v>0</v>
      </c>
      <c r="Q294" s="627" t="str">
        <f t="shared" si="70"/>
        <v>0</v>
      </c>
      <c r="R294" s="627">
        <f t="shared" si="71"/>
        <v>0</v>
      </c>
      <c r="S294" s="627">
        <f t="shared" si="72"/>
        <v>0</v>
      </c>
      <c r="T294" s="628"/>
      <c r="U294" s="628"/>
      <c r="V294" s="629"/>
      <c r="W294" s="629"/>
      <c r="X294" s="629"/>
      <c r="Y294" s="630"/>
      <c r="AA294" s="578"/>
      <c r="AB294" s="577"/>
      <c r="AC294" s="577"/>
      <c r="AD294" s="577"/>
      <c r="AE294" s="577"/>
      <c r="AF294" s="577"/>
    </row>
    <row r="295" spans="1:35" ht="162.75" customHeight="1">
      <c r="A295" s="621">
        <v>59</v>
      </c>
      <c r="B295" s="632">
        <v>7000024508</v>
      </c>
      <c r="C295" s="632">
        <v>2470</v>
      </c>
      <c r="D295" s="632" t="s">
        <v>458</v>
      </c>
      <c r="E295" s="632">
        <v>1000069052</v>
      </c>
      <c r="F295" s="632">
        <v>18</v>
      </c>
      <c r="G295" s="631" t="s">
        <v>518</v>
      </c>
      <c r="H295" s="631" t="s">
        <v>219</v>
      </c>
      <c r="I295" s="631">
        <v>104</v>
      </c>
      <c r="J295" s="634"/>
      <c r="K295" s="627" t="str">
        <f t="shared" si="57"/>
        <v>INCLUDED</v>
      </c>
      <c r="L295" s="634"/>
      <c r="M295" s="627" t="str">
        <f t="shared" si="58"/>
        <v>INCLUDED</v>
      </c>
      <c r="N295" s="627">
        <f t="shared" si="59"/>
        <v>0</v>
      </c>
      <c r="O295" s="627" t="str">
        <f t="shared" si="60"/>
        <v>INCLUDED</v>
      </c>
      <c r="P295" s="627" t="str">
        <f t="shared" si="61"/>
        <v>0</v>
      </c>
      <c r="Q295" s="627" t="str">
        <f t="shared" si="62"/>
        <v>0</v>
      </c>
      <c r="R295" s="627">
        <f t="shared" si="63"/>
        <v>0</v>
      </c>
      <c r="S295" s="627">
        <f t="shared" si="64"/>
        <v>0</v>
      </c>
      <c r="T295" s="628">
        <f t="shared" si="38"/>
        <v>0</v>
      </c>
      <c r="U295" s="628">
        <f>IF( F295="",#REF!*(IF(O295="Included",0,O295))/100,F295*(IF(O295="Included",0,O295)))</f>
        <v>0</v>
      </c>
      <c r="V295" s="629">
        <f>Discount!$H$36</f>
        <v>0</v>
      </c>
      <c r="W295" s="629">
        <f t="shared" si="39"/>
        <v>0</v>
      </c>
      <c r="X295" s="629">
        <f>IF(F295="",#REF!*W295/100,F295*W295)</f>
        <v>0</v>
      </c>
      <c r="Y295" s="630">
        <f t="shared" si="40"/>
        <v>0</v>
      </c>
      <c r="AA295" s="578">
        <f t="shared" si="41"/>
        <v>0</v>
      </c>
      <c r="AB295" s="577">
        <f t="shared" si="42"/>
        <v>0</v>
      </c>
      <c r="AC295" s="577">
        <f>IF(F295="",#REF!/100,F295)</f>
        <v>18</v>
      </c>
      <c r="AD295" s="577">
        <f t="shared" si="43"/>
        <v>0</v>
      </c>
      <c r="AE295" s="577">
        <f t="shared" si="44"/>
        <v>0</v>
      </c>
      <c r="AF295" s="577">
        <f t="shared" si="45"/>
        <v>0</v>
      </c>
      <c r="AG295" s="307">
        <f t="shared" si="46"/>
        <v>0</v>
      </c>
      <c r="AH295" s="307">
        <f t="shared" si="47"/>
        <v>0</v>
      </c>
      <c r="AI295" s="307">
        <f t="shared" si="48"/>
        <v>0</v>
      </c>
    </row>
    <row r="296" spans="1:35" ht="162.75" customHeight="1">
      <c r="A296" s="607">
        <v>60</v>
      </c>
      <c r="B296" s="632">
        <v>7000024508</v>
      </c>
      <c r="C296" s="632">
        <v>2480</v>
      </c>
      <c r="D296" s="632" t="s">
        <v>458</v>
      </c>
      <c r="E296" s="632">
        <v>1000069051</v>
      </c>
      <c r="F296" s="632">
        <v>18</v>
      </c>
      <c r="G296" s="631" t="s">
        <v>519</v>
      </c>
      <c r="H296" s="631" t="s">
        <v>219</v>
      </c>
      <c r="I296" s="631">
        <v>124</v>
      </c>
      <c r="J296" s="634"/>
      <c r="K296" s="627" t="str">
        <f t="shared" si="57"/>
        <v>INCLUDED</v>
      </c>
      <c r="L296" s="634"/>
      <c r="M296" s="627" t="str">
        <f t="shared" si="58"/>
        <v>INCLUDED</v>
      </c>
      <c r="N296" s="627">
        <f t="shared" si="59"/>
        <v>0</v>
      </c>
      <c r="O296" s="627" t="str">
        <f t="shared" si="60"/>
        <v>INCLUDED</v>
      </c>
      <c r="P296" s="627" t="str">
        <f t="shared" si="61"/>
        <v>0</v>
      </c>
      <c r="Q296" s="627" t="str">
        <f t="shared" si="62"/>
        <v>0</v>
      </c>
      <c r="R296" s="627">
        <f t="shared" si="63"/>
        <v>0</v>
      </c>
      <c r="S296" s="627">
        <f t="shared" si="64"/>
        <v>0</v>
      </c>
      <c r="T296" s="628">
        <f t="shared" si="38"/>
        <v>0</v>
      </c>
      <c r="U296" s="628">
        <f>IF( F296="",#REF!*(IF(O296="Included",0,O296))/100,F296*(IF(O296="Included",0,O296)))</f>
        <v>0</v>
      </c>
      <c r="V296" s="629">
        <f>Discount!$H$36</f>
        <v>0</v>
      </c>
      <c r="W296" s="629">
        <f t="shared" si="39"/>
        <v>0</v>
      </c>
      <c r="X296" s="629">
        <f>IF(F296="",#REF!*W296/100,F296*W296)</f>
        <v>0</v>
      </c>
      <c r="Y296" s="630">
        <f t="shared" si="40"/>
        <v>0</v>
      </c>
      <c r="AA296" s="578">
        <f t="shared" si="41"/>
        <v>0</v>
      </c>
      <c r="AB296" s="577">
        <f t="shared" si="42"/>
        <v>0</v>
      </c>
      <c r="AC296" s="577">
        <f>IF(F296="",#REF!/100,F296)</f>
        <v>18</v>
      </c>
      <c r="AD296" s="577">
        <f t="shared" si="43"/>
        <v>0</v>
      </c>
      <c r="AE296" s="577">
        <f t="shared" si="44"/>
        <v>0</v>
      </c>
      <c r="AF296" s="577">
        <f t="shared" si="45"/>
        <v>0</v>
      </c>
      <c r="AG296" s="307">
        <f t="shared" si="46"/>
        <v>0</v>
      </c>
      <c r="AH296" s="307">
        <f t="shared" si="47"/>
        <v>0</v>
      </c>
      <c r="AI296" s="307">
        <f t="shared" si="48"/>
        <v>0</v>
      </c>
    </row>
    <row r="297" spans="1:35" ht="162.75" customHeight="1">
      <c r="A297" s="621">
        <v>61</v>
      </c>
      <c r="B297" s="632">
        <v>7000024508</v>
      </c>
      <c r="C297" s="632">
        <v>2490</v>
      </c>
      <c r="D297" s="632" t="s">
        <v>458</v>
      </c>
      <c r="E297" s="632">
        <v>1000069049</v>
      </c>
      <c r="F297" s="632">
        <v>18</v>
      </c>
      <c r="G297" s="631" t="s">
        <v>520</v>
      </c>
      <c r="H297" s="631" t="s">
        <v>219</v>
      </c>
      <c r="I297" s="631">
        <v>93</v>
      </c>
      <c r="J297" s="634"/>
      <c r="K297" s="627" t="str">
        <f t="shared" si="57"/>
        <v>INCLUDED</v>
      </c>
      <c r="L297" s="634"/>
      <c r="M297" s="627" t="str">
        <f t="shared" si="58"/>
        <v>INCLUDED</v>
      </c>
      <c r="N297" s="627">
        <f t="shared" si="59"/>
        <v>0</v>
      </c>
      <c r="O297" s="627" t="str">
        <f t="shared" si="60"/>
        <v>INCLUDED</v>
      </c>
      <c r="P297" s="627" t="str">
        <f t="shared" si="61"/>
        <v>0</v>
      </c>
      <c r="Q297" s="627" t="str">
        <f t="shared" si="62"/>
        <v>0</v>
      </c>
      <c r="R297" s="627">
        <f t="shared" si="63"/>
        <v>0</v>
      </c>
      <c r="S297" s="627">
        <f t="shared" si="64"/>
        <v>0</v>
      </c>
      <c r="T297" s="628">
        <f t="shared" si="38"/>
        <v>0</v>
      </c>
      <c r="U297" s="628">
        <f>IF( F297="",#REF!*(IF(O297="Included",0,O297))/100,F297*(IF(O297="Included",0,O297)))</f>
        <v>0</v>
      </c>
      <c r="V297" s="629">
        <f>Discount!$H$36</f>
        <v>0</v>
      </c>
      <c r="W297" s="629">
        <f t="shared" si="39"/>
        <v>0</v>
      </c>
      <c r="X297" s="629">
        <f>IF(F297="",#REF!*W297/100,F297*W297)</f>
        <v>0</v>
      </c>
      <c r="Y297" s="630">
        <f t="shared" si="40"/>
        <v>0</v>
      </c>
      <c r="AA297" s="578">
        <f t="shared" si="41"/>
        <v>0</v>
      </c>
      <c r="AB297" s="577">
        <f t="shared" si="42"/>
        <v>0</v>
      </c>
      <c r="AC297" s="577">
        <f>IF(F297="",#REF!/100,F297)</f>
        <v>18</v>
      </c>
      <c r="AD297" s="577">
        <f t="shared" si="43"/>
        <v>0</v>
      </c>
      <c r="AE297" s="577">
        <f t="shared" si="44"/>
        <v>0</v>
      </c>
      <c r="AF297" s="577">
        <f t="shared" si="45"/>
        <v>0</v>
      </c>
      <c r="AG297" s="307">
        <f t="shared" si="46"/>
        <v>0</v>
      </c>
      <c r="AH297" s="307">
        <f t="shared" si="47"/>
        <v>0</v>
      </c>
      <c r="AI297" s="307">
        <f t="shared" si="48"/>
        <v>0</v>
      </c>
    </row>
    <row r="298" spans="1:35" ht="162.75" customHeight="1">
      <c r="A298" s="607">
        <v>62</v>
      </c>
      <c r="B298" s="632">
        <v>7000024508</v>
      </c>
      <c r="C298" s="632">
        <v>2500</v>
      </c>
      <c r="D298" s="632" t="s">
        <v>458</v>
      </c>
      <c r="E298" s="632">
        <v>1000069048</v>
      </c>
      <c r="F298" s="632">
        <v>18</v>
      </c>
      <c r="G298" s="631" t="s">
        <v>521</v>
      </c>
      <c r="H298" s="631" t="s">
        <v>219</v>
      </c>
      <c r="I298" s="631">
        <v>102</v>
      </c>
      <c r="J298" s="634"/>
      <c r="K298" s="627" t="str">
        <f t="shared" si="57"/>
        <v>INCLUDED</v>
      </c>
      <c r="L298" s="634"/>
      <c r="M298" s="627" t="str">
        <f t="shared" si="58"/>
        <v>INCLUDED</v>
      </c>
      <c r="N298" s="627">
        <f t="shared" si="59"/>
        <v>0</v>
      </c>
      <c r="O298" s="627" t="str">
        <f t="shared" si="60"/>
        <v>INCLUDED</v>
      </c>
      <c r="P298" s="627" t="str">
        <f t="shared" si="61"/>
        <v>0</v>
      </c>
      <c r="Q298" s="627" t="str">
        <f t="shared" si="62"/>
        <v>0</v>
      </c>
      <c r="R298" s="627">
        <f t="shared" si="63"/>
        <v>0</v>
      </c>
      <c r="S298" s="627">
        <f t="shared" si="64"/>
        <v>0</v>
      </c>
      <c r="T298" s="628">
        <f t="shared" ref="T298:T300" si="95">IF(O298="Included",0,O298)</f>
        <v>0</v>
      </c>
      <c r="U298" s="628">
        <f>IF( F298="",#REF!*(IF(O298="Included",0,O298))/100,F298*(IF(O298="Included",0,O298)))</f>
        <v>0</v>
      </c>
      <c r="V298" s="629">
        <f>Discount!$H$36</f>
        <v>0</v>
      </c>
      <c r="W298" s="629">
        <f t="shared" ref="W298:W300" si="96">V298*T298</f>
        <v>0</v>
      </c>
      <c r="X298" s="629">
        <f>IF(F298="",#REF!*W298/100,F298*W298)</f>
        <v>0</v>
      </c>
      <c r="Y298" s="630">
        <f t="shared" ref="Y298:Y300" si="97">L298*I298</f>
        <v>0</v>
      </c>
      <c r="AA298" s="578">
        <f t="shared" ref="AA298:AA300" si="98">ROUND(L298,2)</f>
        <v>0</v>
      </c>
      <c r="AB298" s="577">
        <f t="shared" ref="AB298:AB300" si="99">I298*AA298</f>
        <v>0</v>
      </c>
      <c r="AC298" s="577">
        <f>IF(F298="",#REF!/100,F298)</f>
        <v>18</v>
      </c>
      <c r="AD298" s="577">
        <f t="shared" ref="AD298:AD300" si="100">IF(AC298=0.12,0.12,0)</f>
        <v>0</v>
      </c>
      <c r="AE298" s="577">
        <f t="shared" ref="AE298:AE300" si="101">IF(AC298=0.18,0.18,0)</f>
        <v>0</v>
      </c>
      <c r="AF298" s="577">
        <f t="shared" ref="AF298:AF300" si="102">IF(AC298=0.28,0.28,0)</f>
        <v>0</v>
      </c>
      <c r="AG298" s="307">
        <f t="shared" ref="AG298:AG300" si="103">AB298*AD298</f>
        <v>0</v>
      </c>
      <c r="AH298" s="307">
        <f t="shared" ref="AH298:AH300" si="104">AB298*AE298</f>
        <v>0</v>
      </c>
      <c r="AI298" s="307">
        <f t="shared" ref="AI298:AI300" si="105">AB298*AF298</f>
        <v>0</v>
      </c>
    </row>
    <row r="299" spans="1:35" ht="162.75" customHeight="1">
      <c r="A299" s="621">
        <v>63</v>
      </c>
      <c r="B299" s="632">
        <v>7000024508</v>
      </c>
      <c r="C299" s="632">
        <v>2510</v>
      </c>
      <c r="D299" s="632" t="s">
        <v>458</v>
      </c>
      <c r="E299" s="632">
        <v>1000069047</v>
      </c>
      <c r="F299" s="632">
        <v>18</v>
      </c>
      <c r="G299" s="631" t="s">
        <v>522</v>
      </c>
      <c r="H299" s="631" t="s">
        <v>219</v>
      </c>
      <c r="I299" s="631">
        <v>168</v>
      </c>
      <c r="J299" s="634"/>
      <c r="K299" s="627" t="str">
        <f t="shared" si="57"/>
        <v>INCLUDED</v>
      </c>
      <c r="L299" s="634"/>
      <c r="M299" s="627" t="str">
        <f t="shared" si="58"/>
        <v>INCLUDED</v>
      </c>
      <c r="N299" s="627">
        <f t="shared" si="59"/>
        <v>0</v>
      </c>
      <c r="O299" s="627" t="str">
        <f t="shared" si="60"/>
        <v>INCLUDED</v>
      </c>
      <c r="P299" s="627" t="str">
        <f t="shared" si="61"/>
        <v>0</v>
      </c>
      <c r="Q299" s="627" t="str">
        <f t="shared" si="62"/>
        <v>0</v>
      </c>
      <c r="R299" s="627">
        <f t="shared" si="63"/>
        <v>0</v>
      </c>
      <c r="S299" s="627">
        <f t="shared" si="64"/>
        <v>0</v>
      </c>
      <c r="T299" s="628">
        <f t="shared" si="95"/>
        <v>0</v>
      </c>
      <c r="U299" s="628">
        <f>IF( F299="",#REF!*(IF(O299="Included",0,O299))/100,F299*(IF(O299="Included",0,O299)))</f>
        <v>0</v>
      </c>
      <c r="V299" s="629">
        <f>Discount!$H$36</f>
        <v>0</v>
      </c>
      <c r="W299" s="629">
        <f t="shared" si="96"/>
        <v>0</v>
      </c>
      <c r="X299" s="629">
        <f>IF(F299="",#REF!*W299/100,F299*W299)</f>
        <v>0</v>
      </c>
      <c r="Y299" s="630">
        <f t="shared" si="97"/>
        <v>0</v>
      </c>
      <c r="AA299" s="578">
        <f t="shared" si="98"/>
        <v>0</v>
      </c>
      <c r="AB299" s="577">
        <f t="shared" si="99"/>
        <v>0</v>
      </c>
      <c r="AC299" s="577">
        <f>IF(F299="",#REF!/100,F299)</f>
        <v>18</v>
      </c>
      <c r="AD299" s="577">
        <f t="shared" si="100"/>
        <v>0</v>
      </c>
      <c r="AE299" s="577">
        <f t="shared" si="101"/>
        <v>0</v>
      </c>
      <c r="AF299" s="577">
        <f t="shared" si="102"/>
        <v>0</v>
      </c>
      <c r="AG299" s="307">
        <f t="shared" si="103"/>
        <v>0</v>
      </c>
      <c r="AH299" s="307">
        <f t="shared" si="104"/>
        <v>0</v>
      </c>
      <c r="AI299" s="307">
        <f t="shared" si="105"/>
        <v>0</v>
      </c>
    </row>
    <row r="300" spans="1:35" ht="162.75" customHeight="1">
      <c r="A300" s="607">
        <v>64</v>
      </c>
      <c r="B300" s="632">
        <v>7000024508</v>
      </c>
      <c r="C300" s="632">
        <v>2520</v>
      </c>
      <c r="D300" s="632" t="s">
        <v>458</v>
      </c>
      <c r="E300" s="632">
        <v>1000069046</v>
      </c>
      <c r="F300" s="632">
        <v>18</v>
      </c>
      <c r="G300" s="631" t="s">
        <v>523</v>
      </c>
      <c r="H300" s="631" t="s">
        <v>219</v>
      </c>
      <c r="I300" s="631">
        <v>127</v>
      </c>
      <c r="J300" s="634"/>
      <c r="K300" s="627" t="str">
        <f t="shared" si="57"/>
        <v>INCLUDED</v>
      </c>
      <c r="L300" s="634"/>
      <c r="M300" s="627" t="str">
        <f t="shared" si="58"/>
        <v>INCLUDED</v>
      </c>
      <c r="N300" s="627">
        <f t="shared" si="59"/>
        <v>0</v>
      </c>
      <c r="O300" s="627" t="str">
        <f t="shared" si="60"/>
        <v>INCLUDED</v>
      </c>
      <c r="P300" s="627" t="str">
        <f t="shared" si="61"/>
        <v>0</v>
      </c>
      <c r="Q300" s="627" t="str">
        <f t="shared" si="62"/>
        <v>0</v>
      </c>
      <c r="R300" s="627">
        <f t="shared" si="63"/>
        <v>0</v>
      </c>
      <c r="S300" s="627">
        <f t="shared" si="64"/>
        <v>0</v>
      </c>
      <c r="T300" s="628">
        <f t="shared" si="95"/>
        <v>0</v>
      </c>
      <c r="U300" s="628">
        <f>IF( F300="",#REF!*(IF(O300="Included",0,O300))/100,F300*(IF(O300="Included",0,O300)))</f>
        <v>0</v>
      </c>
      <c r="V300" s="629">
        <f>Discount!$H$36</f>
        <v>0</v>
      </c>
      <c r="W300" s="629">
        <f t="shared" si="96"/>
        <v>0</v>
      </c>
      <c r="X300" s="629">
        <f>IF(F300="",#REF!*W300/100,F300*W300)</f>
        <v>0</v>
      </c>
      <c r="Y300" s="630">
        <f t="shared" si="97"/>
        <v>0</v>
      </c>
      <c r="AA300" s="578">
        <f t="shared" si="98"/>
        <v>0</v>
      </c>
      <c r="AB300" s="577">
        <f t="shared" si="99"/>
        <v>0</v>
      </c>
      <c r="AC300" s="577">
        <f>IF(F300="",#REF!/100,F300)</f>
        <v>18</v>
      </c>
      <c r="AD300" s="577">
        <f t="shared" si="100"/>
        <v>0</v>
      </c>
      <c r="AE300" s="577">
        <f t="shared" si="101"/>
        <v>0</v>
      </c>
      <c r="AF300" s="577">
        <f t="shared" si="102"/>
        <v>0</v>
      </c>
      <c r="AG300" s="307">
        <f t="shared" si="103"/>
        <v>0</v>
      </c>
      <c r="AH300" s="307">
        <f t="shared" si="104"/>
        <v>0</v>
      </c>
      <c r="AI300" s="307">
        <f t="shared" si="105"/>
        <v>0</v>
      </c>
    </row>
    <row r="301" spans="1:35">
      <c r="A301" s="579"/>
      <c r="B301" s="574"/>
      <c r="C301" s="579"/>
      <c r="D301" s="574"/>
      <c r="E301" s="574"/>
      <c r="F301" s="574"/>
      <c r="G301" s="574"/>
      <c r="H301" s="574"/>
      <c r="I301" s="574"/>
      <c r="J301" s="574"/>
      <c r="K301" s="574"/>
      <c r="L301" s="574"/>
      <c r="M301" s="574"/>
      <c r="N301" s="574"/>
      <c r="O301" s="574"/>
      <c r="P301" s="591"/>
      <c r="Q301" s="591"/>
      <c r="R301" s="591"/>
      <c r="S301" s="591"/>
      <c r="T301" s="575"/>
      <c r="U301" s="575"/>
      <c r="V301" s="576"/>
      <c r="W301" s="576"/>
      <c r="X301" s="576"/>
      <c r="Y301" s="577"/>
    </row>
    <row r="302" spans="1:35" ht="26.25" customHeight="1">
      <c r="A302" s="804" t="s">
        <v>359</v>
      </c>
      <c r="B302" s="805"/>
      <c r="C302" s="805"/>
      <c r="D302" s="805"/>
      <c r="E302" s="805"/>
      <c r="F302" s="805"/>
      <c r="G302" s="805"/>
      <c r="H302" s="805"/>
      <c r="I302" s="805"/>
      <c r="J302" s="806"/>
      <c r="K302" s="595">
        <f>SUM(K19:K300)</f>
        <v>0</v>
      </c>
      <c r="L302" s="594"/>
      <c r="M302" s="580"/>
      <c r="N302" s="580"/>
      <c r="O302" s="580"/>
      <c r="P302" s="592"/>
      <c r="Q302" s="592"/>
      <c r="R302" s="592"/>
      <c r="S302" s="592"/>
      <c r="T302" s="581"/>
      <c r="U302" s="582">
        <f>SUM(U301:U301)</f>
        <v>0</v>
      </c>
      <c r="V302" s="583"/>
      <c r="W302" s="584">
        <f>SUM(W301:W301)</f>
        <v>0</v>
      </c>
      <c r="X302" s="585">
        <f>SUM(X301:X301)</f>
        <v>0</v>
      </c>
      <c r="Y302" s="577">
        <f>SUM(Y301:Y301)</f>
        <v>0</v>
      </c>
      <c r="AB302" s="577" t="e">
        <f>SUM(#REF!)</f>
        <v>#REF!</v>
      </c>
      <c r="AG302" s="577" t="e">
        <f>SUM(#REF!)</f>
        <v>#REF!</v>
      </c>
      <c r="AH302" s="577" t="e">
        <f>SUM(#REF!)</f>
        <v>#REF!</v>
      </c>
      <c r="AI302" s="577" t="e">
        <f>SUM(#REF!)</f>
        <v>#REF!</v>
      </c>
    </row>
    <row r="303" spans="1:35" ht="26.25" customHeight="1">
      <c r="A303" s="804" t="s">
        <v>412</v>
      </c>
      <c r="B303" s="805"/>
      <c r="C303" s="805"/>
      <c r="D303" s="805"/>
      <c r="E303" s="805"/>
      <c r="F303" s="805"/>
      <c r="G303" s="805"/>
      <c r="H303" s="805"/>
      <c r="I303" s="805"/>
      <c r="J303" s="805"/>
      <c r="K303" s="805"/>
      <c r="L303" s="806"/>
      <c r="M303" s="580">
        <f>SUM(M19:M300)</f>
        <v>0</v>
      </c>
      <c r="N303" s="580"/>
      <c r="O303" s="580"/>
      <c r="P303" s="592"/>
      <c r="Q303" s="592"/>
      <c r="R303" s="592"/>
      <c r="S303" s="592"/>
      <c r="T303" s="581"/>
      <c r="U303" s="582"/>
      <c r="V303" s="583"/>
      <c r="W303" s="584"/>
      <c r="X303" s="585"/>
      <c r="Y303" s="577"/>
      <c r="AB303" s="577"/>
      <c r="AG303" s="577"/>
      <c r="AH303" s="577"/>
      <c r="AI303" s="577"/>
    </row>
    <row r="304" spans="1:35" ht="26.25" customHeight="1">
      <c r="A304" s="804" t="s">
        <v>414</v>
      </c>
      <c r="B304" s="805"/>
      <c r="C304" s="805"/>
      <c r="D304" s="805"/>
      <c r="E304" s="805"/>
      <c r="F304" s="805"/>
      <c r="G304" s="805"/>
      <c r="H304" s="805"/>
      <c r="I304" s="805"/>
      <c r="J304" s="805"/>
      <c r="K304" s="805"/>
      <c r="L304" s="805"/>
      <c r="M304" s="806"/>
      <c r="N304" s="580">
        <f>SUM(N19:N300)</f>
        <v>0</v>
      </c>
      <c r="O304" s="580"/>
      <c r="P304" s="592"/>
      <c r="Q304" s="592"/>
      <c r="R304" s="592"/>
      <c r="S304" s="592"/>
      <c r="V304" s="586"/>
      <c r="W304" s="586"/>
      <c r="X304" s="586"/>
      <c r="AB304" s="354" t="e">
        <f>#REF!</f>
        <v>#REF!</v>
      </c>
      <c r="AC304" s="354"/>
      <c r="AD304" s="354"/>
      <c r="AE304" s="354"/>
      <c r="AF304" s="354"/>
      <c r="AG304" s="354" t="e">
        <f>#REF!</f>
        <v>#REF!</v>
      </c>
      <c r="AH304" s="354" t="e">
        <f>#REF!</f>
        <v>#REF!</v>
      </c>
      <c r="AI304" s="354" t="e">
        <f>#REF!</f>
        <v>#REF!</v>
      </c>
    </row>
    <row r="305" spans="1:24" ht="26.25" customHeight="1">
      <c r="A305" s="804" t="s">
        <v>442</v>
      </c>
      <c r="B305" s="805"/>
      <c r="C305" s="805"/>
      <c r="D305" s="805"/>
      <c r="E305" s="805"/>
      <c r="F305" s="805"/>
      <c r="G305" s="805"/>
      <c r="H305" s="805"/>
      <c r="I305" s="805"/>
      <c r="J305" s="805"/>
      <c r="K305" s="805"/>
      <c r="L305" s="805"/>
      <c r="M305" s="805"/>
      <c r="N305" s="806"/>
      <c r="O305" s="580">
        <f>SUM(O19:O300)</f>
        <v>0</v>
      </c>
      <c r="P305" s="592"/>
      <c r="Q305" s="592"/>
      <c r="R305" s="592"/>
      <c r="S305" s="592"/>
      <c r="V305" s="586"/>
      <c r="W305" s="586"/>
      <c r="X305" s="586"/>
    </row>
    <row r="306" spans="1:24" ht="32.25" customHeight="1">
      <c r="B306" s="812"/>
      <c r="C306" s="812"/>
      <c r="D306" s="812"/>
      <c r="E306" s="812"/>
      <c r="F306" s="812"/>
      <c r="G306" s="812"/>
      <c r="H306" s="812"/>
      <c r="I306" s="812"/>
      <c r="J306" s="812"/>
      <c r="K306" s="812"/>
      <c r="L306" s="812"/>
      <c r="M306" s="812"/>
      <c r="N306" s="812"/>
      <c r="O306" s="812"/>
      <c r="P306" s="587"/>
      <c r="Q306" s="587"/>
      <c r="R306" s="587"/>
      <c r="S306" s="587"/>
      <c r="V306" s="586"/>
      <c r="W306" s="586"/>
      <c r="X306" s="586"/>
    </row>
    <row r="307" spans="1:24">
      <c r="T307" s="586"/>
      <c r="U307" s="586"/>
      <c r="V307" s="586"/>
      <c r="W307" s="586"/>
      <c r="X307" s="586"/>
    </row>
    <row r="308" spans="1:24">
      <c r="B308" s="354" t="s">
        <v>222</v>
      </c>
      <c r="C308" s="814" t="str">
        <f>'Names of Bidder'!D27&amp;" "&amp;'Names of Bidder'!E27&amp;" "&amp;'Names of Bidder'!F27</f>
        <v xml:space="preserve">  </v>
      </c>
      <c r="D308" s="811"/>
      <c r="F308" s="308"/>
      <c r="G308" s="589" t="s">
        <v>224</v>
      </c>
      <c r="H308" s="813" t="str">
        <f>IF('Names of Bidder'!D24="","",'Names of Bidder'!D24)</f>
        <v/>
      </c>
      <c r="I308" s="813"/>
      <c r="J308" s="813"/>
      <c r="K308" s="813"/>
      <c r="L308" s="813"/>
      <c r="M308" s="813"/>
      <c r="N308" s="813"/>
      <c r="O308" s="813"/>
      <c r="P308" s="355"/>
      <c r="Q308" s="355"/>
      <c r="R308" s="355"/>
      <c r="S308" s="355"/>
      <c r="T308" s="586"/>
      <c r="U308" s="586"/>
      <c r="V308" s="586"/>
      <c r="W308" s="586"/>
      <c r="X308" s="586"/>
    </row>
    <row r="309" spans="1:24">
      <c r="B309" s="354" t="s">
        <v>223</v>
      </c>
      <c r="C309" s="811" t="str">
        <f>IF('Names of Bidder'!D28="","",'Names of Bidder'!D28)</f>
        <v/>
      </c>
      <c r="D309" s="811"/>
      <c r="F309" s="308"/>
      <c r="G309" s="589" t="s">
        <v>96</v>
      </c>
      <c r="H309" s="813" t="str">
        <f>IF('Names of Bidder'!D25="","",'Names of Bidder'!D25)</f>
        <v/>
      </c>
      <c r="I309" s="813"/>
      <c r="J309" s="813"/>
      <c r="K309" s="813"/>
      <c r="L309" s="813"/>
      <c r="M309" s="813"/>
      <c r="N309" s="813"/>
      <c r="O309" s="813"/>
      <c r="P309" s="355"/>
      <c r="Q309" s="355"/>
      <c r="R309" s="355"/>
      <c r="S309" s="355"/>
      <c r="T309" s="586"/>
      <c r="U309" s="586"/>
      <c r="V309" s="586"/>
      <c r="W309" s="586"/>
      <c r="X309" s="586"/>
    </row>
    <row r="310" spans="1:24">
      <c r="T310" s="586"/>
      <c r="U310" s="586"/>
      <c r="V310" s="586"/>
      <c r="W310" s="586"/>
      <c r="X310" s="586"/>
    </row>
    <row r="311" spans="1:24">
      <c r="F311" s="588"/>
    </row>
    <row r="312" spans="1:24">
      <c r="F312" s="588"/>
    </row>
    <row r="313" spans="1:24">
      <c r="F313" s="588"/>
    </row>
    <row r="314" spans="1:24">
      <c r="F314" s="588"/>
      <c r="J314" s="590"/>
      <c r="L314" s="590"/>
    </row>
    <row r="315" spans="1:24">
      <c r="F315" s="588"/>
    </row>
    <row r="316" spans="1:24">
      <c r="F316" s="588"/>
    </row>
    <row r="317" spans="1:24">
      <c r="F317" s="588"/>
      <c r="I317" s="569"/>
      <c r="J317" s="569"/>
      <c r="T317" s="590"/>
    </row>
    <row r="318" spans="1:24">
      <c r="F318" s="588"/>
    </row>
    <row r="319" spans="1:24">
      <c r="F319" s="588"/>
    </row>
    <row r="320" spans="1:24">
      <c r="F320" s="588"/>
    </row>
    <row r="321" spans="6:6">
      <c r="F321" s="588"/>
    </row>
    <row r="322" spans="6:6">
      <c r="F322" s="588"/>
    </row>
    <row r="323" spans="6:6">
      <c r="F323" s="588"/>
    </row>
    <row r="324" spans="6:6">
      <c r="F324" s="588"/>
    </row>
    <row r="325" spans="6:6">
      <c r="F325" s="588"/>
    </row>
    <row r="326" spans="6:6">
      <c r="F326" s="588"/>
    </row>
    <row r="327" spans="6:6">
      <c r="F327" s="588"/>
    </row>
    <row r="328" spans="6:6">
      <c r="F328" s="588"/>
    </row>
    <row r="329" spans="6:6">
      <c r="F329" s="588"/>
    </row>
    <row r="330" spans="6:6">
      <c r="F330" s="588"/>
    </row>
    <row r="331" spans="6:6">
      <c r="F331" s="588"/>
    </row>
    <row r="332" spans="6:6">
      <c r="F332" s="588"/>
    </row>
    <row r="333" spans="6:6">
      <c r="F333" s="588"/>
    </row>
    <row r="334" spans="6:6">
      <c r="F334" s="588"/>
    </row>
    <row r="335" spans="6:6">
      <c r="F335" s="588"/>
    </row>
    <row r="336" spans="6:6">
      <c r="F336" s="588"/>
    </row>
    <row r="337" spans="6:6">
      <c r="F337" s="588"/>
    </row>
    <row r="338" spans="6:6">
      <c r="F338" s="588"/>
    </row>
    <row r="339" spans="6:6">
      <c r="F339" s="588"/>
    </row>
    <row r="340" spans="6:6">
      <c r="F340" s="588"/>
    </row>
    <row r="341" spans="6:6">
      <c r="F341" s="588"/>
    </row>
    <row r="342" spans="6:6">
      <c r="F342" s="588"/>
    </row>
  </sheetData>
  <sheetProtection algorithmName="SHA-512" hashValue="KN/YNc+qEUgdbC1EqwTTUjyUGYQ0CTI4BmimFQMXGRiO68NAZ3kHND6sMS7rpkmgPIJro4kWwybguR1CQyoePw==" saltValue="uV3XGmgy1okynB9NS9st9w==" spinCount="100000" sheet="1" formatRows="0" selectLockedCells="1"/>
  <customSheetViews>
    <customSheetView guid="{CCA37BAE-906F-43D5-9FD9-B13563E4B9D7}" scale="70" showPageBreaks="1" printArea="1" hiddenColumns="1" view="pageBreakPreview" topLeftCell="A15">
      <selection activeCell="F18" sqref="F18"/>
      <pageMargins left="0.25" right="0.25" top="0.75" bottom="0.5" header="0.3" footer="0.5"/>
      <printOptions horizontalCentered="1"/>
      <pageSetup paperSize="9" scale="55" orientation="landscape" r:id="rId1"/>
      <headerFooter>
        <oddHeader>&amp;RSchedule-1
Page &amp;P of &amp;N</oddHeader>
      </headerFooter>
    </customSheetView>
    <customSheetView guid="{A4F9CA79-D3DE-43F5-9CDC-F14C42FDD954}" scale="60" showPageBreaks="1" printArea="1" hiddenColumns="1" view="pageBreakPreview" topLeftCell="A132">
      <selection activeCell="M144" sqref="M144"/>
      <pageMargins left="0.25" right="0.25" top="0.75" bottom="0.5" header="0.3" footer="0.5"/>
      <printOptions horizontalCentered="1"/>
      <pageSetup paperSize="9" scale="55" orientation="landscape" r:id="rId2"/>
      <headerFooter>
        <oddHeader>&amp;RSchedule-1
Page &amp;P of &amp;N</oddHeader>
      </headerFooter>
    </customSheetView>
    <customSheetView guid="{F1B559AA-B9AD-4E4C-B94A-ECBE5878008B}" scale="70" showPageBreaks="1" printArea="1" view="pageBreakPreview" topLeftCell="A246">
      <selection activeCell="M249" sqref="M249"/>
      <pageMargins left="0.25" right="0.25" top="0.75" bottom="0.5" header="0.3" footer="0.5"/>
      <printOptions horizontalCentered="1"/>
      <pageSetup paperSize="9" scale="59" orientation="landscape" r:id="rId3"/>
      <headerFooter>
        <oddHeader>&amp;RSchedule-1
Page &amp;P of &amp;N</oddHeader>
      </headerFooter>
    </customSheetView>
    <customSheetView guid="{755190E0-7BE9-48F9-BB5F-DF8E25D6736A}" scale="80" showPageBreaks="1" printArea="1" hiddenColumns="1" view="pageBreakPreview">
      <selection activeCell="G18" sqref="G18"/>
      <pageMargins left="0.25" right="0.25" top="0.75" bottom="0.5" header="0.3" footer="0.5"/>
      <printOptions horizontalCentered="1"/>
      <pageSetup paperSize="9" scale="59" orientation="landscape" r:id="rId4"/>
      <headerFooter>
        <oddHeader>&amp;RSchedule-1
Page &amp;P of &amp;N</oddHeader>
      </headerFooter>
    </customSheetView>
    <customSheetView guid="{B96E710B-6DD7-4DE1-95AB-C9EE060CD030}" showPageBreaks="1" printArea="1" hiddenColumns="1" view="pageBreakPreview">
      <selection activeCell="I93" sqref="I93"/>
      <pageMargins left="0.25" right="0.25" top="0.75" bottom="0.5" header="0.3" footer="0.5"/>
      <printOptions horizontalCentered="1"/>
      <pageSetup paperSize="9" scale="60" orientation="landscape" r:id="rId5"/>
      <headerFooter>
        <oddHeader>&amp;RSchedule-1
Page &amp;P of &amp;N</oddHeader>
      </headerFooter>
    </customSheetView>
    <customSheetView guid="{357C9841-BEC3-434B-AC63-C04FB4321BA3}" scale="80" showPageBreaks="1" printArea="1" hiddenColumns="1" view="pageBreakPreview" topLeftCell="A777">
      <selection activeCell="G783" sqref="G783"/>
      <pageMargins left="0.75" right="0.5" top="0.75" bottom="0.5" header="0.3" footer="0.5"/>
      <printOptions horizontalCentered="1" verticalCentered="1"/>
      <pageSetup paperSize="9" scale="53" orientation="landscape" r:id="rId6"/>
    </customSheetView>
    <customSheetView guid="{3C00DDA0-7DDE-4169-A739-550DAF5DCF8D}" scale="80" showPageBreaks="1" printArea="1" hiddenColumns="1" view="pageBreakPreview" topLeftCell="A3">
      <selection activeCell="A16" sqref="A16"/>
      <pageMargins left="0.75" right="0.5" top="0.75" bottom="0.5" header="0.3" footer="0.5"/>
      <printOptions horizontalCentered="1" verticalCentered="1"/>
      <pageSetup paperSize="9" scale="53" orientation="landscape" r:id="rId7"/>
    </customSheetView>
    <customSheetView guid="{99CA2F10-F926-46DC-8609-4EAE5B9F3585}" scale="90" showPageBreaks="1" printArea="1" hiddenColumns="1" view="pageBreakPreview" topLeftCell="A431">
      <selection activeCell="M435" sqref="M435"/>
      <rowBreaks count="21" manualBreakCount="21">
        <brk id="24" max="13" man="1"/>
        <brk id="47" max="13" man="1"/>
        <brk id="66" max="13" man="1"/>
        <brk id="89" max="13" man="1"/>
        <brk id="108" max="13" man="1"/>
        <brk id="130" max="13" man="1"/>
        <brk id="152" max="13" man="1"/>
        <brk id="172" max="13" man="1"/>
        <brk id="193" max="13" man="1"/>
        <brk id="213" max="13" man="1"/>
        <brk id="232" max="13" man="1"/>
        <brk id="255" max="13" man="1"/>
        <brk id="272" max="13" man="1"/>
        <brk id="291" max="13" man="1"/>
        <brk id="310" max="13" man="1"/>
        <brk id="333" max="13" man="1"/>
        <brk id="352" max="13" man="1"/>
        <brk id="372" max="13" man="1"/>
        <brk id="392" max="13" man="1"/>
        <brk id="411" max="13" man="1"/>
        <brk id="434" max="13" man="1"/>
      </rowBreaks>
      <pageMargins left="0.25" right="0.25" top="0.75" bottom="0.5" header="0.3" footer="0.5"/>
      <printOptions horizontalCentered="1"/>
      <pageSetup paperSize="9" scale="59" orientation="landscape" r:id="rId8"/>
      <headerFooter>
        <oddHeader>&amp;RSchedule-1
Page &amp;P of &amp;N</oddHeader>
      </headerFooter>
    </customSheetView>
    <customSheetView guid="{63D51328-7CBC-4A1E-B96D-BAE91416501B}" scale="80" showPageBreaks="1" printArea="1" hiddenColumns="1" view="pageBreakPreview">
      <selection activeCell="G18" sqref="G18"/>
      <pageMargins left="0.25" right="0.25" top="0.75" bottom="0.5" header="0.3" footer="0.5"/>
      <printOptions horizontalCentered="1"/>
      <pageSetup paperSize="9" scale="59" orientation="landscape" r:id="rId9"/>
      <headerFooter>
        <oddHeader>&amp;RSchedule-1
Page &amp;P of &amp;N</oddHeader>
      </headerFooter>
    </customSheetView>
    <customSheetView guid="{B056965A-4BE5-44B3-AB31-550AD9F023BC}" scale="70" showPageBreaks="1" printArea="1" hiddenColumns="1" view="pageBreakPreview">
      <selection activeCell="M18" sqref="M18"/>
      <pageMargins left="0.25" right="0.25" top="0.75" bottom="0.5" header="0.3" footer="0.5"/>
      <printOptions horizontalCentered="1"/>
      <pageSetup paperSize="9" scale="59" orientation="landscape" r:id="rId10"/>
      <headerFooter>
        <oddHeader>&amp;RSchedule-1
Page &amp;P of &amp;N</oddHeader>
      </headerFooter>
    </customSheetView>
    <customSheetView guid="{3FCD02EB-1C44-4646-B069-2B9945E67B1F}" scale="70" showPageBreaks="1" printArea="1" hiddenColumns="1" view="pageBreakPreview" topLeftCell="A23">
      <selection activeCell="M93" sqref="M93"/>
      <pageMargins left="0.25" right="0.25" top="0.75" bottom="0.5" header="0.3" footer="0.5"/>
      <printOptions horizontalCentered="1"/>
      <pageSetup paperSize="9" scale="55" orientation="landscape" r:id="rId11"/>
      <headerFooter>
        <oddHeader>&amp;RSchedule-1
Page &amp;P of &amp;N</oddHeader>
      </headerFooter>
    </customSheetView>
    <customSheetView guid="{267FF044-3C5D-4FEC-AC00-A7E30583F8BB}" scale="90" showPageBreaks="1" printArea="1" hiddenColumns="1" view="pageBreakPreview" topLeftCell="A122">
      <selection activeCell="G122" sqref="G122"/>
      <pageMargins left="0.25" right="0.25" top="0.75" bottom="0.5" header="0.3" footer="0.5"/>
      <printOptions horizontalCentered="1"/>
      <pageSetup paperSize="9" scale="55" orientation="landscape" r:id="rId12"/>
      <headerFooter>
        <oddHeader>&amp;RSchedule-1
Page &amp;P of &amp;N</oddHeader>
      </headerFooter>
    </customSheetView>
    <customSheetView guid="{2D544FD3-9AE6-4B80-AA82-448E4DBFAD61}" scale="70" showPageBreaks="1" printArea="1" view="pageBreakPreview" topLeftCell="D10">
      <selection activeCell="O18" sqref="O18"/>
      <pageMargins left="0.25" right="0.25" top="0.75" bottom="0.5" header="0.3" footer="0.5"/>
      <printOptions horizontalCentered="1"/>
      <pageSetup paperSize="9" scale="55" orientation="landscape" r:id="rId13"/>
      <headerFooter>
        <oddHeader>&amp;RSchedule-1
Page &amp;P of &amp;N</oddHeader>
      </headerFooter>
    </customSheetView>
  </customSheetViews>
  <mergeCells count="27">
    <mergeCell ref="A83:I83"/>
    <mergeCell ref="A18:H18"/>
    <mergeCell ref="AE10:AQ10"/>
    <mergeCell ref="AE8:AQ8"/>
    <mergeCell ref="AE9:AQ9"/>
    <mergeCell ref="C309:D309"/>
    <mergeCell ref="B306:O306"/>
    <mergeCell ref="H309:O309"/>
    <mergeCell ref="H308:O308"/>
    <mergeCell ref="C308:D308"/>
    <mergeCell ref="A303:L303"/>
    <mergeCell ref="A302:J302"/>
    <mergeCell ref="A304:M304"/>
    <mergeCell ref="A305:N305"/>
    <mergeCell ref="A147:I147"/>
    <mergeCell ref="A236:I236"/>
    <mergeCell ref="A3:O3"/>
    <mergeCell ref="A4:O4"/>
    <mergeCell ref="A6:B6"/>
    <mergeCell ref="A8:E8"/>
    <mergeCell ref="H14:O14"/>
    <mergeCell ref="C12:E12"/>
    <mergeCell ref="C10:E10"/>
    <mergeCell ref="C9:E9"/>
    <mergeCell ref="A7:F7"/>
    <mergeCell ref="A13:O13"/>
    <mergeCell ref="C11:E11"/>
  </mergeCells>
  <conditionalFormatting sqref="H140:I140">
    <cfRule type="cellIs" dxfId="6" priority="1" stopIfTrue="1" operator="equal">
      <formula>"a"</formula>
    </cfRule>
  </conditionalFormatting>
  <conditionalFormatting sqref="I140:I142">
    <cfRule type="expression" dxfId="5" priority="2" stopIfTrue="1">
      <formula>E140=""</formula>
    </cfRule>
  </conditionalFormatting>
  <dataValidations count="1">
    <dataValidation type="whole" operator="greaterThanOrEqual" allowBlank="1" showInputMessage="1" showErrorMessage="1" error="Enter Numerical value greater than Zero" sqref="L18:L300 J18:J300" xr:uid="{08CC6C6F-32CD-4546-84F5-ABF2913B3B26}">
      <formula1>0</formula1>
    </dataValidation>
  </dataValidations>
  <hyperlinks>
    <hyperlink ref="AC17" r:id="rId14" display="GST@18%" xr:uid="{DF6167D9-A1A8-49C7-9D49-CE77BC3F4498}"/>
  </hyperlinks>
  <printOptions horizontalCentered="1"/>
  <pageMargins left="0.25" right="0.25" top="0.75" bottom="0.5" header="0.3" footer="0.5"/>
  <pageSetup paperSize="9" scale="49" orientation="landscape" r:id="rId15"/>
  <headerFooter>
    <oddHeader>&amp;RSchedule-1
Page &amp;P of &amp;N</oddHeader>
  </headerFooter>
  <drawing r:id="rId1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PE484"/>
  <sheetViews>
    <sheetView tabSelected="1" view="pageBreakPreview" topLeftCell="A451" zoomScale="60" zoomScaleNormal="80" workbookViewId="0">
      <selection activeCell="O19" sqref="O19"/>
    </sheetView>
  </sheetViews>
  <sheetFormatPr defaultColWidth="38.5703125" defaultRowHeight="15.75"/>
  <cols>
    <col min="1" max="1" width="5.5703125" style="14" customWidth="1"/>
    <col min="2" max="2" width="16.140625" style="14" customWidth="1"/>
    <col min="3" max="3" width="9.7109375" style="14" customWidth="1"/>
    <col min="4" max="4" width="9.140625" style="14" customWidth="1"/>
    <col min="5" max="5" width="9.28515625" style="14" customWidth="1"/>
    <col min="6" max="6" width="26.42578125" style="282" customWidth="1"/>
    <col min="7" max="7" width="22" style="282" customWidth="1"/>
    <col min="8" max="8" width="13.85546875" style="282" hidden="1" customWidth="1"/>
    <col min="9" max="9" width="19.5703125" style="282" hidden="1" customWidth="1"/>
    <col min="10" max="10" width="13.85546875" style="282" hidden="1" customWidth="1"/>
    <col min="11" max="11" width="19.85546875" style="282" hidden="1" customWidth="1"/>
    <col min="12" max="12" width="83.140625" style="7" customWidth="1"/>
    <col min="13" max="13" width="8.7109375" style="8" customWidth="1"/>
    <col min="14" max="14" width="15" style="304" customWidth="1"/>
    <col min="15" max="15" width="16.140625" style="8" customWidth="1"/>
    <col min="16" max="17" width="22.28515625" style="282" customWidth="1"/>
    <col min="18" max="18" width="19.85546875" style="282" customWidth="1"/>
    <col min="19" max="19" width="23.5703125" style="8" bestFit="1" customWidth="1"/>
    <col min="20" max="20" width="2.140625" style="6" hidden="1" customWidth="1"/>
    <col min="21" max="21" width="14.85546875" style="3" hidden="1" customWidth="1"/>
    <col min="22" max="22" width="15" style="3" hidden="1" customWidth="1"/>
    <col min="23" max="23" width="13.5703125" style="4" hidden="1" customWidth="1"/>
    <col min="24" max="24" width="13" style="3" hidden="1" customWidth="1"/>
    <col min="25" max="25" width="5.7109375" style="6" hidden="1" customWidth="1"/>
    <col min="26" max="26" width="24.42578125" style="6" hidden="1" customWidth="1"/>
    <col min="27" max="27" width="35.7109375" style="6" hidden="1" customWidth="1"/>
    <col min="28" max="28" width="8.28515625" style="6" hidden="1" customWidth="1"/>
    <col min="29" max="29" width="14.42578125" style="6" hidden="1" customWidth="1"/>
    <col min="30" max="31" width="9.140625" style="6" hidden="1" customWidth="1"/>
    <col min="32" max="34" width="9.140625" style="6" customWidth="1"/>
    <col min="35" max="246" width="9.140625" style="3" customWidth="1"/>
    <col min="247" max="247" width="12.5703125" style="3" customWidth="1"/>
    <col min="248" max="248" width="73.42578125" style="3" customWidth="1"/>
    <col min="249" max="249" width="8.7109375" style="3" customWidth="1"/>
    <col min="250" max="250" width="10.5703125" style="3" customWidth="1"/>
    <col min="251" max="251" width="14.5703125" style="3" customWidth="1"/>
    <col min="252" max="16384" width="38.5703125" style="3"/>
  </cols>
  <sheetData>
    <row r="1" spans="1:34" ht="24.75" customHeight="1">
      <c r="A1" s="12" t="str">
        <f>Cover!B3</f>
        <v>NIT/RFB No.: CC/NT/W-TW/DOM/A06/23/07694</v>
      </c>
      <c r="B1" s="12"/>
      <c r="C1" s="12"/>
      <c r="D1" s="12"/>
      <c r="E1" s="12"/>
      <c r="F1" s="280"/>
      <c r="G1" s="280"/>
      <c r="H1" s="280"/>
      <c r="I1" s="280"/>
      <c r="J1" s="280"/>
      <c r="K1" s="280"/>
      <c r="L1" s="275"/>
      <c r="M1" s="5"/>
      <c r="N1" s="5"/>
      <c r="O1" s="1"/>
      <c r="P1" s="280"/>
      <c r="Q1" s="280"/>
      <c r="R1" s="280"/>
      <c r="S1" s="2" t="s">
        <v>432</v>
      </c>
    </row>
    <row r="2" spans="1:34">
      <c r="A2" s="13"/>
      <c r="B2" s="13"/>
      <c r="C2" s="13"/>
      <c r="D2" s="13"/>
      <c r="E2" s="13"/>
      <c r="F2" s="281"/>
      <c r="G2" s="281"/>
      <c r="H2" s="281"/>
      <c r="I2" s="281"/>
      <c r="J2" s="281"/>
      <c r="K2" s="281"/>
      <c r="L2" s="269"/>
      <c r="M2" s="4"/>
      <c r="N2" s="4"/>
      <c r="O2" s="3"/>
      <c r="P2" s="281"/>
      <c r="Q2" s="281"/>
      <c r="R2" s="281"/>
      <c r="S2" s="3"/>
    </row>
    <row r="3" spans="1:34" ht="57.75" customHeight="1">
      <c r="A3" s="826" t="str">
        <f>Cover!$B$2</f>
        <v>Transmission line package TL01 for implementation of Distribution Infrastructure works of LPDD under Revamped Distribution Section Scheme (RDSS) in the districts of Leh &amp; Kargil of UT of Ladakh</v>
      </c>
      <c r="B3" s="826"/>
      <c r="C3" s="826"/>
      <c r="D3" s="826"/>
      <c r="E3" s="826"/>
      <c r="F3" s="826"/>
      <c r="G3" s="826"/>
      <c r="H3" s="826"/>
      <c r="I3" s="826"/>
      <c r="J3" s="826"/>
      <c r="K3" s="826"/>
      <c r="L3" s="826"/>
      <c r="M3" s="826"/>
      <c r="N3" s="826"/>
      <c r="O3" s="826"/>
      <c r="P3" s="826"/>
      <c r="Q3" s="826"/>
      <c r="R3" s="826"/>
      <c r="S3" s="826"/>
    </row>
    <row r="4" spans="1:34" ht="16.5">
      <c r="A4" s="827" t="s">
        <v>16</v>
      </c>
      <c r="B4" s="827"/>
      <c r="C4" s="827"/>
      <c r="D4" s="827"/>
      <c r="E4" s="827"/>
      <c r="F4" s="827"/>
      <c r="G4" s="827"/>
      <c r="H4" s="827"/>
      <c r="I4" s="827"/>
      <c r="J4" s="827"/>
      <c r="K4" s="827"/>
      <c r="L4" s="827"/>
      <c r="M4" s="827"/>
      <c r="N4" s="827"/>
      <c r="O4" s="827"/>
      <c r="P4" s="827"/>
      <c r="Q4" s="827"/>
      <c r="R4" s="827"/>
      <c r="S4" s="827"/>
    </row>
    <row r="6" spans="1:34" ht="21.75" customHeight="1">
      <c r="A6" s="828" t="s">
        <v>246</v>
      </c>
      <c r="B6" s="828"/>
      <c r="C6" s="4"/>
      <c r="D6" s="236"/>
      <c r="E6" s="4"/>
      <c r="F6" s="4"/>
      <c r="G6" s="4"/>
      <c r="H6" s="4"/>
      <c r="I6" s="4"/>
    </row>
    <row r="7" spans="1:34" ht="21" customHeight="1">
      <c r="A7" s="825">
        <f>'Sch-1'!A7</f>
        <v>0</v>
      </c>
      <c r="B7" s="825"/>
      <c r="C7" s="825"/>
      <c r="D7" s="825"/>
      <c r="E7" s="825"/>
      <c r="F7" s="825"/>
      <c r="G7" s="825"/>
      <c r="H7" s="825"/>
      <c r="I7" s="825"/>
      <c r="J7" s="283"/>
      <c r="K7" s="283"/>
      <c r="L7" s="276"/>
      <c r="M7" s="9" t="s">
        <v>1</v>
      </c>
      <c r="N7" s="305"/>
      <c r="O7" s="3"/>
      <c r="P7" s="283"/>
      <c r="Q7" s="283"/>
      <c r="R7" s="283"/>
      <c r="S7" s="3"/>
    </row>
    <row r="8" spans="1:34" ht="22.5" customHeight="1">
      <c r="A8" s="829" t="str">
        <f>"Bidder’s Name and Address  (" &amp; MID('Names of Bidder'!B9,9, 20) &amp; ") :"</f>
        <v>Bidder’s Name and Address  (Sole Bidder) :</v>
      </c>
      <c r="B8" s="829"/>
      <c r="C8" s="829"/>
      <c r="D8" s="829"/>
      <c r="E8" s="829"/>
      <c r="F8" s="829"/>
      <c r="G8" s="829"/>
      <c r="H8" s="290"/>
      <c r="I8" s="290"/>
      <c r="J8" s="316"/>
      <c r="K8" s="316"/>
      <c r="L8" s="316"/>
      <c r="M8" s="10" t="str">
        <f>'Sch-1'!H8</f>
        <v>POWERGRID CORPORATION OF INDIA LIMITED,</v>
      </c>
      <c r="N8" s="316"/>
      <c r="O8" s="3"/>
      <c r="P8" s="316"/>
      <c r="Q8" s="316"/>
      <c r="R8" s="316"/>
      <c r="S8" s="3"/>
    </row>
    <row r="9" spans="1:34" ht="24.75" customHeight="1">
      <c r="A9" s="306" t="s">
        <v>11</v>
      </c>
      <c r="B9" s="278"/>
      <c r="C9" s="825" t="str">
        <f>IF('Names of Bidder'!D9=0, "", 'Names of Bidder'!D9)</f>
        <v/>
      </c>
      <c r="D9" s="825"/>
      <c r="E9" s="825"/>
      <c r="F9" s="825"/>
      <c r="G9" s="825"/>
      <c r="H9" s="279"/>
      <c r="I9" s="279"/>
      <c r="J9" s="277"/>
      <c r="K9" s="277"/>
      <c r="L9" s="277"/>
      <c r="M9" s="10" t="str">
        <f>'Sch-1'!H9</f>
        <v xml:space="preserve"> Saudamini, Plot No. 2, Sector - 29, Gurgaon</v>
      </c>
      <c r="N9" s="4"/>
      <c r="O9" s="3"/>
      <c r="P9" s="277"/>
      <c r="Q9" s="277"/>
      <c r="R9" s="277"/>
      <c r="S9" s="3"/>
    </row>
    <row r="10" spans="1:34" ht="21" customHeight="1">
      <c r="A10" s="306" t="s">
        <v>10</v>
      </c>
      <c r="B10" s="278"/>
      <c r="C10" s="824" t="str">
        <f>IF('Names of Bidder'!D10=0, "", 'Names of Bidder'!D10)</f>
        <v/>
      </c>
      <c r="D10" s="824"/>
      <c r="E10" s="824"/>
      <c r="F10" s="824"/>
      <c r="G10" s="824"/>
      <c r="H10" s="279"/>
      <c r="I10" s="279"/>
      <c r="J10" s="277"/>
      <c r="K10" s="277"/>
      <c r="L10" s="277"/>
      <c r="M10" s="10"/>
      <c r="N10" s="4"/>
      <c r="O10" s="3"/>
      <c r="P10" s="277"/>
      <c r="Q10" s="277"/>
      <c r="R10" s="277"/>
      <c r="S10" s="3"/>
    </row>
    <row r="11" spans="1:34" ht="20.25" customHeight="1">
      <c r="A11" s="279"/>
      <c r="B11" s="279"/>
      <c r="C11" s="824" t="str">
        <f>IF('Names of Bidder'!D11=0, "", 'Names of Bidder'!D11)</f>
        <v/>
      </c>
      <c r="D11" s="824"/>
      <c r="E11" s="824"/>
      <c r="F11" s="824"/>
      <c r="G11" s="824"/>
      <c r="H11" s="279"/>
      <c r="I11" s="279"/>
      <c r="J11" s="277"/>
      <c r="K11" s="277"/>
      <c r="L11" s="277"/>
      <c r="M11" s="10"/>
      <c r="N11" s="4"/>
      <c r="O11" s="3"/>
      <c r="P11" s="277"/>
      <c r="Q11" s="277"/>
      <c r="R11" s="277"/>
      <c r="S11" s="3"/>
    </row>
    <row r="12" spans="1:34" ht="21" customHeight="1">
      <c r="A12" s="279"/>
      <c r="B12" s="279"/>
      <c r="C12" s="824" t="str">
        <f>IF('Names of Bidder'!D12=0, "", 'Names of Bidder'!D12)</f>
        <v/>
      </c>
      <c r="D12" s="824"/>
      <c r="E12" s="824"/>
      <c r="F12" s="824"/>
      <c r="G12" s="824"/>
      <c r="H12" s="279"/>
      <c r="I12" s="279"/>
      <c r="J12" s="277"/>
      <c r="K12" s="277"/>
      <c r="L12" s="277"/>
      <c r="M12" s="10"/>
      <c r="N12" s="4"/>
      <c r="O12" s="3"/>
      <c r="P12" s="277"/>
      <c r="Q12" s="277"/>
      <c r="R12" s="277"/>
      <c r="S12" s="3"/>
    </row>
    <row r="13" spans="1:34">
      <c r="A13" s="15"/>
      <c r="B13" s="15"/>
      <c r="C13" s="15"/>
      <c r="D13" s="15"/>
      <c r="E13" s="15"/>
      <c r="F13" s="284"/>
      <c r="G13" s="284"/>
      <c r="H13" s="284"/>
      <c r="I13" s="284"/>
      <c r="J13" s="284"/>
      <c r="K13" s="284"/>
      <c r="L13" s="277"/>
      <c r="M13" s="190"/>
      <c r="N13" s="279"/>
      <c r="O13" s="10"/>
      <c r="P13" s="284"/>
      <c r="Q13" s="284"/>
      <c r="R13" s="284"/>
      <c r="S13" s="3"/>
    </row>
    <row r="14" spans="1:34" ht="24.75" customHeight="1">
      <c r="A14" s="833" t="s">
        <v>434</v>
      </c>
      <c r="B14" s="833"/>
      <c r="C14" s="833"/>
      <c r="D14" s="833"/>
      <c r="E14" s="833"/>
      <c r="F14" s="833"/>
      <c r="G14" s="833"/>
      <c r="H14" s="833"/>
      <c r="I14" s="833"/>
      <c r="J14" s="833"/>
      <c r="K14" s="833"/>
      <c r="L14" s="833"/>
      <c r="M14" s="833"/>
      <c r="N14" s="833"/>
      <c r="O14" s="833"/>
      <c r="P14" s="833"/>
      <c r="Q14" s="833"/>
      <c r="R14" s="833"/>
      <c r="S14" s="833"/>
    </row>
    <row r="15" spans="1:34" s="288" customFormat="1" ht="93" customHeight="1">
      <c r="A15" s="309" t="s">
        <v>7</v>
      </c>
      <c r="B15" s="310" t="s">
        <v>187</v>
      </c>
      <c r="C15" s="310" t="s">
        <v>198</v>
      </c>
      <c r="D15" s="310" t="s">
        <v>197</v>
      </c>
      <c r="E15" s="310" t="s">
        <v>199</v>
      </c>
      <c r="F15" s="310" t="s">
        <v>200</v>
      </c>
      <c r="G15" s="309" t="s">
        <v>17</v>
      </c>
      <c r="H15" s="311" t="s">
        <v>225</v>
      </c>
      <c r="I15" s="312" t="s">
        <v>361</v>
      </c>
      <c r="J15" s="312" t="s">
        <v>405</v>
      </c>
      <c r="K15" s="312" t="s">
        <v>362</v>
      </c>
      <c r="L15" s="313" t="s">
        <v>13</v>
      </c>
      <c r="M15" s="314" t="s">
        <v>8</v>
      </c>
      <c r="N15" s="314" t="s">
        <v>14</v>
      </c>
      <c r="O15" s="313" t="s">
        <v>422</v>
      </c>
      <c r="P15" s="312" t="s">
        <v>411</v>
      </c>
      <c r="Q15" s="313" t="s">
        <v>423</v>
      </c>
      <c r="R15" s="312" t="s">
        <v>420</v>
      </c>
      <c r="S15" s="313" t="s">
        <v>421</v>
      </c>
      <c r="T15" s="287"/>
      <c r="U15" s="372" t="s">
        <v>242</v>
      </c>
      <c r="V15" s="375" t="s">
        <v>243</v>
      </c>
      <c r="W15" s="372" t="s">
        <v>240</v>
      </c>
      <c r="X15" s="372" t="s">
        <v>241</v>
      </c>
      <c r="Y15" s="287"/>
      <c r="Z15" s="287"/>
      <c r="AA15" s="287"/>
      <c r="AB15" s="287"/>
      <c r="AC15" s="287"/>
      <c r="AD15" s="287"/>
      <c r="AE15" s="287"/>
      <c r="AF15" s="287"/>
      <c r="AG15" s="287"/>
      <c r="AH15" s="287"/>
    </row>
    <row r="16" spans="1:34" s="288" customFormat="1" ht="16.5">
      <c r="A16" s="11">
        <v>1</v>
      </c>
      <c r="B16" s="11">
        <v>2</v>
      </c>
      <c r="C16" s="11">
        <v>2</v>
      </c>
      <c r="D16" s="11">
        <v>4</v>
      </c>
      <c r="E16" s="11">
        <v>5</v>
      </c>
      <c r="F16" s="274">
        <v>6</v>
      </c>
      <c r="G16" s="274">
        <v>7</v>
      </c>
      <c r="H16" s="311">
        <v>8</v>
      </c>
      <c r="I16" s="311">
        <v>9</v>
      </c>
      <c r="J16" s="311">
        <v>10</v>
      </c>
      <c r="K16" s="311">
        <v>11</v>
      </c>
      <c r="L16" s="274">
        <v>8</v>
      </c>
      <c r="M16" s="11">
        <v>9</v>
      </c>
      <c r="N16" s="11">
        <v>10</v>
      </c>
      <c r="O16" s="11">
        <v>11</v>
      </c>
      <c r="P16" s="311">
        <v>12</v>
      </c>
      <c r="Q16" s="311" t="s">
        <v>435</v>
      </c>
      <c r="R16" s="311" t="s">
        <v>444</v>
      </c>
      <c r="S16" s="11" t="s">
        <v>436</v>
      </c>
      <c r="T16" s="287"/>
      <c r="Y16" s="287"/>
      <c r="Z16" s="287"/>
      <c r="AA16" s="287"/>
      <c r="AB16" s="287"/>
      <c r="AC16" s="287"/>
      <c r="AD16" s="287"/>
      <c r="AE16" s="287"/>
      <c r="AF16" s="287"/>
      <c r="AG16" s="287"/>
      <c r="AH16" s="287"/>
    </row>
    <row r="17" spans="1:421" s="676" customFormat="1" ht="26.25" customHeight="1">
      <c r="A17" s="662"/>
      <c r="B17" s="834" t="str">
        <f>'Sch-1'!B17</f>
        <v>Transmission Line Package TL01</v>
      </c>
      <c r="C17" s="835"/>
      <c r="D17" s="835"/>
      <c r="E17" s="835"/>
      <c r="F17" s="836"/>
      <c r="G17" s="663"/>
      <c r="H17" s="663"/>
      <c r="I17" s="664"/>
      <c r="J17" s="663"/>
      <c r="K17" s="665"/>
      <c r="L17" s="666"/>
      <c r="M17" s="663"/>
      <c r="N17" s="663"/>
      <c r="O17" s="667"/>
      <c r="P17" s="665"/>
      <c r="Q17" s="665"/>
      <c r="R17" s="665"/>
      <c r="S17" s="668"/>
      <c r="T17" s="669"/>
      <c r="U17" s="670"/>
      <c r="V17" s="671"/>
      <c r="W17" s="670"/>
      <c r="X17" s="672"/>
      <c r="Y17" s="673"/>
      <c r="Z17" s="543" t="s">
        <v>395</v>
      </c>
      <c r="AA17" s="544" t="s">
        <v>403</v>
      </c>
      <c r="AB17" s="545" t="s">
        <v>396</v>
      </c>
      <c r="AC17" s="674" t="s">
        <v>404</v>
      </c>
      <c r="AD17" s="674"/>
      <c r="AE17" s="675"/>
      <c r="AF17" s="552"/>
      <c r="AG17" s="552"/>
      <c r="AH17" s="552"/>
      <c r="AI17" s="553"/>
      <c r="AJ17" s="553"/>
      <c r="AK17" s="553"/>
      <c r="AL17" s="553"/>
      <c r="AM17" s="553"/>
      <c r="AN17" s="553"/>
      <c r="AO17" s="553"/>
      <c r="AP17" s="553"/>
      <c r="AQ17" s="553"/>
      <c r="AR17" s="553"/>
      <c r="AS17" s="553"/>
      <c r="AT17" s="553"/>
      <c r="AU17" s="553"/>
      <c r="AV17" s="553"/>
      <c r="AW17" s="553"/>
      <c r="AX17" s="553"/>
      <c r="AY17" s="553"/>
      <c r="AZ17" s="553"/>
      <c r="BA17" s="553"/>
      <c r="BB17" s="553"/>
      <c r="BC17" s="553"/>
      <c r="BD17" s="553"/>
      <c r="BE17" s="553"/>
      <c r="BF17" s="553"/>
      <c r="BG17" s="553"/>
      <c r="BH17" s="553"/>
      <c r="BI17" s="553"/>
      <c r="BJ17" s="553"/>
      <c r="BK17" s="553"/>
      <c r="BL17" s="553"/>
      <c r="BM17" s="553"/>
      <c r="BN17" s="553"/>
      <c r="BO17" s="553"/>
      <c r="BP17" s="553"/>
      <c r="BQ17" s="553"/>
      <c r="BR17" s="553"/>
      <c r="BS17" s="553"/>
      <c r="BT17" s="553"/>
      <c r="BU17" s="553"/>
      <c r="BV17" s="553"/>
      <c r="BW17" s="553"/>
      <c r="BX17" s="553"/>
      <c r="BY17" s="553"/>
      <c r="BZ17" s="553"/>
      <c r="CA17" s="553"/>
      <c r="CB17" s="553"/>
      <c r="CC17" s="553"/>
      <c r="CD17" s="553"/>
      <c r="CE17" s="553"/>
      <c r="CF17" s="553"/>
      <c r="CG17" s="553"/>
      <c r="CH17" s="553"/>
      <c r="CI17" s="553"/>
      <c r="CJ17" s="553"/>
      <c r="CK17" s="553"/>
      <c r="CL17" s="553"/>
      <c r="CM17" s="553"/>
      <c r="CN17" s="553"/>
      <c r="CO17" s="553"/>
      <c r="CP17" s="553"/>
      <c r="CQ17" s="553"/>
      <c r="CR17" s="553"/>
      <c r="CS17" s="553"/>
      <c r="CT17" s="553"/>
      <c r="CU17" s="553"/>
      <c r="CV17" s="553"/>
      <c r="CW17" s="553"/>
      <c r="CX17" s="553"/>
      <c r="CY17" s="553"/>
      <c r="CZ17" s="553"/>
      <c r="DA17" s="553"/>
      <c r="DB17" s="553"/>
      <c r="DC17" s="553"/>
      <c r="DD17" s="553"/>
      <c r="DE17" s="553"/>
      <c r="DF17" s="553"/>
      <c r="DG17" s="553"/>
      <c r="DH17" s="553"/>
      <c r="DI17" s="553"/>
      <c r="DJ17" s="553"/>
      <c r="DK17" s="553"/>
      <c r="DL17" s="553"/>
      <c r="DM17" s="553"/>
      <c r="DN17" s="553"/>
      <c r="DO17" s="553"/>
      <c r="DP17" s="553"/>
      <c r="DQ17" s="553"/>
      <c r="DR17" s="553"/>
      <c r="DS17" s="553"/>
      <c r="DT17" s="553"/>
      <c r="DU17" s="553"/>
      <c r="DV17" s="553"/>
      <c r="DW17" s="553"/>
      <c r="DX17" s="553"/>
      <c r="DY17" s="553"/>
      <c r="DZ17" s="553"/>
      <c r="EA17" s="553"/>
      <c r="EB17" s="553"/>
      <c r="EC17" s="553"/>
      <c r="ED17" s="553"/>
      <c r="EE17" s="553"/>
      <c r="EF17" s="553"/>
      <c r="EG17" s="553"/>
      <c r="EH17" s="553"/>
      <c r="EI17" s="553"/>
      <c r="EJ17" s="553"/>
      <c r="EK17" s="553"/>
      <c r="EL17" s="553"/>
      <c r="EM17" s="553"/>
      <c r="EN17" s="553"/>
      <c r="EO17" s="553"/>
      <c r="EP17" s="553"/>
      <c r="EQ17" s="553"/>
      <c r="ER17" s="553"/>
      <c r="ES17" s="553"/>
      <c r="ET17" s="553"/>
      <c r="EU17" s="553"/>
      <c r="EV17" s="553"/>
      <c r="EW17" s="553"/>
      <c r="EX17" s="553"/>
      <c r="EY17" s="553"/>
      <c r="EZ17" s="553"/>
      <c r="FA17" s="553"/>
      <c r="FB17" s="553"/>
      <c r="FC17" s="553"/>
      <c r="FD17" s="553"/>
      <c r="FE17" s="553"/>
      <c r="FF17" s="553"/>
      <c r="FG17" s="553"/>
      <c r="FH17" s="553"/>
      <c r="FI17" s="553"/>
      <c r="FJ17" s="553"/>
      <c r="FK17" s="553"/>
      <c r="FL17" s="553"/>
      <c r="FM17" s="553"/>
      <c r="FN17" s="553"/>
      <c r="FO17" s="553"/>
      <c r="FP17" s="553"/>
      <c r="FQ17" s="553"/>
      <c r="FR17" s="553"/>
      <c r="FS17" s="553"/>
      <c r="FT17" s="553"/>
      <c r="FU17" s="553"/>
      <c r="FV17" s="553"/>
      <c r="FW17" s="553"/>
      <c r="FX17" s="553"/>
      <c r="FY17" s="553"/>
      <c r="FZ17" s="553"/>
      <c r="GA17" s="553"/>
      <c r="GB17" s="553"/>
      <c r="GC17" s="553"/>
      <c r="GD17" s="553"/>
      <c r="GE17" s="553"/>
      <c r="GF17" s="553"/>
      <c r="GG17" s="553"/>
      <c r="GH17" s="553"/>
      <c r="GI17" s="553"/>
      <c r="GJ17" s="553"/>
      <c r="GK17" s="553"/>
      <c r="GL17" s="553"/>
      <c r="GM17" s="553"/>
      <c r="GN17" s="553"/>
      <c r="GO17" s="553"/>
      <c r="GP17" s="553"/>
      <c r="GQ17" s="553"/>
      <c r="GR17" s="553"/>
      <c r="GS17" s="553"/>
      <c r="GT17" s="553"/>
      <c r="GU17" s="553"/>
      <c r="GV17" s="553"/>
      <c r="GW17" s="553"/>
      <c r="GX17" s="553"/>
      <c r="GY17" s="553"/>
      <c r="GZ17" s="553"/>
      <c r="HA17" s="553"/>
      <c r="HB17" s="553"/>
      <c r="HC17" s="553"/>
      <c r="HD17" s="553"/>
      <c r="HE17" s="553"/>
      <c r="HF17" s="553"/>
      <c r="HG17" s="553"/>
      <c r="HH17" s="553"/>
      <c r="HI17" s="553"/>
      <c r="HJ17" s="553"/>
      <c r="HK17" s="553"/>
      <c r="HL17" s="553"/>
      <c r="HM17" s="553"/>
      <c r="HN17" s="553"/>
      <c r="HO17" s="553"/>
      <c r="HP17" s="553"/>
      <c r="HQ17" s="553"/>
      <c r="HR17" s="553"/>
      <c r="HS17" s="553"/>
      <c r="HT17" s="553"/>
      <c r="HU17" s="553"/>
      <c r="HV17" s="553"/>
      <c r="HW17" s="553"/>
      <c r="HX17" s="553"/>
      <c r="HY17" s="553"/>
      <c r="HZ17" s="553"/>
      <c r="IA17" s="553"/>
      <c r="IB17" s="553"/>
      <c r="IC17" s="553"/>
      <c r="ID17" s="553"/>
      <c r="IE17" s="553"/>
      <c r="IF17" s="553"/>
      <c r="IG17" s="553"/>
      <c r="IH17" s="553"/>
      <c r="II17" s="553"/>
      <c r="IJ17" s="553"/>
      <c r="IK17" s="553"/>
      <c r="IL17" s="553"/>
      <c r="IM17" s="553"/>
      <c r="IN17" s="553"/>
      <c r="IO17" s="553"/>
      <c r="IP17" s="553"/>
      <c r="IQ17" s="553"/>
      <c r="IR17" s="553"/>
      <c r="IS17" s="553"/>
      <c r="IT17" s="553"/>
      <c r="IU17" s="553"/>
      <c r="IV17" s="553"/>
      <c r="IW17" s="553"/>
      <c r="IX17" s="553"/>
      <c r="IY17" s="553"/>
      <c r="IZ17" s="553"/>
      <c r="JA17" s="553"/>
      <c r="JB17" s="553"/>
      <c r="JC17" s="553"/>
      <c r="JD17" s="553"/>
      <c r="JE17" s="553"/>
      <c r="JF17" s="553"/>
      <c r="JG17" s="553"/>
      <c r="JH17" s="553"/>
      <c r="JI17" s="553"/>
      <c r="JJ17" s="553"/>
      <c r="JK17" s="553"/>
      <c r="JL17" s="553"/>
      <c r="JM17" s="553"/>
      <c r="JN17" s="553"/>
      <c r="JO17" s="553"/>
      <c r="JP17" s="553"/>
      <c r="JQ17" s="553"/>
      <c r="JR17" s="553"/>
      <c r="JS17" s="553"/>
      <c r="JT17" s="553"/>
      <c r="JU17" s="553"/>
      <c r="JV17" s="553"/>
      <c r="JW17" s="553"/>
      <c r="JX17" s="553"/>
      <c r="JY17" s="553"/>
      <c r="JZ17" s="553"/>
      <c r="KA17" s="553"/>
      <c r="KB17" s="553"/>
      <c r="KC17" s="553"/>
      <c r="KD17" s="553"/>
      <c r="KE17" s="553"/>
      <c r="KF17" s="553"/>
      <c r="KG17" s="553"/>
      <c r="KH17" s="553"/>
      <c r="KI17" s="553"/>
      <c r="KJ17" s="553"/>
      <c r="KK17" s="553"/>
      <c r="KL17" s="553"/>
      <c r="KM17" s="553"/>
      <c r="KN17" s="553"/>
      <c r="KO17" s="553"/>
      <c r="KP17" s="553"/>
      <c r="KQ17" s="553"/>
      <c r="KR17" s="553"/>
      <c r="KS17" s="553"/>
      <c r="KT17" s="553"/>
      <c r="KU17" s="553"/>
      <c r="KV17" s="553"/>
      <c r="KW17" s="553"/>
      <c r="KX17" s="553"/>
      <c r="KY17" s="553"/>
      <c r="KZ17" s="553"/>
      <c r="LA17" s="553"/>
      <c r="LB17" s="553"/>
      <c r="LC17" s="553"/>
      <c r="LD17" s="553"/>
      <c r="LE17" s="553"/>
      <c r="LF17" s="553"/>
      <c r="LG17" s="553"/>
      <c r="LH17" s="553"/>
      <c r="LI17" s="553"/>
      <c r="LJ17" s="553"/>
      <c r="LK17" s="553"/>
      <c r="LL17" s="553"/>
      <c r="LM17" s="553"/>
      <c r="LN17" s="553"/>
      <c r="LO17" s="553"/>
      <c r="LP17" s="553"/>
      <c r="LQ17" s="553"/>
      <c r="LR17" s="553"/>
      <c r="LS17" s="553"/>
      <c r="LT17" s="553"/>
      <c r="LU17" s="553"/>
      <c r="LV17" s="553"/>
      <c r="LW17" s="553"/>
      <c r="LX17" s="553"/>
      <c r="LY17" s="553"/>
      <c r="LZ17" s="553"/>
      <c r="MA17" s="553"/>
      <c r="MB17" s="553"/>
      <c r="MC17" s="553"/>
      <c r="MD17" s="553"/>
      <c r="ME17" s="553"/>
      <c r="MF17" s="553"/>
      <c r="MG17" s="553"/>
      <c r="MH17" s="553"/>
      <c r="MI17" s="553"/>
      <c r="MJ17" s="553"/>
      <c r="MK17" s="553"/>
      <c r="ML17" s="553"/>
      <c r="MM17" s="553"/>
      <c r="MN17" s="553"/>
      <c r="MO17" s="553"/>
      <c r="MP17" s="553"/>
      <c r="MQ17" s="553"/>
      <c r="MR17" s="553"/>
      <c r="MS17" s="553"/>
      <c r="MT17" s="553"/>
      <c r="MU17" s="553"/>
      <c r="MV17" s="553"/>
      <c r="MW17" s="553"/>
      <c r="MX17" s="553"/>
      <c r="MY17" s="553"/>
      <c r="MZ17" s="553"/>
      <c r="NA17" s="553"/>
      <c r="NB17" s="553"/>
      <c r="NC17" s="553"/>
      <c r="ND17" s="553"/>
      <c r="NE17" s="553"/>
      <c r="NF17" s="553"/>
      <c r="NG17" s="553"/>
      <c r="NH17" s="553"/>
      <c r="NI17" s="553"/>
      <c r="NJ17" s="553"/>
      <c r="NK17" s="553"/>
      <c r="NL17" s="553"/>
      <c r="NM17" s="553"/>
      <c r="NN17" s="553"/>
      <c r="NO17" s="553"/>
      <c r="NP17" s="553"/>
      <c r="NQ17" s="553"/>
      <c r="NR17" s="553"/>
      <c r="NS17" s="553"/>
      <c r="NT17" s="553"/>
      <c r="NU17" s="553"/>
      <c r="NV17" s="553"/>
      <c r="NW17" s="553"/>
      <c r="NX17" s="553"/>
      <c r="NY17" s="553"/>
      <c r="NZ17" s="553"/>
      <c r="OA17" s="553"/>
      <c r="OB17" s="553"/>
      <c r="OC17" s="553"/>
      <c r="OD17" s="553"/>
      <c r="OE17" s="553"/>
      <c r="OF17" s="553"/>
      <c r="OG17" s="553"/>
      <c r="OH17" s="553"/>
      <c r="OI17" s="553"/>
      <c r="OJ17" s="553"/>
      <c r="OK17" s="553"/>
      <c r="OL17" s="553"/>
      <c r="OM17" s="553"/>
      <c r="ON17" s="553"/>
      <c r="OO17" s="553"/>
      <c r="OP17" s="553"/>
      <c r="OQ17" s="553"/>
      <c r="OR17" s="553"/>
      <c r="OS17" s="553"/>
      <c r="OT17" s="553"/>
      <c r="OU17" s="553"/>
      <c r="OV17" s="553"/>
      <c r="OW17" s="553"/>
      <c r="OX17" s="553"/>
      <c r="OY17" s="553"/>
      <c r="OZ17" s="553"/>
      <c r="PA17" s="553"/>
      <c r="PB17" s="553"/>
      <c r="PC17" s="553"/>
      <c r="PD17" s="553"/>
      <c r="PE17" s="553"/>
    </row>
    <row r="18" spans="1:421" s="710" customFormat="1" ht="21.75" customHeight="1">
      <c r="A18" s="837" t="str">
        <f>'Sch-1'!A147</f>
        <v xml:space="preserve">Tl01 Package for 66 kV Kharu-Tangste </v>
      </c>
      <c r="B18" s="838"/>
      <c r="C18" s="838"/>
      <c r="D18" s="838"/>
      <c r="E18" s="838"/>
      <c r="F18" s="838"/>
      <c r="G18" s="838"/>
      <c r="H18" s="838"/>
      <c r="I18" s="838"/>
      <c r="J18" s="838"/>
      <c r="K18" s="838"/>
      <c r="L18" s="838"/>
      <c r="M18" s="838"/>
      <c r="N18" s="838"/>
      <c r="O18" s="701"/>
      <c r="P18" s="738"/>
      <c r="Q18" s="739"/>
      <c r="R18" s="739"/>
      <c r="S18" s="739"/>
      <c r="T18" s="702">
        <f t="shared" ref="T18" si="0">IF(S18="Included",0,S18)</f>
        <v>0</v>
      </c>
      <c r="U18" s="703">
        <f t="shared" ref="U18" si="1">IF( K18="",J18*(IF(S18="Included",0,S18))/100,K18*(IF(S18="Included",0,S18)))</f>
        <v>0</v>
      </c>
      <c r="V18" s="704">
        <f>Discount!$J$36</f>
        <v>0</v>
      </c>
      <c r="W18" s="703">
        <f t="shared" ref="W18" si="2">V18*T18</f>
        <v>0</v>
      </c>
      <c r="X18" s="705">
        <f t="shared" ref="X18" si="3">IF(K18="",J18*W18/100,K18*W18)</f>
        <v>0</v>
      </c>
      <c r="Y18" s="706">
        <f t="shared" ref="Y18" si="4">O18*N18</f>
        <v>0</v>
      </c>
      <c r="Z18" s="707">
        <f t="shared" ref="Z18" si="5">ROUND(O18,2)</f>
        <v>0</v>
      </c>
      <c r="AA18" s="706">
        <f t="shared" ref="AA18" si="6">N18*Z18</f>
        <v>0</v>
      </c>
      <c r="AB18" s="708">
        <f t="shared" ref="AB18" si="7">IF(K18="",J18/100,K18)</f>
        <v>0</v>
      </c>
      <c r="AC18" s="706">
        <f t="shared" ref="AC18" si="8">AA18*AB18</f>
        <v>0</v>
      </c>
      <c r="AD18" s="708"/>
      <c r="AE18" s="709"/>
      <c r="AF18" s="709"/>
      <c r="AG18" s="709"/>
      <c r="AH18" s="709"/>
      <c r="BO18" s="700"/>
      <c r="BP18" s="700"/>
      <c r="BQ18" s="700"/>
      <c r="BR18" s="700"/>
      <c r="BS18" s="700"/>
      <c r="BT18" s="700"/>
      <c r="BU18" s="700"/>
      <c r="BV18" s="700"/>
      <c r="BW18" s="700"/>
      <c r="BX18" s="700"/>
      <c r="BY18" s="700"/>
      <c r="BZ18" s="700"/>
      <c r="CA18" s="700"/>
      <c r="CB18" s="700"/>
      <c r="CC18" s="700"/>
      <c r="CD18" s="700"/>
      <c r="CE18" s="700"/>
      <c r="CF18" s="700"/>
      <c r="CG18" s="700"/>
      <c r="CH18" s="700"/>
      <c r="CI18" s="700"/>
      <c r="CJ18" s="700"/>
      <c r="CK18" s="700"/>
      <c r="CL18" s="700"/>
      <c r="CM18" s="700"/>
      <c r="CN18" s="700"/>
      <c r="CO18" s="700"/>
      <c r="CP18" s="700"/>
      <c r="CQ18" s="700"/>
      <c r="CR18" s="700"/>
      <c r="CS18" s="700"/>
      <c r="CT18" s="700"/>
      <c r="CU18" s="700"/>
      <c r="CV18" s="700"/>
      <c r="CW18" s="700"/>
      <c r="CX18" s="700"/>
      <c r="CY18" s="700"/>
      <c r="CZ18" s="700"/>
      <c r="DA18" s="700"/>
      <c r="DB18" s="700"/>
      <c r="DC18" s="700"/>
      <c r="DD18" s="700"/>
      <c r="DE18" s="700"/>
      <c r="DF18" s="700"/>
      <c r="DG18" s="700"/>
      <c r="DH18" s="700"/>
      <c r="DI18" s="700"/>
      <c r="DJ18" s="700"/>
      <c r="DK18" s="700"/>
      <c r="DL18" s="700"/>
      <c r="DM18" s="700"/>
      <c r="DN18" s="700"/>
      <c r="DO18" s="700"/>
      <c r="DP18" s="700"/>
      <c r="DQ18" s="700"/>
      <c r="DR18" s="700"/>
      <c r="DS18" s="700"/>
      <c r="DT18" s="700"/>
      <c r="DU18" s="700"/>
      <c r="DV18" s="700"/>
      <c r="DW18" s="700"/>
      <c r="DX18" s="700"/>
      <c r="DY18" s="700"/>
      <c r="DZ18" s="700"/>
      <c r="EA18" s="700"/>
      <c r="EB18" s="700"/>
      <c r="EC18" s="700"/>
      <c r="ED18" s="700"/>
      <c r="EE18" s="700"/>
      <c r="EF18" s="700"/>
      <c r="EG18" s="700"/>
      <c r="EH18" s="700"/>
      <c r="EI18" s="700"/>
      <c r="EJ18" s="700"/>
      <c r="EK18" s="700"/>
      <c r="EL18" s="700"/>
      <c r="EM18" s="700"/>
      <c r="EN18" s="700"/>
      <c r="EO18" s="700"/>
      <c r="EP18" s="700"/>
      <c r="EQ18" s="700"/>
      <c r="ER18" s="700"/>
      <c r="ES18" s="700"/>
      <c r="ET18" s="700"/>
      <c r="EU18" s="700"/>
      <c r="EV18" s="700"/>
      <c r="EW18" s="700"/>
      <c r="EX18" s="700"/>
      <c r="EY18" s="700"/>
      <c r="EZ18" s="700"/>
      <c r="FA18" s="700"/>
      <c r="FB18" s="700"/>
      <c r="FC18" s="700"/>
      <c r="FD18" s="700"/>
      <c r="FE18" s="700"/>
      <c r="FF18" s="700"/>
      <c r="FG18" s="700"/>
      <c r="FH18" s="700"/>
      <c r="FI18" s="700"/>
      <c r="FJ18" s="700"/>
      <c r="FK18" s="700"/>
      <c r="FL18" s="700"/>
      <c r="FM18" s="700"/>
      <c r="FN18" s="700"/>
      <c r="FO18" s="700"/>
      <c r="FP18" s="700"/>
      <c r="FQ18" s="700"/>
      <c r="FR18" s="700"/>
      <c r="FS18" s="700"/>
      <c r="FT18" s="700"/>
      <c r="FU18" s="700"/>
      <c r="FV18" s="700"/>
      <c r="FW18" s="700"/>
      <c r="FX18" s="700"/>
      <c r="FY18" s="700"/>
      <c r="FZ18" s="700"/>
      <c r="GA18" s="700"/>
      <c r="GB18" s="700"/>
      <c r="GC18" s="700"/>
      <c r="GD18" s="700"/>
      <c r="GE18" s="700"/>
      <c r="GF18" s="700"/>
      <c r="GG18" s="700"/>
      <c r="GH18" s="700"/>
      <c r="GI18" s="700"/>
      <c r="GJ18" s="700"/>
      <c r="GK18" s="700"/>
      <c r="GL18" s="700"/>
      <c r="GM18" s="700"/>
      <c r="GN18" s="700"/>
      <c r="GO18" s="700"/>
      <c r="GP18" s="700"/>
      <c r="GQ18" s="700"/>
      <c r="GR18" s="700"/>
      <c r="GS18" s="700"/>
      <c r="GT18" s="700"/>
      <c r="GU18" s="700"/>
      <c r="GV18" s="700"/>
      <c r="GW18" s="700"/>
      <c r="GX18" s="700"/>
      <c r="GY18" s="700"/>
      <c r="GZ18" s="700"/>
      <c r="HA18" s="700"/>
      <c r="HB18" s="700"/>
      <c r="HC18" s="700"/>
      <c r="HD18" s="700"/>
      <c r="HE18" s="700"/>
      <c r="HF18" s="700"/>
      <c r="HG18" s="700"/>
      <c r="HH18" s="700"/>
      <c r="HI18" s="700"/>
      <c r="HJ18" s="700"/>
      <c r="HK18" s="700"/>
      <c r="HL18" s="700"/>
      <c r="HM18" s="700"/>
      <c r="HN18" s="700"/>
      <c r="HO18" s="700"/>
      <c r="HP18" s="700"/>
      <c r="HQ18" s="700"/>
      <c r="HR18" s="700"/>
      <c r="HS18" s="700"/>
      <c r="HT18" s="700"/>
      <c r="HU18" s="700"/>
      <c r="HV18" s="700"/>
      <c r="HW18" s="700"/>
      <c r="HX18" s="700"/>
      <c r="HY18" s="700"/>
      <c r="HZ18" s="700"/>
      <c r="IA18" s="700"/>
      <c r="IB18" s="700"/>
      <c r="IC18" s="700"/>
      <c r="ID18" s="700"/>
      <c r="IE18" s="700"/>
      <c r="IF18" s="700"/>
      <c r="IG18" s="700"/>
      <c r="IH18" s="700"/>
      <c r="II18" s="700"/>
      <c r="IJ18" s="700"/>
      <c r="IK18" s="700"/>
      <c r="IL18" s="700"/>
      <c r="IM18" s="700"/>
      <c r="IN18" s="700"/>
      <c r="IO18" s="700"/>
      <c r="IP18" s="700"/>
      <c r="IQ18" s="700"/>
      <c r="IR18" s="700"/>
      <c r="IS18" s="700"/>
      <c r="IT18" s="700"/>
      <c r="IU18" s="700"/>
      <c r="IV18" s="700"/>
      <c r="IW18" s="700"/>
      <c r="IX18" s="700"/>
      <c r="IY18" s="700"/>
      <c r="IZ18" s="700"/>
      <c r="JA18" s="700"/>
      <c r="JB18" s="700"/>
      <c r="JC18" s="700"/>
      <c r="JD18" s="700"/>
      <c r="JE18" s="700"/>
      <c r="JF18" s="700"/>
      <c r="JG18" s="700"/>
      <c r="JH18" s="700"/>
      <c r="JI18" s="700"/>
      <c r="JJ18" s="700"/>
      <c r="JK18" s="700"/>
      <c r="JL18" s="700"/>
      <c r="JM18" s="700"/>
      <c r="JN18" s="700"/>
      <c r="JO18" s="700"/>
      <c r="JP18" s="700"/>
      <c r="JQ18" s="700"/>
      <c r="JR18" s="700"/>
      <c r="JS18" s="700"/>
      <c r="JT18" s="700"/>
      <c r="JU18" s="700"/>
      <c r="JV18" s="700"/>
      <c r="JW18" s="700"/>
      <c r="JX18" s="700"/>
      <c r="JY18" s="700"/>
      <c r="JZ18" s="700"/>
      <c r="KA18" s="700"/>
      <c r="KB18" s="700"/>
      <c r="KC18" s="700"/>
      <c r="KD18" s="700"/>
      <c r="KE18" s="700"/>
      <c r="KF18" s="700"/>
      <c r="KG18" s="700"/>
      <c r="KH18" s="700"/>
      <c r="KI18" s="700"/>
      <c r="KJ18" s="700"/>
      <c r="KK18" s="700"/>
      <c r="KL18" s="700"/>
      <c r="KM18" s="700"/>
      <c r="KN18" s="700"/>
      <c r="KO18" s="700"/>
      <c r="KP18" s="700"/>
      <c r="KQ18" s="700"/>
      <c r="KR18" s="700"/>
      <c r="KS18" s="700"/>
      <c r="KT18" s="700"/>
      <c r="KU18" s="700"/>
      <c r="KV18" s="700"/>
      <c r="KW18" s="700"/>
      <c r="KX18" s="700"/>
      <c r="KY18" s="700"/>
      <c r="KZ18" s="700"/>
      <c r="LA18" s="700"/>
      <c r="LB18" s="700"/>
      <c r="LC18" s="700"/>
      <c r="LD18" s="700"/>
      <c r="LE18" s="700"/>
      <c r="LF18" s="700"/>
      <c r="LG18" s="700"/>
      <c r="LH18" s="700"/>
      <c r="LI18" s="700"/>
      <c r="LJ18" s="700"/>
      <c r="LK18" s="700"/>
      <c r="LL18" s="700"/>
      <c r="LM18" s="700"/>
      <c r="LN18" s="700"/>
      <c r="LO18" s="700"/>
      <c r="LP18" s="700"/>
      <c r="LQ18" s="700"/>
      <c r="LR18" s="700"/>
      <c r="LS18" s="700"/>
      <c r="LT18" s="700"/>
      <c r="LU18" s="700"/>
      <c r="LV18" s="700"/>
      <c r="LW18" s="700"/>
      <c r="LX18" s="700"/>
      <c r="LY18" s="700"/>
      <c r="LZ18" s="700"/>
      <c r="MA18" s="700"/>
      <c r="MB18" s="700"/>
      <c r="MC18" s="700"/>
      <c r="MD18" s="700"/>
      <c r="ME18" s="700"/>
      <c r="MF18" s="700"/>
      <c r="MG18" s="700"/>
      <c r="MH18" s="700"/>
      <c r="MI18" s="700"/>
      <c r="MJ18" s="700"/>
      <c r="MK18" s="700"/>
      <c r="ML18" s="700"/>
      <c r="MM18" s="700"/>
      <c r="MN18" s="700"/>
      <c r="MO18" s="700"/>
      <c r="MP18" s="700"/>
      <c r="MQ18" s="700"/>
      <c r="MR18" s="700"/>
      <c r="MS18" s="700"/>
      <c r="MT18" s="700"/>
      <c r="MU18" s="700"/>
      <c r="MV18" s="700"/>
      <c r="MW18" s="700"/>
      <c r="MX18" s="700"/>
      <c r="MY18" s="700"/>
      <c r="MZ18" s="700"/>
      <c r="NA18" s="700"/>
      <c r="NB18" s="700"/>
      <c r="NC18" s="700"/>
      <c r="ND18" s="700"/>
      <c r="NE18" s="700"/>
      <c r="NF18" s="700"/>
      <c r="NG18" s="700"/>
      <c r="NH18" s="700"/>
      <c r="NI18" s="700"/>
      <c r="NJ18" s="700"/>
      <c r="NK18" s="700"/>
      <c r="NL18" s="700"/>
      <c r="NM18" s="700"/>
      <c r="NN18" s="700"/>
      <c r="NO18" s="700"/>
      <c r="NP18" s="700"/>
      <c r="NQ18" s="700"/>
      <c r="NR18" s="700"/>
      <c r="NS18" s="700"/>
      <c r="NT18" s="700"/>
      <c r="NU18" s="700"/>
      <c r="NV18" s="700"/>
      <c r="NW18" s="700"/>
      <c r="NX18" s="700"/>
      <c r="NY18" s="700"/>
      <c r="NZ18" s="700"/>
      <c r="OA18" s="700"/>
      <c r="OB18" s="700"/>
      <c r="OC18" s="700"/>
      <c r="OD18" s="700"/>
      <c r="OE18" s="700"/>
      <c r="OF18" s="700"/>
      <c r="OG18" s="700"/>
      <c r="OH18" s="700"/>
      <c r="OI18" s="700"/>
      <c r="OJ18" s="700"/>
      <c r="OK18" s="700"/>
      <c r="OL18" s="700"/>
      <c r="OM18" s="700"/>
      <c r="ON18" s="700"/>
      <c r="OO18" s="700"/>
      <c r="OP18" s="700"/>
      <c r="OQ18" s="700"/>
      <c r="OR18" s="700"/>
      <c r="OS18" s="700"/>
      <c r="OT18" s="700"/>
      <c r="OU18" s="700"/>
      <c r="OV18" s="700"/>
      <c r="OW18" s="700"/>
      <c r="OX18" s="700"/>
      <c r="OY18" s="700"/>
      <c r="OZ18" s="700"/>
      <c r="PA18" s="700"/>
      <c r="PB18" s="700"/>
      <c r="PC18" s="700"/>
      <c r="PD18" s="700"/>
      <c r="PE18" s="700"/>
    </row>
    <row r="19" spans="1:421" s="691" customFormat="1" ht="111" customHeight="1">
      <c r="A19" s="727">
        <v>1</v>
      </c>
      <c r="B19" s="600">
        <v>7000024508</v>
      </c>
      <c r="C19" s="600">
        <v>20</v>
      </c>
      <c r="D19" s="600">
        <v>100</v>
      </c>
      <c r="E19" s="600">
        <v>10</v>
      </c>
      <c r="F19" s="600" t="s">
        <v>525</v>
      </c>
      <c r="G19" s="599">
        <v>100001243</v>
      </c>
      <c r="H19" s="678"/>
      <c r="I19" s="679"/>
      <c r="J19" s="678"/>
      <c r="K19" s="680"/>
      <c r="L19" s="600" t="s">
        <v>537</v>
      </c>
      <c r="M19" s="600" t="s">
        <v>363</v>
      </c>
      <c r="N19" s="600">
        <v>70</v>
      </c>
      <c r="O19" s="681"/>
      <c r="P19" s="608">
        <v>18</v>
      </c>
      <c r="Q19" s="682" t="str">
        <f>IF(O19=0, "INCLUDED", IF(ISERROR(O19*N19), O19, O19*N19))</f>
        <v>INCLUDED</v>
      </c>
      <c r="R19" s="682" t="str">
        <f>IF(P19="", "INCLUDED", IF(ISERROR((P19*Q19)/100), Q19, (P19*Q19)/100))</f>
        <v>INCLUDED</v>
      </c>
      <c r="S19" s="682" t="str">
        <f>IF(O19=0,"INCLUDED",IF(ISERROR(R19+Q19),Q19,(Q19+R19)))</f>
        <v>INCLUDED</v>
      </c>
      <c r="T19" s="683">
        <f t="shared" ref="T19:T311" si="9">IF(S19="Included",0,S19)</f>
        <v>0</v>
      </c>
      <c r="U19" s="684">
        <f t="shared" ref="U19:U311" si="10">IF( K19="",J19*(IF(S19="Included",0,S19))/100,K19*(IF(S19="Included",0,S19)))</f>
        <v>0</v>
      </c>
      <c r="V19" s="685">
        <f>Discount!$J$36</f>
        <v>0</v>
      </c>
      <c r="W19" s="684">
        <f t="shared" ref="W19:W311" si="11">V19*T19</f>
        <v>0</v>
      </c>
      <c r="X19" s="686">
        <f t="shared" ref="X19:X311" si="12">IF(K19="",J19*W19/100,K19*W19)</f>
        <v>0</v>
      </c>
      <c r="Y19" s="687">
        <f t="shared" ref="Y19:Y311" si="13">O19*N19</f>
        <v>0</v>
      </c>
      <c r="Z19" s="688">
        <f t="shared" ref="Z19:Z311" si="14">ROUND(O19,2)</f>
        <v>0</v>
      </c>
      <c r="AA19" s="687">
        <f t="shared" ref="AA19:AA311" si="15">N19*Z19</f>
        <v>0</v>
      </c>
      <c r="AB19" s="689">
        <f t="shared" ref="AB19:AB311" si="16">IF(K19="",J19/100,K19)</f>
        <v>0</v>
      </c>
      <c r="AC19" s="687">
        <f t="shared" ref="AC19:AC311" si="17">AA19*AB19</f>
        <v>0</v>
      </c>
      <c r="AD19" s="689"/>
      <c r="AE19" s="690"/>
      <c r="AF19" s="6"/>
      <c r="AG19" s="6"/>
      <c r="AH19" s="6"/>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row>
    <row r="20" spans="1:421" s="469" customFormat="1" ht="111" customHeight="1">
      <c r="A20" s="728">
        <v>2</v>
      </c>
      <c r="B20" s="600">
        <v>7000024508</v>
      </c>
      <c r="C20" s="600">
        <v>20</v>
      </c>
      <c r="D20" s="600">
        <v>100</v>
      </c>
      <c r="E20" s="600">
        <v>20</v>
      </c>
      <c r="F20" s="600" t="s">
        <v>525</v>
      </c>
      <c r="G20" s="599">
        <v>100001242</v>
      </c>
      <c r="H20" s="321"/>
      <c r="I20" s="322"/>
      <c r="J20" s="321"/>
      <c r="K20" s="320"/>
      <c r="L20" s="600" t="s">
        <v>538</v>
      </c>
      <c r="M20" s="600" t="s">
        <v>363</v>
      </c>
      <c r="N20" s="600">
        <v>70</v>
      </c>
      <c r="O20" s="465"/>
      <c r="P20" s="601">
        <v>18</v>
      </c>
      <c r="Q20" s="318" t="str">
        <f t="shared" ref="Q20:Q83" si="18">IF(O20=0, "INCLUDED", IF(ISERROR(O20*N20), O20, O20*N20))</f>
        <v>INCLUDED</v>
      </c>
      <c r="R20" s="318" t="str">
        <f t="shared" ref="R20:R83" si="19">IF(P20="", "INCLUDED", IF(ISERROR((P20*Q20)/100), Q20, (P20*Q20)/100))</f>
        <v>INCLUDED</v>
      </c>
      <c r="S20" s="318" t="str">
        <f t="shared" ref="S20:S83" si="20">IF(O20=0,"INCLUDED",IF(ISERROR(R20+Q20),Q20,(Q20+R20)))</f>
        <v>INCLUDED</v>
      </c>
      <c r="T20" s="466">
        <f t="shared" ref="T20:T248" si="21">IF(S20="Included",0,S20)</f>
        <v>0</v>
      </c>
      <c r="U20" s="300">
        <f t="shared" ref="U20:U248" si="22">IF( K20="",J20*(IF(S20="Included",0,S20))/100,K20*(IF(S20="Included",0,S20)))</f>
        <v>0</v>
      </c>
      <c r="V20" s="371">
        <f>Discount!$J$36</f>
        <v>0</v>
      </c>
      <c r="W20" s="300">
        <f t="shared" ref="W20:W248" si="23">V20*T20</f>
        <v>0</v>
      </c>
      <c r="X20" s="301">
        <f t="shared" ref="X20:X248" si="24">IF(K20="",J20*W20/100,K20*W20)</f>
        <v>0</v>
      </c>
      <c r="Y20" s="467">
        <f t="shared" ref="Y20:Y248" si="25">O20*N20</f>
        <v>0</v>
      </c>
      <c r="Z20" s="546">
        <f t="shared" ref="Z20:Z248" si="26">ROUND(O20,2)</f>
        <v>0</v>
      </c>
      <c r="AA20" s="467">
        <f t="shared" ref="AA20:AA248" si="27">N20*Z20</f>
        <v>0</v>
      </c>
      <c r="AB20" s="468">
        <f t="shared" ref="AB20:AB248" si="28">IF(K20="",J20/100,K20)</f>
        <v>0</v>
      </c>
      <c r="AC20" s="467">
        <f t="shared" ref="AC20:AC248" si="29">AA20*AB20</f>
        <v>0</v>
      </c>
      <c r="AD20" s="468"/>
      <c r="AE20" s="550"/>
      <c r="AF20" s="6"/>
      <c r="AG20" s="6"/>
      <c r="AH20" s="6"/>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row>
    <row r="21" spans="1:421" s="469" customFormat="1" ht="111" customHeight="1">
      <c r="A21" s="727">
        <v>3</v>
      </c>
      <c r="B21" s="600">
        <v>7000024508</v>
      </c>
      <c r="C21" s="600">
        <v>30</v>
      </c>
      <c r="D21" s="600">
        <v>110</v>
      </c>
      <c r="E21" s="600">
        <v>10</v>
      </c>
      <c r="F21" s="600" t="s">
        <v>526</v>
      </c>
      <c r="G21" s="599">
        <v>100001244</v>
      </c>
      <c r="H21" s="321"/>
      <c r="I21" s="322"/>
      <c r="J21" s="321"/>
      <c r="K21" s="320"/>
      <c r="L21" s="600" t="s">
        <v>539</v>
      </c>
      <c r="M21" s="600" t="s">
        <v>219</v>
      </c>
      <c r="N21" s="600">
        <v>2</v>
      </c>
      <c r="O21" s="465"/>
      <c r="P21" s="601">
        <v>18</v>
      </c>
      <c r="Q21" s="318" t="str">
        <f t="shared" si="18"/>
        <v>INCLUDED</v>
      </c>
      <c r="R21" s="318" t="str">
        <f t="shared" si="19"/>
        <v>INCLUDED</v>
      </c>
      <c r="S21" s="318" t="str">
        <f t="shared" si="20"/>
        <v>INCLUDED</v>
      </c>
      <c r="T21" s="466">
        <f t="shared" si="21"/>
        <v>0</v>
      </c>
      <c r="U21" s="300">
        <f t="shared" si="22"/>
        <v>0</v>
      </c>
      <c r="V21" s="371">
        <f>Discount!$J$36</f>
        <v>0</v>
      </c>
      <c r="W21" s="300">
        <f t="shared" si="23"/>
        <v>0</v>
      </c>
      <c r="X21" s="301">
        <f t="shared" si="24"/>
        <v>0</v>
      </c>
      <c r="Y21" s="467">
        <f t="shared" si="25"/>
        <v>0</v>
      </c>
      <c r="Z21" s="546">
        <f t="shared" si="26"/>
        <v>0</v>
      </c>
      <c r="AA21" s="467">
        <f t="shared" si="27"/>
        <v>0</v>
      </c>
      <c r="AB21" s="468">
        <f t="shared" si="28"/>
        <v>0</v>
      </c>
      <c r="AC21" s="467">
        <f t="shared" si="29"/>
        <v>0</v>
      </c>
      <c r="AD21" s="468"/>
      <c r="AE21" s="550"/>
      <c r="AF21" s="6"/>
      <c r="AG21" s="6"/>
      <c r="AH21" s="6"/>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row>
    <row r="22" spans="1:421" s="469" customFormat="1" ht="111" customHeight="1">
      <c r="A22" s="728">
        <v>4</v>
      </c>
      <c r="B22" s="600">
        <v>7000024508</v>
      </c>
      <c r="C22" s="600">
        <v>30</v>
      </c>
      <c r="D22" s="600">
        <v>110</v>
      </c>
      <c r="E22" s="600">
        <v>20</v>
      </c>
      <c r="F22" s="600" t="s">
        <v>526</v>
      </c>
      <c r="G22" s="599">
        <v>100001245</v>
      </c>
      <c r="H22" s="321"/>
      <c r="I22" s="322"/>
      <c r="J22" s="321"/>
      <c r="K22" s="320"/>
      <c r="L22" s="600" t="s">
        <v>540</v>
      </c>
      <c r="M22" s="600" t="s">
        <v>219</v>
      </c>
      <c r="N22" s="600">
        <v>12</v>
      </c>
      <c r="O22" s="465"/>
      <c r="P22" s="601">
        <v>18</v>
      </c>
      <c r="Q22" s="318" t="str">
        <f t="shared" si="18"/>
        <v>INCLUDED</v>
      </c>
      <c r="R22" s="318" t="str">
        <f t="shared" si="19"/>
        <v>INCLUDED</v>
      </c>
      <c r="S22" s="318" t="str">
        <f t="shared" si="20"/>
        <v>INCLUDED</v>
      </c>
      <c r="T22" s="466">
        <f t="shared" si="21"/>
        <v>0</v>
      </c>
      <c r="U22" s="300">
        <f t="shared" si="22"/>
        <v>0</v>
      </c>
      <c r="V22" s="371">
        <f>Discount!$J$36</f>
        <v>0</v>
      </c>
      <c r="W22" s="300">
        <f t="shared" si="23"/>
        <v>0</v>
      </c>
      <c r="X22" s="301">
        <f t="shared" si="24"/>
        <v>0</v>
      </c>
      <c r="Y22" s="467">
        <f t="shared" si="25"/>
        <v>0</v>
      </c>
      <c r="Z22" s="546">
        <f t="shared" si="26"/>
        <v>0</v>
      </c>
      <c r="AA22" s="467">
        <f t="shared" si="27"/>
        <v>0</v>
      </c>
      <c r="AB22" s="468">
        <f t="shared" si="28"/>
        <v>0</v>
      </c>
      <c r="AC22" s="467">
        <f t="shared" si="29"/>
        <v>0</v>
      </c>
      <c r="AD22" s="468"/>
      <c r="AE22" s="550"/>
      <c r="AF22" s="6"/>
      <c r="AG22" s="6"/>
      <c r="AH22" s="6"/>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row>
    <row r="23" spans="1:421" s="469" customFormat="1" ht="111" customHeight="1">
      <c r="A23" s="727">
        <v>5</v>
      </c>
      <c r="B23" s="600">
        <v>7000024508</v>
      </c>
      <c r="C23" s="600">
        <v>30</v>
      </c>
      <c r="D23" s="600">
        <v>110</v>
      </c>
      <c r="E23" s="600">
        <v>30</v>
      </c>
      <c r="F23" s="600" t="s">
        <v>526</v>
      </c>
      <c r="G23" s="599">
        <v>100001246</v>
      </c>
      <c r="H23" s="321"/>
      <c r="I23" s="322"/>
      <c r="J23" s="321"/>
      <c r="K23" s="320"/>
      <c r="L23" s="600" t="s">
        <v>541</v>
      </c>
      <c r="M23" s="600" t="s">
        <v>219</v>
      </c>
      <c r="N23" s="600">
        <v>1</v>
      </c>
      <c r="O23" s="465"/>
      <c r="P23" s="601">
        <v>18</v>
      </c>
      <c r="Q23" s="318" t="str">
        <f t="shared" si="18"/>
        <v>INCLUDED</v>
      </c>
      <c r="R23" s="318" t="str">
        <f t="shared" si="19"/>
        <v>INCLUDED</v>
      </c>
      <c r="S23" s="318" t="str">
        <f t="shared" si="20"/>
        <v>INCLUDED</v>
      </c>
      <c r="T23" s="466">
        <f t="shared" si="21"/>
        <v>0</v>
      </c>
      <c r="U23" s="300">
        <f t="shared" si="22"/>
        <v>0</v>
      </c>
      <c r="V23" s="371">
        <f>Discount!$J$36</f>
        <v>0</v>
      </c>
      <c r="W23" s="300">
        <f t="shared" si="23"/>
        <v>0</v>
      </c>
      <c r="X23" s="301">
        <f t="shared" si="24"/>
        <v>0</v>
      </c>
      <c r="Y23" s="467">
        <f t="shared" si="25"/>
        <v>0</v>
      </c>
      <c r="Z23" s="546">
        <f t="shared" si="26"/>
        <v>0</v>
      </c>
      <c r="AA23" s="467">
        <f t="shared" si="27"/>
        <v>0</v>
      </c>
      <c r="AB23" s="468">
        <f t="shared" si="28"/>
        <v>0</v>
      </c>
      <c r="AC23" s="467">
        <f t="shared" si="29"/>
        <v>0</v>
      </c>
      <c r="AD23" s="468"/>
      <c r="AE23" s="550"/>
      <c r="AF23" s="6"/>
      <c r="AG23" s="6"/>
      <c r="AH23" s="6"/>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row>
    <row r="24" spans="1:421" s="469" customFormat="1" ht="111" customHeight="1">
      <c r="A24" s="728">
        <v>6</v>
      </c>
      <c r="B24" s="600">
        <v>7000024508</v>
      </c>
      <c r="C24" s="600">
        <v>40</v>
      </c>
      <c r="D24" s="600">
        <v>120</v>
      </c>
      <c r="E24" s="600">
        <v>10</v>
      </c>
      <c r="F24" s="600" t="s">
        <v>527</v>
      </c>
      <c r="G24" s="599">
        <v>100044200</v>
      </c>
      <c r="H24" s="321"/>
      <c r="I24" s="322"/>
      <c r="J24" s="321"/>
      <c r="K24" s="320"/>
      <c r="L24" s="600" t="s">
        <v>542</v>
      </c>
      <c r="M24" s="600" t="s">
        <v>219</v>
      </c>
      <c r="N24" s="600">
        <v>4</v>
      </c>
      <c r="O24" s="465"/>
      <c r="P24" s="601">
        <v>18</v>
      </c>
      <c r="Q24" s="318" t="str">
        <f t="shared" si="18"/>
        <v>INCLUDED</v>
      </c>
      <c r="R24" s="318" t="str">
        <f t="shared" si="19"/>
        <v>INCLUDED</v>
      </c>
      <c r="S24" s="318" t="str">
        <f t="shared" si="20"/>
        <v>INCLUDED</v>
      </c>
      <c r="T24" s="466">
        <f t="shared" si="21"/>
        <v>0</v>
      </c>
      <c r="U24" s="300">
        <f t="shared" si="22"/>
        <v>0</v>
      </c>
      <c r="V24" s="371">
        <f>Discount!$J$36</f>
        <v>0</v>
      </c>
      <c r="W24" s="300">
        <f t="shared" si="23"/>
        <v>0</v>
      </c>
      <c r="X24" s="301">
        <f t="shared" si="24"/>
        <v>0</v>
      </c>
      <c r="Y24" s="467">
        <f t="shared" si="25"/>
        <v>0</v>
      </c>
      <c r="Z24" s="546">
        <f t="shared" si="26"/>
        <v>0</v>
      </c>
      <c r="AA24" s="467">
        <f t="shared" si="27"/>
        <v>0</v>
      </c>
      <c r="AB24" s="468">
        <f t="shared" si="28"/>
        <v>0</v>
      </c>
      <c r="AC24" s="467">
        <f t="shared" si="29"/>
        <v>0</v>
      </c>
      <c r="AD24" s="468"/>
      <c r="AE24" s="550"/>
      <c r="AF24" s="6"/>
      <c r="AG24" s="6"/>
      <c r="AH24" s="6"/>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row>
    <row r="25" spans="1:421" s="469" customFormat="1" ht="111" customHeight="1">
      <c r="A25" s="727">
        <v>7</v>
      </c>
      <c r="B25" s="600">
        <v>7000024508</v>
      </c>
      <c r="C25" s="600">
        <v>40</v>
      </c>
      <c r="D25" s="600">
        <v>120</v>
      </c>
      <c r="E25" s="600">
        <v>20</v>
      </c>
      <c r="F25" s="600" t="s">
        <v>527</v>
      </c>
      <c r="G25" s="599">
        <v>100044199</v>
      </c>
      <c r="H25" s="321"/>
      <c r="I25" s="322"/>
      <c r="J25" s="321"/>
      <c r="K25" s="320"/>
      <c r="L25" s="600" t="s">
        <v>543</v>
      </c>
      <c r="M25" s="600" t="s">
        <v>219</v>
      </c>
      <c r="N25" s="600">
        <v>4</v>
      </c>
      <c r="O25" s="465"/>
      <c r="P25" s="601">
        <v>18</v>
      </c>
      <c r="Q25" s="318" t="str">
        <f t="shared" si="18"/>
        <v>INCLUDED</v>
      </c>
      <c r="R25" s="318" t="str">
        <f t="shared" si="19"/>
        <v>INCLUDED</v>
      </c>
      <c r="S25" s="318" t="str">
        <f t="shared" si="20"/>
        <v>INCLUDED</v>
      </c>
      <c r="T25" s="466">
        <f t="shared" si="21"/>
        <v>0</v>
      </c>
      <c r="U25" s="300">
        <f t="shared" si="22"/>
        <v>0</v>
      </c>
      <c r="V25" s="371">
        <f>Discount!$J$36</f>
        <v>0</v>
      </c>
      <c r="W25" s="300">
        <f t="shared" si="23"/>
        <v>0</v>
      </c>
      <c r="X25" s="301">
        <f t="shared" si="24"/>
        <v>0</v>
      </c>
      <c r="Y25" s="467">
        <f t="shared" si="25"/>
        <v>0</v>
      </c>
      <c r="Z25" s="546">
        <f t="shared" si="26"/>
        <v>0</v>
      </c>
      <c r="AA25" s="467">
        <f t="shared" si="27"/>
        <v>0</v>
      </c>
      <c r="AB25" s="468">
        <f t="shared" si="28"/>
        <v>0</v>
      </c>
      <c r="AC25" s="467">
        <f t="shared" si="29"/>
        <v>0</v>
      </c>
      <c r="AD25" s="468"/>
      <c r="AE25" s="550"/>
      <c r="AF25" s="6"/>
      <c r="AG25" s="6"/>
      <c r="AH25" s="6"/>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row>
    <row r="26" spans="1:421" s="469" customFormat="1" ht="111" customHeight="1">
      <c r="A26" s="728">
        <v>8</v>
      </c>
      <c r="B26" s="600">
        <v>7000024508</v>
      </c>
      <c r="C26" s="600">
        <v>40</v>
      </c>
      <c r="D26" s="600">
        <v>120</v>
      </c>
      <c r="E26" s="600">
        <v>120</v>
      </c>
      <c r="F26" s="600" t="s">
        <v>527</v>
      </c>
      <c r="G26" s="599">
        <v>100044221</v>
      </c>
      <c r="H26" s="321"/>
      <c r="I26" s="322"/>
      <c r="J26" s="321"/>
      <c r="K26" s="320"/>
      <c r="L26" s="600" t="s">
        <v>544</v>
      </c>
      <c r="M26" s="600" t="s">
        <v>219</v>
      </c>
      <c r="N26" s="600">
        <v>4</v>
      </c>
      <c r="O26" s="465"/>
      <c r="P26" s="601">
        <v>18</v>
      </c>
      <c r="Q26" s="318" t="str">
        <f t="shared" si="18"/>
        <v>INCLUDED</v>
      </c>
      <c r="R26" s="318" t="str">
        <f t="shared" si="19"/>
        <v>INCLUDED</v>
      </c>
      <c r="S26" s="318" t="str">
        <f t="shared" si="20"/>
        <v>INCLUDED</v>
      </c>
      <c r="T26" s="466">
        <f t="shared" si="21"/>
        <v>0</v>
      </c>
      <c r="U26" s="300">
        <f t="shared" si="22"/>
        <v>0</v>
      </c>
      <c r="V26" s="371">
        <f>Discount!$J$36</f>
        <v>0</v>
      </c>
      <c r="W26" s="300">
        <f t="shared" si="23"/>
        <v>0</v>
      </c>
      <c r="X26" s="301">
        <f t="shared" si="24"/>
        <v>0</v>
      </c>
      <c r="Y26" s="467">
        <f t="shared" si="25"/>
        <v>0</v>
      </c>
      <c r="Z26" s="546">
        <f t="shared" si="26"/>
        <v>0</v>
      </c>
      <c r="AA26" s="467">
        <f t="shared" si="27"/>
        <v>0</v>
      </c>
      <c r="AB26" s="468">
        <f t="shared" si="28"/>
        <v>0</v>
      </c>
      <c r="AC26" s="467">
        <f t="shared" si="29"/>
        <v>0</v>
      </c>
      <c r="AD26" s="468"/>
      <c r="AE26" s="550"/>
      <c r="AF26" s="6"/>
      <c r="AG26" s="6"/>
      <c r="AH26" s="6"/>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row>
    <row r="27" spans="1:421" s="469" customFormat="1" ht="111" customHeight="1">
      <c r="A27" s="727">
        <v>9</v>
      </c>
      <c r="B27" s="600">
        <v>7000024508</v>
      </c>
      <c r="C27" s="600">
        <v>40</v>
      </c>
      <c r="D27" s="600">
        <v>120</v>
      </c>
      <c r="E27" s="600">
        <v>130</v>
      </c>
      <c r="F27" s="600" t="s">
        <v>527</v>
      </c>
      <c r="G27" s="599">
        <v>100044220</v>
      </c>
      <c r="H27" s="321"/>
      <c r="I27" s="322"/>
      <c r="J27" s="321"/>
      <c r="K27" s="320"/>
      <c r="L27" s="600" t="s">
        <v>545</v>
      </c>
      <c r="M27" s="600" t="s">
        <v>219</v>
      </c>
      <c r="N27" s="600">
        <v>24</v>
      </c>
      <c r="O27" s="465"/>
      <c r="P27" s="601">
        <v>18</v>
      </c>
      <c r="Q27" s="318" t="str">
        <f t="shared" si="18"/>
        <v>INCLUDED</v>
      </c>
      <c r="R27" s="318" t="str">
        <f t="shared" si="19"/>
        <v>INCLUDED</v>
      </c>
      <c r="S27" s="318" t="str">
        <f t="shared" si="20"/>
        <v>INCLUDED</v>
      </c>
      <c r="T27" s="466">
        <f t="shared" si="21"/>
        <v>0</v>
      </c>
      <c r="U27" s="300">
        <f t="shared" si="22"/>
        <v>0</v>
      </c>
      <c r="V27" s="371">
        <f>Discount!$J$36</f>
        <v>0</v>
      </c>
      <c r="W27" s="300">
        <f t="shared" si="23"/>
        <v>0</v>
      </c>
      <c r="X27" s="301">
        <f t="shared" si="24"/>
        <v>0</v>
      </c>
      <c r="Y27" s="467">
        <f t="shared" si="25"/>
        <v>0</v>
      </c>
      <c r="Z27" s="546">
        <f t="shared" si="26"/>
        <v>0</v>
      </c>
      <c r="AA27" s="467">
        <f t="shared" si="27"/>
        <v>0</v>
      </c>
      <c r="AB27" s="468">
        <f t="shared" si="28"/>
        <v>0</v>
      </c>
      <c r="AC27" s="467">
        <f t="shared" si="29"/>
        <v>0</v>
      </c>
      <c r="AD27" s="468"/>
      <c r="AE27" s="550"/>
      <c r="AF27" s="6"/>
      <c r="AG27" s="6"/>
      <c r="AH27" s="6"/>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row>
    <row r="28" spans="1:421" s="469" customFormat="1" ht="111" customHeight="1">
      <c r="A28" s="728">
        <v>10</v>
      </c>
      <c r="B28" s="600">
        <v>7000024508</v>
      </c>
      <c r="C28" s="600">
        <v>40</v>
      </c>
      <c r="D28" s="600">
        <v>120</v>
      </c>
      <c r="E28" s="600">
        <v>140</v>
      </c>
      <c r="F28" s="600" t="s">
        <v>527</v>
      </c>
      <c r="G28" s="599">
        <v>100044219</v>
      </c>
      <c r="H28" s="321"/>
      <c r="I28" s="322"/>
      <c r="J28" s="321"/>
      <c r="K28" s="320"/>
      <c r="L28" s="600" t="s">
        <v>546</v>
      </c>
      <c r="M28" s="600" t="s">
        <v>219</v>
      </c>
      <c r="N28" s="600">
        <v>1</v>
      </c>
      <c r="O28" s="465"/>
      <c r="P28" s="601">
        <v>18</v>
      </c>
      <c r="Q28" s="318" t="str">
        <f t="shared" si="18"/>
        <v>INCLUDED</v>
      </c>
      <c r="R28" s="318" t="str">
        <f t="shared" si="19"/>
        <v>INCLUDED</v>
      </c>
      <c r="S28" s="318" t="str">
        <f t="shared" si="20"/>
        <v>INCLUDED</v>
      </c>
      <c r="T28" s="466">
        <f t="shared" si="21"/>
        <v>0</v>
      </c>
      <c r="U28" s="300">
        <f t="shared" si="22"/>
        <v>0</v>
      </c>
      <c r="V28" s="371">
        <f>Discount!$J$36</f>
        <v>0</v>
      </c>
      <c r="W28" s="300">
        <f t="shared" si="23"/>
        <v>0</v>
      </c>
      <c r="X28" s="301">
        <f t="shared" si="24"/>
        <v>0</v>
      </c>
      <c r="Y28" s="467">
        <f t="shared" si="25"/>
        <v>0</v>
      </c>
      <c r="Z28" s="546">
        <f t="shared" si="26"/>
        <v>0</v>
      </c>
      <c r="AA28" s="467">
        <f t="shared" si="27"/>
        <v>0</v>
      </c>
      <c r="AB28" s="468">
        <f t="shared" si="28"/>
        <v>0</v>
      </c>
      <c r="AC28" s="467">
        <f t="shared" si="29"/>
        <v>0</v>
      </c>
      <c r="AD28" s="468"/>
      <c r="AE28" s="550"/>
      <c r="AF28" s="6"/>
      <c r="AG28" s="6"/>
      <c r="AH28" s="6"/>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row>
    <row r="29" spans="1:421" s="472" customFormat="1" ht="111" customHeight="1">
      <c r="A29" s="727">
        <v>11</v>
      </c>
      <c r="B29" s="600">
        <v>7000024508</v>
      </c>
      <c r="C29" s="600">
        <v>40</v>
      </c>
      <c r="D29" s="600">
        <v>120</v>
      </c>
      <c r="E29" s="600">
        <v>150</v>
      </c>
      <c r="F29" s="600" t="s">
        <v>527</v>
      </c>
      <c r="G29" s="599">
        <v>100044218</v>
      </c>
      <c r="H29" s="321"/>
      <c r="I29" s="322"/>
      <c r="J29" s="321"/>
      <c r="K29" s="320"/>
      <c r="L29" s="600" t="s">
        <v>547</v>
      </c>
      <c r="M29" s="600" t="s">
        <v>219</v>
      </c>
      <c r="N29" s="600">
        <v>8</v>
      </c>
      <c r="O29" s="465"/>
      <c r="P29" s="601">
        <v>18</v>
      </c>
      <c r="Q29" s="318" t="str">
        <f t="shared" si="18"/>
        <v>INCLUDED</v>
      </c>
      <c r="R29" s="318" t="str">
        <f t="shared" si="19"/>
        <v>INCLUDED</v>
      </c>
      <c r="S29" s="318" t="str">
        <f t="shared" si="20"/>
        <v>INCLUDED</v>
      </c>
      <c r="T29" s="466">
        <f t="shared" si="21"/>
        <v>0</v>
      </c>
      <c r="U29" s="300">
        <f t="shared" si="22"/>
        <v>0</v>
      </c>
      <c r="V29" s="371">
        <f>Discount!$J$36</f>
        <v>0</v>
      </c>
      <c r="W29" s="300">
        <f t="shared" si="23"/>
        <v>0</v>
      </c>
      <c r="X29" s="301">
        <f t="shared" si="24"/>
        <v>0</v>
      </c>
      <c r="Y29" s="467">
        <f t="shared" si="25"/>
        <v>0</v>
      </c>
      <c r="Z29" s="546">
        <f t="shared" si="26"/>
        <v>0</v>
      </c>
      <c r="AA29" s="467">
        <f t="shared" si="27"/>
        <v>0</v>
      </c>
      <c r="AB29" s="468">
        <f t="shared" si="28"/>
        <v>0</v>
      </c>
      <c r="AC29" s="467">
        <f t="shared" si="29"/>
        <v>0</v>
      </c>
      <c r="AD29" s="468"/>
      <c r="AE29" s="550"/>
      <c r="AF29" s="6"/>
      <c r="AG29" s="6"/>
      <c r="AH29" s="6"/>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218"/>
      <c r="BI29" s="218"/>
      <c r="BJ29" s="218"/>
      <c r="BK29" s="218"/>
      <c r="BL29" s="218"/>
      <c r="BM29" s="218"/>
      <c r="BN29" s="218"/>
      <c r="BO29" s="218"/>
      <c r="BP29" s="218"/>
      <c r="BQ29" s="218"/>
      <c r="BR29" s="218"/>
      <c r="BS29" s="218"/>
      <c r="BT29" s="218"/>
      <c r="BU29" s="218"/>
      <c r="BV29" s="218"/>
      <c r="BW29" s="218"/>
      <c r="BX29" s="218"/>
      <c r="BY29" s="218"/>
      <c r="BZ29" s="218"/>
      <c r="CA29" s="218"/>
      <c r="CB29" s="218"/>
      <c r="CC29" s="218"/>
      <c r="CD29" s="218"/>
      <c r="CE29" s="218"/>
      <c r="CF29" s="218"/>
      <c r="CG29" s="218"/>
      <c r="CH29" s="218"/>
      <c r="CI29" s="218"/>
      <c r="CJ29" s="218"/>
      <c r="CK29" s="218"/>
      <c r="CL29" s="218"/>
      <c r="CM29" s="218"/>
      <c r="CN29" s="218"/>
      <c r="CO29" s="218"/>
      <c r="CP29" s="218"/>
      <c r="CQ29" s="218"/>
      <c r="CR29" s="218"/>
      <c r="CS29" s="218"/>
      <c r="CT29" s="218"/>
      <c r="CU29" s="218"/>
      <c r="CV29" s="218"/>
      <c r="CW29" s="218"/>
      <c r="CX29" s="218"/>
      <c r="CY29" s="218"/>
      <c r="CZ29" s="218"/>
      <c r="DA29" s="218"/>
      <c r="DB29" s="218"/>
      <c r="DC29" s="218"/>
      <c r="DD29" s="218"/>
      <c r="DE29" s="218"/>
      <c r="DF29" s="218"/>
      <c r="DG29" s="218"/>
      <c r="DH29" s="218"/>
      <c r="DI29" s="218"/>
      <c r="DJ29" s="218"/>
      <c r="DK29" s="218"/>
      <c r="DL29" s="218"/>
      <c r="DM29" s="218"/>
      <c r="DN29" s="218"/>
      <c r="DO29" s="218"/>
      <c r="DP29" s="218"/>
      <c r="DQ29" s="218"/>
      <c r="DR29" s="218"/>
      <c r="DS29" s="218"/>
      <c r="DT29" s="218"/>
      <c r="DU29" s="218"/>
      <c r="DV29" s="218"/>
      <c r="DW29" s="218"/>
      <c r="DX29" s="218"/>
      <c r="DY29" s="218"/>
      <c r="DZ29" s="218"/>
      <c r="EA29" s="218"/>
      <c r="EB29" s="218"/>
      <c r="EC29" s="218"/>
      <c r="ED29" s="218"/>
      <c r="EE29" s="218"/>
      <c r="EF29" s="218"/>
      <c r="EG29" s="218"/>
      <c r="EH29" s="218"/>
      <c r="EI29" s="218"/>
      <c r="EJ29" s="218"/>
      <c r="EK29" s="218"/>
      <c r="EL29" s="218"/>
      <c r="EM29" s="218"/>
      <c r="EN29" s="218"/>
      <c r="EO29" s="218"/>
      <c r="EP29" s="218"/>
      <c r="EQ29" s="218"/>
      <c r="ER29" s="218"/>
      <c r="ES29" s="218"/>
      <c r="ET29" s="218"/>
      <c r="EU29" s="218"/>
      <c r="EV29" s="218"/>
      <c r="EW29" s="218"/>
      <c r="EX29" s="218"/>
      <c r="EY29" s="218"/>
      <c r="EZ29" s="218"/>
      <c r="FA29" s="218"/>
      <c r="FB29" s="218"/>
      <c r="FC29" s="218"/>
      <c r="FD29" s="218"/>
      <c r="FE29" s="218"/>
      <c r="FF29" s="218"/>
      <c r="FG29" s="218"/>
      <c r="FH29" s="218"/>
      <c r="FI29" s="218"/>
      <c r="FJ29" s="218"/>
      <c r="FK29" s="218"/>
      <c r="FL29" s="218"/>
      <c r="FM29" s="218"/>
      <c r="FN29" s="218"/>
      <c r="FO29" s="218"/>
      <c r="FP29" s="218"/>
      <c r="FQ29" s="218"/>
      <c r="FR29" s="218"/>
      <c r="FS29" s="218"/>
      <c r="FT29" s="218"/>
      <c r="FU29" s="218"/>
      <c r="FV29" s="218"/>
      <c r="FW29" s="218"/>
      <c r="FX29" s="218"/>
      <c r="FY29" s="218"/>
      <c r="FZ29" s="218"/>
      <c r="GA29" s="218"/>
      <c r="GB29" s="218"/>
      <c r="GC29" s="218"/>
      <c r="GD29" s="218"/>
      <c r="GE29" s="218"/>
      <c r="GF29" s="218"/>
      <c r="GG29" s="218"/>
      <c r="GH29" s="218"/>
      <c r="GI29" s="218"/>
      <c r="GJ29" s="218"/>
      <c r="GK29" s="218"/>
      <c r="GL29" s="218"/>
      <c r="GM29" s="218"/>
      <c r="GN29" s="218"/>
      <c r="GO29" s="218"/>
      <c r="GP29" s="218"/>
      <c r="GQ29" s="218"/>
      <c r="GR29" s="218"/>
      <c r="GS29" s="218"/>
      <c r="GT29" s="218"/>
      <c r="GU29" s="218"/>
      <c r="GV29" s="218"/>
      <c r="GW29" s="218"/>
      <c r="GX29" s="218"/>
      <c r="GY29" s="218"/>
      <c r="GZ29" s="218"/>
      <c r="HA29" s="218"/>
      <c r="HB29" s="218"/>
      <c r="HC29" s="218"/>
      <c r="HD29" s="218"/>
      <c r="HE29" s="218"/>
      <c r="HF29" s="218"/>
      <c r="HG29" s="218"/>
      <c r="HH29" s="218"/>
      <c r="HI29" s="218"/>
      <c r="HJ29" s="218"/>
      <c r="HK29" s="218"/>
      <c r="HL29" s="218"/>
      <c r="HM29" s="218"/>
      <c r="HN29" s="218"/>
      <c r="HO29" s="218"/>
      <c r="HP29" s="218"/>
      <c r="HQ29" s="218"/>
      <c r="HR29" s="218"/>
      <c r="HS29" s="218"/>
      <c r="HT29" s="218"/>
      <c r="HU29" s="218"/>
      <c r="HV29" s="218"/>
      <c r="HW29" s="218"/>
      <c r="HX29" s="218"/>
      <c r="HY29" s="218"/>
      <c r="HZ29" s="218"/>
      <c r="IA29" s="218"/>
      <c r="IB29" s="218"/>
      <c r="IC29" s="218"/>
      <c r="ID29" s="218"/>
      <c r="IE29" s="218"/>
      <c r="IF29" s="218"/>
      <c r="IG29" s="218"/>
      <c r="IH29" s="218"/>
      <c r="II29" s="218"/>
      <c r="IJ29" s="218"/>
      <c r="IK29" s="218"/>
      <c r="IL29" s="218"/>
      <c r="IM29" s="218"/>
      <c r="IN29" s="218"/>
      <c r="IO29" s="218"/>
      <c r="IP29" s="218"/>
      <c r="IQ29" s="218"/>
      <c r="IR29" s="218"/>
      <c r="IS29" s="218"/>
      <c r="IT29" s="218"/>
      <c r="IU29" s="218"/>
      <c r="IV29" s="218"/>
      <c r="IW29" s="218"/>
      <c r="IX29" s="218"/>
      <c r="IY29" s="218"/>
      <c r="IZ29" s="218"/>
      <c r="JA29" s="218"/>
      <c r="JB29" s="218"/>
      <c r="JC29" s="218"/>
      <c r="JD29" s="218"/>
      <c r="JE29" s="218"/>
      <c r="JF29" s="218"/>
      <c r="JG29" s="218"/>
      <c r="JH29" s="218"/>
      <c r="JI29" s="218"/>
      <c r="JJ29" s="218"/>
      <c r="JK29" s="218"/>
      <c r="JL29" s="218"/>
      <c r="JM29" s="218"/>
      <c r="JN29" s="218"/>
      <c r="JO29" s="218"/>
      <c r="JP29" s="218"/>
      <c r="JQ29" s="218"/>
      <c r="JR29" s="218"/>
      <c r="JS29" s="218"/>
      <c r="JT29" s="218"/>
      <c r="JU29" s="218"/>
      <c r="JV29" s="218"/>
      <c r="JW29" s="218"/>
      <c r="JX29" s="218"/>
      <c r="JY29" s="218"/>
      <c r="JZ29" s="218"/>
      <c r="KA29" s="218"/>
      <c r="KB29" s="218"/>
      <c r="KC29" s="218"/>
      <c r="KD29" s="218"/>
      <c r="KE29" s="218"/>
      <c r="KF29" s="218"/>
      <c r="KG29" s="218"/>
      <c r="KH29" s="218"/>
      <c r="KI29" s="218"/>
      <c r="KJ29" s="218"/>
      <c r="KK29" s="218"/>
      <c r="KL29" s="218"/>
      <c r="KM29" s="218"/>
      <c r="KN29" s="218"/>
      <c r="KO29" s="218"/>
      <c r="KP29" s="218"/>
      <c r="KQ29" s="218"/>
      <c r="KR29" s="218"/>
      <c r="KS29" s="218"/>
      <c r="KT29" s="218"/>
      <c r="KU29" s="218"/>
      <c r="KV29" s="218"/>
      <c r="KW29" s="218"/>
      <c r="KX29" s="218"/>
      <c r="KY29" s="218"/>
      <c r="KZ29" s="218"/>
      <c r="LA29" s="218"/>
      <c r="LB29" s="218"/>
      <c r="LC29" s="218"/>
      <c r="LD29" s="218"/>
      <c r="LE29" s="218"/>
      <c r="LF29" s="218"/>
      <c r="LG29" s="218"/>
      <c r="LH29" s="218"/>
      <c r="LI29" s="218"/>
      <c r="LJ29" s="218"/>
      <c r="LK29" s="218"/>
      <c r="LL29" s="218"/>
      <c r="LM29" s="218"/>
      <c r="LN29" s="218"/>
      <c r="LO29" s="218"/>
      <c r="LP29" s="218"/>
      <c r="LQ29" s="218"/>
      <c r="LR29" s="218"/>
      <c r="LS29" s="218"/>
      <c r="LT29" s="218"/>
      <c r="LU29" s="218"/>
      <c r="LV29" s="218"/>
      <c r="LW29" s="218"/>
      <c r="LX29" s="218"/>
      <c r="LY29" s="218"/>
      <c r="LZ29" s="218"/>
      <c r="MA29" s="218"/>
      <c r="MB29" s="218"/>
      <c r="MC29" s="218"/>
      <c r="MD29" s="218"/>
      <c r="ME29" s="218"/>
      <c r="MF29" s="218"/>
      <c r="MG29" s="218"/>
      <c r="MH29" s="218"/>
      <c r="MI29" s="218"/>
      <c r="MJ29" s="218"/>
      <c r="MK29" s="218"/>
      <c r="ML29" s="218"/>
      <c r="MM29" s="218"/>
      <c r="MN29" s="218"/>
      <c r="MO29" s="218"/>
      <c r="MP29" s="218"/>
      <c r="MQ29" s="218"/>
      <c r="MR29" s="218"/>
      <c r="MS29" s="218"/>
      <c r="MT29" s="218"/>
      <c r="MU29" s="218"/>
      <c r="MV29" s="218"/>
      <c r="MW29" s="218"/>
      <c r="MX29" s="218"/>
      <c r="MY29" s="218"/>
      <c r="MZ29" s="218"/>
      <c r="NA29" s="218"/>
      <c r="NB29" s="218"/>
      <c r="NC29" s="218"/>
      <c r="ND29" s="218"/>
      <c r="NE29" s="218"/>
      <c r="NF29" s="218"/>
      <c r="NG29" s="218"/>
      <c r="NH29" s="218"/>
      <c r="NI29" s="218"/>
      <c r="NJ29" s="218"/>
      <c r="NK29" s="218"/>
      <c r="NL29" s="218"/>
      <c r="NM29" s="218"/>
      <c r="NN29" s="218"/>
      <c r="NO29" s="218"/>
      <c r="NP29" s="218"/>
      <c r="NQ29" s="218"/>
      <c r="NR29" s="218"/>
      <c r="NS29" s="218"/>
      <c r="NT29" s="218"/>
      <c r="NU29" s="218"/>
      <c r="NV29" s="218"/>
      <c r="NW29" s="218"/>
      <c r="NX29" s="218"/>
      <c r="NY29" s="218"/>
      <c r="NZ29" s="218"/>
      <c r="OA29" s="218"/>
      <c r="OB29" s="218"/>
      <c r="OC29" s="218"/>
      <c r="OD29" s="218"/>
      <c r="OE29" s="218"/>
      <c r="OF29" s="218"/>
      <c r="OG29" s="218"/>
      <c r="OH29" s="218"/>
      <c r="OI29" s="218"/>
      <c r="OJ29" s="218"/>
      <c r="OK29" s="218"/>
      <c r="OL29" s="218"/>
      <c r="OM29" s="218"/>
      <c r="ON29" s="218"/>
      <c r="OO29" s="218"/>
      <c r="OP29" s="218"/>
      <c r="OQ29" s="218"/>
      <c r="OR29" s="218"/>
      <c r="OS29" s="218"/>
      <c r="OT29" s="218"/>
      <c r="OU29" s="218"/>
      <c r="OV29" s="218"/>
      <c r="OW29" s="218"/>
      <c r="OX29" s="218"/>
      <c r="OY29" s="218"/>
      <c r="OZ29" s="218"/>
      <c r="PA29" s="218"/>
      <c r="PB29" s="218"/>
      <c r="PC29" s="218"/>
      <c r="PD29" s="218"/>
      <c r="PE29" s="218"/>
    </row>
    <row r="30" spans="1:421" s="469" customFormat="1" ht="111" customHeight="1">
      <c r="A30" s="728">
        <v>12</v>
      </c>
      <c r="B30" s="600">
        <v>7000024508</v>
      </c>
      <c r="C30" s="600">
        <v>40</v>
      </c>
      <c r="D30" s="600">
        <v>120</v>
      </c>
      <c r="E30" s="600">
        <v>160</v>
      </c>
      <c r="F30" s="600" t="s">
        <v>527</v>
      </c>
      <c r="G30" s="599">
        <v>100044217</v>
      </c>
      <c r="H30" s="321"/>
      <c r="I30" s="322"/>
      <c r="J30" s="321"/>
      <c r="K30" s="320"/>
      <c r="L30" s="600" t="s">
        <v>548</v>
      </c>
      <c r="M30" s="600" t="s">
        <v>219</v>
      </c>
      <c r="N30" s="600">
        <v>20</v>
      </c>
      <c r="O30" s="465"/>
      <c r="P30" s="601">
        <v>18</v>
      </c>
      <c r="Q30" s="318" t="str">
        <f t="shared" si="18"/>
        <v>INCLUDED</v>
      </c>
      <c r="R30" s="318" t="str">
        <f t="shared" si="19"/>
        <v>INCLUDED</v>
      </c>
      <c r="S30" s="318" t="str">
        <f t="shared" si="20"/>
        <v>INCLUDED</v>
      </c>
      <c r="T30" s="466">
        <f t="shared" si="21"/>
        <v>0</v>
      </c>
      <c r="U30" s="300">
        <f t="shared" si="22"/>
        <v>0</v>
      </c>
      <c r="V30" s="371">
        <f>Discount!$J$36</f>
        <v>0</v>
      </c>
      <c r="W30" s="300">
        <f t="shared" si="23"/>
        <v>0</v>
      </c>
      <c r="X30" s="301">
        <f t="shared" si="24"/>
        <v>0</v>
      </c>
      <c r="Y30" s="467">
        <f t="shared" si="25"/>
        <v>0</v>
      </c>
      <c r="Z30" s="546">
        <f t="shared" si="26"/>
        <v>0</v>
      </c>
      <c r="AA30" s="467">
        <f t="shared" si="27"/>
        <v>0</v>
      </c>
      <c r="AB30" s="468">
        <f t="shared" si="28"/>
        <v>0</v>
      </c>
      <c r="AC30" s="467">
        <f t="shared" si="29"/>
        <v>0</v>
      </c>
      <c r="AD30" s="468"/>
      <c r="AE30" s="550"/>
      <c r="AF30" s="6"/>
      <c r="AG30" s="6"/>
      <c r="AH30" s="6"/>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row>
    <row r="31" spans="1:421" s="469" customFormat="1" ht="111" customHeight="1">
      <c r="A31" s="727">
        <v>13</v>
      </c>
      <c r="B31" s="600">
        <v>7000024508</v>
      </c>
      <c r="C31" s="600">
        <v>40</v>
      </c>
      <c r="D31" s="600">
        <v>120</v>
      </c>
      <c r="E31" s="600">
        <v>180</v>
      </c>
      <c r="F31" s="600" t="s">
        <v>527</v>
      </c>
      <c r="G31" s="599">
        <v>100044215</v>
      </c>
      <c r="H31" s="321"/>
      <c r="I31" s="322"/>
      <c r="J31" s="321"/>
      <c r="K31" s="320"/>
      <c r="L31" s="600" t="s">
        <v>549</v>
      </c>
      <c r="M31" s="600" t="s">
        <v>219</v>
      </c>
      <c r="N31" s="600">
        <v>12</v>
      </c>
      <c r="O31" s="465"/>
      <c r="P31" s="601">
        <v>18</v>
      </c>
      <c r="Q31" s="318" t="str">
        <f t="shared" si="18"/>
        <v>INCLUDED</v>
      </c>
      <c r="R31" s="318" t="str">
        <f t="shared" si="19"/>
        <v>INCLUDED</v>
      </c>
      <c r="S31" s="318" t="str">
        <f t="shared" si="20"/>
        <v>INCLUDED</v>
      </c>
      <c r="T31" s="466">
        <f t="shared" si="21"/>
        <v>0</v>
      </c>
      <c r="U31" s="300">
        <f t="shared" si="22"/>
        <v>0</v>
      </c>
      <c r="V31" s="371">
        <f>Discount!$J$36</f>
        <v>0</v>
      </c>
      <c r="W31" s="300">
        <f t="shared" si="23"/>
        <v>0</v>
      </c>
      <c r="X31" s="301">
        <f t="shared" si="24"/>
        <v>0</v>
      </c>
      <c r="Y31" s="467">
        <f t="shared" si="25"/>
        <v>0</v>
      </c>
      <c r="Z31" s="546">
        <f t="shared" si="26"/>
        <v>0</v>
      </c>
      <c r="AA31" s="467">
        <f t="shared" si="27"/>
        <v>0</v>
      </c>
      <c r="AB31" s="468">
        <f t="shared" si="28"/>
        <v>0</v>
      </c>
      <c r="AC31" s="467">
        <f t="shared" si="29"/>
        <v>0</v>
      </c>
      <c r="AD31" s="468"/>
      <c r="AE31" s="550"/>
      <c r="AF31" s="6"/>
      <c r="AG31" s="6"/>
      <c r="AH31" s="6"/>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row>
    <row r="32" spans="1:421" s="469" customFormat="1" ht="111" customHeight="1">
      <c r="A32" s="728">
        <v>14</v>
      </c>
      <c r="B32" s="600">
        <v>7000024508</v>
      </c>
      <c r="C32" s="600">
        <v>40</v>
      </c>
      <c r="D32" s="600">
        <v>120</v>
      </c>
      <c r="E32" s="600">
        <v>190</v>
      </c>
      <c r="F32" s="600" t="s">
        <v>527</v>
      </c>
      <c r="G32" s="599">
        <v>100044214</v>
      </c>
      <c r="H32" s="321"/>
      <c r="I32" s="322"/>
      <c r="J32" s="321"/>
      <c r="K32" s="320"/>
      <c r="L32" s="600" t="s">
        <v>550</v>
      </c>
      <c r="M32" s="600" t="s">
        <v>219</v>
      </c>
      <c r="N32" s="600">
        <v>32</v>
      </c>
      <c r="O32" s="465"/>
      <c r="P32" s="601">
        <v>18</v>
      </c>
      <c r="Q32" s="318" t="str">
        <f t="shared" si="18"/>
        <v>INCLUDED</v>
      </c>
      <c r="R32" s="318" t="str">
        <f t="shared" si="19"/>
        <v>INCLUDED</v>
      </c>
      <c r="S32" s="318" t="str">
        <f t="shared" si="20"/>
        <v>INCLUDED</v>
      </c>
      <c r="T32" s="466">
        <f t="shared" si="21"/>
        <v>0</v>
      </c>
      <c r="U32" s="300">
        <f t="shared" si="22"/>
        <v>0</v>
      </c>
      <c r="V32" s="371">
        <f>Discount!$J$36</f>
        <v>0</v>
      </c>
      <c r="W32" s="300">
        <f t="shared" si="23"/>
        <v>0</v>
      </c>
      <c r="X32" s="301">
        <f t="shared" si="24"/>
        <v>0</v>
      </c>
      <c r="Y32" s="467">
        <f t="shared" si="25"/>
        <v>0</v>
      </c>
      <c r="Z32" s="546">
        <f t="shared" si="26"/>
        <v>0</v>
      </c>
      <c r="AA32" s="467">
        <f t="shared" si="27"/>
        <v>0</v>
      </c>
      <c r="AB32" s="468">
        <f t="shared" si="28"/>
        <v>0</v>
      </c>
      <c r="AC32" s="467">
        <f t="shared" si="29"/>
        <v>0</v>
      </c>
      <c r="AD32" s="468"/>
      <c r="AE32" s="550"/>
      <c r="AF32" s="6"/>
      <c r="AG32" s="6"/>
      <c r="AH32" s="6"/>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row>
    <row r="33" spans="1:421" s="469" customFormat="1" ht="111" customHeight="1">
      <c r="A33" s="727">
        <v>15</v>
      </c>
      <c r="B33" s="600">
        <v>7000024508</v>
      </c>
      <c r="C33" s="600">
        <v>40</v>
      </c>
      <c r="D33" s="600">
        <v>120</v>
      </c>
      <c r="E33" s="600">
        <v>200</v>
      </c>
      <c r="F33" s="600" t="s">
        <v>527</v>
      </c>
      <c r="G33" s="599">
        <v>100044213</v>
      </c>
      <c r="H33" s="321"/>
      <c r="I33" s="322"/>
      <c r="J33" s="321"/>
      <c r="K33" s="320"/>
      <c r="L33" s="600" t="s">
        <v>551</v>
      </c>
      <c r="M33" s="600" t="s">
        <v>219</v>
      </c>
      <c r="N33" s="600">
        <v>1</v>
      </c>
      <c r="O33" s="465"/>
      <c r="P33" s="601">
        <v>18</v>
      </c>
      <c r="Q33" s="318" t="str">
        <f t="shared" si="18"/>
        <v>INCLUDED</v>
      </c>
      <c r="R33" s="318" t="str">
        <f t="shared" si="19"/>
        <v>INCLUDED</v>
      </c>
      <c r="S33" s="318" t="str">
        <f t="shared" si="20"/>
        <v>INCLUDED</v>
      </c>
      <c r="T33" s="466">
        <f t="shared" si="21"/>
        <v>0</v>
      </c>
      <c r="U33" s="300">
        <f t="shared" si="22"/>
        <v>0</v>
      </c>
      <c r="V33" s="371">
        <f>Discount!$J$36</f>
        <v>0</v>
      </c>
      <c r="W33" s="300">
        <f t="shared" si="23"/>
        <v>0</v>
      </c>
      <c r="X33" s="301">
        <f t="shared" si="24"/>
        <v>0</v>
      </c>
      <c r="Y33" s="467">
        <f t="shared" si="25"/>
        <v>0</v>
      </c>
      <c r="Z33" s="546">
        <f t="shared" si="26"/>
        <v>0</v>
      </c>
      <c r="AA33" s="467">
        <f t="shared" si="27"/>
        <v>0</v>
      </c>
      <c r="AB33" s="468">
        <f t="shared" si="28"/>
        <v>0</v>
      </c>
      <c r="AC33" s="467">
        <f t="shared" si="29"/>
        <v>0</v>
      </c>
      <c r="AD33" s="468"/>
      <c r="AE33" s="550"/>
      <c r="AF33" s="6"/>
      <c r="AG33" s="6"/>
      <c r="AH33" s="6"/>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row>
    <row r="34" spans="1:421" s="472" customFormat="1" ht="111" customHeight="1">
      <c r="A34" s="728">
        <v>16</v>
      </c>
      <c r="B34" s="600">
        <v>7000024508</v>
      </c>
      <c r="C34" s="600">
        <v>40</v>
      </c>
      <c r="D34" s="600">
        <v>120</v>
      </c>
      <c r="E34" s="600">
        <v>210</v>
      </c>
      <c r="F34" s="600" t="s">
        <v>527</v>
      </c>
      <c r="G34" s="599">
        <v>100044212</v>
      </c>
      <c r="H34" s="321"/>
      <c r="I34" s="322"/>
      <c r="J34" s="321"/>
      <c r="K34" s="320"/>
      <c r="L34" s="600" t="s">
        <v>552</v>
      </c>
      <c r="M34" s="600" t="s">
        <v>219</v>
      </c>
      <c r="N34" s="600">
        <v>28</v>
      </c>
      <c r="O34" s="465"/>
      <c r="P34" s="601">
        <v>18</v>
      </c>
      <c r="Q34" s="318" t="str">
        <f t="shared" si="18"/>
        <v>INCLUDED</v>
      </c>
      <c r="R34" s="318" t="str">
        <f t="shared" si="19"/>
        <v>INCLUDED</v>
      </c>
      <c r="S34" s="318" t="str">
        <f t="shared" si="20"/>
        <v>INCLUDED</v>
      </c>
      <c r="T34" s="466">
        <f t="shared" si="21"/>
        <v>0</v>
      </c>
      <c r="U34" s="300">
        <f t="shared" si="22"/>
        <v>0</v>
      </c>
      <c r="V34" s="371">
        <f>Discount!$J$36</f>
        <v>0</v>
      </c>
      <c r="W34" s="300">
        <f t="shared" si="23"/>
        <v>0</v>
      </c>
      <c r="X34" s="301">
        <f t="shared" si="24"/>
        <v>0</v>
      </c>
      <c r="Y34" s="467">
        <f t="shared" si="25"/>
        <v>0</v>
      </c>
      <c r="Z34" s="546">
        <f t="shared" si="26"/>
        <v>0</v>
      </c>
      <c r="AA34" s="467">
        <f t="shared" si="27"/>
        <v>0</v>
      </c>
      <c r="AB34" s="468">
        <f t="shared" si="28"/>
        <v>0</v>
      </c>
      <c r="AC34" s="467">
        <f t="shared" si="29"/>
        <v>0</v>
      </c>
      <c r="AD34" s="468"/>
      <c r="AE34" s="550"/>
      <c r="AF34" s="6"/>
      <c r="AG34" s="6"/>
      <c r="AH34" s="6"/>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218"/>
      <c r="BI34" s="218"/>
      <c r="BJ34" s="218"/>
      <c r="BK34" s="218"/>
      <c r="BL34" s="218"/>
      <c r="BM34" s="218"/>
      <c r="BN34" s="218"/>
      <c r="BO34" s="218"/>
      <c r="BP34" s="218"/>
      <c r="BQ34" s="218"/>
      <c r="BR34" s="218"/>
      <c r="BS34" s="218"/>
      <c r="BT34" s="218"/>
      <c r="BU34" s="218"/>
      <c r="BV34" s="218"/>
      <c r="BW34" s="218"/>
      <c r="BX34" s="218"/>
      <c r="BY34" s="218"/>
      <c r="BZ34" s="218"/>
      <c r="CA34" s="218"/>
      <c r="CB34" s="218"/>
      <c r="CC34" s="218"/>
      <c r="CD34" s="218"/>
      <c r="CE34" s="218"/>
      <c r="CF34" s="218"/>
      <c r="CG34" s="218"/>
      <c r="CH34" s="218"/>
      <c r="CI34" s="218"/>
      <c r="CJ34" s="218"/>
      <c r="CK34" s="218"/>
      <c r="CL34" s="218"/>
      <c r="CM34" s="218"/>
      <c r="CN34" s="218"/>
      <c r="CO34" s="218"/>
      <c r="CP34" s="218"/>
      <c r="CQ34" s="218"/>
      <c r="CR34" s="218"/>
      <c r="CS34" s="218"/>
      <c r="CT34" s="218"/>
      <c r="CU34" s="218"/>
      <c r="CV34" s="218"/>
      <c r="CW34" s="218"/>
      <c r="CX34" s="218"/>
      <c r="CY34" s="218"/>
      <c r="CZ34" s="218"/>
      <c r="DA34" s="218"/>
      <c r="DB34" s="218"/>
      <c r="DC34" s="218"/>
      <c r="DD34" s="218"/>
      <c r="DE34" s="218"/>
      <c r="DF34" s="218"/>
      <c r="DG34" s="218"/>
      <c r="DH34" s="218"/>
      <c r="DI34" s="218"/>
      <c r="DJ34" s="218"/>
      <c r="DK34" s="218"/>
      <c r="DL34" s="218"/>
      <c r="DM34" s="218"/>
      <c r="DN34" s="218"/>
      <c r="DO34" s="218"/>
      <c r="DP34" s="218"/>
      <c r="DQ34" s="218"/>
      <c r="DR34" s="218"/>
      <c r="DS34" s="218"/>
      <c r="DT34" s="218"/>
      <c r="DU34" s="218"/>
      <c r="DV34" s="218"/>
      <c r="DW34" s="218"/>
      <c r="DX34" s="218"/>
      <c r="DY34" s="218"/>
      <c r="DZ34" s="218"/>
      <c r="EA34" s="218"/>
      <c r="EB34" s="218"/>
      <c r="EC34" s="218"/>
      <c r="ED34" s="218"/>
      <c r="EE34" s="218"/>
      <c r="EF34" s="218"/>
      <c r="EG34" s="218"/>
      <c r="EH34" s="218"/>
      <c r="EI34" s="218"/>
      <c r="EJ34" s="218"/>
      <c r="EK34" s="218"/>
      <c r="EL34" s="218"/>
      <c r="EM34" s="218"/>
      <c r="EN34" s="218"/>
      <c r="EO34" s="218"/>
      <c r="EP34" s="218"/>
      <c r="EQ34" s="218"/>
      <c r="ER34" s="218"/>
      <c r="ES34" s="218"/>
      <c r="ET34" s="218"/>
      <c r="EU34" s="218"/>
      <c r="EV34" s="218"/>
      <c r="EW34" s="218"/>
      <c r="EX34" s="218"/>
      <c r="EY34" s="218"/>
      <c r="EZ34" s="218"/>
      <c r="FA34" s="218"/>
      <c r="FB34" s="218"/>
      <c r="FC34" s="218"/>
      <c r="FD34" s="218"/>
      <c r="FE34" s="218"/>
      <c r="FF34" s="218"/>
      <c r="FG34" s="218"/>
      <c r="FH34" s="218"/>
      <c r="FI34" s="218"/>
      <c r="FJ34" s="218"/>
      <c r="FK34" s="218"/>
      <c r="FL34" s="218"/>
      <c r="FM34" s="218"/>
      <c r="FN34" s="218"/>
      <c r="FO34" s="218"/>
      <c r="FP34" s="218"/>
      <c r="FQ34" s="218"/>
      <c r="FR34" s="218"/>
      <c r="FS34" s="218"/>
      <c r="FT34" s="218"/>
      <c r="FU34" s="218"/>
      <c r="FV34" s="218"/>
      <c r="FW34" s="218"/>
      <c r="FX34" s="218"/>
      <c r="FY34" s="218"/>
      <c r="FZ34" s="218"/>
      <c r="GA34" s="218"/>
      <c r="GB34" s="218"/>
      <c r="GC34" s="218"/>
      <c r="GD34" s="218"/>
      <c r="GE34" s="218"/>
      <c r="GF34" s="218"/>
      <c r="GG34" s="218"/>
      <c r="GH34" s="218"/>
      <c r="GI34" s="218"/>
      <c r="GJ34" s="218"/>
      <c r="GK34" s="218"/>
      <c r="GL34" s="218"/>
      <c r="GM34" s="218"/>
      <c r="GN34" s="218"/>
      <c r="GO34" s="218"/>
      <c r="GP34" s="218"/>
      <c r="GQ34" s="218"/>
      <c r="GR34" s="218"/>
      <c r="GS34" s="218"/>
      <c r="GT34" s="218"/>
      <c r="GU34" s="218"/>
      <c r="GV34" s="218"/>
      <c r="GW34" s="218"/>
      <c r="GX34" s="218"/>
      <c r="GY34" s="218"/>
      <c r="GZ34" s="218"/>
      <c r="HA34" s="218"/>
      <c r="HB34" s="218"/>
      <c r="HC34" s="218"/>
      <c r="HD34" s="218"/>
      <c r="HE34" s="218"/>
      <c r="HF34" s="218"/>
      <c r="HG34" s="218"/>
      <c r="HH34" s="218"/>
      <c r="HI34" s="218"/>
      <c r="HJ34" s="218"/>
      <c r="HK34" s="218"/>
      <c r="HL34" s="218"/>
      <c r="HM34" s="218"/>
      <c r="HN34" s="218"/>
      <c r="HO34" s="218"/>
      <c r="HP34" s="218"/>
      <c r="HQ34" s="218"/>
      <c r="HR34" s="218"/>
      <c r="HS34" s="218"/>
      <c r="HT34" s="218"/>
      <c r="HU34" s="218"/>
      <c r="HV34" s="218"/>
      <c r="HW34" s="218"/>
      <c r="HX34" s="218"/>
      <c r="HY34" s="218"/>
      <c r="HZ34" s="218"/>
      <c r="IA34" s="218"/>
      <c r="IB34" s="218"/>
      <c r="IC34" s="218"/>
      <c r="ID34" s="218"/>
      <c r="IE34" s="218"/>
      <c r="IF34" s="218"/>
      <c r="IG34" s="218"/>
      <c r="IH34" s="218"/>
      <c r="II34" s="218"/>
      <c r="IJ34" s="218"/>
      <c r="IK34" s="218"/>
      <c r="IL34" s="218"/>
      <c r="IM34" s="218"/>
      <c r="IN34" s="218"/>
      <c r="IO34" s="218"/>
      <c r="IP34" s="218"/>
      <c r="IQ34" s="218"/>
      <c r="IR34" s="218"/>
      <c r="IS34" s="218"/>
      <c r="IT34" s="218"/>
      <c r="IU34" s="218"/>
      <c r="IV34" s="218"/>
      <c r="IW34" s="218"/>
      <c r="IX34" s="218"/>
      <c r="IY34" s="218"/>
      <c r="IZ34" s="218"/>
      <c r="JA34" s="218"/>
      <c r="JB34" s="218"/>
      <c r="JC34" s="218"/>
      <c r="JD34" s="218"/>
      <c r="JE34" s="218"/>
      <c r="JF34" s="218"/>
      <c r="JG34" s="218"/>
      <c r="JH34" s="218"/>
      <c r="JI34" s="218"/>
      <c r="JJ34" s="218"/>
      <c r="JK34" s="218"/>
      <c r="JL34" s="218"/>
      <c r="JM34" s="218"/>
      <c r="JN34" s="218"/>
      <c r="JO34" s="218"/>
      <c r="JP34" s="218"/>
      <c r="JQ34" s="218"/>
      <c r="JR34" s="218"/>
      <c r="JS34" s="218"/>
      <c r="JT34" s="218"/>
      <c r="JU34" s="218"/>
      <c r="JV34" s="218"/>
      <c r="JW34" s="218"/>
      <c r="JX34" s="218"/>
      <c r="JY34" s="218"/>
      <c r="JZ34" s="218"/>
      <c r="KA34" s="218"/>
      <c r="KB34" s="218"/>
      <c r="KC34" s="218"/>
      <c r="KD34" s="218"/>
      <c r="KE34" s="218"/>
      <c r="KF34" s="218"/>
      <c r="KG34" s="218"/>
      <c r="KH34" s="218"/>
      <c r="KI34" s="218"/>
      <c r="KJ34" s="218"/>
      <c r="KK34" s="218"/>
      <c r="KL34" s="218"/>
      <c r="KM34" s="218"/>
      <c r="KN34" s="218"/>
      <c r="KO34" s="218"/>
      <c r="KP34" s="218"/>
      <c r="KQ34" s="218"/>
      <c r="KR34" s="218"/>
      <c r="KS34" s="218"/>
      <c r="KT34" s="218"/>
      <c r="KU34" s="218"/>
      <c r="KV34" s="218"/>
      <c r="KW34" s="218"/>
      <c r="KX34" s="218"/>
      <c r="KY34" s="218"/>
      <c r="KZ34" s="218"/>
      <c r="LA34" s="218"/>
      <c r="LB34" s="218"/>
      <c r="LC34" s="218"/>
      <c r="LD34" s="218"/>
      <c r="LE34" s="218"/>
      <c r="LF34" s="218"/>
      <c r="LG34" s="218"/>
      <c r="LH34" s="218"/>
      <c r="LI34" s="218"/>
      <c r="LJ34" s="218"/>
      <c r="LK34" s="218"/>
      <c r="LL34" s="218"/>
      <c r="LM34" s="218"/>
      <c r="LN34" s="218"/>
      <c r="LO34" s="218"/>
      <c r="LP34" s="218"/>
      <c r="LQ34" s="218"/>
      <c r="LR34" s="218"/>
      <c r="LS34" s="218"/>
      <c r="LT34" s="218"/>
      <c r="LU34" s="218"/>
      <c r="LV34" s="218"/>
      <c r="LW34" s="218"/>
      <c r="LX34" s="218"/>
      <c r="LY34" s="218"/>
      <c r="LZ34" s="218"/>
      <c r="MA34" s="218"/>
      <c r="MB34" s="218"/>
      <c r="MC34" s="218"/>
      <c r="MD34" s="218"/>
      <c r="ME34" s="218"/>
      <c r="MF34" s="218"/>
      <c r="MG34" s="218"/>
      <c r="MH34" s="218"/>
      <c r="MI34" s="218"/>
      <c r="MJ34" s="218"/>
      <c r="MK34" s="218"/>
      <c r="ML34" s="218"/>
      <c r="MM34" s="218"/>
      <c r="MN34" s="218"/>
      <c r="MO34" s="218"/>
      <c r="MP34" s="218"/>
      <c r="MQ34" s="218"/>
      <c r="MR34" s="218"/>
      <c r="MS34" s="218"/>
      <c r="MT34" s="218"/>
      <c r="MU34" s="218"/>
      <c r="MV34" s="218"/>
      <c r="MW34" s="218"/>
      <c r="MX34" s="218"/>
      <c r="MY34" s="218"/>
      <c r="MZ34" s="218"/>
      <c r="NA34" s="218"/>
      <c r="NB34" s="218"/>
      <c r="NC34" s="218"/>
      <c r="ND34" s="218"/>
      <c r="NE34" s="218"/>
      <c r="NF34" s="218"/>
      <c r="NG34" s="218"/>
      <c r="NH34" s="218"/>
      <c r="NI34" s="218"/>
      <c r="NJ34" s="218"/>
      <c r="NK34" s="218"/>
      <c r="NL34" s="218"/>
      <c r="NM34" s="218"/>
      <c r="NN34" s="218"/>
      <c r="NO34" s="218"/>
      <c r="NP34" s="218"/>
      <c r="NQ34" s="218"/>
      <c r="NR34" s="218"/>
      <c r="NS34" s="218"/>
      <c r="NT34" s="218"/>
      <c r="NU34" s="218"/>
      <c r="NV34" s="218"/>
      <c r="NW34" s="218"/>
      <c r="NX34" s="218"/>
      <c r="NY34" s="218"/>
      <c r="NZ34" s="218"/>
      <c r="OA34" s="218"/>
      <c r="OB34" s="218"/>
      <c r="OC34" s="218"/>
      <c r="OD34" s="218"/>
      <c r="OE34" s="218"/>
      <c r="OF34" s="218"/>
      <c r="OG34" s="218"/>
      <c r="OH34" s="218"/>
      <c r="OI34" s="218"/>
      <c r="OJ34" s="218"/>
      <c r="OK34" s="218"/>
      <c r="OL34" s="218"/>
      <c r="OM34" s="218"/>
      <c r="ON34" s="218"/>
      <c r="OO34" s="218"/>
      <c r="OP34" s="218"/>
      <c r="OQ34" s="218"/>
      <c r="OR34" s="218"/>
      <c r="OS34" s="218"/>
      <c r="OT34" s="218"/>
      <c r="OU34" s="218"/>
      <c r="OV34" s="218"/>
      <c r="OW34" s="218"/>
      <c r="OX34" s="218"/>
      <c r="OY34" s="218"/>
      <c r="OZ34" s="218"/>
      <c r="PA34" s="218"/>
      <c r="PB34" s="218"/>
      <c r="PC34" s="218"/>
      <c r="PD34" s="218"/>
      <c r="PE34" s="218"/>
    </row>
    <row r="35" spans="1:421" s="472" customFormat="1" ht="111" customHeight="1">
      <c r="A35" s="727">
        <v>17</v>
      </c>
      <c r="B35" s="600">
        <v>7000024508</v>
      </c>
      <c r="C35" s="600">
        <v>40</v>
      </c>
      <c r="D35" s="600">
        <v>120</v>
      </c>
      <c r="E35" s="600">
        <v>230</v>
      </c>
      <c r="F35" s="600" t="s">
        <v>527</v>
      </c>
      <c r="G35" s="599">
        <v>100044202</v>
      </c>
      <c r="H35" s="321"/>
      <c r="I35" s="322"/>
      <c r="J35" s="321"/>
      <c r="K35" s="320"/>
      <c r="L35" s="600" t="s">
        <v>553</v>
      </c>
      <c r="M35" s="600" t="s">
        <v>219</v>
      </c>
      <c r="N35" s="600">
        <v>8</v>
      </c>
      <c r="O35" s="465"/>
      <c r="P35" s="601">
        <v>18</v>
      </c>
      <c r="Q35" s="318" t="str">
        <f t="shared" si="18"/>
        <v>INCLUDED</v>
      </c>
      <c r="R35" s="318" t="str">
        <f t="shared" si="19"/>
        <v>INCLUDED</v>
      </c>
      <c r="S35" s="318" t="str">
        <f t="shared" si="20"/>
        <v>INCLUDED</v>
      </c>
      <c r="T35" s="466">
        <f t="shared" si="21"/>
        <v>0</v>
      </c>
      <c r="U35" s="300">
        <f t="shared" si="22"/>
        <v>0</v>
      </c>
      <c r="V35" s="371">
        <f>Discount!$J$36</f>
        <v>0</v>
      </c>
      <c r="W35" s="300">
        <f t="shared" si="23"/>
        <v>0</v>
      </c>
      <c r="X35" s="301">
        <f t="shared" si="24"/>
        <v>0</v>
      </c>
      <c r="Y35" s="467">
        <f t="shared" si="25"/>
        <v>0</v>
      </c>
      <c r="Z35" s="546">
        <f t="shared" si="26"/>
        <v>0</v>
      </c>
      <c r="AA35" s="467">
        <f t="shared" si="27"/>
        <v>0</v>
      </c>
      <c r="AB35" s="468">
        <f t="shared" si="28"/>
        <v>0</v>
      </c>
      <c r="AC35" s="467">
        <f t="shared" si="29"/>
        <v>0</v>
      </c>
      <c r="AD35" s="468"/>
      <c r="AE35" s="550"/>
      <c r="AF35" s="6"/>
      <c r="AG35" s="6"/>
      <c r="AH35" s="6"/>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218"/>
      <c r="BI35" s="218"/>
      <c r="BJ35" s="218"/>
      <c r="BK35" s="218"/>
      <c r="BL35" s="218"/>
      <c r="BM35" s="218"/>
      <c r="BN35" s="218"/>
      <c r="BO35" s="218"/>
      <c r="BP35" s="218"/>
      <c r="BQ35" s="218"/>
      <c r="BR35" s="218"/>
      <c r="BS35" s="218"/>
      <c r="BT35" s="218"/>
      <c r="BU35" s="218"/>
      <c r="BV35" s="218"/>
      <c r="BW35" s="218"/>
      <c r="BX35" s="218"/>
      <c r="BY35" s="218"/>
      <c r="BZ35" s="218"/>
      <c r="CA35" s="218"/>
      <c r="CB35" s="218"/>
      <c r="CC35" s="218"/>
      <c r="CD35" s="218"/>
      <c r="CE35" s="218"/>
      <c r="CF35" s="218"/>
      <c r="CG35" s="218"/>
      <c r="CH35" s="218"/>
      <c r="CI35" s="218"/>
      <c r="CJ35" s="218"/>
      <c r="CK35" s="218"/>
      <c r="CL35" s="218"/>
      <c r="CM35" s="218"/>
      <c r="CN35" s="218"/>
      <c r="CO35" s="218"/>
      <c r="CP35" s="218"/>
      <c r="CQ35" s="218"/>
      <c r="CR35" s="218"/>
      <c r="CS35" s="218"/>
      <c r="CT35" s="218"/>
      <c r="CU35" s="218"/>
      <c r="CV35" s="218"/>
      <c r="CW35" s="218"/>
      <c r="CX35" s="218"/>
      <c r="CY35" s="218"/>
      <c r="CZ35" s="218"/>
      <c r="DA35" s="218"/>
      <c r="DB35" s="218"/>
      <c r="DC35" s="218"/>
      <c r="DD35" s="218"/>
      <c r="DE35" s="218"/>
      <c r="DF35" s="218"/>
      <c r="DG35" s="218"/>
      <c r="DH35" s="218"/>
      <c r="DI35" s="218"/>
      <c r="DJ35" s="218"/>
      <c r="DK35" s="218"/>
      <c r="DL35" s="218"/>
      <c r="DM35" s="218"/>
      <c r="DN35" s="218"/>
      <c r="DO35" s="218"/>
      <c r="DP35" s="218"/>
      <c r="DQ35" s="218"/>
      <c r="DR35" s="218"/>
      <c r="DS35" s="218"/>
      <c r="DT35" s="218"/>
      <c r="DU35" s="218"/>
      <c r="DV35" s="218"/>
      <c r="DW35" s="218"/>
      <c r="DX35" s="218"/>
      <c r="DY35" s="218"/>
      <c r="DZ35" s="218"/>
      <c r="EA35" s="218"/>
      <c r="EB35" s="218"/>
      <c r="EC35" s="218"/>
      <c r="ED35" s="218"/>
      <c r="EE35" s="218"/>
      <c r="EF35" s="218"/>
      <c r="EG35" s="218"/>
      <c r="EH35" s="218"/>
      <c r="EI35" s="218"/>
      <c r="EJ35" s="218"/>
      <c r="EK35" s="218"/>
      <c r="EL35" s="218"/>
      <c r="EM35" s="218"/>
      <c r="EN35" s="218"/>
      <c r="EO35" s="218"/>
      <c r="EP35" s="218"/>
      <c r="EQ35" s="218"/>
      <c r="ER35" s="218"/>
      <c r="ES35" s="218"/>
      <c r="ET35" s="218"/>
      <c r="EU35" s="218"/>
      <c r="EV35" s="218"/>
      <c r="EW35" s="218"/>
      <c r="EX35" s="218"/>
      <c r="EY35" s="218"/>
      <c r="EZ35" s="218"/>
      <c r="FA35" s="218"/>
      <c r="FB35" s="218"/>
      <c r="FC35" s="218"/>
      <c r="FD35" s="218"/>
      <c r="FE35" s="218"/>
      <c r="FF35" s="218"/>
      <c r="FG35" s="218"/>
      <c r="FH35" s="218"/>
      <c r="FI35" s="218"/>
      <c r="FJ35" s="218"/>
      <c r="FK35" s="218"/>
      <c r="FL35" s="218"/>
      <c r="FM35" s="218"/>
      <c r="FN35" s="218"/>
      <c r="FO35" s="218"/>
      <c r="FP35" s="218"/>
      <c r="FQ35" s="218"/>
      <c r="FR35" s="218"/>
      <c r="FS35" s="218"/>
      <c r="FT35" s="218"/>
      <c r="FU35" s="218"/>
      <c r="FV35" s="218"/>
      <c r="FW35" s="218"/>
      <c r="FX35" s="218"/>
      <c r="FY35" s="218"/>
      <c r="FZ35" s="218"/>
      <c r="GA35" s="218"/>
      <c r="GB35" s="218"/>
      <c r="GC35" s="218"/>
      <c r="GD35" s="218"/>
      <c r="GE35" s="218"/>
      <c r="GF35" s="218"/>
      <c r="GG35" s="218"/>
      <c r="GH35" s="218"/>
      <c r="GI35" s="218"/>
      <c r="GJ35" s="218"/>
      <c r="GK35" s="218"/>
      <c r="GL35" s="218"/>
      <c r="GM35" s="218"/>
      <c r="GN35" s="218"/>
      <c r="GO35" s="218"/>
      <c r="GP35" s="218"/>
      <c r="GQ35" s="218"/>
      <c r="GR35" s="218"/>
      <c r="GS35" s="218"/>
      <c r="GT35" s="218"/>
      <c r="GU35" s="218"/>
      <c r="GV35" s="218"/>
      <c r="GW35" s="218"/>
      <c r="GX35" s="218"/>
      <c r="GY35" s="218"/>
      <c r="GZ35" s="218"/>
      <c r="HA35" s="218"/>
      <c r="HB35" s="218"/>
      <c r="HC35" s="218"/>
      <c r="HD35" s="218"/>
      <c r="HE35" s="218"/>
      <c r="HF35" s="218"/>
      <c r="HG35" s="218"/>
      <c r="HH35" s="218"/>
      <c r="HI35" s="218"/>
      <c r="HJ35" s="218"/>
      <c r="HK35" s="218"/>
      <c r="HL35" s="218"/>
      <c r="HM35" s="218"/>
      <c r="HN35" s="218"/>
      <c r="HO35" s="218"/>
      <c r="HP35" s="218"/>
      <c r="HQ35" s="218"/>
      <c r="HR35" s="218"/>
      <c r="HS35" s="218"/>
      <c r="HT35" s="218"/>
      <c r="HU35" s="218"/>
      <c r="HV35" s="218"/>
      <c r="HW35" s="218"/>
      <c r="HX35" s="218"/>
      <c r="HY35" s="218"/>
      <c r="HZ35" s="218"/>
      <c r="IA35" s="218"/>
      <c r="IB35" s="218"/>
      <c r="IC35" s="218"/>
      <c r="ID35" s="218"/>
      <c r="IE35" s="218"/>
      <c r="IF35" s="218"/>
      <c r="IG35" s="218"/>
      <c r="IH35" s="218"/>
      <c r="II35" s="218"/>
      <c r="IJ35" s="218"/>
      <c r="IK35" s="218"/>
      <c r="IL35" s="218"/>
      <c r="IM35" s="218"/>
      <c r="IN35" s="218"/>
      <c r="IO35" s="218"/>
      <c r="IP35" s="218"/>
      <c r="IQ35" s="218"/>
      <c r="IR35" s="218"/>
      <c r="IS35" s="218"/>
      <c r="IT35" s="218"/>
      <c r="IU35" s="218"/>
      <c r="IV35" s="218"/>
      <c r="IW35" s="218"/>
      <c r="IX35" s="218"/>
      <c r="IY35" s="218"/>
      <c r="IZ35" s="218"/>
      <c r="JA35" s="218"/>
      <c r="JB35" s="218"/>
      <c r="JC35" s="218"/>
      <c r="JD35" s="218"/>
      <c r="JE35" s="218"/>
      <c r="JF35" s="218"/>
      <c r="JG35" s="218"/>
      <c r="JH35" s="218"/>
      <c r="JI35" s="218"/>
      <c r="JJ35" s="218"/>
      <c r="JK35" s="218"/>
      <c r="JL35" s="218"/>
      <c r="JM35" s="218"/>
      <c r="JN35" s="218"/>
      <c r="JO35" s="218"/>
      <c r="JP35" s="218"/>
      <c r="JQ35" s="218"/>
      <c r="JR35" s="218"/>
      <c r="JS35" s="218"/>
      <c r="JT35" s="218"/>
      <c r="JU35" s="218"/>
      <c r="JV35" s="218"/>
      <c r="JW35" s="218"/>
      <c r="JX35" s="218"/>
      <c r="JY35" s="218"/>
      <c r="JZ35" s="218"/>
      <c r="KA35" s="218"/>
      <c r="KB35" s="218"/>
      <c r="KC35" s="218"/>
      <c r="KD35" s="218"/>
      <c r="KE35" s="218"/>
      <c r="KF35" s="218"/>
      <c r="KG35" s="218"/>
      <c r="KH35" s="218"/>
      <c r="KI35" s="218"/>
      <c r="KJ35" s="218"/>
      <c r="KK35" s="218"/>
      <c r="KL35" s="218"/>
      <c r="KM35" s="218"/>
      <c r="KN35" s="218"/>
      <c r="KO35" s="218"/>
      <c r="KP35" s="218"/>
      <c r="KQ35" s="218"/>
      <c r="KR35" s="218"/>
      <c r="KS35" s="218"/>
      <c r="KT35" s="218"/>
      <c r="KU35" s="218"/>
      <c r="KV35" s="218"/>
      <c r="KW35" s="218"/>
      <c r="KX35" s="218"/>
      <c r="KY35" s="218"/>
      <c r="KZ35" s="218"/>
      <c r="LA35" s="218"/>
      <c r="LB35" s="218"/>
      <c r="LC35" s="218"/>
      <c r="LD35" s="218"/>
      <c r="LE35" s="218"/>
      <c r="LF35" s="218"/>
      <c r="LG35" s="218"/>
      <c r="LH35" s="218"/>
      <c r="LI35" s="218"/>
      <c r="LJ35" s="218"/>
      <c r="LK35" s="218"/>
      <c r="LL35" s="218"/>
      <c r="LM35" s="218"/>
      <c r="LN35" s="218"/>
      <c r="LO35" s="218"/>
      <c r="LP35" s="218"/>
      <c r="LQ35" s="218"/>
      <c r="LR35" s="218"/>
      <c r="LS35" s="218"/>
      <c r="LT35" s="218"/>
      <c r="LU35" s="218"/>
      <c r="LV35" s="218"/>
      <c r="LW35" s="218"/>
      <c r="LX35" s="218"/>
      <c r="LY35" s="218"/>
      <c r="LZ35" s="218"/>
      <c r="MA35" s="218"/>
      <c r="MB35" s="218"/>
      <c r="MC35" s="218"/>
      <c r="MD35" s="218"/>
      <c r="ME35" s="218"/>
      <c r="MF35" s="218"/>
      <c r="MG35" s="218"/>
      <c r="MH35" s="218"/>
      <c r="MI35" s="218"/>
      <c r="MJ35" s="218"/>
      <c r="MK35" s="218"/>
      <c r="ML35" s="218"/>
      <c r="MM35" s="218"/>
      <c r="MN35" s="218"/>
      <c r="MO35" s="218"/>
      <c r="MP35" s="218"/>
      <c r="MQ35" s="218"/>
      <c r="MR35" s="218"/>
      <c r="MS35" s="218"/>
      <c r="MT35" s="218"/>
      <c r="MU35" s="218"/>
      <c r="MV35" s="218"/>
      <c r="MW35" s="218"/>
      <c r="MX35" s="218"/>
      <c r="MY35" s="218"/>
      <c r="MZ35" s="218"/>
      <c r="NA35" s="218"/>
      <c r="NB35" s="218"/>
      <c r="NC35" s="218"/>
      <c r="ND35" s="218"/>
      <c r="NE35" s="218"/>
      <c r="NF35" s="218"/>
      <c r="NG35" s="218"/>
      <c r="NH35" s="218"/>
      <c r="NI35" s="218"/>
      <c r="NJ35" s="218"/>
      <c r="NK35" s="218"/>
      <c r="NL35" s="218"/>
      <c r="NM35" s="218"/>
      <c r="NN35" s="218"/>
      <c r="NO35" s="218"/>
      <c r="NP35" s="218"/>
      <c r="NQ35" s="218"/>
      <c r="NR35" s="218"/>
      <c r="NS35" s="218"/>
      <c r="NT35" s="218"/>
      <c r="NU35" s="218"/>
      <c r="NV35" s="218"/>
      <c r="NW35" s="218"/>
      <c r="NX35" s="218"/>
      <c r="NY35" s="218"/>
      <c r="NZ35" s="218"/>
      <c r="OA35" s="218"/>
      <c r="OB35" s="218"/>
      <c r="OC35" s="218"/>
      <c r="OD35" s="218"/>
      <c r="OE35" s="218"/>
      <c r="OF35" s="218"/>
      <c r="OG35" s="218"/>
      <c r="OH35" s="218"/>
      <c r="OI35" s="218"/>
      <c r="OJ35" s="218"/>
      <c r="OK35" s="218"/>
      <c r="OL35" s="218"/>
      <c r="OM35" s="218"/>
      <c r="ON35" s="218"/>
      <c r="OO35" s="218"/>
      <c r="OP35" s="218"/>
      <c r="OQ35" s="218"/>
      <c r="OR35" s="218"/>
      <c r="OS35" s="218"/>
      <c r="OT35" s="218"/>
      <c r="OU35" s="218"/>
      <c r="OV35" s="218"/>
      <c r="OW35" s="218"/>
      <c r="OX35" s="218"/>
      <c r="OY35" s="218"/>
      <c r="OZ35" s="218"/>
      <c r="PA35" s="218"/>
      <c r="PB35" s="218"/>
      <c r="PC35" s="218"/>
      <c r="PD35" s="218"/>
      <c r="PE35" s="218"/>
    </row>
    <row r="36" spans="1:421" s="472" customFormat="1" ht="111" customHeight="1">
      <c r="A36" s="728">
        <v>18</v>
      </c>
      <c r="B36" s="600">
        <v>7000024508</v>
      </c>
      <c r="C36" s="600">
        <v>40</v>
      </c>
      <c r="D36" s="600">
        <v>120</v>
      </c>
      <c r="E36" s="600">
        <v>250</v>
      </c>
      <c r="F36" s="600" t="s">
        <v>527</v>
      </c>
      <c r="G36" s="599">
        <v>100044204</v>
      </c>
      <c r="H36" s="321"/>
      <c r="I36" s="322"/>
      <c r="J36" s="321"/>
      <c r="K36" s="320"/>
      <c r="L36" s="600" t="s">
        <v>554</v>
      </c>
      <c r="M36" s="600" t="s">
        <v>219</v>
      </c>
      <c r="N36" s="600">
        <v>1</v>
      </c>
      <c r="O36" s="465"/>
      <c r="P36" s="601">
        <v>18</v>
      </c>
      <c r="Q36" s="318" t="str">
        <f t="shared" si="18"/>
        <v>INCLUDED</v>
      </c>
      <c r="R36" s="318" t="str">
        <f t="shared" si="19"/>
        <v>INCLUDED</v>
      </c>
      <c r="S36" s="318" t="str">
        <f t="shared" si="20"/>
        <v>INCLUDED</v>
      </c>
      <c r="T36" s="466">
        <f t="shared" si="21"/>
        <v>0</v>
      </c>
      <c r="U36" s="300">
        <f t="shared" si="22"/>
        <v>0</v>
      </c>
      <c r="V36" s="371">
        <f>Discount!$J$36</f>
        <v>0</v>
      </c>
      <c r="W36" s="300">
        <f t="shared" si="23"/>
        <v>0</v>
      </c>
      <c r="X36" s="301">
        <f t="shared" si="24"/>
        <v>0</v>
      </c>
      <c r="Y36" s="467">
        <f t="shared" si="25"/>
        <v>0</v>
      </c>
      <c r="Z36" s="546">
        <f t="shared" si="26"/>
        <v>0</v>
      </c>
      <c r="AA36" s="467">
        <f t="shared" si="27"/>
        <v>0</v>
      </c>
      <c r="AB36" s="468">
        <f t="shared" si="28"/>
        <v>0</v>
      </c>
      <c r="AC36" s="467">
        <f t="shared" si="29"/>
        <v>0</v>
      </c>
      <c r="AD36" s="468"/>
      <c r="AE36" s="550"/>
      <c r="AF36" s="6"/>
      <c r="AG36" s="6"/>
      <c r="AH36" s="6"/>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218"/>
      <c r="BI36" s="218"/>
      <c r="BJ36" s="218"/>
      <c r="BK36" s="218"/>
      <c r="BL36" s="218"/>
      <c r="BM36" s="218"/>
      <c r="BN36" s="218"/>
      <c r="BO36" s="218"/>
      <c r="BP36" s="218"/>
      <c r="BQ36" s="218"/>
      <c r="BR36" s="218"/>
      <c r="BS36" s="218"/>
      <c r="BT36" s="218"/>
      <c r="BU36" s="218"/>
      <c r="BV36" s="218"/>
      <c r="BW36" s="218"/>
      <c r="BX36" s="218"/>
      <c r="BY36" s="218"/>
      <c r="BZ36" s="218"/>
      <c r="CA36" s="218"/>
      <c r="CB36" s="218"/>
      <c r="CC36" s="218"/>
      <c r="CD36" s="218"/>
      <c r="CE36" s="218"/>
      <c r="CF36" s="218"/>
      <c r="CG36" s="218"/>
      <c r="CH36" s="218"/>
      <c r="CI36" s="218"/>
      <c r="CJ36" s="218"/>
      <c r="CK36" s="218"/>
      <c r="CL36" s="218"/>
      <c r="CM36" s="218"/>
      <c r="CN36" s="218"/>
      <c r="CO36" s="218"/>
      <c r="CP36" s="218"/>
      <c r="CQ36" s="218"/>
      <c r="CR36" s="218"/>
      <c r="CS36" s="218"/>
      <c r="CT36" s="218"/>
      <c r="CU36" s="218"/>
      <c r="CV36" s="218"/>
      <c r="CW36" s="218"/>
      <c r="CX36" s="218"/>
      <c r="CY36" s="218"/>
      <c r="CZ36" s="218"/>
      <c r="DA36" s="218"/>
      <c r="DB36" s="218"/>
      <c r="DC36" s="218"/>
      <c r="DD36" s="218"/>
      <c r="DE36" s="218"/>
      <c r="DF36" s="218"/>
      <c r="DG36" s="218"/>
      <c r="DH36" s="218"/>
      <c r="DI36" s="218"/>
      <c r="DJ36" s="218"/>
      <c r="DK36" s="218"/>
      <c r="DL36" s="218"/>
      <c r="DM36" s="218"/>
      <c r="DN36" s="218"/>
      <c r="DO36" s="218"/>
      <c r="DP36" s="218"/>
      <c r="DQ36" s="218"/>
      <c r="DR36" s="218"/>
      <c r="DS36" s="218"/>
      <c r="DT36" s="218"/>
      <c r="DU36" s="218"/>
      <c r="DV36" s="218"/>
      <c r="DW36" s="218"/>
      <c r="DX36" s="218"/>
      <c r="DY36" s="218"/>
      <c r="DZ36" s="218"/>
      <c r="EA36" s="218"/>
      <c r="EB36" s="218"/>
      <c r="EC36" s="218"/>
      <c r="ED36" s="218"/>
      <c r="EE36" s="218"/>
      <c r="EF36" s="218"/>
      <c r="EG36" s="218"/>
      <c r="EH36" s="218"/>
      <c r="EI36" s="218"/>
      <c r="EJ36" s="218"/>
      <c r="EK36" s="218"/>
      <c r="EL36" s="218"/>
      <c r="EM36" s="218"/>
      <c r="EN36" s="218"/>
      <c r="EO36" s="218"/>
      <c r="EP36" s="218"/>
      <c r="EQ36" s="218"/>
      <c r="ER36" s="218"/>
      <c r="ES36" s="218"/>
      <c r="ET36" s="218"/>
      <c r="EU36" s="218"/>
      <c r="EV36" s="218"/>
      <c r="EW36" s="218"/>
      <c r="EX36" s="218"/>
      <c r="EY36" s="218"/>
      <c r="EZ36" s="218"/>
      <c r="FA36" s="218"/>
      <c r="FB36" s="218"/>
      <c r="FC36" s="218"/>
      <c r="FD36" s="218"/>
      <c r="FE36" s="218"/>
      <c r="FF36" s="218"/>
      <c r="FG36" s="218"/>
      <c r="FH36" s="218"/>
      <c r="FI36" s="218"/>
      <c r="FJ36" s="218"/>
      <c r="FK36" s="218"/>
      <c r="FL36" s="218"/>
      <c r="FM36" s="218"/>
      <c r="FN36" s="218"/>
      <c r="FO36" s="218"/>
      <c r="FP36" s="218"/>
      <c r="FQ36" s="218"/>
      <c r="FR36" s="218"/>
      <c r="FS36" s="218"/>
      <c r="FT36" s="218"/>
      <c r="FU36" s="218"/>
      <c r="FV36" s="218"/>
      <c r="FW36" s="218"/>
      <c r="FX36" s="218"/>
      <c r="FY36" s="218"/>
      <c r="FZ36" s="218"/>
      <c r="GA36" s="218"/>
      <c r="GB36" s="218"/>
      <c r="GC36" s="218"/>
      <c r="GD36" s="218"/>
      <c r="GE36" s="218"/>
      <c r="GF36" s="218"/>
      <c r="GG36" s="218"/>
      <c r="GH36" s="218"/>
      <c r="GI36" s="218"/>
      <c r="GJ36" s="218"/>
      <c r="GK36" s="218"/>
      <c r="GL36" s="218"/>
      <c r="GM36" s="218"/>
      <c r="GN36" s="218"/>
      <c r="GO36" s="218"/>
      <c r="GP36" s="218"/>
      <c r="GQ36" s="218"/>
      <c r="GR36" s="218"/>
      <c r="GS36" s="218"/>
      <c r="GT36" s="218"/>
      <c r="GU36" s="218"/>
      <c r="GV36" s="218"/>
      <c r="GW36" s="218"/>
      <c r="GX36" s="218"/>
      <c r="GY36" s="218"/>
      <c r="GZ36" s="218"/>
      <c r="HA36" s="218"/>
      <c r="HB36" s="218"/>
      <c r="HC36" s="218"/>
      <c r="HD36" s="218"/>
      <c r="HE36" s="218"/>
      <c r="HF36" s="218"/>
      <c r="HG36" s="218"/>
      <c r="HH36" s="218"/>
      <c r="HI36" s="218"/>
      <c r="HJ36" s="218"/>
      <c r="HK36" s="218"/>
      <c r="HL36" s="218"/>
      <c r="HM36" s="218"/>
      <c r="HN36" s="218"/>
      <c r="HO36" s="218"/>
      <c r="HP36" s="218"/>
      <c r="HQ36" s="218"/>
      <c r="HR36" s="218"/>
      <c r="HS36" s="218"/>
      <c r="HT36" s="218"/>
      <c r="HU36" s="218"/>
      <c r="HV36" s="218"/>
      <c r="HW36" s="218"/>
      <c r="HX36" s="218"/>
      <c r="HY36" s="218"/>
      <c r="HZ36" s="218"/>
      <c r="IA36" s="218"/>
      <c r="IB36" s="218"/>
      <c r="IC36" s="218"/>
      <c r="ID36" s="218"/>
      <c r="IE36" s="218"/>
      <c r="IF36" s="218"/>
      <c r="IG36" s="218"/>
      <c r="IH36" s="218"/>
      <c r="II36" s="218"/>
      <c r="IJ36" s="218"/>
      <c r="IK36" s="218"/>
      <c r="IL36" s="218"/>
      <c r="IM36" s="218"/>
      <c r="IN36" s="218"/>
      <c r="IO36" s="218"/>
      <c r="IP36" s="218"/>
      <c r="IQ36" s="218"/>
      <c r="IR36" s="218"/>
      <c r="IS36" s="218"/>
      <c r="IT36" s="218"/>
      <c r="IU36" s="218"/>
      <c r="IV36" s="218"/>
      <c r="IW36" s="218"/>
      <c r="IX36" s="218"/>
      <c r="IY36" s="218"/>
      <c r="IZ36" s="218"/>
      <c r="JA36" s="218"/>
      <c r="JB36" s="218"/>
      <c r="JC36" s="218"/>
      <c r="JD36" s="218"/>
      <c r="JE36" s="218"/>
      <c r="JF36" s="218"/>
      <c r="JG36" s="218"/>
      <c r="JH36" s="218"/>
      <c r="JI36" s="218"/>
      <c r="JJ36" s="218"/>
      <c r="JK36" s="218"/>
      <c r="JL36" s="218"/>
      <c r="JM36" s="218"/>
      <c r="JN36" s="218"/>
      <c r="JO36" s="218"/>
      <c r="JP36" s="218"/>
      <c r="JQ36" s="218"/>
      <c r="JR36" s="218"/>
      <c r="JS36" s="218"/>
      <c r="JT36" s="218"/>
      <c r="JU36" s="218"/>
      <c r="JV36" s="218"/>
      <c r="JW36" s="218"/>
      <c r="JX36" s="218"/>
      <c r="JY36" s="218"/>
      <c r="JZ36" s="218"/>
      <c r="KA36" s="218"/>
      <c r="KB36" s="218"/>
      <c r="KC36" s="218"/>
      <c r="KD36" s="218"/>
      <c r="KE36" s="218"/>
      <c r="KF36" s="218"/>
      <c r="KG36" s="218"/>
      <c r="KH36" s="218"/>
      <c r="KI36" s="218"/>
      <c r="KJ36" s="218"/>
      <c r="KK36" s="218"/>
      <c r="KL36" s="218"/>
      <c r="KM36" s="218"/>
      <c r="KN36" s="218"/>
      <c r="KO36" s="218"/>
      <c r="KP36" s="218"/>
      <c r="KQ36" s="218"/>
      <c r="KR36" s="218"/>
      <c r="KS36" s="218"/>
      <c r="KT36" s="218"/>
      <c r="KU36" s="218"/>
      <c r="KV36" s="218"/>
      <c r="KW36" s="218"/>
      <c r="KX36" s="218"/>
      <c r="KY36" s="218"/>
      <c r="KZ36" s="218"/>
      <c r="LA36" s="218"/>
      <c r="LB36" s="218"/>
      <c r="LC36" s="218"/>
      <c r="LD36" s="218"/>
      <c r="LE36" s="218"/>
      <c r="LF36" s="218"/>
      <c r="LG36" s="218"/>
      <c r="LH36" s="218"/>
      <c r="LI36" s="218"/>
      <c r="LJ36" s="218"/>
      <c r="LK36" s="218"/>
      <c r="LL36" s="218"/>
      <c r="LM36" s="218"/>
      <c r="LN36" s="218"/>
      <c r="LO36" s="218"/>
      <c r="LP36" s="218"/>
      <c r="LQ36" s="218"/>
      <c r="LR36" s="218"/>
      <c r="LS36" s="218"/>
      <c r="LT36" s="218"/>
      <c r="LU36" s="218"/>
      <c r="LV36" s="218"/>
      <c r="LW36" s="218"/>
      <c r="LX36" s="218"/>
      <c r="LY36" s="218"/>
      <c r="LZ36" s="218"/>
      <c r="MA36" s="218"/>
      <c r="MB36" s="218"/>
      <c r="MC36" s="218"/>
      <c r="MD36" s="218"/>
      <c r="ME36" s="218"/>
      <c r="MF36" s="218"/>
      <c r="MG36" s="218"/>
      <c r="MH36" s="218"/>
      <c r="MI36" s="218"/>
      <c r="MJ36" s="218"/>
      <c r="MK36" s="218"/>
      <c r="ML36" s="218"/>
      <c r="MM36" s="218"/>
      <c r="MN36" s="218"/>
      <c r="MO36" s="218"/>
      <c r="MP36" s="218"/>
      <c r="MQ36" s="218"/>
      <c r="MR36" s="218"/>
      <c r="MS36" s="218"/>
      <c r="MT36" s="218"/>
      <c r="MU36" s="218"/>
      <c r="MV36" s="218"/>
      <c r="MW36" s="218"/>
      <c r="MX36" s="218"/>
      <c r="MY36" s="218"/>
      <c r="MZ36" s="218"/>
      <c r="NA36" s="218"/>
      <c r="NB36" s="218"/>
      <c r="NC36" s="218"/>
      <c r="ND36" s="218"/>
      <c r="NE36" s="218"/>
      <c r="NF36" s="218"/>
      <c r="NG36" s="218"/>
      <c r="NH36" s="218"/>
      <c r="NI36" s="218"/>
      <c r="NJ36" s="218"/>
      <c r="NK36" s="218"/>
      <c r="NL36" s="218"/>
      <c r="NM36" s="218"/>
      <c r="NN36" s="218"/>
      <c r="NO36" s="218"/>
      <c r="NP36" s="218"/>
      <c r="NQ36" s="218"/>
      <c r="NR36" s="218"/>
      <c r="NS36" s="218"/>
      <c r="NT36" s="218"/>
      <c r="NU36" s="218"/>
      <c r="NV36" s="218"/>
      <c r="NW36" s="218"/>
      <c r="NX36" s="218"/>
      <c r="NY36" s="218"/>
      <c r="NZ36" s="218"/>
      <c r="OA36" s="218"/>
      <c r="OB36" s="218"/>
      <c r="OC36" s="218"/>
      <c r="OD36" s="218"/>
      <c r="OE36" s="218"/>
      <c r="OF36" s="218"/>
      <c r="OG36" s="218"/>
      <c r="OH36" s="218"/>
      <c r="OI36" s="218"/>
      <c r="OJ36" s="218"/>
      <c r="OK36" s="218"/>
      <c r="OL36" s="218"/>
      <c r="OM36" s="218"/>
      <c r="ON36" s="218"/>
      <c r="OO36" s="218"/>
      <c r="OP36" s="218"/>
      <c r="OQ36" s="218"/>
      <c r="OR36" s="218"/>
      <c r="OS36" s="218"/>
      <c r="OT36" s="218"/>
      <c r="OU36" s="218"/>
      <c r="OV36" s="218"/>
      <c r="OW36" s="218"/>
      <c r="OX36" s="218"/>
      <c r="OY36" s="218"/>
      <c r="OZ36" s="218"/>
      <c r="PA36" s="218"/>
      <c r="PB36" s="218"/>
      <c r="PC36" s="218"/>
      <c r="PD36" s="218"/>
      <c r="PE36" s="218"/>
    </row>
    <row r="37" spans="1:421" s="469" customFormat="1" ht="111" customHeight="1">
      <c r="A37" s="727">
        <v>19</v>
      </c>
      <c r="B37" s="600">
        <v>7000024508</v>
      </c>
      <c r="C37" s="600">
        <v>40</v>
      </c>
      <c r="D37" s="600">
        <v>120</v>
      </c>
      <c r="E37" s="600">
        <v>260</v>
      </c>
      <c r="F37" s="600" t="s">
        <v>527</v>
      </c>
      <c r="G37" s="599">
        <v>100044205</v>
      </c>
      <c r="H37" s="321"/>
      <c r="I37" s="322"/>
      <c r="J37" s="321"/>
      <c r="K37" s="320"/>
      <c r="L37" s="600" t="s">
        <v>555</v>
      </c>
      <c r="M37" s="600" t="s">
        <v>219</v>
      </c>
      <c r="N37" s="600">
        <v>4</v>
      </c>
      <c r="O37" s="465"/>
      <c r="P37" s="601">
        <v>18</v>
      </c>
      <c r="Q37" s="318" t="str">
        <f t="shared" si="18"/>
        <v>INCLUDED</v>
      </c>
      <c r="R37" s="318" t="str">
        <f t="shared" si="19"/>
        <v>INCLUDED</v>
      </c>
      <c r="S37" s="318" t="str">
        <f t="shared" si="20"/>
        <v>INCLUDED</v>
      </c>
      <c r="T37" s="466">
        <f t="shared" si="21"/>
        <v>0</v>
      </c>
      <c r="U37" s="300">
        <f t="shared" si="22"/>
        <v>0</v>
      </c>
      <c r="V37" s="371">
        <f>Discount!$J$36</f>
        <v>0</v>
      </c>
      <c r="W37" s="300">
        <f t="shared" si="23"/>
        <v>0</v>
      </c>
      <c r="X37" s="301">
        <f t="shared" si="24"/>
        <v>0</v>
      </c>
      <c r="Y37" s="467">
        <f t="shared" si="25"/>
        <v>0</v>
      </c>
      <c r="Z37" s="546">
        <f t="shared" si="26"/>
        <v>0</v>
      </c>
      <c r="AA37" s="467">
        <f t="shared" si="27"/>
        <v>0</v>
      </c>
      <c r="AB37" s="468">
        <f t="shared" si="28"/>
        <v>0</v>
      </c>
      <c r="AC37" s="467">
        <f t="shared" si="29"/>
        <v>0</v>
      </c>
      <c r="AD37" s="468"/>
      <c r="AE37" s="550"/>
      <c r="AF37" s="6"/>
      <c r="AG37" s="6"/>
      <c r="AH37" s="6"/>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row>
    <row r="38" spans="1:421" s="469" customFormat="1" ht="111" customHeight="1">
      <c r="A38" s="728">
        <v>20</v>
      </c>
      <c r="B38" s="600">
        <v>7000024508</v>
      </c>
      <c r="C38" s="600">
        <v>40</v>
      </c>
      <c r="D38" s="600">
        <v>120</v>
      </c>
      <c r="E38" s="600">
        <v>280</v>
      </c>
      <c r="F38" s="600" t="s">
        <v>527</v>
      </c>
      <c r="G38" s="599">
        <v>100044207</v>
      </c>
      <c r="H38" s="321"/>
      <c r="I38" s="322"/>
      <c r="J38" s="321"/>
      <c r="K38" s="320"/>
      <c r="L38" s="600" t="s">
        <v>556</v>
      </c>
      <c r="M38" s="600" t="s">
        <v>219</v>
      </c>
      <c r="N38" s="600">
        <v>1</v>
      </c>
      <c r="O38" s="465"/>
      <c r="P38" s="601">
        <v>18</v>
      </c>
      <c r="Q38" s="318" t="str">
        <f t="shared" si="18"/>
        <v>INCLUDED</v>
      </c>
      <c r="R38" s="318" t="str">
        <f t="shared" si="19"/>
        <v>INCLUDED</v>
      </c>
      <c r="S38" s="318" t="str">
        <f t="shared" si="20"/>
        <v>INCLUDED</v>
      </c>
      <c r="T38" s="466">
        <f t="shared" si="21"/>
        <v>0</v>
      </c>
      <c r="U38" s="300">
        <f t="shared" si="22"/>
        <v>0</v>
      </c>
      <c r="V38" s="371">
        <f>Discount!$J$36</f>
        <v>0</v>
      </c>
      <c r="W38" s="300">
        <f t="shared" si="23"/>
        <v>0</v>
      </c>
      <c r="X38" s="301">
        <f t="shared" si="24"/>
        <v>0</v>
      </c>
      <c r="Y38" s="467">
        <f t="shared" si="25"/>
        <v>0</v>
      </c>
      <c r="Z38" s="546">
        <f t="shared" si="26"/>
        <v>0</v>
      </c>
      <c r="AA38" s="467">
        <f t="shared" si="27"/>
        <v>0</v>
      </c>
      <c r="AB38" s="468">
        <f t="shared" si="28"/>
        <v>0</v>
      </c>
      <c r="AC38" s="467">
        <f t="shared" si="29"/>
        <v>0</v>
      </c>
      <c r="AD38" s="468"/>
      <c r="AE38" s="550"/>
      <c r="AF38" s="6"/>
      <c r="AG38" s="6"/>
      <c r="AH38" s="6"/>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row>
    <row r="39" spans="1:421" s="469" customFormat="1" ht="111" customHeight="1">
      <c r="A39" s="727">
        <v>21</v>
      </c>
      <c r="B39" s="600">
        <v>7000024508</v>
      </c>
      <c r="C39" s="600">
        <v>40</v>
      </c>
      <c r="D39" s="600">
        <v>120</v>
      </c>
      <c r="E39" s="600">
        <v>290</v>
      </c>
      <c r="F39" s="600" t="s">
        <v>527</v>
      </c>
      <c r="G39" s="599">
        <v>100044208</v>
      </c>
      <c r="H39" s="321"/>
      <c r="I39" s="322"/>
      <c r="J39" s="321"/>
      <c r="K39" s="320"/>
      <c r="L39" s="600" t="s">
        <v>557</v>
      </c>
      <c r="M39" s="600" t="s">
        <v>219</v>
      </c>
      <c r="N39" s="600">
        <v>4</v>
      </c>
      <c r="O39" s="465"/>
      <c r="P39" s="601">
        <v>18</v>
      </c>
      <c r="Q39" s="318" t="str">
        <f t="shared" si="18"/>
        <v>INCLUDED</v>
      </c>
      <c r="R39" s="318" t="str">
        <f t="shared" si="19"/>
        <v>INCLUDED</v>
      </c>
      <c r="S39" s="318" t="str">
        <f t="shared" si="20"/>
        <v>INCLUDED</v>
      </c>
      <c r="T39" s="466">
        <f t="shared" si="21"/>
        <v>0</v>
      </c>
      <c r="U39" s="300">
        <f t="shared" si="22"/>
        <v>0</v>
      </c>
      <c r="V39" s="371">
        <f>Discount!$J$36</f>
        <v>0</v>
      </c>
      <c r="W39" s="300">
        <f t="shared" si="23"/>
        <v>0</v>
      </c>
      <c r="X39" s="301">
        <f t="shared" si="24"/>
        <v>0</v>
      </c>
      <c r="Y39" s="467">
        <f t="shared" si="25"/>
        <v>0</v>
      </c>
      <c r="Z39" s="546">
        <f t="shared" si="26"/>
        <v>0</v>
      </c>
      <c r="AA39" s="467">
        <f t="shared" si="27"/>
        <v>0</v>
      </c>
      <c r="AB39" s="468">
        <f t="shared" si="28"/>
        <v>0</v>
      </c>
      <c r="AC39" s="467">
        <f t="shared" si="29"/>
        <v>0</v>
      </c>
      <c r="AD39" s="468"/>
      <c r="AE39" s="550"/>
      <c r="AF39" s="6"/>
      <c r="AG39" s="6"/>
      <c r="AH39" s="6"/>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row>
    <row r="40" spans="1:421" s="469" customFormat="1" ht="111" customHeight="1">
      <c r="A40" s="728">
        <v>22</v>
      </c>
      <c r="B40" s="600">
        <v>7000024508</v>
      </c>
      <c r="C40" s="600">
        <v>40</v>
      </c>
      <c r="D40" s="600">
        <v>120</v>
      </c>
      <c r="E40" s="600">
        <v>310</v>
      </c>
      <c r="F40" s="600" t="s">
        <v>527</v>
      </c>
      <c r="G40" s="599">
        <v>100044262</v>
      </c>
      <c r="H40" s="321"/>
      <c r="I40" s="322"/>
      <c r="J40" s="321"/>
      <c r="K40" s="320"/>
      <c r="L40" s="600" t="s">
        <v>558</v>
      </c>
      <c r="M40" s="600" t="s">
        <v>219</v>
      </c>
      <c r="N40" s="600">
        <v>444</v>
      </c>
      <c r="O40" s="465"/>
      <c r="P40" s="601">
        <v>18</v>
      </c>
      <c r="Q40" s="318" t="str">
        <f t="shared" si="18"/>
        <v>INCLUDED</v>
      </c>
      <c r="R40" s="318" t="str">
        <f t="shared" si="19"/>
        <v>INCLUDED</v>
      </c>
      <c r="S40" s="318" t="str">
        <f t="shared" si="20"/>
        <v>INCLUDED</v>
      </c>
      <c r="T40" s="466">
        <f t="shared" si="21"/>
        <v>0</v>
      </c>
      <c r="U40" s="300">
        <f t="shared" si="22"/>
        <v>0</v>
      </c>
      <c r="V40" s="371">
        <f>Discount!$J$36</f>
        <v>0</v>
      </c>
      <c r="W40" s="300">
        <f t="shared" si="23"/>
        <v>0</v>
      </c>
      <c r="X40" s="301">
        <f t="shared" si="24"/>
        <v>0</v>
      </c>
      <c r="Y40" s="467">
        <f t="shared" si="25"/>
        <v>0</v>
      </c>
      <c r="Z40" s="546">
        <f t="shared" si="26"/>
        <v>0</v>
      </c>
      <c r="AA40" s="467">
        <f t="shared" si="27"/>
        <v>0</v>
      </c>
      <c r="AB40" s="468">
        <f t="shared" si="28"/>
        <v>0</v>
      </c>
      <c r="AC40" s="467">
        <f t="shared" si="29"/>
        <v>0</v>
      </c>
      <c r="AD40" s="468"/>
      <c r="AE40" s="550"/>
      <c r="AF40" s="6"/>
      <c r="AG40" s="6"/>
      <c r="AH40" s="6"/>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row>
    <row r="41" spans="1:421" s="469" customFormat="1" ht="111" customHeight="1">
      <c r="A41" s="727">
        <v>23</v>
      </c>
      <c r="B41" s="600">
        <v>7000024508</v>
      </c>
      <c r="C41" s="600">
        <v>40</v>
      </c>
      <c r="D41" s="600">
        <v>120</v>
      </c>
      <c r="E41" s="600">
        <v>320</v>
      </c>
      <c r="F41" s="600" t="s">
        <v>527</v>
      </c>
      <c r="G41" s="599">
        <v>100044263</v>
      </c>
      <c r="H41" s="321"/>
      <c r="I41" s="322"/>
      <c r="J41" s="321"/>
      <c r="K41" s="320"/>
      <c r="L41" s="600" t="s">
        <v>559</v>
      </c>
      <c r="M41" s="600" t="s">
        <v>219</v>
      </c>
      <c r="N41" s="600">
        <v>587</v>
      </c>
      <c r="O41" s="465"/>
      <c r="P41" s="601">
        <v>18</v>
      </c>
      <c r="Q41" s="318" t="str">
        <f t="shared" si="18"/>
        <v>INCLUDED</v>
      </c>
      <c r="R41" s="318" t="str">
        <f t="shared" si="19"/>
        <v>INCLUDED</v>
      </c>
      <c r="S41" s="318" t="str">
        <f t="shared" si="20"/>
        <v>INCLUDED</v>
      </c>
      <c r="T41" s="466">
        <f t="shared" si="21"/>
        <v>0</v>
      </c>
      <c r="U41" s="300">
        <f t="shared" si="22"/>
        <v>0</v>
      </c>
      <c r="V41" s="371">
        <f>Discount!$J$36</f>
        <v>0</v>
      </c>
      <c r="W41" s="300">
        <f t="shared" si="23"/>
        <v>0</v>
      </c>
      <c r="X41" s="301">
        <f t="shared" si="24"/>
        <v>0</v>
      </c>
      <c r="Y41" s="467">
        <f t="shared" si="25"/>
        <v>0</v>
      </c>
      <c r="Z41" s="546">
        <f t="shared" si="26"/>
        <v>0</v>
      </c>
      <c r="AA41" s="467">
        <f t="shared" si="27"/>
        <v>0</v>
      </c>
      <c r="AB41" s="468">
        <f t="shared" si="28"/>
        <v>0</v>
      </c>
      <c r="AC41" s="467">
        <f t="shared" si="29"/>
        <v>0</v>
      </c>
      <c r="AD41" s="468"/>
      <c r="AE41" s="550"/>
      <c r="AF41" s="6"/>
      <c r="AG41" s="6"/>
      <c r="AH41" s="6"/>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row>
    <row r="42" spans="1:421" s="469" customFormat="1" ht="111" customHeight="1">
      <c r="A42" s="728">
        <v>24</v>
      </c>
      <c r="B42" s="600">
        <v>7000024508</v>
      </c>
      <c r="C42" s="600">
        <v>40</v>
      </c>
      <c r="D42" s="600">
        <v>120</v>
      </c>
      <c r="E42" s="600">
        <v>330</v>
      </c>
      <c r="F42" s="600" t="s">
        <v>527</v>
      </c>
      <c r="G42" s="599">
        <v>100044264</v>
      </c>
      <c r="H42" s="321"/>
      <c r="I42" s="322"/>
      <c r="J42" s="321"/>
      <c r="K42" s="320"/>
      <c r="L42" s="600" t="s">
        <v>560</v>
      </c>
      <c r="M42" s="600" t="s">
        <v>219</v>
      </c>
      <c r="N42" s="600">
        <v>353</v>
      </c>
      <c r="O42" s="465"/>
      <c r="P42" s="601">
        <v>18</v>
      </c>
      <c r="Q42" s="318" t="str">
        <f t="shared" si="18"/>
        <v>INCLUDED</v>
      </c>
      <c r="R42" s="318" t="str">
        <f t="shared" si="19"/>
        <v>INCLUDED</v>
      </c>
      <c r="S42" s="318" t="str">
        <f t="shared" si="20"/>
        <v>INCLUDED</v>
      </c>
      <c r="T42" s="466">
        <f t="shared" si="21"/>
        <v>0</v>
      </c>
      <c r="U42" s="300">
        <f t="shared" si="22"/>
        <v>0</v>
      </c>
      <c r="V42" s="371">
        <f>Discount!$J$36</f>
        <v>0</v>
      </c>
      <c r="W42" s="300">
        <f t="shared" si="23"/>
        <v>0</v>
      </c>
      <c r="X42" s="301">
        <f t="shared" si="24"/>
        <v>0</v>
      </c>
      <c r="Y42" s="467">
        <f t="shared" si="25"/>
        <v>0</v>
      </c>
      <c r="Z42" s="546">
        <f t="shared" si="26"/>
        <v>0</v>
      </c>
      <c r="AA42" s="467">
        <f t="shared" si="27"/>
        <v>0</v>
      </c>
      <c r="AB42" s="468">
        <f t="shared" si="28"/>
        <v>0</v>
      </c>
      <c r="AC42" s="467">
        <f t="shared" si="29"/>
        <v>0</v>
      </c>
      <c r="AD42" s="468"/>
      <c r="AE42" s="550"/>
      <c r="AF42" s="6"/>
      <c r="AG42" s="6"/>
      <c r="AH42" s="6"/>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row>
    <row r="43" spans="1:421" s="469" customFormat="1" ht="111" customHeight="1">
      <c r="A43" s="727">
        <v>25</v>
      </c>
      <c r="B43" s="600">
        <v>7000024508</v>
      </c>
      <c r="C43" s="600">
        <v>40</v>
      </c>
      <c r="D43" s="600">
        <v>120</v>
      </c>
      <c r="E43" s="600">
        <v>340</v>
      </c>
      <c r="F43" s="600" t="s">
        <v>527</v>
      </c>
      <c r="G43" s="599">
        <v>100044265</v>
      </c>
      <c r="H43" s="321"/>
      <c r="I43" s="322"/>
      <c r="J43" s="321"/>
      <c r="K43" s="320"/>
      <c r="L43" s="600" t="s">
        <v>561</v>
      </c>
      <c r="M43" s="600" t="s">
        <v>219</v>
      </c>
      <c r="N43" s="600">
        <v>330</v>
      </c>
      <c r="O43" s="465"/>
      <c r="P43" s="601">
        <v>18</v>
      </c>
      <c r="Q43" s="318" t="str">
        <f t="shared" si="18"/>
        <v>INCLUDED</v>
      </c>
      <c r="R43" s="318" t="str">
        <f t="shared" si="19"/>
        <v>INCLUDED</v>
      </c>
      <c r="S43" s="318" t="str">
        <f t="shared" si="20"/>
        <v>INCLUDED</v>
      </c>
      <c r="T43" s="466">
        <f t="shared" si="21"/>
        <v>0</v>
      </c>
      <c r="U43" s="300">
        <f t="shared" si="22"/>
        <v>0</v>
      </c>
      <c r="V43" s="371">
        <f>Discount!$J$36</f>
        <v>0</v>
      </c>
      <c r="W43" s="300">
        <f t="shared" si="23"/>
        <v>0</v>
      </c>
      <c r="X43" s="301">
        <f t="shared" si="24"/>
        <v>0</v>
      </c>
      <c r="Y43" s="467">
        <f t="shared" si="25"/>
        <v>0</v>
      </c>
      <c r="Z43" s="546">
        <f t="shared" si="26"/>
        <v>0</v>
      </c>
      <c r="AA43" s="467">
        <f t="shared" si="27"/>
        <v>0</v>
      </c>
      <c r="AB43" s="468">
        <f t="shared" si="28"/>
        <v>0</v>
      </c>
      <c r="AC43" s="467">
        <f t="shared" si="29"/>
        <v>0</v>
      </c>
      <c r="AD43" s="468"/>
      <c r="AE43" s="550"/>
      <c r="AF43" s="6"/>
      <c r="AG43" s="6"/>
      <c r="AH43" s="6"/>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row>
    <row r="44" spans="1:421" s="469" customFormat="1" ht="111" customHeight="1">
      <c r="A44" s="728">
        <v>26</v>
      </c>
      <c r="B44" s="600">
        <v>7000024508</v>
      </c>
      <c r="C44" s="600">
        <v>40</v>
      </c>
      <c r="D44" s="600">
        <v>120</v>
      </c>
      <c r="E44" s="600">
        <v>360</v>
      </c>
      <c r="F44" s="600" t="s">
        <v>527</v>
      </c>
      <c r="G44" s="599">
        <v>100044255</v>
      </c>
      <c r="H44" s="321"/>
      <c r="I44" s="322"/>
      <c r="J44" s="321"/>
      <c r="K44" s="320"/>
      <c r="L44" s="600" t="s">
        <v>562</v>
      </c>
      <c r="M44" s="600" t="s">
        <v>219</v>
      </c>
      <c r="N44" s="600">
        <v>4</v>
      </c>
      <c r="O44" s="465"/>
      <c r="P44" s="601">
        <v>18</v>
      </c>
      <c r="Q44" s="318" t="str">
        <f t="shared" si="18"/>
        <v>INCLUDED</v>
      </c>
      <c r="R44" s="318" t="str">
        <f t="shared" si="19"/>
        <v>INCLUDED</v>
      </c>
      <c r="S44" s="318" t="str">
        <f t="shared" si="20"/>
        <v>INCLUDED</v>
      </c>
      <c r="T44" s="466">
        <f t="shared" si="21"/>
        <v>0</v>
      </c>
      <c r="U44" s="300">
        <f t="shared" si="22"/>
        <v>0</v>
      </c>
      <c r="V44" s="371">
        <f>Discount!$J$36</f>
        <v>0</v>
      </c>
      <c r="W44" s="300">
        <f t="shared" si="23"/>
        <v>0</v>
      </c>
      <c r="X44" s="301">
        <f t="shared" si="24"/>
        <v>0</v>
      </c>
      <c r="Y44" s="467">
        <f t="shared" si="25"/>
        <v>0</v>
      </c>
      <c r="Z44" s="546">
        <f t="shared" si="26"/>
        <v>0</v>
      </c>
      <c r="AA44" s="467">
        <f t="shared" si="27"/>
        <v>0</v>
      </c>
      <c r="AB44" s="468">
        <f t="shared" si="28"/>
        <v>0</v>
      </c>
      <c r="AC44" s="467">
        <f t="shared" si="29"/>
        <v>0</v>
      </c>
      <c r="AD44" s="468"/>
      <c r="AE44" s="550"/>
      <c r="AF44" s="6"/>
      <c r="AG44" s="6"/>
      <c r="AH44" s="6"/>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row>
    <row r="45" spans="1:421" s="469" customFormat="1" ht="111" customHeight="1">
      <c r="A45" s="727">
        <v>27</v>
      </c>
      <c r="B45" s="600">
        <v>7000024508</v>
      </c>
      <c r="C45" s="600">
        <v>40</v>
      </c>
      <c r="D45" s="600">
        <v>120</v>
      </c>
      <c r="E45" s="600">
        <v>370</v>
      </c>
      <c r="F45" s="600" t="s">
        <v>527</v>
      </c>
      <c r="G45" s="599">
        <v>100044256</v>
      </c>
      <c r="H45" s="321"/>
      <c r="I45" s="322"/>
      <c r="J45" s="321"/>
      <c r="K45" s="320"/>
      <c r="L45" s="600" t="s">
        <v>563</v>
      </c>
      <c r="M45" s="600" t="s">
        <v>219</v>
      </c>
      <c r="N45" s="600">
        <v>2</v>
      </c>
      <c r="O45" s="465"/>
      <c r="P45" s="601">
        <v>18</v>
      </c>
      <c r="Q45" s="318" t="str">
        <f t="shared" si="18"/>
        <v>INCLUDED</v>
      </c>
      <c r="R45" s="318" t="str">
        <f t="shared" si="19"/>
        <v>INCLUDED</v>
      </c>
      <c r="S45" s="318" t="str">
        <f t="shared" si="20"/>
        <v>INCLUDED</v>
      </c>
      <c r="T45" s="466">
        <f t="shared" si="21"/>
        <v>0</v>
      </c>
      <c r="U45" s="300">
        <f t="shared" si="22"/>
        <v>0</v>
      </c>
      <c r="V45" s="371">
        <f>Discount!$J$36</f>
        <v>0</v>
      </c>
      <c r="W45" s="300">
        <f t="shared" si="23"/>
        <v>0</v>
      </c>
      <c r="X45" s="301">
        <f t="shared" si="24"/>
        <v>0</v>
      </c>
      <c r="Y45" s="467">
        <f t="shared" si="25"/>
        <v>0</v>
      </c>
      <c r="Z45" s="546">
        <f t="shared" si="26"/>
        <v>0</v>
      </c>
      <c r="AA45" s="467">
        <f t="shared" si="27"/>
        <v>0</v>
      </c>
      <c r="AB45" s="468">
        <f t="shared" si="28"/>
        <v>0</v>
      </c>
      <c r="AC45" s="467">
        <f t="shared" si="29"/>
        <v>0</v>
      </c>
      <c r="AD45" s="468"/>
      <c r="AE45" s="550"/>
      <c r="AF45" s="6"/>
      <c r="AG45" s="6"/>
      <c r="AH45" s="6"/>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row>
    <row r="46" spans="1:421" s="469" customFormat="1" ht="111" customHeight="1">
      <c r="A46" s="728">
        <v>28</v>
      </c>
      <c r="B46" s="600">
        <v>7000024508</v>
      </c>
      <c r="C46" s="600">
        <v>40</v>
      </c>
      <c r="D46" s="600">
        <v>120</v>
      </c>
      <c r="E46" s="600">
        <v>380</v>
      </c>
      <c r="F46" s="600" t="s">
        <v>527</v>
      </c>
      <c r="G46" s="599">
        <v>100044257</v>
      </c>
      <c r="H46" s="321"/>
      <c r="I46" s="322"/>
      <c r="J46" s="321"/>
      <c r="K46" s="320"/>
      <c r="L46" s="600" t="s">
        <v>564</v>
      </c>
      <c r="M46" s="600" t="s">
        <v>219</v>
      </c>
      <c r="N46" s="600">
        <v>1</v>
      </c>
      <c r="O46" s="465"/>
      <c r="P46" s="601">
        <v>18</v>
      </c>
      <c r="Q46" s="318" t="str">
        <f t="shared" si="18"/>
        <v>INCLUDED</v>
      </c>
      <c r="R46" s="318" t="str">
        <f t="shared" si="19"/>
        <v>INCLUDED</v>
      </c>
      <c r="S46" s="318" t="str">
        <f t="shared" si="20"/>
        <v>INCLUDED</v>
      </c>
      <c r="T46" s="466">
        <f t="shared" si="21"/>
        <v>0</v>
      </c>
      <c r="U46" s="300">
        <f t="shared" si="22"/>
        <v>0</v>
      </c>
      <c r="V46" s="371">
        <f>Discount!$J$36</f>
        <v>0</v>
      </c>
      <c r="W46" s="300">
        <f t="shared" si="23"/>
        <v>0</v>
      </c>
      <c r="X46" s="301">
        <f t="shared" si="24"/>
        <v>0</v>
      </c>
      <c r="Y46" s="467">
        <f t="shared" si="25"/>
        <v>0</v>
      </c>
      <c r="Z46" s="546">
        <f t="shared" si="26"/>
        <v>0</v>
      </c>
      <c r="AA46" s="467">
        <f t="shared" si="27"/>
        <v>0</v>
      </c>
      <c r="AB46" s="468">
        <f t="shared" si="28"/>
        <v>0</v>
      </c>
      <c r="AC46" s="467">
        <f t="shared" si="29"/>
        <v>0</v>
      </c>
      <c r="AD46" s="468"/>
      <c r="AE46" s="550"/>
      <c r="AF46" s="6"/>
      <c r="AG46" s="6"/>
      <c r="AH46" s="6"/>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row>
    <row r="47" spans="1:421" s="469" customFormat="1" ht="111" customHeight="1">
      <c r="A47" s="727">
        <v>29</v>
      </c>
      <c r="B47" s="600">
        <v>7000024508</v>
      </c>
      <c r="C47" s="600">
        <v>40</v>
      </c>
      <c r="D47" s="600">
        <v>120</v>
      </c>
      <c r="E47" s="600">
        <v>400</v>
      </c>
      <c r="F47" s="600" t="s">
        <v>527</v>
      </c>
      <c r="G47" s="599">
        <v>100044259</v>
      </c>
      <c r="H47" s="321"/>
      <c r="I47" s="322"/>
      <c r="J47" s="321"/>
      <c r="K47" s="320"/>
      <c r="L47" s="600" t="s">
        <v>565</v>
      </c>
      <c r="M47" s="600" t="s">
        <v>219</v>
      </c>
      <c r="N47" s="600">
        <v>1</v>
      </c>
      <c r="O47" s="465"/>
      <c r="P47" s="601">
        <v>18</v>
      </c>
      <c r="Q47" s="318" t="str">
        <f t="shared" si="18"/>
        <v>INCLUDED</v>
      </c>
      <c r="R47" s="318" t="str">
        <f t="shared" si="19"/>
        <v>INCLUDED</v>
      </c>
      <c r="S47" s="318" t="str">
        <f t="shared" si="20"/>
        <v>INCLUDED</v>
      </c>
      <c r="T47" s="466">
        <f t="shared" si="21"/>
        <v>0</v>
      </c>
      <c r="U47" s="300">
        <f t="shared" si="22"/>
        <v>0</v>
      </c>
      <c r="V47" s="371">
        <f>Discount!$J$36</f>
        <v>0</v>
      </c>
      <c r="W47" s="300">
        <f t="shared" si="23"/>
        <v>0</v>
      </c>
      <c r="X47" s="301">
        <f t="shared" si="24"/>
        <v>0</v>
      </c>
      <c r="Y47" s="467">
        <f t="shared" si="25"/>
        <v>0</v>
      </c>
      <c r="Z47" s="546">
        <f t="shared" si="26"/>
        <v>0</v>
      </c>
      <c r="AA47" s="467">
        <f t="shared" si="27"/>
        <v>0</v>
      </c>
      <c r="AB47" s="468">
        <f t="shared" si="28"/>
        <v>0</v>
      </c>
      <c r="AC47" s="467">
        <f t="shared" si="29"/>
        <v>0</v>
      </c>
      <c r="AD47" s="468"/>
      <c r="AE47" s="550"/>
      <c r="AF47" s="6"/>
      <c r="AG47" s="6"/>
      <c r="AH47" s="6"/>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row>
    <row r="48" spans="1:421" s="469" customFormat="1" ht="111" customHeight="1">
      <c r="A48" s="728">
        <v>30</v>
      </c>
      <c r="B48" s="600">
        <v>7000024508</v>
      </c>
      <c r="C48" s="600">
        <v>40</v>
      </c>
      <c r="D48" s="600">
        <v>120</v>
      </c>
      <c r="E48" s="600">
        <v>410</v>
      </c>
      <c r="F48" s="600" t="s">
        <v>527</v>
      </c>
      <c r="G48" s="599">
        <v>100044260</v>
      </c>
      <c r="H48" s="321"/>
      <c r="I48" s="322"/>
      <c r="J48" s="321"/>
      <c r="K48" s="320"/>
      <c r="L48" s="600" t="s">
        <v>566</v>
      </c>
      <c r="M48" s="600" t="s">
        <v>219</v>
      </c>
      <c r="N48" s="600">
        <v>1</v>
      </c>
      <c r="O48" s="465"/>
      <c r="P48" s="601">
        <v>18</v>
      </c>
      <c r="Q48" s="318" t="str">
        <f t="shared" si="18"/>
        <v>INCLUDED</v>
      </c>
      <c r="R48" s="318" t="str">
        <f t="shared" si="19"/>
        <v>INCLUDED</v>
      </c>
      <c r="S48" s="318" t="str">
        <f t="shared" si="20"/>
        <v>INCLUDED</v>
      </c>
      <c r="T48" s="466">
        <f t="shared" si="21"/>
        <v>0</v>
      </c>
      <c r="U48" s="300">
        <f t="shared" si="22"/>
        <v>0</v>
      </c>
      <c r="V48" s="371">
        <f>Discount!$J$36</f>
        <v>0</v>
      </c>
      <c r="W48" s="300">
        <f t="shared" si="23"/>
        <v>0</v>
      </c>
      <c r="X48" s="301">
        <f t="shared" si="24"/>
        <v>0</v>
      </c>
      <c r="Y48" s="467">
        <f t="shared" si="25"/>
        <v>0</v>
      </c>
      <c r="Z48" s="546">
        <f t="shared" si="26"/>
        <v>0</v>
      </c>
      <c r="AA48" s="467">
        <f t="shared" si="27"/>
        <v>0</v>
      </c>
      <c r="AB48" s="468">
        <f t="shared" si="28"/>
        <v>0</v>
      </c>
      <c r="AC48" s="467">
        <f t="shared" si="29"/>
        <v>0</v>
      </c>
      <c r="AD48" s="468"/>
      <c r="AE48" s="550"/>
      <c r="AF48" s="6"/>
      <c r="AG48" s="6"/>
      <c r="AH48" s="6"/>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row>
    <row r="49" spans="1:421" s="469" customFormat="1" ht="111" customHeight="1">
      <c r="A49" s="727">
        <v>31</v>
      </c>
      <c r="B49" s="600">
        <v>7000024508</v>
      </c>
      <c r="C49" s="600">
        <v>40</v>
      </c>
      <c r="D49" s="600">
        <v>120</v>
      </c>
      <c r="E49" s="600">
        <v>420</v>
      </c>
      <c r="F49" s="600" t="s">
        <v>527</v>
      </c>
      <c r="G49" s="599">
        <v>100044261</v>
      </c>
      <c r="H49" s="321"/>
      <c r="I49" s="322"/>
      <c r="J49" s="321"/>
      <c r="K49" s="320"/>
      <c r="L49" s="600" t="s">
        <v>567</v>
      </c>
      <c r="M49" s="600" t="s">
        <v>219</v>
      </c>
      <c r="N49" s="600">
        <v>1</v>
      </c>
      <c r="O49" s="465"/>
      <c r="P49" s="601">
        <v>18</v>
      </c>
      <c r="Q49" s="318" t="str">
        <f t="shared" si="18"/>
        <v>INCLUDED</v>
      </c>
      <c r="R49" s="318" t="str">
        <f t="shared" si="19"/>
        <v>INCLUDED</v>
      </c>
      <c r="S49" s="318" t="str">
        <f t="shared" si="20"/>
        <v>INCLUDED</v>
      </c>
      <c r="T49" s="466">
        <f t="shared" si="21"/>
        <v>0</v>
      </c>
      <c r="U49" s="300">
        <f t="shared" si="22"/>
        <v>0</v>
      </c>
      <c r="V49" s="371">
        <f>Discount!$J$36</f>
        <v>0</v>
      </c>
      <c r="W49" s="300">
        <f t="shared" si="23"/>
        <v>0</v>
      </c>
      <c r="X49" s="301">
        <f t="shared" si="24"/>
        <v>0</v>
      </c>
      <c r="Y49" s="467">
        <f t="shared" si="25"/>
        <v>0</v>
      </c>
      <c r="Z49" s="546">
        <f t="shared" si="26"/>
        <v>0</v>
      </c>
      <c r="AA49" s="467">
        <f t="shared" si="27"/>
        <v>0</v>
      </c>
      <c r="AB49" s="468">
        <f t="shared" si="28"/>
        <v>0</v>
      </c>
      <c r="AC49" s="467">
        <f t="shared" si="29"/>
        <v>0</v>
      </c>
      <c r="AD49" s="468"/>
      <c r="AE49" s="550"/>
      <c r="AF49" s="6"/>
      <c r="AG49" s="6"/>
      <c r="AH49" s="6"/>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c r="ND49" s="3"/>
      <c r="NE49" s="3"/>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c r="OW49" s="3"/>
      <c r="OX49" s="3"/>
      <c r="OY49" s="3"/>
      <c r="OZ49" s="3"/>
      <c r="PA49" s="3"/>
      <c r="PB49" s="3"/>
      <c r="PC49" s="3"/>
      <c r="PD49" s="3"/>
      <c r="PE49" s="3"/>
    </row>
    <row r="50" spans="1:421" s="469" customFormat="1" ht="111" customHeight="1">
      <c r="A50" s="728">
        <v>32</v>
      </c>
      <c r="B50" s="600">
        <v>7000024508</v>
      </c>
      <c r="C50" s="600">
        <v>40</v>
      </c>
      <c r="D50" s="600">
        <v>120</v>
      </c>
      <c r="E50" s="600">
        <v>440</v>
      </c>
      <c r="F50" s="600" t="s">
        <v>527</v>
      </c>
      <c r="G50" s="599">
        <v>100044179</v>
      </c>
      <c r="H50" s="321"/>
      <c r="I50" s="322"/>
      <c r="J50" s="321"/>
      <c r="K50" s="320"/>
      <c r="L50" s="600" t="s">
        <v>568</v>
      </c>
      <c r="M50" s="600" t="s">
        <v>219</v>
      </c>
      <c r="N50" s="600">
        <v>12</v>
      </c>
      <c r="O50" s="465"/>
      <c r="P50" s="601">
        <v>18</v>
      </c>
      <c r="Q50" s="318" t="str">
        <f t="shared" si="18"/>
        <v>INCLUDED</v>
      </c>
      <c r="R50" s="318" t="str">
        <f t="shared" si="19"/>
        <v>INCLUDED</v>
      </c>
      <c r="S50" s="318" t="str">
        <f t="shared" si="20"/>
        <v>INCLUDED</v>
      </c>
      <c r="T50" s="466">
        <f t="shared" si="21"/>
        <v>0</v>
      </c>
      <c r="U50" s="300">
        <f t="shared" si="22"/>
        <v>0</v>
      </c>
      <c r="V50" s="371">
        <f>Discount!$J$36</f>
        <v>0</v>
      </c>
      <c r="W50" s="300">
        <f t="shared" si="23"/>
        <v>0</v>
      </c>
      <c r="X50" s="301">
        <f t="shared" si="24"/>
        <v>0</v>
      </c>
      <c r="Y50" s="467">
        <f t="shared" si="25"/>
        <v>0</v>
      </c>
      <c r="Z50" s="546">
        <f t="shared" si="26"/>
        <v>0</v>
      </c>
      <c r="AA50" s="467">
        <f t="shared" si="27"/>
        <v>0</v>
      </c>
      <c r="AB50" s="468">
        <f t="shared" si="28"/>
        <v>0</v>
      </c>
      <c r="AC50" s="467">
        <f t="shared" si="29"/>
        <v>0</v>
      </c>
      <c r="AD50" s="468"/>
      <c r="AE50" s="550"/>
      <c r="AF50" s="6"/>
      <c r="AG50" s="6"/>
      <c r="AH50" s="6"/>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c r="LO50" s="3"/>
      <c r="LP50" s="3"/>
      <c r="LQ50" s="3"/>
      <c r="LR50" s="3"/>
      <c r="LS50" s="3"/>
      <c r="LT50" s="3"/>
      <c r="LU50" s="3"/>
      <c r="LV50" s="3"/>
      <c r="LW50" s="3"/>
      <c r="LX50" s="3"/>
      <c r="LY50" s="3"/>
      <c r="LZ50" s="3"/>
      <c r="MA50" s="3"/>
      <c r="MB50" s="3"/>
      <c r="MC50" s="3"/>
      <c r="MD50" s="3"/>
      <c r="ME50" s="3"/>
      <c r="MF50" s="3"/>
      <c r="MG50" s="3"/>
      <c r="MH50" s="3"/>
      <c r="MI50" s="3"/>
      <c r="MJ50" s="3"/>
      <c r="MK50" s="3"/>
      <c r="ML50" s="3"/>
      <c r="MM50" s="3"/>
      <c r="MN50" s="3"/>
      <c r="MO50" s="3"/>
      <c r="MP50" s="3"/>
      <c r="MQ50" s="3"/>
      <c r="MR50" s="3"/>
      <c r="MS50" s="3"/>
      <c r="MT50" s="3"/>
      <c r="MU50" s="3"/>
      <c r="MV50" s="3"/>
      <c r="MW50" s="3"/>
      <c r="MX50" s="3"/>
      <c r="MY50" s="3"/>
      <c r="MZ50" s="3"/>
      <c r="NA50" s="3"/>
      <c r="NB50" s="3"/>
      <c r="NC50" s="3"/>
      <c r="ND50" s="3"/>
      <c r="NE50" s="3"/>
      <c r="NF50" s="3"/>
      <c r="NG50" s="3"/>
      <c r="NH50" s="3"/>
      <c r="NI50" s="3"/>
      <c r="NJ50" s="3"/>
      <c r="NK50" s="3"/>
      <c r="NL50" s="3"/>
      <c r="NM50" s="3"/>
      <c r="NN50" s="3"/>
      <c r="NO50" s="3"/>
      <c r="NP50" s="3"/>
      <c r="NQ50" s="3"/>
      <c r="NR50" s="3"/>
      <c r="NS50" s="3"/>
      <c r="NT50" s="3"/>
      <c r="NU50" s="3"/>
      <c r="NV50" s="3"/>
      <c r="NW50" s="3"/>
      <c r="NX50" s="3"/>
      <c r="NY50" s="3"/>
      <c r="NZ50" s="3"/>
      <c r="OA50" s="3"/>
      <c r="OB50" s="3"/>
      <c r="OC50" s="3"/>
      <c r="OD50" s="3"/>
      <c r="OE50" s="3"/>
      <c r="OF50" s="3"/>
      <c r="OG50" s="3"/>
      <c r="OH50" s="3"/>
      <c r="OI50" s="3"/>
      <c r="OJ50" s="3"/>
      <c r="OK50" s="3"/>
      <c r="OL50" s="3"/>
      <c r="OM50" s="3"/>
      <c r="ON50" s="3"/>
      <c r="OO50" s="3"/>
      <c r="OP50" s="3"/>
      <c r="OQ50" s="3"/>
      <c r="OR50" s="3"/>
      <c r="OS50" s="3"/>
      <c r="OT50" s="3"/>
      <c r="OU50" s="3"/>
      <c r="OV50" s="3"/>
      <c r="OW50" s="3"/>
      <c r="OX50" s="3"/>
      <c r="OY50" s="3"/>
      <c r="OZ50" s="3"/>
      <c r="PA50" s="3"/>
      <c r="PB50" s="3"/>
      <c r="PC50" s="3"/>
      <c r="PD50" s="3"/>
      <c r="PE50" s="3"/>
    </row>
    <row r="51" spans="1:421" s="469" customFormat="1" ht="111" customHeight="1">
      <c r="A51" s="727">
        <v>33</v>
      </c>
      <c r="B51" s="600">
        <v>7000024508</v>
      </c>
      <c r="C51" s="600">
        <v>40</v>
      </c>
      <c r="D51" s="600">
        <v>120</v>
      </c>
      <c r="E51" s="600">
        <v>450</v>
      </c>
      <c r="F51" s="600" t="s">
        <v>527</v>
      </c>
      <c r="G51" s="599">
        <v>100044180</v>
      </c>
      <c r="H51" s="321"/>
      <c r="I51" s="322"/>
      <c r="J51" s="321"/>
      <c r="K51" s="320"/>
      <c r="L51" s="600" t="s">
        <v>569</v>
      </c>
      <c r="M51" s="600" t="s">
        <v>219</v>
      </c>
      <c r="N51" s="600">
        <v>32</v>
      </c>
      <c r="O51" s="465"/>
      <c r="P51" s="601">
        <v>18</v>
      </c>
      <c r="Q51" s="318" t="str">
        <f t="shared" si="18"/>
        <v>INCLUDED</v>
      </c>
      <c r="R51" s="318" t="str">
        <f t="shared" si="19"/>
        <v>INCLUDED</v>
      </c>
      <c r="S51" s="318" t="str">
        <f t="shared" si="20"/>
        <v>INCLUDED</v>
      </c>
      <c r="T51" s="466">
        <f t="shared" si="21"/>
        <v>0</v>
      </c>
      <c r="U51" s="300">
        <f t="shared" si="22"/>
        <v>0</v>
      </c>
      <c r="V51" s="371">
        <f>Discount!$J$36</f>
        <v>0</v>
      </c>
      <c r="W51" s="300">
        <f t="shared" si="23"/>
        <v>0</v>
      </c>
      <c r="X51" s="301">
        <f t="shared" si="24"/>
        <v>0</v>
      </c>
      <c r="Y51" s="467">
        <f t="shared" si="25"/>
        <v>0</v>
      </c>
      <c r="Z51" s="546">
        <f t="shared" si="26"/>
        <v>0</v>
      </c>
      <c r="AA51" s="467">
        <f t="shared" si="27"/>
        <v>0</v>
      </c>
      <c r="AB51" s="468">
        <f t="shared" si="28"/>
        <v>0</v>
      </c>
      <c r="AC51" s="467">
        <f t="shared" si="29"/>
        <v>0</v>
      </c>
      <c r="AD51" s="468"/>
      <c r="AE51" s="550"/>
      <c r="AF51" s="6"/>
      <c r="AG51" s="6"/>
      <c r="AH51" s="6"/>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c r="IZ51" s="3"/>
      <c r="JA51" s="3"/>
      <c r="JB51" s="3"/>
      <c r="JC51" s="3"/>
      <c r="JD51" s="3"/>
      <c r="JE51" s="3"/>
      <c r="JF51" s="3"/>
      <c r="JG51" s="3"/>
      <c r="JH51" s="3"/>
      <c r="JI51" s="3"/>
      <c r="JJ51" s="3"/>
      <c r="JK51" s="3"/>
      <c r="JL51" s="3"/>
      <c r="JM51" s="3"/>
      <c r="JN51" s="3"/>
      <c r="JO51" s="3"/>
      <c r="JP51" s="3"/>
      <c r="JQ51" s="3"/>
      <c r="JR51" s="3"/>
      <c r="JS51" s="3"/>
      <c r="JT51" s="3"/>
      <c r="JU51" s="3"/>
      <c r="JV51" s="3"/>
      <c r="JW51" s="3"/>
      <c r="JX51" s="3"/>
      <c r="JY51" s="3"/>
      <c r="JZ51" s="3"/>
      <c r="KA51" s="3"/>
      <c r="KB51" s="3"/>
      <c r="KC51" s="3"/>
      <c r="KD51" s="3"/>
      <c r="KE51" s="3"/>
      <c r="KF51" s="3"/>
      <c r="KG51" s="3"/>
      <c r="KH51" s="3"/>
      <c r="KI51" s="3"/>
      <c r="KJ51" s="3"/>
      <c r="KK51" s="3"/>
      <c r="KL51" s="3"/>
      <c r="KM51" s="3"/>
      <c r="KN51" s="3"/>
      <c r="KO51" s="3"/>
      <c r="KP51" s="3"/>
      <c r="KQ51" s="3"/>
      <c r="KR51" s="3"/>
      <c r="KS51" s="3"/>
      <c r="KT51" s="3"/>
      <c r="KU51" s="3"/>
      <c r="KV51" s="3"/>
      <c r="KW51" s="3"/>
      <c r="KX51" s="3"/>
      <c r="KY51" s="3"/>
      <c r="KZ51" s="3"/>
      <c r="LA51" s="3"/>
      <c r="LB51" s="3"/>
      <c r="LC51" s="3"/>
      <c r="LD51" s="3"/>
      <c r="LE51" s="3"/>
      <c r="LF51" s="3"/>
      <c r="LG51" s="3"/>
      <c r="LH51" s="3"/>
      <c r="LI51" s="3"/>
      <c r="LJ51" s="3"/>
      <c r="LK51" s="3"/>
      <c r="LL51" s="3"/>
      <c r="LM51" s="3"/>
      <c r="LN51" s="3"/>
      <c r="LO51" s="3"/>
      <c r="LP51" s="3"/>
      <c r="LQ51" s="3"/>
      <c r="LR51" s="3"/>
      <c r="LS51" s="3"/>
      <c r="LT51" s="3"/>
      <c r="LU51" s="3"/>
      <c r="LV51" s="3"/>
      <c r="LW51" s="3"/>
      <c r="LX51" s="3"/>
      <c r="LY51" s="3"/>
      <c r="LZ51" s="3"/>
      <c r="MA51" s="3"/>
      <c r="MB51" s="3"/>
      <c r="MC51" s="3"/>
      <c r="MD51" s="3"/>
      <c r="ME51" s="3"/>
      <c r="MF51" s="3"/>
      <c r="MG51" s="3"/>
      <c r="MH51" s="3"/>
      <c r="MI51" s="3"/>
      <c r="MJ51" s="3"/>
      <c r="MK51" s="3"/>
      <c r="ML51" s="3"/>
      <c r="MM51" s="3"/>
      <c r="MN51" s="3"/>
      <c r="MO51" s="3"/>
      <c r="MP51" s="3"/>
      <c r="MQ51" s="3"/>
      <c r="MR51" s="3"/>
      <c r="MS51" s="3"/>
      <c r="MT51" s="3"/>
      <c r="MU51" s="3"/>
      <c r="MV51" s="3"/>
      <c r="MW51" s="3"/>
      <c r="MX51" s="3"/>
      <c r="MY51" s="3"/>
      <c r="MZ51" s="3"/>
      <c r="NA51" s="3"/>
      <c r="NB51" s="3"/>
      <c r="NC51" s="3"/>
      <c r="ND51" s="3"/>
      <c r="NE51" s="3"/>
      <c r="NF51" s="3"/>
      <c r="NG51" s="3"/>
      <c r="NH51" s="3"/>
      <c r="NI51" s="3"/>
      <c r="NJ51" s="3"/>
      <c r="NK51" s="3"/>
      <c r="NL51" s="3"/>
      <c r="NM51" s="3"/>
      <c r="NN51" s="3"/>
      <c r="NO51" s="3"/>
      <c r="NP51" s="3"/>
      <c r="NQ51" s="3"/>
      <c r="NR51" s="3"/>
      <c r="NS51" s="3"/>
      <c r="NT51" s="3"/>
      <c r="NU51" s="3"/>
      <c r="NV51" s="3"/>
      <c r="NW51" s="3"/>
      <c r="NX51" s="3"/>
      <c r="NY51" s="3"/>
      <c r="NZ51" s="3"/>
      <c r="OA51" s="3"/>
      <c r="OB51" s="3"/>
      <c r="OC51" s="3"/>
      <c r="OD51" s="3"/>
      <c r="OE51" s="3"/>
      <c r="OF51" s="3"/>
      <c r="OG51" s="3"/>
      <c r="OH51" s="3"/>
      <c r="OI51" s="3"/>
      <c r="OJ51" s="3"/>
      <c r="OK51" s="3"/>
      <c r="OL51" s="3"/>
      <c r="OM51" s="3"/>
      <c r="ON51" s="3"/>
      <c r="OO51" s="3"/>
      <c r="OP51" s="3"/>
      <c r="OQ51" s="3"/>
      <c r="OR51" s="3"/>
      <c r="OS51" s="3"/>
      <c r="OT51" s="3"/>
      <c r="OU51" s="3"/>
      <c r="OV51" s="3"/>
      <c r="OW51" s="3"/>
      <c r="OX51" s="3"/>
      <c r="OY51" s="3"/>
      <c r="OZ51" s="3"/>
      <c r="PA51" s="3"/>
      <c r="PB51" s="3"/>
      <c r="PC51" s="3"/>
      <c r="PD51" s="3"/>
      <c r="PE51" s="3"/>
    </row>
    <row r="52" spans="1:421" s="469" customFormat="1" ht="111" customHeight="1">
      <c r="A52" s="728">
        <v>34</v>
      </c>
      <c r="B52" s="600">
        <v>7000024508</v>
      </c>
      <c r="C52" s="600">
        <v>40</v>
      </c>
      <c r="D52" s="600">
        <v>120</v>
      </c>
      <c r="E52" s="600">
        <v>460</v>
      </c>
      <c r="F52" s="600" t="s">
        <v>527</v>
      </c>
      <c r="G52" s="599">
        <v>100044181</v>
      </c>
      <c r="H52" s="321"/>
      <c r="I52" s="322"/>
      <c r="J52" s="321"/>
      <c r="K52" s="320"/>
      <c r="L52" s="600" t="s">
        <v>570</v>
      </c>
      <c r="M52" s="600" t="s">
        <v>219</v>
      </c>
      <c r="N52" s="600">
        <v>2</v>
      </c>
      <c r="O52" s="465"/>
      <c r="P52" s="601">
        <v>18</v>
      </c>
      <c r="Q52" s="318" t="str">
        <f t="shared" si="18"/>
        <v>INCLUDED</v>
      </c>
      <c r="R52" s="318" t="str">
        <f t="shared" si="19"/>
        <v>INCLUDED</v>
      </c>
      <c r="S52" s="318" t="str">
        <f t="shared" si="20"/>
        <v>INCLUDED</v>
      </c>
      <c r="T52" s="466">
        <f t="shared" si="21"/>
        <v>0</v>
      </c>
      <c r="U52" s="300">
        <f t="shared" si="22"/>
        <v>0</v>
      </c>
      <c r="V52" s="371">
        <f>Discount!$J$36</f>
        <v>0</v>
      </c>
      <c r="W52" s="300">
        <f t="shared" si="23"/>
        <v>0</v>
      </c>
      <c r="X52" s="301">
        <f t="shared" si="24"/>
        <v>0</v>
      </c>
      <c r="Y52" s="467">
        <f t="shared" si="25"/>
        <v>0</v>
      </c>
      <c r="Z52" s="546">
        <f t="shared" si="26"/>
        <v>0</v>
      </c>
      <c r="AA52" s="467">
        <f t="shared" si="27"/>
        <v>0</v>
      </c>
      <c r="AB52" s="468">
        <f t="shared" si="28"/>
        <v>0</v>
      </c>
      <c r="AC52" s="467">
        <f t="shared" si="29"/>
        <v>0</v>
      </c>
      <c r="AD52" s="468"/>
      <c r="AE52" s="550"/>
      <c r="AF52" s="6"/>
      <c r="AG52" s="6"/>
      <c r="AH52" s="6"/>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c r="IZ52" s="3"/>
      <c r="JA52" s="3"/>
      <c r="JB52" s="3"/>
      <c r="JC52" s="3"/>
      <c r="JD52" s="3"/>
      <c r="JE52" s="3"/>
      <c r="JF52" s="3"/>
      <c r="JG52" s="3"/>
      <c r="JH52" s="3"/>
      <c r="JI52" s="3"/>
      <c r="JJ52" s="3"/>
      <c r="JK52" s="3"/>
      <c r="JL52" s="3"/>
      <c r="JM52" s="3"/>
      <c r="JN52" s="3"/>
      <c r="JO52" s="3"/>
      <c r="JP52" s="3"/>
      <c r="JQ52" s="3"/>
      <c r="JR52" s="3"/>
      <c r="JS52" s="3"/>
      <c r="JT52" s="3"/>
      <c r="JU52" s="3"/>
      <c r="JV52" s="3"/>
      <c r="JW52" s="3"/>
      <c r="JX52" s="3"/>
      <c r="JY52" s="3"/>
      <c r="JZ52" s="3"/>
      <c r="KA52" s="3"/>
      <c r="KB52" s="3"/>
      <c r="KC52" s="3"/>
      <c r="KD52" s="3"/>
      <c r="KE52" s="3"/>
      <c r="KF52" s="3"/>
      <c r="KG52" s="3"/>
      <c r="KH52" s="3"/>
      <c r="KI52" s="3"/>
      <c r="KJ52" s="3"/>
      <c r="KK52" s="3"/>
      <c r="KL52" s="3"/>
      <c r="KM52" s="3"/>
      <c r="KN52" s="3"/>
      <c r="KO52" s="3"/>
      <c r="KP52" s="3"/>
      <c r="KQ52" s="3"/>
      <c r="KR52" s="3"/>
      <c r="KS52" s="3"/>
      <c r="KT52" s="3"/>
      <c r="KU52" s="3"/>
      <c r="KV52" s="3"/>
      <c r="KW52" s="3"/>
      <c r="KX52" s="3"/>
      <c r="KY52" s="3"/>
      <c r="KZ52" s="3"/>
      <c r="LA52" s="3"/>
      <c r="LB52" s="3"/>
      <c r="LC52" s="3"/>
      <c r="LD52" s="3"/>
      <c r="LE52" s="3"/>
      <c r="LF52" s="3"/>
      <c r="LG52" s="3"/>
      <c r="LH52" s="3"/>
      <c r="LI52" s="3"/>
      <c r="LJ52" s="3"/>
      <c r="LK52" s="3"/>
      <c r="LL52" s="3"/>
      <c r="LM52" s="3"/>
      <c r="LN52" s="3"/>
      <c r="LO52" s="3"/>
      <c r="LP52" s="3"/>
      <c r="LQ52" s="3"/>
      <c r="LR52" s="3"/>
      <c r="LS52" s="3"/>
      <c r="LT52" s="3"/>
      <c r="LU52" s="3"/>
      <c r="LV52" s="3"/>
      <c r="LW52" s="3"/>
      <c r="LX52" s="3"/>
      <c r="LY52" s="3"/>
      <c r="LZ52" s="3"/>
      <c r="MA52" s="3"/>
      <c r="MB52" s="3"/>
      <c r="MC52" s="3"/>
      <c r="MD52" s="3"/>
      <c r="ME52" s="3"/>
      <c r="MF52" s="3"/>
      <c r="MG52" s="3"/>
      <c r="MH52" s="3"/>
      <c r="MI52" s="3"/>
      <c r="MJ52" s="3"/>
      <c r="MK52" s="3"/>
      <c r="ML52" s="3"/>
      <c r="MM52" s="3"/>
      <c r="MN52" s="3"/>
      <c r="MO52" s="3"/>
      <c r="MP52" s="3"/>
      <c r="MQ52" s="3"/>
      <c r="MR52" s="3"/>
      <c r="MS52" s="3"/>
      <c r="MT52" s="3"/>
      <c r="MU52" s="3"/>
      <c r="MV52" s="3"/>
      <c r="MW52" s="3"/>
      <c r="MX52" s="3"/>
      <c r="MY52" s="3"/>
      <c r="MZ52" s="3"/>
      <c r="NA52" s="3"/>
      <c r="NB52" s="3"/>
      <c r="NC52" s="3"/>
      <c r="ND52" s="3"/>
      <c r="NE52" s="3"/>
      <c r="NF52" s="3"/>
      <c r="NG52" s="3"/>
      <c r="NH52" s="3"/>
      <c r="NI52" s="3"/>
      <c r="NJ52" s="3"/>
      <c r="NK52" s="3"/>
      <c r="NL52" s="3"/>
      <c r="NM52" s="3"/>
      <c r="NN52" s="3"/>
      <c r="NO52" s="3"/>
      <c r="NP52" s="3"/>
      <c r="NQ52" s="3"/>
      <c r="NR52" s="3"/>
      <c r="NS52" s="3"/>
      <c r="NT52" s="3"/>
      <c r="NU52" s="3"/>
      <c r="NV52" s="3"/>
      <c r="NW52" s="3"/>
      <c r="NX52" s="3"/>
      <c r="NY52" s="3"/>
      <c r="NZ52" s="3"/>
      <c r="OA52" s="3"/>
      <c r="OB52" s="3"/>
      <c r="OC52" s="3"/>
      <c r="OD52" s="3"/>
      <c r="OE52" s="3"/>
      <c r="OF52" s="3"/>
      <c r="OG52" s="3"/>
      <c r="OH52" s="3"/>
      <c r="OI52" s="3"/>
      <c r="OJ52" s="3"/>
      <c r="OK52" s="3"/>
      <c r="OL52" s="3"/>
      <c r="OM52" s="3"/>
      <c r="ON52" s="3"/>
      <c r="OO52" s="3"/>
      <c r="OP52" s="3"/>
      <c r="OQ52" s="3"/>
      <c r="OR52" s="3"/>
      <c r="OS52" s="3"/>
      <c r="OT52" s="3"/>
      <c r="OU52" s="3"/>
      <c r="OV52" s="3"/>
      <c r="OW52" s="3"/>
      <c r="OX52" s="3"/>
      <c r="OY52" s="3"/>
      <c r="OZ52" s="3"/>
      <c r="PA52" s="3"/>
      <c r="PB52" s="3"/>
      <c r="PC52" s="3"/>
      <c r="PD52" s="3"/>
      <c r="PE52" s="3"/>
    </row>
    <row r="53" spans="1:421" s="469" customFormat="1" ht="111" customHeight="1">
      <c r="A53" s="727">
        <v>35</v>
      </c>
      <c r="B53" s="600">
        <v>7000024508</v>
      </c>
      <c r="C53" s="600">
        <v>40</v>
      </c>
      <c r="D53" s="600">
        <v>120</v>
      </c>
      <c r="E53" s="600">
        <v>470</v>
      </c>
      <c r="F53" s="600" t="s">
        <v>527</v>
      </c>
      <c r="G53" s="599">
        <v>100044182</v>
      </c>
      <c r="H53" s="321"/>
      <c r="I53" s="322"/>
      <c r="J53" s="321"/>
      <c r="K53" s="320"/>
      <c r="L53" s="600" t="s">
        <v>571</v>
      </c>
      <c r="M53" s="600" t="s">
        <v>219</v>
      </c>
      <c r="N53" s="600">
        <v>48</v>
      </c>
      <c r="O53" s="465"/>
      <c r="P53" s="601">
        <v>18</v>
      </c>
      <c r="Q53" s="318" t="str">
        <f t="shared" si="18"/>
        <v>INCLUDED</v>
      </c>
      <c r="R53" s="318" t="str">
        <f t="shared" si="19"/>
        <v>INCLUDED</v>
      </c>
      <c r="S53" s="318" t="str">
        <f t="shared" si="20"/>
        <v>INCLUDED</v>
      </c>
      <c r="T53" s="466">
        <f t="shared" si="21"/>
        <v>0</v>
      </c>
      <c r="U53" s="300">
        <f t="shared" si="22"/>
        <v>0</v>
      </c>
      <c r="V53" s="371">
        <f>Discount!$J$36</f>
        <v>0</v>
      </c>
      <c r="W53" s="300">
        <f t="shared" si="23"/>
        <v>0</v>
      </c>
      <c r="X53" s="301">
        <f t="shared" si="24"/>
        <v>0</v>
      </c>
      <c r="Y53" s="467">
        <f t="shared" si="25"/>
        <v>0</v>
      </c>
      <c r="Z53" s="546">
        <f t="shared" si="26"/>
        <v>0</v>
      </c>
      <c r="AA53" s="467">
        <f t="shared" si="27"/>
        <v>0</v>
      </c>
      <c r="AB53" s="468">
        <f t="shared" si="28"/>
        <v>0</v>
      </c>
      <c r="AC53" s="467">
        <f t="shared" si="29"/>
        <v>0</v>
      </c>
      <c r="AD53" s="468"/>
      <c r="AE53" s="550"/>
      <c r="AF53" s="6"/>
      <c r="AG53" s="6"/>
      <c r="AH53" s="6"/>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c r="IZ53" s="3"/>
      <c r="JA53" s="3"/>
      <c r="JB53" s="3"/>
      <c r="JC53" s="3"/>
      <c r="JD53" s="3"/>
      <c r="JE53" s="3"/>
      <c r="JF53" s="3"/>
      <c r="JG53" s="3"/>
      <c r="JH53" s="3"/>
      <c r="JI53" s="3"/>
      <c r="JJ53" s="3"/>
      <c r="JK53" s="3"/>
      <c r="JL53" s="3"/>
      <c r="JM53" s="3"/>
      <c r="JN53" s="3"/>
      <c r="JO53" s="3"/>
      <c r="JP53" s="3"/>
      <c r="JQ53" s="3"/>
      <c r="JR53" s="3"/>
      <c r="JS53" s="3"/>
      <c r="JT53" s="3"/>
      <c r="JU53" s="3"/>
      <c r="JV53" s="3"/>
      <c r="JW53" s="3"/>
      <c r="JX53" s="3"/>
      <c r="JY53" s="3"/>
      <c r="JZ53" s="3"/>
      <c r="KA53" s="3"/>
      <c r="KB53" s="3"/>
      <c r="KC53" s="3"/>
      <c r="KD53" s="3"/>
      <c r="KE53" s="3"/>
      <c r="KF53" s="3"/>
      <c r="KG53" s="3"/>
      <c r="KH53" s="3"/>
      <c r="KI53" s="3"/>
      <c r="KJ53" s="3"/>
      <c r="KK53" s="3"/>
      <c r="KL53" s="3"/>
      <c r="KM53" s="3"/>
      <c r="KN53" s="3"/>
      <c r="KO53" s="3"/>
      <c r="KP53" s="3"/>
      <c r="KQ53" s="3"/>
      <c r="KR53" s="3"/>
      <c r="KS53" s="3"/>
      <c r="KT53" s="3"/>
      <c r="KU53" s="3"/>
      <c r="KV53" s="3"/>
      <c r="KW53" s="3"/>
      <c r="KX53" s="3"/>
      <c r="KY53" s="3"/>
      <c r="KZ53" s="3"/>
      <c r="LA53" s="3"/>
      <c r="LB53" s="3"/>
      <c r="LC53" s="3"/>
      <c r="LD53" s="3"/>
      <c r="LE53" s="3"/>
      <c r="LF53" s="3"/>
      <c r="LG53" s="3"/>
      <c r="LH53" s="3"/>
      <c r="LI53" s="3"/>
      <c r="LJ53" s="3"/>
      <c r="LK53" s="3"/>
      <c r="LL53" s="3"/>
      <c r="LM53" s="3"/>
      <c r="LN53" s="3"/>
      <c r="LO53" s="3"/>
      <c r="LP53" s="3"/>
      <c r="LQ53" s="3"/>
      <c r="LR53" s="3"/>
      <c r="LS53" s="3"/>
      <c r="LT53" s="3"/>
      <c r="LU53" s="3"/>
      <c r="LV53" s="3"/>
      <c r="LW53" s="3"/>
      <c r="LX53" s="3"/>
      <c r="LY53" s="3"/>
      <c r="LZ53" s="3"/>
      <c r="MA53" s="3"/>
      <c r="MB53" s="3"/>
      <c r="MC53" s="3"/>
      <c r="MD53" s="3"/>
      <c r="ME53" s="3"/>
      <c r="MF53" s="3"/>
      <c r="MG53" s="3"/>
      <c r="MH53" s="3"/>
      <c r="MI53" s="3"/>
      <c r="MJ53" s="3"/>
      <c r="MK53" s="3"/>
      <c r="ML53" s="3"/>
      <c r="MM53" s="3"/>
      <c r="MN53" s="3"/>
      <c r="MO53" s="3"/>
      <c r="MP53" s="3"/>
      <c r="MQ53" s="3"/>
      <c r="MR53" s="3"/>
      <c r="MS53" s="3"/>
      <c r="MT53" s="3"/>
      <c r="MU53" s="3"/>
      <c r="MV53" s="3"/>
      <c r="MW53" s="3"/>
      <c r="MX53" s="3"/>
      <c r="MY53" s="3"/>
      <c r="MZ53" s="3"/>
      <c r="NA53" s="3"/>
      <c r="NB53" s="3"/>
      <c r="NC53" s="3"/>
      <c r="ND53" s="3"/>
      <c r="NE53" s="3"/>
      <c r="NF53" s="3"/>
      <c r="NG53" s="3"/>
      <c r="NH53" s="3"/>
      <c r="NI53" s="3"/>
      <c r="NJ53" s="3"/>
      <c r="NK53" s="3"/>
      <c r="NL53" s="3"/>
      <c r="NM53" s="3"/>
      <c r="NN53" s="3"/>
      <c r="NO53" s="3"/>
      <c r="NP53" s="3"/>
      <c r="NQ53" s="3"/>
      <c r="NR53" s="3"/>
      <c r="NS53" s="3"/>
      <c r="NT53" s="3"/>
      <c r="NU53" s="3"/>
      <c r="NV53" s="3"/>
      <c r="NW53" s="3"/>
      <c r="NX53" s="3"/>
      <c r="NY53" s="3"/>
      <c r="NZ53" s="3"/>
      <c r="OA53" s="3"/>
      <c r="OB53" s="3"/>
      <c r="OC53" s="3"/>
      <c r="OD53" s="3"/>
      <c r="OE53" s="3"/>
      <c r="OF53" s="3"/>
      <c r="OG53" s="3"/>
      <c r="OH53" s="3"/>
      <c r="OI53" s="3"/>
      <c r="OJ53" s="3"/>
      <c r="OK53" s="3"/>
      <c r="OL53" s="3"/>
      <c r="OM53" s="3"/>
      <c r="ON53" s="3"/>
      <c r="OO53" s="3"/>
      <c r="OP53" s="3"/>
      <c r="OQ53" s="3"/>
      <c r="OR53" s="3"/>
      <c r="OS53" s="3"/>
      <c r="OT53" s="3"/>
      <c r="OU53" s="3"/>
      <c r="OV53" s="3"/>
      <c r="OW53" s="3"/>
      <c r="OX53" s="3"/>
      <c r="OY53" s="3"/>
      <c r="OZ53" s="3"/>
      <c r="PA53" s="3"/>
      <c r="PB53" s="3"/>
      <c r="PC53" s="3"/>
      <c r="PD53" s="3"/>
      <c r="PE53" s="3"/>
    </row>
    <row r="54" spans="1:421" s="469" customFormat="1" ht="111" customHeight="1">
      <c r="A54" s="728">
        <v>36</v>
      </c>
      <c r="B54" s="600">
        <v>7000024508</v>
      </c>
      <c r="C54" s="600">
        <v>40</v>
      </c>
      <c r="D54" s="600">
        <v>120</v>
      </c>
      <c r="E54" s="600">
        <v>480</v>
      </c>
      <c r="F54" s="600" t="s">
        <v>527</v>
      </c>
      <c r="G54" s="599">
        <v>100044183</v>
      </c>
      <c r="H54" s="321"/>
      <c r="I54" s="322"/>
      <c r="J54" s="321"/>
      <c r="K54" s="320"/>
      <c r="L54" s="600" t="s">
        <v>572</v>
      </c>
      <c r="M54" s="600" t="s">
        <v>219</v>
      </c>
      <c r="N54" s="600">
        <v>16</v>
      </c>
      <c r="O54" s="465"/>
      <c r="P54" s="601">
        <v>18</v>
      </c>
      <c r="Q54" s="318" t="str">
        <f t="shared" si="18"/>
        <v>INCLUDED</v>
      </c>
      <c r="R54" s="318" t="str">
        <f t="shared" si="19"/>
        <v>INCLUDED</v>
      </c>
      <c r="S54" s="318" t="str">
        <f t="shared" si="20"/>
        <v>INCLUDED</v>
      </c>
      <c r="T54" s="466">
        <f t="shared" si="21"/>
        <v>0</v>
      </c>
      <c r="U54" s="300">
        <f t="shared" si="22"/>
        <v>0</v>
      </c>
      <c r="V54" s="371">
        <f>Discount!$J$36</f>
        <v>0</v>
      </c>
      <c r="W54" s="300">
        <f t="shared" si="23"/>
        <v>0</v>
      </c>
      <c r="X54" s="301">
        <f t="shared" si="24"/>
        <v>0</v>
      </c>
      <c r="Y54" s="467">
        <f t="shared" si="25"/>
        <v>0</v>
      </c>
      <c r="Z54" s="546">
        <f t="shared" si="26"/>
        <v>0</v>
      </c>
      <c r="AA54" s="467">
        <f t="shared" si="27"/>
        <v>0</v>
      </c>
      <c r="AB54" s="468">
        <f t="shared" si="28"/>
        <v>0</v>
      </c>
      <c r="AC54" s="467">
        <f t="shared" si="29"/>
        <v>0</v>
      </c>
      <c r="AD54" s="468"/>
      <c r="AE54" s="550"/>
      <c r="AF54" s="6"/>
      <c r="AG54" s="6"/>
      <c r="AH54" s="6"/>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c r="IZ54" s="3"/>
      <c r="JA54" s="3"/>
      <c r="JB54" s="3"/>
      <c r="JC54" s="3"/>
      <c r="JD54" s="3"/>
      <c r="JE54" s="3"/>
      <c r="JF54" s="3"/>
      <c r="JG54" s="3"/>
      <c r="JH54" s="3"/>
      <c r="JI54" s="3"/>
      <c r="JJ54" s="3"/>
      <c r="JK54" s="3"/>
      <c r="JL54" s="3"/>
      <c r="JM54" s="3"/>
      <c r="JN54" s="3"/>
      <c r="JO54" s="3"/>
      <c r="JP54" s="3"/>
      <c r="JQ54" s="3"/>
      <c r="JR54" s="3"/>
      <c r="JS54" s="3"/>
      <c r="JT54" s="3"/>
      <c r="JU54" s="3"/>
      <c r="JV54" s="3"/>
      <c r="JW54" s="3"/>
      <c r="JX54" s="3"/>
      <c r="JY54" s="3"/>
      <c r="JZ54" s="3"/>
      <c r="KA54" s="3"/>
      <c r="KB54" s="3"/>
      <c r="KC54" s="3"/>
      <c r="KD54" s="3"/>
      <c r="KE54" s="3"/>
      <c r="KF54" s="3"/>
      <c r="KG54" s="3"/>
      <c r="KH54" s="3"/>
      <c r="KI54" s="3"/>
      <c r="KJ54" s="3"/>
      <c r="KK54" s="3"/>
      <c r="KL54" s="3"/>
      <c r="KM54" s="3"/>
      <c r="KN54" s="3"/>
      <c r="KO54" s="3"/>
      <c r="KP54" s="3"/>
      <c r="KQ54" s="3"/>
      <c r="KR54" s="3"/>
      <c r="KS54" s="3"/>
      <c r="KT54" s="3"/>
      <c r="KU54" s="3"/>
      <c r="KV54" s="3"/>
      <c r="KW54" s="3"/>
      <c r="KX54" s="3"/>
      <c r="KY54" s="3"/>
      <c r="KZ54" s="3"/>
      <c r="LA54" s="3"/>
      <c r="LB54" s="3"/>
      <c r="LC54" s="3"/>
      <c r="LD54" s="3"/>
      <c r="LE54" s="3"/>
      <c r="LF54" s="3"/>
      <c r="LG54" s="3"/>
      <c r="LH54" s="3"/>
      <c r="LI54" s="3"/>
      <c r="LJ54" s="3"/>
      <c r="LK54" s="3"/>
      <c r="LL54" s="3"/>
      <c r="LM54" s="3"/>
      <c r="LN54" s="3"/>
      <c r="LO54" s="3"/>
      <c r="LP54" s="3"/>
      <c r="LQ54" s="3"/>
      <c r="LR54" s="3"/>
      <c r="LS54" s="3"/>
      <c r="LT54" s="3"/>
      <c r="LU54" s="3"/>
      <c r="LV54" s="3"/>
      <c r="LW54" s="3"/>
      <c r="LX54" s="3"/>
      <c r="LY54" s="3"/>
      <c r="LZ54" s="3"/>
      <c r="MA54" s="3"/>
      <c r="MB54" s="3"/>
      <c r="MC54" s="3"/>
      <c r="MD54" s="3"/>
      <c r="ME54" s="3"/>
      <c r="MF54" s="3"/>
      <c r="MG54" s="3"/>
      <c r="MH54" s="3"/>
      <c r="MI54" s="3"/>
      <c r="MJ54" s="3"/>
      <c r="MK54" s="3"/>
      <c r="ML54" s="3"/>
      <c r="MM54" s="3"/>
      <c r="MN54" s="3"/>
      <c r="MO54" s="3"/>
      <c r="MP54" s="3"/>
      <c r="MQ54" s="3"/>
      <c r="MR54" s="3"/>
      <c r="MS54" s="3"/>
      <c r="MT54" s="3"/>
      <c r="MU54" s="3"/>
      <c r="MV54" s="3"/>
      <c r="MW54" s="3"/>
      <c r="MX54" s="3"/>
      <c r="MY54" s="3"/>
      <c r="MZ54" s="3"/>
      <c r="NA54" s="3"/>
      <c r="NB54" s="3"/>
      <c r="NC54" s="3"/>
      <c r="ND54" s="3"/>
      <c r="NE54" s="3"/>
      <c r="NF54" s="3"/>
      <c r="NG54" s="3"/>
      <c r="NH54" s="3"/>
      <c r="NI54" s="3"/>
      <c r="NJ54" s="3"/>
      <c r="NK54" s="3"/>
      <c r="NL54" s="3"/>
      <c r="NM54" s="3"/>
      <c r="NN54" s="3"/>
      <c r="NO54" s="3"/>
      <c r="NP54" s="3"/>
      <c r="NQ54" s="3"/>
      <c r="NR54" s="3"/>
      <c r="NS54" s="3"/>
      <c r="NT54" s="3"/>
      <c r="NU54" s="3"/>
      <c r="NV54" s="3"/>
      <c r="NW54" s="3"/>
      <c r="NX54" s="3"/>
      <c r="NY54" s="3"/>
      <c r="NZ54" s="3"/>
      <c r="OA54" s="3"/>
      <c r="OB54" s="3"/>
      <c r="OC54" s="3"/>
      <c r="OD54" s="3"/>
      <c r="OE54" s="3"/>
      <c r="OF54" s="3"/>
      <c r="OG54" s="3"/>
      <c r="OH54" s="3"/>
      <c r="OI54" s="3"/>
      <c r="OJ54" s="3"/>
      <c r="OK54" s="3"/>
      <c r="OL54" s="3"/>
      <c r="OM54" s="3"/>
      <c r="ON54" s="3"/>
      <c r="OO54" s="3"/>
      <c r="OP54" s="3"/>
      <c r="OQ54" s="3"/>
      <c r="OR54" s="3"/>
      <c r="OS54" s="3"/>
      <c r="OT54" s="3"/>
      <c r="OU54" s="3"/>
      <c r="OV54" s="3"/>
      <c r="OW54" s="3"/>
      <c r="OX54" s="3"/>
      <c r="OY54" s="3"/>
      <c r="OZ54" s="3"/>
      <c r="PA54" s="3"/>
      <c r="PB54" s="3"/>
      <c r="PC54" s="3"/>
      <c r="PD54" s="3"/>
      <c r="PE54" s="3"/>
    </row>
    <row r="55" spans="1:421" s="469" customFormat="1" ht="111" customHeight="1">
      <c r="A55" s="727">
        <v>37</v>
      </c>
      <c r="B55" s="600">
        <v>7000024508</v>
      </c>
      <c r="C55" s="600">
        <v>40</v>
      </c>
      <c r="D55" s="600">
        <v>120</v>
      </c>
      <c r="E55" s="600">
        <v>490</v>
      </c>
      <c r="F55" s="600" t="s">
        <v>527</v>
      </c>
      <c r="G55" s="599">
        <v>100044184</v>
      </c>
      <c r="H55" s="321"/>
      <c r="I55" s="322"/>
      <c r="J55" s="321"/>
      <c r="K55" s="320"/>
      <c r="L55" s="600" t="s">
        <v>573</v>
      </c>
      <c r="M55" s="600" t="s">
        <v>219</v>
      </c>
      <c r="N55" s="600">
        <v>1</v>
      </c>
      <c r="O55" s="465"/>
      <c r="P55" s="601">
        <v>18</v>
      </c>
      <c r="Q55" s="318" t="str">
        <f t="shared" si="18"/>
        <v>INCLUDED</v>
      </c>
      <c r="R55" s="318" t="str">
        <f t="shared" si="19"/>
        <v>INCLUDED</v>
      </c>
      <c r="S55" s="318" t="str">
        <f t="shared" si="20"/>
        <v>INCLUDED</v>
      </c>
      <c r="T55" s="466">
        <f t="shared" si="21"/>
        <v>0</v>
      </c>
      <c r="U55" s="300">
        <f t="shared" si="22"/>
        <v>0</v>
      </c>
      <c r="V55" s="371">
        <f>Discount!$J$36</f>
        <v>0</v>
      </c>
      <c r="W55" s="300">
        <f t="shared" si="23"/>
        <v>0</v>
      </c>
      <c r="X55" s="301">
        <f t="shared" si="24"/>
        <v>0</v>
      </c>
      <c r="Y55" s="467">
        <f t="shared" si="25"/>
        <v>0</v>
      </c>
      <c r="Z55" s="546">
        <f t="shared" si="26"/>
        <v>0</v>
      </c>
      <c r="AA55" s="467">
        <f t="shared" si="27"/>
        <v>0</v>
      </c>
      <c r="AB55" s="468">
        <f t="shared" si="28"/>
        <v>0</v>
      </c>
      <c r="AC55" s="467">
        <f t="shared" si="29"/>
        <v>0</v>
      </c>
      <c r="AD55" s="468"/>
      <c r="AE55" s="550"/>
      <c r="AF55" s="6"/>
      <c r="AG55" s="6"/>
      <c r="AH55" s="6"/>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c r="IZ55" s="3"/>
      <c r="JA55" s="3"/>
      <c r="JB55" s="3"/>
      <c r="JC55" s="3"/>
      <c r="JD55" s="3"/>
      <c r="JE55" s="3"/>
      <c r="JF55" s="3"/>
      <c r="JG55" s="3"/>
      <c r="JH55" s="3"/>
      <c r="JI55" s="3"/>
      <c r="JJ55" s="3"/>
      <c r="JK55" s="3"/>
      <c r="JL55" s="3"/>
      <c r="JM55" s="3"/>
      <c r="JN55" s="3"/>
      <c r="JO55" s="3"/>
      <c r="JP55" s="3"/>
      <c r="JQ55" s="3"/>
      <c r="JR55" s="3"/>
      <c r="JS55" s="3"/>
      <c r="JT55" s="3"/>
      <c r="JU55" s="3"/>
      <c r="JV55" s="3"/>
      <c r="JW55" s="3"/>
      <c r="JX55" s="3"/>
      <c r="JY55" s="3"/>
      <c r="JZ55" s="3"/>
      <c r="KA55" s="3"/>
      <c r="KB55" s="3"/>
      <c r="KC55" s="3"/>
      <c r="KD55" s="3"/>
      <c r="KE55" s="3"/>
      <c r="KF55" s="3"/>
      <c r="KG55" s="3"/>
      <c r="KH55" s="3"/>
      <c r="KI55" s="3"/>
      <c r="KJ55" s="3"/>
      <c r="KK55" s="3"/>
      <c r="KL55" s="3"/>
      <c r="KM55" s="3"/>
      <c r="KN55" s="3"/>
      <c r="KO55" s="3"/>
      <c r="KP55" s="3"/>
      <c r="KQ55" s="3"/>
      <c r="KR55" s="3"/>
      <c r="KS55" s="3"/>
      <c r="KT55" s="3"/>
      <c r="KU55" s="3"/>
      <c r="KV55" s="3"/>
      <c r="KW55" s="3"/>
      <c r="KX55" s="3"/>
      <c r="KY55" s="3"/>
      <c r="KZ55" s="3"/>
      <c r="LA55" s="3"/>
      <c r="LB55" s="3"/>
      <c r="LC55" s="3"/>
      <c r="LD55" s="3"/>
      <c r="LE55" s="3"/>
      <c r="LF55" s="3"/>
      <c r="LG55" s="3"/>
      <c r="LH55" s="3"/>
      <c r="LI55" s="3"/>
      <c r="LJ55" s="3"/>
      <c r="LK55" s="3"/>
      <c r="LL55" s="3"/>
      <c r="LM55" s="3"/>
      <c r="LN55" s="3"/>
      <c r="LO55" s="3"/>
      <c r="LP55" s="3"/>
      <c r="LQ55" s="3"/>
      <c r="LR55" s="3"/>
      <c r="LS55" s="3"/>
      <c r="LT55" s="3"/>
      <c r="LU55" s="3"/>
      <c r="LV55" s="3"/>
      <c r="LW55" s="3"/>
      <c r="LX55" s="3"/>
      <c r="LY55" s="3"/>
      <c r="LZ55" s="3"/>
      <c r="MA55" s="3"/>
      <c r="MB55" s="3"/>
      <c r="MC55" s="3"/>
      <c r="MD55" s="3"/>
      <c r="ME55" s="3"/>
      <c r="MF55" s="3"/>
      <c r="MG55" s="3"/>
      <c r="MH55" s="3"/>
      <c r="MI55" s="3"/>
      <c r="MJ55" s="3"/>
      <c r="MK55" s="3"/>
      <c r="ML55" s="3"/>
      <c r="MM55" s="3"/>
      <c r="MN55" s="3"/>
      <c r="MO55" s="3"/>
      <c r="MP55" s="3"/>
      <c r="MQ55" s="3"/>
      <c r="MR55" s="3"/>
      <c r="MS55" s="3"/>
      <c r="MT55" s="3"/>
      <c r="MU55" s="3"/>
      <c r="MV55" s="3"/>
      <c r="MW55" s="3"/>
      <c r="MX55" s="3"/>
      <c r="MY55" s="3"/>
      <c r="MZ55" s="3"/>
      <c r="NA55" s="3"/>
      <c r="NB55" s="3"/>
      <c r="NC55" s="3"/>
      <c r="ND55" s="3"/>
      <c r="NE55" s="3"/>
      <c r="NF55" s="3"/>
      <c r="NG55" s="3"/>
      <c r="NH55" s="3"/>
      <c r="NI55" s="3"/>
      <c r="NJ55" s="3"/>
      <c r="NK55" s="3"/>
      <c r="NL55" s="3"/>
      <c r="NM55" s="3"/>
      <c r="NN55" s="3"/>
      <c r="NO55" s="3"/>
      <c r="NP55" s="3"/>
      <c r="NQ55" s="3"/>
      <c r="NR55" s="3"/>
      <c r="NS55" s="3"/>
      <c r="NT55" s="3"/>
      <c r="NU55" s="3"/>
      <c r="NV55" s="3"/>
      <c r="NW55" s="3"/>
      <c r="NX55" s="3"/>
      <c r="NY55" s="3"/>
      <c r="NZ55" s="3"/>
      <c r="OA55" s="3"/>
      <c r="OB55" s="3"/>
      <c r="OC55" s="3"/>
      <c r="OD55" s="3"/>
      <c r="OE55" s="3"/>
      <c r="OF55" s="3"/>
      <c r="OG55" s="3"/>
      <c r="OH55" s="3"/>
      <c r="OI55" s="3"/>
      <c r="OJ55" s="3"/>
      <c r="OK55" s="3"/>
      <c r="OL55" s="3"/>
      <c r="OM55" s="3"/>
      <c r="ON55" s="3"/>
      <c r="OO55" s="3"/>
      <c r="OP55" s="3"/>
      <c r="OQ55" s="3"/>
      <c r="OR55" s="3"/>
      <c r="OS55" s="3"/>
      <c r="OT55" s="3"/>
      <c r="OU55" s="3"/>
      <c r="OV55" s="3"/>
      <c r="OW55" s="3"/>
      <c r="OX55" s="3"/>
      <c r="OY55" s="3"/>
      <c r="OZ55" s="3"/>
      <c r="PA55" s="3"/>
      <c r="PB55" s="3"/>
      <c r="PC55" s="3"/>
      <c r="PD55" s="3"/>
      <c r="PE55" s="3"/>
    </row>
    <row r="56" spans="1:421" s="469" customFormat="1" ht="111" customHeight="1">
      <c r="A56" s="728">
        <v>38</v>
      </c>
      <c r="B56" s="600">
        <v>7000024508</v>
      </c>
      <c r="C56" s="600">
        <v>40</v>
      </c>
      <c r="D56" s="600">
        <v>120</v>
      </c>
      <c r="E56" s="600">
        <v>500</v>
      </c>
      <c r="F56" s="600" t="s">
        <v>527</v>
      </c>
      <c r="G56" s="599">
        <v>100044185</v>
      </c>
      <c r="H56" s="321"/>
      <c r="I56" s="322"/>
      <c r="J56" s="321"/>
      <c r="K56" s="320"/>
      <c r="L56" s="600" t="s">
        <v>574</v>
      </c>
      <c r="M56" s="600" t="s">
        <v>219</v>
      </c>
      <c r="N56" s="600">
        <v>24</v>
      </c>
      <c r="O56" s="465"/>
      <c r="P56" s="601">
        <v>18</v>
      </c>
      <c r="Q56" s="318" t="str">
        <f t="shared" si="18"/>
        <v>INCLUDED</v>
      </c>
      <c r="R56" s="318" t="str">
        <f t="shared" si="19"/>
        <v>INCLUDED</v>
      </c>
      <c r="S56" s="318" t="str">
        <f t="shared" si="20"/>
        <v>INCLUDED</v>
      </c>
      <c r="T56" s="466">
        <f t="shared" si="21"/>
        <v>0</v>
      </c>
      <c r="U56" s="300">
        <f t="shared" si="22"/>
        <v>0</v>
      </c>
      <c r="V56" s="371">
        <f>Discount!$J$36</f>
        <v>0</v>
      </c>
      <c r="W56" s="300">
        <f t="shared" si="23"/>
        <v>0</v>
      </c>
      <c r="X56" s="301">
        <f t="shared" si="24"/>
        <v>0</v>
      </c>
      <c r="Y56" s="467">
        <f t="shared" si="25"/>
        <v>0</v>
      </c>
      <c r="Z56" s="546">
        <f t="shared" si="26"/>
        <v>0</v>
      </c>
      <c r="AA56" s="467">
        <f t="shared" si="27"/>
        <v>0</v>
      </c>
      <c r="AB56" s="468">
        <f t="shared" si="28"/>
        <v>0</v>
      </c>
      <c r="AC56" s="467">
        <f t="shared" si="29"/>
        <v>0</v>
      </c>
      <c r="AD56" s="468"/>
      <c r="AE56" s="550"/>
      <c r="AF56" s="6"/>
      <c r="AG56" s="6"/>
      <c r="AH56" s="6"/>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c r="IW56" s="3"/>
      <c r="IX56" s="3"/>
      <c r="IY56" s="3"/>
      <c r="IZ56" s="3"/>
      <c r="JA56" s="3"/>
      <c r="JB56" s="3"/>
      <c r="JC56" s="3"/>
      <c r="JD56" s="3"/>
      <c r="JE56" s="3"/>
      <c r="JF56" s="3"/>
      <c r="JG56" s="3"/>
      <c r="JH56" s="3"/>
      <c r="JI56" s="3"/>
      <c r="JJ56" s="3"/>
      <c r="JK56" s="3"/>
      <c r="JL56" s="3"/>
      <c r="JM56" s="3"/>
      <c r="JN56" s="3"/>
      <c r="JO56" s="3"/>
      <c r="JP56" s="3"/>
      <c r="JQ56" s="3"/>
      <c r="JR56" s="3"/>
      <c r="JS56" s="3"/>
      <c r="JT56" s="3"/>
      <c r="JU56" s="3"/>
      <c r="JV56" s="3"/>
      <c r="JW56" s="3"/>
      <c r="JX56" s="3"/>
      <c r="JY56" s="3"/>
      <c r="JZ56" s="3"/>
      <c r="KA56" s="3"/>
      <c r="KB56" s="3"/>
      <c r="KC56" s="3"/>
      <c r="KD56" s="3"/>
      <c r="KE56" s="3"/>
      <c r="KF56" s="3"/>
      <c r="KG56" s="3"/>
      <c r="KH56" s="3"/>
      <c r="KI56" s="3"/>
      <c r="KJ56" s="3"/>
      <c r="KK56" s="3"/>
      <c r="KL56" s="3"/>
      <c r="KM56" s="3"/>
      <c r="KN56" s="3"/>
      <c r="KO56" s="3"/>
      <c r="KP56" s="3"/>
      <c r="KQ56" s="3"/>
      <c r="KR56" s="3"/>
      <c r="KS56" s="3"/>
      <c r="KT56" s="3"/>
      <c r="KU56" s="3"/>
      <c r="KV56" s="3"/>
      <c r="KW56" s="3"/>
      <c r="KX56" s="3"/>
      <c r="KY56" s="3"/>
      <c r="KZ56" s="3"/>
      <c r="LA56" s="3"/>
      <c r="LB56" s="3"/>
      <c r="LC56" s="3"/>
      <c r="LD56" s="3"/>
      <c r="LE56" s="3"/>
      <c r="LF56" s="3"/>
      <c r="LG56" s="3"/>
      <c r="LH56" s="3"/>
      <c r="LI56" s="3"/>
      <c r="LJ56" s="3"/>
      <c r="LK56" s="3"/>
      <c r="LL56" s="3"/>
      <c r="LM56" s="3"/>
      <c r="LN56" s="3"/>
      <c r="LO56" s="3"/>
      <c r="LP56" s="3"/>
      <c r="LQ56" s="3"/>
      <c r="LR56" s="3"/>
      <c r="LS56" s="3"/>
      <c r="LT56" s="3"/>
      <c r="LU56" s="3"/>
      <c r="LV56" s="3"/>
      <c r="LW56" s="3"/>
      <c r="LX56" s="3"/>
      <c r="LY56" s="3"/>
      <c r="LZ56" s="3"/>
      <c r="MA56" s="3"/>
      <c r="MB56" s="3"/>
      <c r="MC56" s="3"/>
      <c r="MD56" s="3"/>
      <c r="ME56" s="3"/>
      <c r="MF56" s="3"/>
      <c r="MG56" s="3"/>
      <c r="MH56" s="3"/>
      <c r="MI56" s="3"/>
      <c r="MJ56" s="3"/>
      <c r="MK56" s="3"/>
      <c r="ML56" s="3"/>
      <c r="MM56" s="3"/>
      <c r="MN56" s="3"/>
      <c r="MO56" s="3"/>
      <c r="MP56" s="3"/>
      <c r="MQ56" s="3"/>
      <c r="MR56" s="3"/>
      <c r="MS56" s="3"/>
      <c r="MT56" s="3"/>
      <c r="MU56" s="3"/>
      <c r="MV56" s="3"/>
      <c r="MW56" s="3"/>
      <c r="MX56" s="3"/>
      <c r="MY56" s="3"/>
      <c r="MZ56" s="3"/>
      <c r="NA56" s="3"/>
      <c r="NB56" s="3"/>
      <c r="NC56" s="3"/>
      <c r="ND56" s="3"/>
      <c r="NE56" s="3"/>
      <c r="NF56" s="3"/>
      <c r="NG56" s="3"/>
      <c r="NH56" s="3"/>
      <c r="NI56" s="3"/>
      <c r="NJ56" s="3"/>
      <c r="NK56" s="3"/>
      <c r="NL56" s="3"/>
      <c r="NM56" s="3"/>
      <c r="NN56" s="3"/>
      <c r="NO56" s="3"/>
      <c r="NP56" s="3"/>
      <c r="NQ56" s="3"/>
      <c r="NR56" s="3"/>
      <c r="NS56" s="3"/>
      <c r="NT56" s="3"/>
      <c r="NU56" s="3"/>
      <c r="NV56" s="3"/>
      <c r="NW56" s="3"/>
      <c r="NX56" s="3"/>
      <c r="NY56" s="3"/>
      <c r="NZ56" s="3"/>
      <c r="OA56" s="3"/>
      <c r="OB56" s="3"/>
      <c r="OC56" s="3"/>
      <c r="OD56" s="3"/>
      <c r="OE56" s="3"/>
      <c r="OF56" s="3"/>
      <c r="OG56" s="3"/>
      <c r="OH56" s="3"/>
      <c r="OI56" s="3"/>
      <c r="OJ56" s="3"/>
      <c r="OK56" s="3"/>
      <c r="OL56" s="3"/>
      <c r="OM56" s="3"/>
      <c r="ON56" s="3"/>
      <c r="OO56" s="3"/>
      <c r="OP56" s="3"/>
      <c r="OQ56" s="3"/>
      <c r="OR56" s="3"/>
      <c r="OS56" s="3"/>
      <c r="OT56" s="3"/>
      <c r="OU56" s="3"/>
      <c r="OV56" s="3"/>
      <c r="OW56" s="3"/>
      <c r="OX56" s="3"/>
      <c r="OY56" s="3"/>
      <c r="OZ56" s="3"/>
      <c r="PA56" s="3"/>
      <c r="PB56" s="3"/>
      <c r="PC56" s="3"/>
      <c r="PD56" s="3"/>
      <c r="PE56" s="3"/>
    </row>
    <row r="57" spans="1:421" s="469" customFormat="1" ht="111" customHeight="1">
      <c r="A57" s="727">
        <v>39</v>
      </c>
      <c r="B57" s="600">
        <v>7000024508</v>
      </c>
      <c r="C57" s="600">
        <v>40</v>
      </c>
      <c r="D57" s="600">
        <v>120</v>
      </c>
      <c r="E57" s="600">
        <v>510</v>
      </c>
      <c r="F57" s="600" t="s">
        <v>527</v>
      </c>
      <c r="G57" s="599">
        <v>100044186</v>
      </c>
      <c r="H57" s="321"/>
      <c r="I57" s="322"/>
      <c r="J57" s="321"/>
      <c r="K57" s="320"/>
      <c r="L57" s="600" t="s">
        <v>575</v>
      </c>
      <c r="M57" s="600" t="s">
        <v>219</v>
      </c>
      <c r="N57" s="600">
        <v>8</v>
      </c>
      <c r="O57" s="465"/>
      <c r="P57" s="601">
        <v>18</v>
      </c>
      <c r="Q57" s="318" t="str">
        <f t="shared" si="18"/>
        <v>INCLUDED</v>
      </c>
      <c r="R57" s="318" t="str">
        <f t="shared" si="19"/>
        <v>INCLUDED</v>
      </c>
      <c r="S57" s="318" t="str">
        <f t="shared" si="20"/>
        <v>INCLUDED</v>
      </c>
      <c r="T57" s="466">
        <f t="shared" si="21"/>
        <v>0</v>
      </c>
      <c r="U57" s="300">
        <f t="shared" si="22"/>
        <v>0</v>
      </c>
      <c r="V57" s="371">
        <f>Discount!$J$36</f>
        <v>0</v>
      </c>
      <c r="W57" s="300">
        <f t="shared" si="23"/>
        <v>0</v>
      </c>
      <c r="X57" s="301">
        <f t="shared" si="24"/>
        <v>0</v>
      </c>
      <c r="Y57" s="467">
        <f t="shared" si="25"/>
        <v>0</v>
      </c>
      <c r="Z57" s="546">
        <f t="shared" si="26"/>
        <v>0</v>
      </c>
      <c r="AA57" s="467">
        <f t="shared" si="27"/>
        <v>0</v>
      </c>
      <c r="AB57" s="468">
        <f t="shared" si="28"/>
        <v>0</v>
      </c>
      <c r="AC57" s="467">
        <f t="shared" si="29"/>
        <v>0</v>
      </c>
      <c r="AD57" s="468"/>
      <c r="AE57" s="550"/>
      <c r="AF57" s="6"/>
      <c r="AG57" s="6"/>
      <c r="AH57" s="6"/>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c r="IW57" s="3"/>
      <c r="IX57" s="3"/>
      <c r="IY57" s="3"/>
      <c r="IZ57" s="3"/>
      <c r="JA57" s="3"/>
      <c r="JB57" s="3"/>
      <c r="JC57" s="3"/>
      <c r="JD57" s="3"/>
      <c r="JE57" s="3"/>
      <c r="JF57" s="3"/>
      <c r="JG57" s="3"/>
      <c r="JH57" s="3"/>
      <c r="JI57" s="3"/>
      <c r="JJ57" s="3"/>
      <c r="JK57" s="3"/>
      <c r="JL57" s="3"/>
      <c r="JM57" s="3"/>
      <c r="JN57" s="3"/>
      <c r="JO57" s="3"/>
      <c r="JP57" s="3"/>
      <c r="JQ57" s="3"/>
      <c r="JR57" s="3"/>
      <c r="JS57" s="3"/>
      <c r="JT57" s="3"/>
      <c r="JU57" s="3"/>
      <c r="JV57" s="3"/>
      <c r="JW57" s="3"/>
      <c r="JX57" s="3"/>
      <c r="JY57" s="3"/>
      <c r="JZ57" s="3"/>
      <c r="KA57" s="3"/>
      <c r="KB57" s="3"/>
      <c r="KC57" s="3"/>
      <c r="KD57" s="3"/>
      <c r="KE57" s="3"/>
      <c r="KF57" s="3"/>
      <c r="KG57" s="3"/>
      <c r="KH57" s="3"/>
      <c r="KI57" s="3"/>
      <c r="KJ57" s="3"/>
      <c r="KK57" s="3"/>
      <c r="KL57" s="3"/>
      <c r="KM57" s="3"/>
      <c r="KN57" s="3"/>
      <c r="KO57" s="3"/>
      <c r="KP57" s="3"/>
      <c r="KQ57" s="3"/>
      <c r="KR57" s="3"/>
      <c r="KS57" s="3"/>
      <c r="KT57" s="3"/>
      <c r="KU57" s="3"/>
      <c r="KV57" s="3"/>
      <c r="KW57" s="3"/>
      <c r="KX57" s="3"/>
      <c r="KY57" s="3"/>
      <c r="KZ57" s="3"/>
      <c r="LA57" s="3"/>
      <c r="LB57" s="3"/>
      <c r="LC57" s="3"/>
      <c r="LD57" s="3"/>
      <c r="LE57" s="3"/>
      <c r="LF57" s="3"/>
      <c r="LG57" s="3"/>
      <c r="LH57" s="3"/>
      <c r="LI57" s="3"/>
      <c r="LJ57" s="3"/>
      <c r="LK57" s="3"/>
      <c r="LL57" s="3"/>
      <c r="LM57" s="3"/>
      <c r="LN57" s="3"/>
      <c r="LO57" s="3"/>
      <c r="LP57" s="3"/>
      <c r="LQ57" s="3"/>
      <c r="LR57" s="3"/>
      <c r="LS57" s="3"/>
      <c r="LT57" s="3"/>
      <c r="LU57" s="3"/>
      <c r="LV57" s="3"/>
      <c r="LW57" s="3"/>
      <c r="LX57" s="3"/>
      <c r="LY57" s="3"/>
      <c r="LZ57" s="3"/>
      <c r="MA57" s="3"/>
      <c r="MB57" s="3"/>
      <c r="MC57" s="3"/>
      <c r="MD57" s="3"/>
      <c r="ME57" s="3"/>
      <c r="MF57" s="3"/>
      <c r="MG57" s="3"/>
      <c r="MH57" s="3"/>
      <c r="MI57" s="3"/>
      <c r="MJ57" s="3"/>
      <c r="MK57" s="3"/>
      <c r="ML57" s="3"/>
      <c r="MM57" s="3"/>
      <c r="MN57" s="3"/>
      <c r="MO57" s="3"/>
      <c r="MP57" s="3"/>
      <c r="MQ57" s="3"/>
      <c r="MR57" s="3"/>
      <c r="MS57" s="3"/>
      <c r="MT57" s="3"/>
      <c r="MU57" s="3"/>
      <c r="MV57" s="3"/>
      <c r="MW57" s="3"/>
      <c r="MX57" s="3"/>
      <c r="MY57" s="3"/>
      <c r="MZ57" s="3"/>
      <c r="NA57" s="3"/>
      <c r="NB57" s="3"/>
      <c r="NC57" s="3"/>
      <c r="ND57" s="3"/>
      <c r="NE57" s="3"/>
      <c r="NF57" s="3"/>
      <c r="NG57" s="3"/>
      <c r="NH57" s="3"/>
      <c r="NI57" s="3"/>
      <c r="NJ57" s="3"/>
      <c r="NK57" s="3"/>
      <c r="NL57" s="3"/>
      <c r="NM57" s="3"/>
      <c r="NN57" s="3"/>
      <c r="NO57" s="3"/>
      <c r="NP57" s="3"/>
      <c r="NQ57" s="3"/>
      <c r="NR57" s="3"/>
      <c r="NS57" s="3"/>
      <c r="NT57" s="3"/>
      <c r="NU57" s="3"/>
      <c r="NV57" s="3"/>
      <c r="NW57" s="3"/>
      <c r="NX57" s="3"/>
      <c r="NY57" s="3"/>
      <c r="NZ57" s="3"/>
      <c r="OA57" s="3"/>
      <c r="OB57" s="3"/>
      <c r="OC57" s="3"/>
      <c r="OD57" s="3"/>
      <c r="OE57" s="3"/>
      <c r="OF57" s="3"/>
      <c r="OG57" s="3"/>
      <c r="OH57" s="3"/>
      <c r="OI57" s="3"/>
      <c r="OJ57" s="3"/>
      <c r="OK57" s="3"/>
      <c r="OL57" s="3"/>
      <c r="OM57" s="3"/>
      <c r="ON57" s="3"/>
      <c r="OO57" s="3"/>
      <c r="OP57" s="3"/>
      <c r="OQ57" s="3"/>
      <c r="OR57" s="3"/>
      <c r="OS57" s="3"/>
      <c r="OT57" s="3"/>
      <c r="OU57" s="3"/>
      <c r="OV57" s="3"/>
      <c r="OW57" s="3"/>
      <c r="OX57" s="3"/>
      <c r="OY57" s="3"/>
      <c r="OZ57" s="3"/>
      <c r="PA57" s="3"/>
      <c r="PB57" s="3"/>
      <c r="PC57" s="3"/>
      <c r="PD57" s="3"/>
      <c r="PE57" s="3"/>
    </row>
    <row r="58" spans="1:421" s="469" customFormat="1" ht="111" customHeight="1">
      <c r="A58" s="728">
        <v>40</v>
      </c>
      <c r="B58" s="600">
        <v>7000024508</v>
      </c>
      <c r="C58" s="600">
        <v>40</v>
      </c>
      <c r="D58" s="600">
        <v>120</v>
      </c>
      <c r="E58" s="600">
        <v>530</v>
      </c>
      <c r="F58" s="600" t="s">
        <v>527</v>
      </c>
      <c r="G58" s="599">
        <v>100044188</v>
      </c>
      <c r="H58" s="321"/>
      <c r="I58" s="322"/>
      <c r="J58" s="321"/>
      <c r="K58" s="320"/>
      <c r="L58" s="600" t="s">
        <v>576</v>
      </c>
      <c r="M58" s="600" t="s">
        <v>219</v>
      </c>
      <c r="N58" s="600">
        <v>24</v>
      </c>
      <c r="O58" s="465"/>
      <c r="P58" s="601">
        <v>18</v>
      </c>
      <c r="Q58" s="318" t="str">
        <f t="shared" si="18"/>
        <v>INCLUDED</v>
      </c>
      <c r="R58" s="318" t="str">
        <f t="shared" si="19"/>
        <v>INCLUDED</v>
      </c>
      <c r="S58" s="318" t="str">
        <f t="shared" si="20"/>
        <v>INCLUDED</v>
      </c>
      <c r="T58" s="466">
        <f t="shared" si="21"/>
        <v>0</v>
      </c>
      <c r="U58" s="300">
        <f t="shared" si="22"/>
        <v>0</v>
      </c>
      <c r="V58" s="371">
        <f>Discount!$J$36</f>
        <v>0</v>
      </c>
      <c r="W58" s="300">
        <f t="shared" si="23"/>
        <v>0</v>
      </c>
      <c r="X58" s="301">
        <f t="shared" si="24"/>
        <v>0</v>
      </c>
      <c r="Y58" s="467">
        <f t="shared" si="25"/>
        <v>0</v>
      </c>
      <c r="Z58" s="546">
        <f t="shared" si="26"/>
        <v>0</v>
      </c>
      <c r="AA58" s="467">
        <f t="shared" si="27"/>
        <v>0</v>
      </c>
      <c r="AB58" s="468">
        <f t="shared" si="28"/>
        <v>0</v>
      </c>
      <c r="AC58" s="467">
        <f t="shared" si="29"/>
        <v>0</v>
      </c>
      <c r="AD58" s="468"/>
      <c r="AE58" s="550"/>
      <c r="AF58" s="6"/>
      <c r="AG58" s="6"/>
      <c r="AH58" s="6"/>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c r="IW58" s="3"/>
      <c r="IX58" s="3"/>
      <c r="IY58" s="3"/>
      <c r="IZ58" s="3"/>
      <c r="JA58" s="3"/>
      <c r="JB58" s="3"/>
      <c r="JC58" s="3"/>
      <c r="JD58" s="3"/>
      <c r="JE58" s="3"/>
      <c r="JF58" s="3"/>
      <c r="JG58" s="3"/>
      <c r="JH58" s="3"/>
      <c r="JI58" s="3"/>
      <c r="JJ58" s="3"/>
      <c r="JK58" s="3"/>
      <c r="JL58" s="3"/>
      <c r="JM58" s="3"/>
      <c r="JN58" s="3"/>
      <c r="JO58" s="3"/>
      <c r="JP58" s="3"/>
      <c r="JQ58" s="3"/>
      <c r="JR58" s="3"/>
      <c r="JS58" s="3"/>
      <c r="JT58" s="3"/>
      <c r="JU58" s="3"/>
      <c r="JV58" s="3"/>
      <c r="JW58" s="3"/>
      <c r="JX58" s="3"/>
      <c r="JY58" s="3"/>
      <c r="JZ58" s="3"/>
      <c r="KA58" s="3"/>
      <c r="KB58" s="3"/>
      <c r="KC58" s="3"/>
      <c r="KD58" s="3"/>
      <c r="KE58" s="3"/>
      <c r="KF58" s="3"/>
      <c r="KG58" s="3"/>
      <c r="KH58" s="3"/>
      <c r="KI58" s="3"/>
      <c r="KJ58" s="3"/>
      <c r="KK58" s="3"/>
      <c r="KL58" s="3"/>
      <c r="KM58" s="3"/>
      <c r="KN58" s="3"/>
      <c r="KO58" s="3"/>
      <c r="KP58" s="3"/>
      <c r="KQ58" s="3"/>
      <c r="KR58" s="3"/>
      <c r="KS58" s="3"/>
      <c r="KT58" s="3"/>
      <c r="KU58" s="3"/>
      <c r="KV58" s="3"/>
      <c r="KW58" s="3"/>
      <c r="KX58" s="3"/>
      <c r="KY58" s="3"/>
      <c r="KZ58" s="3"/>
      <c r="LA58" s="3"/>
      <c r="LB58" s="3"/>
      <c r="LC58" s="3"/>
      <c r="LD58" s="3"/>
      <c r="LE58" s="3"/>
      <c r="LF58" s="3"/>
      <c r="LG58" s="3"/>
      <c r="LH58" s="3"/>
      <c r="LI58" s="3"/>
      <c r="LJ58" s="3"/>
      <c r="LK58" s="3"/>
      <c r="LL58" s="3"/>
      <c r="LM58" s="3"/>
      <c r="LN58" s="3"/>
      <c r="LO58" s="3"/>
      <c r="LP58" s="3"/>
      <c r="LQ58" s="3"/>
      <c r="LR58" s="3"/>
      <c r="LS58" s="3"/>
      <c r="LT58" s="3"/>
      <c r="LU58" s="3"/>
      <c r="LV58" s="3"/>
      <c r="LW58" s="3"/>
      <c r="LX58" s="3"/>
      <c r="LY58" s="3"/>
      <c r="LZ58" s="3"/>
      <c r="MA58" s="3"/>
      <c r="MB58" s="3"/>
      <c r="MC58" s="3"/>
      <c r="MD58" s="3"/>
      <c r="ME58" s="3"/>
      <c r="MF58" s="3"/>
      <c r="MG58" s="3"/>
      <c r="MH58" s="3"/>
      <c r="MI58" s="3"/>
      <c r="MJ58" s="3"/>
      <c r="MK58" s="3"/>
      <c r="ML58" s="3"/>
      <c r="MM58" s="3"/>
      <c r="MN58" s="3"/>
      <c r="MO58" s="3"/>
      <c r="MP58" s="3"/>
      <c r="MQ58" s="3"/>
      <c r="MR58" s="3"/>
      <c r="MS58" s="3"/>
      <c r="MT58" s="3"/>
      <c r="MU58" s="3"/>
      <c r="MV58" s="3"/>
      <c r="MW58" s="3"/>
      <c r="MX58" s="3"/>
      <c r="MY58" s="3"/>
      <c r="MZ58" s="3"/>
      <c r="NA58" s="3"/>
      <c r="NB58" s="3"/>
      <c r="NC58" s="3"/>
      <c r="ND58" s="3"/>
      <c r="NE58" s="3"/>
      <c r="NF58" s="3"/>
      <c r="NG58" s="3"/>
      <c r="NH58" s="3"/>
      <c r="NI58" s="3"/>
      <c r="NJ58" s="3"/>
      <c r="NK58" s="3"/>
      <c r="NL58" s="3"/>
      <c r="NM58" s="3"/>
      <c r="NN58" s="3"/>
      <c r="NO58" s="3"/>
      <c r="NP58" s="3"/>
      <c r="NQ58" s="3"/>
      <c r="NR58" s="3"/>
      <c r="NS58" s="3"/>
      <c r="NT58" s="3"/>
      <c r="NU58" s="3"/>
      <c r="NV58" s="3"/>
      <c r="NW58" s="3"/>
      <c r="NX58" s="3"/>
      <c r="NY58" s="3"/>
      <c r="NZ58" s="3"/>
      <c r="OA58" s="3"/>
      <c r="OB58" s="3"/>
      <c r="OC58" s="3"/>
      <c r="OD58" s="3"/>
      <c r="OE58" s="3"/>
      <c r="OF58" s="3"/>
      <c r="OG58" s="3"/>
      <c r="OH58" s="3"/>
      <c r="OI58" s="3"/>
      <c r="OJ58" s="3"/>
      <c r="OK58" s="3"/>
      <c r="OL58" s="3"/>
      <c r="OM58" s="3"/>
      <c r="ON58" s="3"/>
      <c r="OO58" s="3"/>
      <c r="OP58" s="3"/>
      <c r="OQ58" s="3"/>
      <c r="OR58" s="3"/>
      <c r="OS58" s="3"/>
      <c r="OT58" s="3"/>
      <c r="OU58" s="3"/>
      <c r="OV58" s="3"/>
      <c r="OW58" s="3"/>
      <c r="OX58" s="3"/>
      <c r="OY58" s="3"/>
      <c r="OZ58" s="3"/>
      <c r="PA58" s="3"/>
      <c r="PB58" s="3"/>
      <c r="PC58" s="3"/>
      <c r="PD58" s="3"/>
      <c r="PE58" s="3"/>
    </row>
    <row r="59" spans="1:421" s="472" customFormat="1" ht="111" customHeight="1">
      <c r="A59" s="727">
        <v>41</v>
      </c>
      <c r="B59" s="600">
        <v>7000024508</v>
      </c>
      <c r="C59" s="600">
        <v>40</v>
      </c>
      <c r="D59" s="600">
        <v>120</v>
      </c>
      <c r="E59" s="600">
        <v>540</v>
      </c>
      <c r="F59" s="600" t="s">
        <v>527</v>
      </c>
      <c r="G59" s="599">
        <v>100044189</v>
      </c>
      <c r="H59" s="321"/>
      <c r="I59" s="322"/>
      <c r="J59" s="321"/>
      <c r="K59" s="320"/>
      <c r="L59" s="600" t="s">
        <v>577</v>
      </c>
      <c r="M59" s="600" t="s">
        <v>219</v>
      </c>
      <c r="N59" s="600">
        <v>4</v>
      </c>
      <c r="O59" s="465"/>
      <c r="P59" s="601">
        <v>18</v>
      </c>
      <c r="Q59" s="318" t="str">
        <f t="shared" si="18"/>
        <v>INCLUDED</v>
      </c>
      <c r="R59" s="318" t="str">
        <f t="shared" si="19"/>
        <v>INCLUDED</v>
      </c>
      <c r="S59" s="318" t="str">
        <f t="shared" si="20"/>
        <v>INCLUDED</v>
      </c>
      <c r="T59" s="466">
        <f t="shared" si="21"/>
        <v>0</v>
      </c>
      <c r="U59" s="300">
        <f t="shared" si="22"/>
        <v>0</v>
      </c>
      <c r="V59" s="371">
        <f>Discount!$J$36</f>
        <v>0</v>
      </c>
      <c r="W59" s="300">
        <f t="shared" si="23"/>
        <v>0</v>
      </c>
      <c r="X59" s="301">
        <f t="shared" si="24"/>
        <v>0</v>
      </c>
      <c r="Y59" s="467">
        <f t="shared" si="25"/>
        <v>0</v>
      </c>
      <c r="Z59" s="546">
        <f t="shared" si="26"/>
        <v>0</v>
      </c>
      <c r="AA59" s="467">
        <f t="shared" si="27"/>
        <v>0</v>
      </c>
      <c r="AB59" s="468">
        <f t="shared" si="28"/>
        <v>0</v>
      </c>
      <c r="AC59" s="467">
        <f t="shared" si="29"/>
        <v>0</v>
      </c>
      <c r="AD59" s="468"/>
      <c r="AE59" s="550"/>
      <c r="AF59" s="6"/>
      <c r="AG59" s="6"/>
      <c r="AH59" s="6"/>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218"/>
      <c r="BI59" s="218"/>
      <c r="BJ59" s="218"/>
      <c r="BK59" s="218"/>
      <c r="BL59" s="218"/>
      <c r="BM59" s="218"/>
      <c r="BN59" s="218"/>
      <c r="BO59" s="218"/>
      <c r="BP59" s="218"/>
      <c r="BQ59" s="218"/>
      <c r="BR59" s="218"/>
      <c r="BS59" s="218"/>
      <c r="BT59" s="218"/>
      <c r="BU59" s="218"/>
      <c r="BV59" s="218"/>
      <c r="BW59" s="218"/>
      <c r="BX59" s="218"/>
      <c r="BY59" s="218"/>
      <c r="BZ59" s="218"/>
      <c r="CA59" s="218"/>
      <c r="CB59" s="218"/>
      <c r="CC59" s="218"/>
      <c r="CD59" s="218"/>
      <c r="CE59" s="218"/>
      <c r="CF59" s="218"/>
      <c r="CG59" s="218"/>
      <c r="CH59" s="218"/>
      <c r="CI59" s="218"/>
      <c r="CJ59" s="218"/>
      <c r="CK59" s="218"/>
      <c r="CL59" s="218"/>
      <c r="CM59" s="218"/>
      <c r="CN59" s="218"/>
      <c r="CO59" s="218"/>
      <c r="CP59" s="218"/>
      <c r="CQ59" s="218"/>
      <c r="CR59" s="218"/>
      <c r="CS59" s="218"/>
      <c r="CT59" s="218"/>
      <c r="CU59" s="218"/>
      <c r="CV59" s="218"/>
      <c r="CW59" s="218"/>
      <c r="CX59" s="218"/>
      <c r="CY59" s="218"/>
      <c r="CZ59" s="218"/>
      <c r="DA59" s="218"/>
      <c r="DB59" s="218"/>
      <c r="DC59" s="218"/>
      <c r="DD59" s="218"/>
      <c r="DE59" s="218"/>
      <c r="DF59" s="218"/>
      <c r="DG59" s="218"/>
      <c r="DH59" s="218"/>
      <c r="DI59" s="218"/>
      <c r="DJ59" s="218"/>
      <c r="DK59" s="218"/>
      <c r="DL59" s="218"/>
      <c r="DM59" s="218"/>
      <c r="DN59" s="218"/>
      <c r="DO59" s="218"/>
      <c r="DP59" s="218"/>
      <c r="DQ59" s="218"/>
      <c r="DR59" s="218"/>
      <c r="DS59" s="218"/>
      <c r="DT59" s="218"/>
      <c r="DU59" s="218"/>
      <c r="DV59" s="218"/>
      <c r="DW59" s="218"/>
      <c r="DX59" s="218"/>
      <c r="DY59" s="218"/>
      <c r="DZ59" s="218"/>
      <c r="EA59" s="218"/>
      <c r="EB59" s="218"/>
      <c r="EC59" s="218"/>
      <c r="ED59" s="218"/>
      <c r="EE59" s="218"/>
      <c r="EF59" s="218"/>
      <c r="EG59" s="218"/>
      <c r="EH59" s="218"/>
      <c r="EI59" s="218"/>
      <c r="EJ59" s="218"/>
      <c r="EK59" s="218"/>
      <c r="EL59" s="218"/>
      <c r="EM59" s="218"/>
      <c r="EN59" s="218"/>
      <c r="EO59" s="218"/>
      <c r="EP59" s="218"/>
      <c r="EQ59" s="218"/>
      <c r="ER59" s="218"/>
      <c r="ES59" s="218"/>
      <c r="ET59" s="218"/>
      <c r="EU59" s="218"/>
      <c r="EV59" s="218"/>
      <c r="EW59" s="218"/>
      <c r="EX59" s="218"/>
      <c r="EY59" s="218"/>
      <c r="EZ59" s="218"/>
      <c r="FA59" s="218"/>
      <c r="FB59" s="218"/>
      <c r="FC59" s="218"/>
      <c r="FD59" s="218"/>
      <c r="FE59" s="218"/>
      <c r="FF59" s="218"/>
      <c r="FG59" s="218"/>
      <c r="FH59" s="218"/>
      <c r="FI59" s="218"/>
      <c r="FJ59" s="218"/>
      <c r="FK59" s="218"/>
      <c r="FL59" s="218"/>
      <c r="FM59" s="218"/>
      <c r="FN59" s="218"/>
      <c r="FO59" s="218"/>
      <c r="FP59" s="218"/>
      <c r="FQ59" s="218"/>
      <c r="FR59" s="218"/>
      <c r="FS59" s="218"/>
      <c r="FT59" s="218"/>
      <c r="FU59" s="218"/>
      <c r="FV59" s="218"/>
      <c r="FW59" s="218"/>
      <c r="FX59" s="218"/>
      <c r="FY59" s="218"/>
      <c r="FZ59" s="218"/>
      <c r="GA59" s="218"/>
      <c r="GB59" s="218"/>
      <c r="GC59" s="218"/>
      <c r="GD59" s="218"/>
      <c r="GE59" s="218"/>
      <c r="GF59" s="218"/>
      <c r="GG59" s="218"/>
      <c r="GH59" s="218"/>
      <c r="GI59" s="218"/>
      <c r="GJ59" s="218"/>
      <c r="GK59" s="218"/>
      <c r="GL59" s="218"/>
      <c r="GM59" s="218"/>
      <c r="GN59" s="218"/>
      <c r="GO59" s="218"/>
      <c r="GP59" s="218"/>
      <c r="GQ59" s="218"/>
      <c r="GR59" s="218"/>
      <c r="GS59" s="218"/>
      <c r="GT59" s="218"/>
      <c r="GU59" s="218"/>
      <c r="GV59" s="218"/>
      <c r="GW59" s="218"/>
      <c r="GX59" s="218"/>
      <c r="GY59" s="218"/>
      <c r="GZ59" s="218"/>
      <c r="HA59" s="218"/>
      <c r="HB59" s="218"/>
      <c r="HC59" s="218"/>
      <c r="HD59" s="218"/>
      <c r="HE59" s="218"/>
      <c r="HF59" s="218"/>
      <c r="HG59" s="218"/>
      <c r="HH59" s="218"/>
      <c r="HI59" s="218"/>
      <c r="HJ59" s="218"/>
      <c r="HK59" s="218"/>
      <c r="HL59" s="218"/>
      <c r="HM59" s="218"/>
      <c r="HN59" s="218"/>
      <c r="HO59" s="218"/>
      <c r="HP59" s="218"/>
      <c r="HQ59" s="218"/>
      <c r="HR59" s="218"/>
      <c r="HS59" s="218"/>
      <c r="HT59" s="218"/>
      <c r="HU59" s="218"/>
      <c r="HV59" s="218"/>
      <c r="HW59" s="218"/>
      <c r="HX59" s="218"/>
      <c r="HY59" s="218"/>
      <c r="HZ59" s="218"/>
      <c r="IA59" s="218"/>
      <c r="IB59" s="218"/>
      <c r="IC59" s="218"/>
      <c r="ID59" s="218"/>
      <c r="IE59" s="218"/>
      <c r="IF59" s="218"/>
      <c r="IG59" s="218"/>
      <c r="IH59" s="218"/>
      <c r="II59" s="218"/>
      <c r="IJ59" s="218"/>
      <c r="IK59" s="218"/>
      <c r="IL59" s="218"/>
      <c r="IM59" s="218"/>
      <c r="IN59" s="218"/>
      <c r="IO59" s="218"/>
      <c r="IP59" s="218"/>
      <c r="IQ59" s="218"/>
      <c r="IR59" s="218"/>
      <c r="IS59" s="218"/>
      <c r="IT59" s="218"/>
      <c r="IU59" s="218"/>
      <c r="IV59" s="218"/>
      <c r="IW59" s="218"/>
      <c r="IX59" s="218"/>
      <c r="IY59" s="218"/>
      <c r="IZ59" s="218"/>
      <c r="JA59" s="218"/>
      <c r="JB59" s="218"/>
      <c r="JC59" s="218"/>
      <c r="JD59" s="218"/>
      <c r="JE59" s="218"/>
      <c r="JF59" s="218"/>
      <c r="JG59" s="218"/>
      <c r="JH59" s="218"/>
      <c r="JI59" s="218"/>
      <c r="JJ59" s="218"/>
      <c r="JK59" s="218"/>
      <c r="JL59" s="218"/>
      <c r="JM59" s="218"/>
      <c r="JN59" s="218"/>
      <c r="JO59" s="218"/>
      <c r="JP59" s="218"/>
      <c r="JQ59" s="218"/>
      <c r="JR59" s="218"/>
      <c r="JS59" s="218"/>
      <c r="JT59" s="218"/>
      <c r="JU59" s="218"/>
      <c r="JV59" s="218"/>
      <c r="JW59" s="218"/>
      <c r="JX59" s="218"/>
      <c r="JY59" s="218"/>
      <c r="JZ59" s="218"/>
      <c r="KA59" s="218"/>
      <c r="KB59" s="218"/>
      <c r="KC59" s="218"/>
      <c r="KD59" s="218"/>
      <c r="KE59" s="218"/>
      <c r="KF59" s="218"/>
      <c r="KG59" s="218"/>
      <c r="KH59" s="218"/>
      <c r="KI59" s="218"/>
      <c r="KJ59" s="218"/>
      <c r="KK59" s="218"/>
      <c r="KL59" s="218"/>
      <c r="KM59" s="218"/>
      <c r="KN59" s="218"/>
      <c r="KO59" s="218"/>
      <c r="KP59" s="218"/>
      <c r="KQ59" s="218"/>
      <c r="KR59" s="218"/>
      <c r="KS59" s="218"/>
      <c r="KT59" s="218"/>
      <c r="KU59" s="218"/>
      <c r="KV59" s="218"/>
      <c r="KW59" s="218"/>
      <c r="KX59" s="218"/>
      <c r="KY59" s="218"/>
      <c r="KZ59" s="218"/>
      <c r="LA59" s="218"/>
      <c r="LB59" s="218"/>
      <c r="LC59" s="218"/>
      <c r="LD59" s="218"/>
      <c r="LE59" s="218"/>
      <c r="LF59" s="218"/>
      <c r="LG59" s="218"/>
      <c r="LH59" s="218"/>
      <c r="LI59" s="218"/>
      <c r="LJ59" s="218"/>
      <c r="LK59" s="218"/>
      <c r="LL59" s="218"/>
      <c r="LM59" s="218"/>
      <c r="LN59" s="218"/>
      <c r="LO59" s="218"/>
      <c r="LP59" s="218"/>
      <c r="LQ59" s="218"/>
      <c r="LR59" s="218"/>
      <c r="LS59" s="218"/>
      <c r="LT59" s="218"/>
      <c r="LU59" s="218"/>
      <c r="LV59" s="218"/>
      <c r="LW59" s="218"/>
      <c r="LX59" s="218"/>
      <c r="LY59" s="218"/>
      <c r="LZ59" s="218"/>
      <c r="MA59" s="218"/>
      <c r="MB59" s="218"/>
      <c r="MC59" s="218"/>
      <c r="MD59" s="218"/>
      <c r="ME59" s="218"/>
      <c r="MF59" s="218"/>
      <c r="MG59" s="218"/>
      <c r="MH59" s="218"/>
      <c r="MI59" s="218"/>
      <c r="MJ59" s="218"/>
      <c r="MK59" s="218"/>
      <c r="ML59" s="218"/>
      <c r="MM59" s="218"/>
      <c r="MN59" s="218"/>
      <c r="MO59" s="218"/>
      <c r="MP59" s="218"/>
      <c r="MQ59" s="218"/>
      <c r="MR59" s="218"/>
      <c r="MS59" s="218"/>
      <c r="MT59" s="218"/>
      <c r="MU59" s="218"/>
      <c r="MV59" s="218"/>
      <c r="MW59" s="218"/>
      <c r="MX59" s="218"/>
      <c r="MY59" s="218"/>
      <c r="MZ59" s="218"/>
      <c r="NA59" s="218"/>
      <c r="NB59" s="218"/>
      <c r="NC59" s="218"/>
      <c r="ND59" s="218"/>
      <c r="NE59" s="218"/>
      <c r="NF59" s="218"/>
      <c r="NG59" s="218"/>
      <c r="NH59" s="218"/>
      <c r="NI59" s="218"/>
      <c r="NJ59" s="218"/>
      <c r="NK59" s="218"/>
      <c r="NL59" s="218"/>
      <c r="NM59" s="218"/>
      <c r="NN59" s="218"/>
      <c r="NO59" s="218"/>
      <c r="NP59" s="218"/>
      <c r="NQ59" s="218"/>
      <c r="NR59" s="218"/>
      <c r="NS59" s="218"/>
      <c r="NT59" s="218"/>
      <c r="NU59" s="218"/>
      <c r="NV59" s="218"/>
      <c r="NW59" s="218"/>
      <c r="NX59" s="218"/>
      <c r="NY59" s="218"/>
      <c r="NZ59" s="218"/>
      <c r="OA59" s="218"/>
      <c r="OB59" s="218"/>
      <c r="OC59" s="218"/>
      <c r="OD59" s="218"/>
      <c r="OE59" s="218"/>
      <c r="OF59" s="218"/>
      <c r="OG59" s="218"/>
      <c r="OH59" s="218"/>
      <c r="OI59" s="218"/>
      <c r="OJ59" s="218"/>
      <c r="OK59" s="218"/>
      <c r="OL59" s="218"/>
      <c r="OM59" s="218"/>
      <c r="ON59" s="218"/>
      <c r="OO59" s="218"/>
      <c r="OP59" s="218"/>
      <c r="OQ59" s="218"/>
      <c r="OR59" s="218"/>
      <c r="OS59" s="218"/>
      <c r="OT59" s="218"/>
      <c r="OU59" s="218"/>
      <c r="OV59" s="218"/>
      <c r="OW59" s="218"/>
      <c r="OX59" s="218"/>
      <c r="OY59" s="218"/>
      <c r="OZ59" s="218"/>
      <c r="PA59" s="218"/>
      <c r="PB59" s="218"/>
      <c r="PC59" s="218"/>
      <c r="PD59" s="218"/>
      <c r="PE59" s="218"/>
    </row>
    <row r="60" spans="1:421" s="472" customFormat="1" ht="111" customHeight="1">
      <c r="A60" s="728">
        <v>42</v>
      </c>
      <c r="B60" s="600">
        <v>7000024508</v>
      </c>
      <c r="C60" s="600">
        <v>40</v>
      </c>
      <c r="D60" s="600">
        <v>120</v>
      </c>
      <c r="E60" s="600">
        <v>570</v>
      </c>
      <c r="F60" s="600" t="s">
        <v>527</v>
      </c>
      <c r="G60" s="599">
        <v>100044192</v>
      </c>
      <c r="H60" s="321"/>
      <c r="I60" s="322"/>
      <c r="J60" s="321"/>
      <c r="K60" s="320"/>
      <c r="L60" s="600" t="s">
        <v>578</v>
      </c>
      <c r="M60" s="600" t="s">
        <v>219</v>
      </c>
      <c r="N60" s="600">
        <v>1</v>
      </c>
      <c r="O60" s="465"/>
      <c r="P60" s="601">
        <v>18</v>
      </c>
      <c r="Q60" s="318" t="str">
        <f t="shared" si="18"/>
        <v>INCLUDED</v>
      </c>
      <c r="R60" s="318" t="str">
        <f t="shared" si="19"/>
        <v>INCLUDED</v>
      </c>
      <c r="S60" s="318" t="str">
        <f t="shared" si="20"/>
        <v>INCLUDED</v>
      </c>
      <c r="T60" s="466">
        <f t="shared" si="21"/>
        <v>0</v>
      </c>
      <c r="U60" s="300">
        <f t="shared" si="22"/>
        <v>0</v>
      </c>
      <c r="V60" s="371">
        <f>Discount!$J$36</f>
        <v>0</v>
      </c>
      <c r="W60" s="300">
        <f t="shared" si="23"/>
        <v>0</v>
      </c>
      <c r="X60" s="301">
        <f t="shared" si="24"/>
        <v>0</v>
      </c>
      <c r="Y60" s="467">
        <f t="shared" si="25"/>
        <v>0</v>
      </c>
      <c r="Z60" s="546">
        <f t="shared" si="26"/>
        <v>0</v>
      </c>
      <c r="AA60" s="467">
        <f t="shared" si="27"/>
        <v>0</v>
      </c>
      <c r="AB60" s="468">
        <f t="shared" si="28"/>
        <v>0</v>
      </c>
      <c r="AC60" s="467">
        <f t="shared" si="29"/>
        <v>0</v>
      </c>
      <c r="AD60" s="468"/>
      <c r="AE60" s="550"/>
      <c r="AF60" s="6"/>
      <c r="AG60" s="6"/>
      <c r="AH60" s="6"/>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218"/>
      <c r="BI60" s="218"/>
      <c r="BJ60" s="218"/>
      <c r="BK60" s="218"/>
      <c r="BL60" s="218"/>
      <c r="BM60" s="218"/>
      <c r="BN60" s="218"/>
      <c r="BO60" s="218"/>
      <c r="BP60" s="218"/>
      <c r="BQ60" s="218"/>
      <c r="BR60" s="218"/>
      <c r="BS60" s="218"/>
      <c r="BT60" s="218"/>
      <c r="BU60" s="218"/>
      <c r="BV60" s="218"/>
      <c r="BW60" s="218"/>
      <c r="BX60" s="218"/>
      <c r="BY60" s="218"/>
      <c r="BZ60" s="218"/>
      <c r="CA60" s="218"/>
      <c r="CB60" s="218"/>
      <c r="CC60" s="218"/>
      <c r="CD60" s="218"/>
      <c r="CE60" s="218"/>
      <c r="CF60" s="218"/>
      <c r="CG60" s="218"/>
      <c r="CH60" s="218"/>
      <c r="CI60" s="218"/>
      <c r="CJ60" s="218"/>
      <c r="CK60" s="218"/>
      <c r="CL60" s="218"/>
      <c r="CM60" s="218"/>
      <c r="CN60" s="218"/>
      <c r="CO60" s="218"/>
      <c r="CP60" s="218"/>
      <c r="CQ60" s="218"/>
      <c r="CR60" s="218"/>
      <c r="CS60" s="218"/>
      <c r="CT60" s="218"/>
      <c r="CU60" s="218"/>
      <c r="CV60" s="218"/>
      <c r="CW60" s="218"/>
      <c r="CX60" s="218"/>
      <c r="CY60" s="218"/>
      <c r="CZ60" s="218"/>
      <c r="DA60" s="218"/>
      <c r="DB60" s="218"/>
      <c r="DC60" s="218"/>
      <c r="DD60" s="218"/>
      <c r="DE60" s="218"/>
      <c r="DF60" s="218"/>
      <c r="DG60" s="218"/>
      <c r="DH60" s="218"/>
      <c r="DI60" s="218"/>
      <c r="DJ60" s="218"/>
      <c r="DK60" s="218"/>
      <c r="DL60" s="218"/>
      <c r="DM60" s="218"/>
      <c r="DN60" s="218"/>
      <c r="DO60" s="218"/>
      <c r="DP60" s="218"/>
      <c r="DQ60" s="218"/>
      <c r="DR60" s="218"/>
      <c r="DS60" s="218"/>
      <c r="DT60" s="218"/>
      <c r="DU60" s="218"/>
      <c r="DV60" s="218"/>
      <c r="DW60" s="218"/>
      <c r="DX60" s="218"/>
      <c r="DY60" s="218"/>
      <c r="DZ60" s="218"/>
      <c r="EA60" s="218"/>
      <c r="EB60" s="218"/>
      <c r="EC60" s="218"/>
      <c r="ED60" s="218"/>
      <c r="EE60" s="218"/>
      <c r="EF60" s="218"/>
      <c r="EG60" s="218"/>
      <c r="EH60" s="218"/>
      <c r="EI60" s="218"/>
      <c r="EJ60" s="218"/>
      <c r="EK60" s="218"/>
      <c r="EL60" s="218"/>
      <c r="EM60" s="218"/>
      <c r="EN60" s="218"/>
      <c r="EO60" s="218"/>
      <c r="EP60" s="218"/>
      <c r="EQ60" s="218"/>
      <c r="ER60" s="218"/>
      <c r="ES60" s="218"/>
      <c r="ET60" s="218"/>
      <c r="EU60" s="218"/>
      <c r="EV60" s="218"/>
      <c r="EW60" s="218"/>
      <c r="EX60" s="218"/>
      <c r="EY60" s="218"/>
      <c r="EZ60" s="218"/>
      <c r="FA60" s="218"/>
      <c r="FB60" s="218"/>
      <c r="FC60" s="218"/>
      <c r="FD60" s="218"/>
      <c r="FE60" s="218"/>
      <c r="FF60" s="218"/>
      <c r="FG60" s="218"/>
      <c r="FH60" s="218"/>
      <c r="FI60" s="218"/>
      <c r="FJ60" s="218"/>
      <c r="FK60" s="218"/>
      <c r="FL60" s="218"/>
      <c r="FM60" s="218"/>
      <c r="FN60" s="218"/>
      <c r="FO60" s="218"/>
      <c r="FP60" s="218"/>
      <c r="FQ60" s="218"/>
      <c r="FR60" s="218"/>
      <c r="FS60" s="218"/>
      <c r="FT60" s="218"/>
      <c r="FU60" s="218"/>
      <c r="FV60" s="218"/>
      <c r="FW60" s="218"/>
      <c r="FX60" s="218"/>
      <c r="FY60" s="218"/>
      <c r="FZ60" s="218"/>
      <c r="GA60" s="218"/>
      <c r="GB60" s="218"/>
      <c r="GC60" s="218"/>
      <c r="GD60" s="218"/>
      <c r="GE60" s="218"/>
      <c r="GF60" s="218"/>
      <c r="GG60" s="218"/>
      <c r="GH60" s="218"/>
      <c r="GI60" s="218"/>
      <c r="GJ60" s="218"/>
      <c r="GK60" s="218"/>
      <c r="GL60" s="218"/>
      <c r="GM60" s="218"/>
      <c r="GN60" s="218"/>
      <c r="GO60" s="218"/>
      <c r="GP60" s="218"/>
      <c r="GQ60" s="218"/>
      <c r="GR60" s="218"/>
      <c r="GS60" s="218"/>
      <c r="GT60" s="218"/>
      <c r="GU60" s="218"/>
      <c r="GV60" s="218"/>
      <c r="GW60" s="218"/>
      <c r="GX60" s="218"/>
      <c r="GY60" s="218"/>
      <c r="GZ60" s="218"/>
      <c r="HA60" s="218"/>
      <c r="HB60" s="218"/>
      <c r="HC60" s="218"/>
      <c r="HD60" s="218"/>
      <c r="HE60" s="218"/>
      <c r="HF60" s="218"/>
      <c r="HG60" s="218"/>
      <c r="HH60" s="218"/>
      <c r="HI60" s="218"/>
      <c r="HJ60" s="218"/>
      <c r="HK60" s="218"/>
      <c r="HL60" s="218"/>
      <c r="HM60" s="218"/>
      <c r="HN60" s="218"/>
      <c r="HO60" s="218"/>
      <c r="HP60" s="218"/>
      <c r="HQ60" s="218"/>
      <c r="HR60" s="218"/>
      <c r="HS60" s="218"/>
      <c r="HT60" s="218"/>
      <c r="HU60" s="218"/>
      <c r="HV60" s="218"/>
      <c r="HW60" s="218"/>
      <c r="HX60" s="218"/>
      <c r="HY60" s="218"/>
      <c r="HZ60" s="218"/>
      <c r="IA60" s="218"/>
      <c r="IB60" s="218"/>
      <c r="IC60" s="218"/>
      <c r="ID60" s="218"/>
      <c r="IE60" s="218"/>
      <c r="IF60" s="218"/>
      <c r="IG60" s="218"/>
      <c r="IH60" s="218"/>
      <c r="II60" s="218"/>
      <c r="IJ60" s="218"/>
      <c r="IK60" s="218"/>
      <c r="IL60" s="218"/>
      <c r="IM60" s="218"/>
      <c r="IN60" s="218"/>
      <c r="IO60" s="218"/>
      <c r="IP60" s="218"/>
      <c r="IQ60" s="218"/>
      <c r="IR60" s="218"/>
      <c r="IS60" s="218"/>
      <c r="IT60" s="218"/>
      <c r="IU60" s="218"/>
      <c r="IV60" s="218"/>
      <c r="IW60" s="218"/>
      <c r="IX60" s="218"/>
      <c r="IY60" s="218"/>
      <c r="IZ60" s="218"/>
      <c r="JA60" s="218"/>
      <c r="JB60" s="218"/>
      <c r="JC60" s="218"/>
      <c r="JD60" s="218"/>
      <c r="JE60" s="218"/>
      <c r="JF60" s="218"/>
      <c r="JG60" s="218"/>
      <c r="JH60" s="218"/>
      <c r="JI60" s="218"/>
      <c r="JJ60" s="218"/>
      <c r="JK60" s="218"/>
      <c r="JL60" s="218"/>
      <c r="JM60" s="218"/>
      <c r="JN60" s="218"/>
      <c r="JO60" s="218"/>
      <c r="JP60" s="218"/>
      <c r="JQ60" s="218"/>
      <c r="JR60" s="218"/>
      <c r="JS60" s="218"/>
      <c r="JT60" s="218"/>
      <c r="JU60" s="218"/>
      <c r="JV60" s="218"/>
      <c r="JW60" s="218"/>
      <c r="JX60" s="218"/>
      <c r="JY60" s="218"/>
      <c r="JZ60" s="218"/>
      <c r="KA60" s="218"/>
      <c r="KB60" s="218"/>
      <c r="KC60" s="218"/>
      <c r="KD60" s="218"/>
      <c r="KE60" s="218"/>
      <c r="KF60" s="218"/>
      <c r="KG60" s="218"/>
      <c r="KH60" s="218"/>
      <c r="KI60" s="218"/>
      <c r="KJ60" s="218"/>
      <c r="KK60" s="218"/>
      <c r="KL60" s="218"/>
      <c r="KM60" s="218"/>
      <c r="KN60" s="218"/>
      <c r="KO60" s="218"/>
      <c r="KP60" s="218"/>
      <c r="KQ60" s="218"/>
      <c r="KR60" s="218"/>
      <c r="KS60" s="218"/>
      <c r="KT60" s="218"/>
      <c r="KU60" s="218"/>
      <c r="KV60" s="218"/>
      <c r="KW60" s="218"/>
      <c r="KX60" s="218"/>
      <c r="KY60" s="218"/>
      <c r="KZ60" s="218"/>
      <c r="LA60" s="218"/>
      <c r="LB60" s="218"/>
      <c r="LC60" s="218"/>
      <c r="LD60" s="218"/>
      <c r="LE60" s="218"/>
      <c r="LF60" s="218"/>
      <c r="LG60" s="218"/>
      <c r="LH60" s="218"/>
      <c r="LI60" s="218"/>
      <c r="LJ60" s="218"/>
      <c r="LK60" s="218"/>
      <c r="LL60" s="218"/>
      <c r="LM60" s="218"/>
      <c r="LN60" s="218"/>
      <c r="LO60" s="218"/>
      <c r="LP60" s="218"/>
      <c r="LQ60" s="218"/>
      <c r="LR60" s="218"/>
      <c r="LS60" s="218"/>
      <c r="LT60" s="218"/>
      <c r="LU60" s="218"/>
      <c r="LV60" s="218"/>
      <c r="LW60" s="218"/>
      <c r="LX60" s="218"/>
      <c r="LY60" s="218"/>
      <c r="LZ60" s="218"/>
      <c r="MA60" s="218"/>
      <c r="MB60" s="218"/>
      <c r="MC60" s="218"/>
      <c r="MD60" s="218"/>
      <c r="ME60" s="218"/>
      <c r="MF60" s="218"/>
      <c r="MG60" s="218"/>
      <c r="MH60" s="218"/>
      <c r="MI60" s="218"/>
      <c r="MJ60" s="218"/>
      <c r="MK60" s="218"/>
      <c r="ML60" s="218"/>
      <c r="MM60" s="218"/>
      <c r="MN60" s="218"/>
      <c r="MO60" s="218"/>
      <c r="MP60" s="218"/>
      <c r="MQ60" s="218"/>
      <c r="MR60" s="218"/>
      <c r="MS60" s="218"/>
      <c r="MT60" s="218"/>
      <c r="MU60" s="218"/>
      <c r="MV60" s="218"/>
      <c r="MW60" s="218"/>
      <c r="MX60" s="218"/>
      <c r="MY60" s="218"/>
      <c r="MZ60" s="218"/>
      <c r="NA60" s="218"/>
      <c r="NB60" s="218"/>
      <c r="NC60" s="218"/>
      <c r="ND60" s="218"/>
      <c r="NE60" s="218"/>
      <c r="NF60" s="218"/>
      <c r="NG60" s="218"/>
      <c r="NH60" s="218"/>
      <c r="NI60" s="218"/>
      <c r="NJ60" s="218"/>
      <c r="NK60" s="218"/>
      <c r="NL60" s="218"/>
      <c r="NM60" s="218"/>
      <c r="NN60" s="218"/>
      <c r="NO60" s="218"/>
      <c r="NP60" s="218"/>
      <c r="NQ60" s="218"/>
      <c r="NR60" s="218"/>
      <c r="NS60" s="218"/>
      <c r="NT60" s="218"/>
      <c r="NU60" s="218"/>
      <c r="NV60" s="218"/>
      <c r="NW60" s="218"/>
      <c r="NX60" s="218"/>
      <c r="NY60" s="218"/>
      <c r="NZ60" s="218"/>
      <c r="OA60" s="218"/>
      <c r="OB60" s="218"/>
      <c r="OC60" s="218"/>
      <c r="OD60" s="218"/>
      <c r="OE60" s="218"/>
      <c r="OF60" s="218"/>
      <c r="OG60" s="218"/>
      <c r="OH60" s="218"/>
      <c r="OI60" s="218"/>
      <c r="OJ60" s="218"/>
      <c r="OK60" s="218"/>
      <c r="OL60" s="218"/>
      <c r="OM60" s="218"/>
      <c r="ON60" s="218"/>
      <c r="OO60" s="218"/>
      <c r="OP60" s="218"/>
      <c r="OQ60" s="218"/>
      <c r="OR60" s="218"/>
      <c r="OS60" s="218"/>
      <c r="OT60" s="218"/>
      <c r="OU60" s="218"/>
      <c r="OV60" s="218"/>
      <c r="OW60" s="218"/>
      <c r="OX60" s="218"/>
      <c r="OY60" s="218"/>
      <c r="OZ60" s="218"/>
      <c r="PA60" s="218"/>
      <c r="PB60" s="218"/>
      <c r="PC60" s="218"/>
      <c r="PD60" s="218"/>
      <c r="PE60" s="218"/>
    </row>
    <row r="61" spans="1:421" s="472" customFormat="1" ht="111" customHeight="1">
      <c r="A61" s="727">
        <v>43</v>
      </c>
      <c r="B61" s="600">
        <v>7000024508</v>
      </c>
      <c r="C61" s="600">
        <v>40</v>
      </c>
      <c r="D61" s="600">
        <v>120</v>
      </c>
      <c r="E61" s="600">
        <v>590</v>
      </c>
      <c r="F61" s="600" t="s">
        <v>527</v>
      </c>
      <c r="G61" s="599">
        <v>100044194</v>
      </c>
      <c r="H61" s="321"/>
      <c r="I61" s="322"/>
      <c r="J61" s="321"/>
      <c r="K61" s="320"/>
      <c r="L61" s="600" t="s">
        <v>579</v>
      </c>
      <c r="M61" s="600" t="s">
        <v>219</v>
      </c>
      <c r="N61" s="600">
        <v>1</v>
      </c>
      <c r="O61" s="465"/>
      <c r="P61" s="601">
        <v>18</v>
      </c>
      <c r="Q61" s="318" t="str">
        <f t="shared" si="18"/>
        <v>INCLUDED</v>
      </c>
      <c r="R61" s="318" t="str">
        <f t="shared" si="19"/>
        <v>INCLUDED</v>
      </c>
      <c r="S61" s="318" t="str">
        <f t="shared" si="20"/>
        <v>INCLUDED</v>
      </c>
      <c r="T61" s="466">
        <f t="shared" si="21"/>
        <v>0</v>
      </c>
      <c r="U61" s="300">
        <f t="shared" si="22"/>
        <v>0</v>
      </c>
      <c r="V61" s="371">
        <f>Discount!$J$36</f>
        <v>0</v>
      </c>
      <c r="W61" s="300">
        <f t="shared" si="23"/>
        <v>0</v>
      </c>
      <c r="X61" s="301">
        <f t="shared" si="24"/>
        <v>0</v>
      </c>
      <c r="Y61" s="467">
        <f t="shared" si="25"/>
        <v>0</v>
      </c>
      <c r="Z61" s="546">
        <f t="shared" si="26"/>
        <v>0</v>
      </c>
      <c r="AA61" s="467">
        <f t="shared" si="27"/>
        <v>0</v>
      </c>
      <c r="AB61" s="468">
        <f t="shared" si="28"/>
        <v>0</v>
      </c>
      <c r="AC61" s="467">
        <f t="shared" si="29"/>
        <v>0</v>
      </c>
      <c r="AD61" s="468"/>
      <c r="AE61" s="550"/>
      <c r="AF61" s="6"/>
      <c r="AG61" s="6"/>
      <c r="AH61" s="6"/>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218"/>
      <c r="BI61" s="218"/>
      <c r="BJ61" s="218"/>
      <c r="BK61" s="218"/>
      <c r="BL61" s="218"/>
      <c r="BM61" s="218"/>
      <c r="BN61" s="218"/>
      <c r="BO61" s="218"/>
      <c r="BP61" s="218"/>
      <c r="BQ61" s="218"/>
      <c r="BR61" s="218"/>
      <c r="BS61" s="218"/>
      <c r="BT61" s="218"/>
      <c r="BU61" s="218"/>
      <c r="BV61" s="218"/>
      <c r="BW61" s="218"/>
      <c r="BX61" s="218"/>
      <c r="BY61" s="218"/>
      <c r="BZ61" s="218"/>
      <c r="CA61" s="218"/>
      <c r="CB61" s="218"/>
      <c r="CC61" s="218"/>
      <c r="CD61" s="218"/>
      <c r="CE61" s="218"/>
      <c r="CF61" s="218"/>
      <c r="CG61" s="218"/>
      <c r="CH61" s="218"/>
      <c r="CI61" s="218"/>
      <c r="CJ61" s="218"/>
      <c r="CK61" s="218"/>
      <c r="CL61" s="218"/>
      <c r="CM61" s="218"/>
      <c r="CN61" s="218"/>
      <c r="CO61" s="218"/>
      <c r="CP61" s="218"/>
      <c r="CQ61" s="218"/>
      <c r="CR61" s="218"/>
      <c r="CS61" s="218"/>
      <c r="CT61" s="218"/>
      <c r="CU61" s="218"/>
      <c r="CV61" s="218"/>
      <c r="CW61" s="218"/>
      <c r="CX61" s="218"/>
      <c r="CY61" s="218"/>
      <c r="CZ61" s="218"/>
      <c r="DA61" s="218"/>
      <c r="DB61" s="218"/>
      <c r="DC61" s="218"/>
      <c r="DD61" s="218"/>
      <c r="DE61" s="218"/>
      <c r="DF61" s="218"/>
      <c r="DG61" s="218"/>
      <c r="DH61" s="218"/>
      <c r="DI61" s="218"/>
      <c r="DJ61" s="218"/>
      <c r="DK61" s="218"/>
      <c r="DL61" s="218"/>
      <c r="DM61" s="218"/>
      <c r="DN61" s="218"/>
      <c r="DO61" s="218"/>
      <c r="DP61" s="218"/>
      <c r="DQ61" s="218"/>
      <c r="DR61" s="218"/>
      <c r="DS61" s="218"/>
      <c r="DT61" s="218"/>
      <c r="DU61" s="218"/>
      <c r="DV61" s="218"/>
      <c r="DW61" s="218"/>
      <c r="DX61" s="218"/>
      <c r="DY61" s="218"/>
      <c r="DZ61" s="218"/>
      <c r="EA61" s="218"/>
      <c r="EB61" s="218"/>
      <c r="EC61" s="218"/>
      <c r="ED61" s="218"/>
      <c r="EE61" s="218"/>
      <c r="EF61" s="218"/>
      <c r="EG61" s="218"/>
      <c r="EH61" s="218"/>
      <c r="EI61" s="218"/>
      <c r="EJ61" s="218"/>
      <c r="EK61" s="218"/>
      <c r="EL61" s="218"/>
      <c r="EM61" s="218"/>
      <c r="EN61" s="218"/>
      <c r="EO61" s="218"/>
      <c r="EP61" s="218"/>
      <c r="EQ61" s="218"/>
      <c r="ER61" s="218"/>
      <c r="ES61" s="218"/>
      <c r="ET61" s="218"/>
      <c r="EU61" s="218"/>
      <c r="EV61" s="218"/>
      <c r="EW61" s="218"/>
      <c r="EX61" s="218"/>
      <c r="EY61" s="218"/>
      <c r="EZ61" s="218"/>
      <c r="FA61" s="218"/>
      <c r="FB61" s="218"/>
      <c r="FC61" s="218"/>
      <c r="FD61" s="218"/>
      <c r="FE61" s="218"/>
      <c r="FF61" s="218"/>
      <c r="FG61" s="218"/>
      <c r="FH61" s="218"/>
      <c r="FI61" s="218"/>
      <c r="FJ61" s="218"/>
      <c r="FK61" s="218"/>
      <c r="FL61" s="218"/>
      <c r="FM61" s="218"/>
      <c r="FN61" s="218"/>
      <c r="FO61" s="218"/>
      <c r="FP61" s="218"/>
      <c r="FQ61" s="218"/>
      <c r="FR61" s="218"/>
      <c r="FS61" s="218"/>
      <c r="FT61" s="218"/>
      <c r="FU61" s="218"/>
      <c r="FV61" s="218"/>
      <c r="FW61" s="218"/>
      <c r="FX61" s="218"/>
      <c r="FY61" s="218"/>
      <c r="FZ61" s="218"/>
      <c r="GA61" s="218"/>
      <c r="GB61" s="218"/>
      <c r="GC61" s="218"/>
      <c r="GD61" s="218"/>
      <c r="GE61" s="218"/>
      <c r="GF61" s="218"/>
      <c r="GG61" s="218"/>
      <c r="GH61" s="218"/>
      <c r="GI61" s="218"/>
      <c r="GJ61" s="218"/>
      <c r="GK61" s="218"/>
      <c r="GL61" s="218"/>
      <c r="GM61" s="218"/>
      <c r="GN61" s="218"/>
      <c r="GO61" s="218"/>
      <c r="GP61" s="218"/>
      <c r="GQ61" s="218"/>
      <c r="GR61" s="218"/>
      <c r="GS61" s="218"/>
      <c r="GT61" s="218"/>
      <c r="GU61" s="218"/>
      <c r="GV61" s="218"/>
      <c r="GW61" s="218"/>
      <c r="GX61" s="218"/>
      <c r="GY61" s="218"/>
      <c r="GZ61" s="218"/>
      <c r="HA61" s="218"/>
      <c r="HB61" s="218"/>
      <c r="HC61" s="218"/>
      <c r="HD61" s="218"/>
      <c r="HE61" s="218"/>
      <c r="HF61" s="218"/>
      <c r="HG61" s="218"/>
      <c r="HH61" s="218"/>
      <c r="HI61" s="218"/>
      <c r="HJ61" s="218"/>
      <c r="HK61" s="218"/>
      <c r="HL61" s="218"/>
      <c r="HM61" s="218"/>
      <c r="HN61" s="218"/>
      <c r="HO61" s="218"/>
      <c r="HP61" s="218"/>
      <c r="HQ61" s="218"/>
      <c r="HR61" s="218"/>
      <c r="HS61" s="218"/>
      <c r="HT61" s="218"/>
      <c r="HU61" s="218"/>
      <c r="HV61" s="218"/>
      <c r="HW61" s="218"/>
      <c r="HX61" s="218"/>
      <c r="HY61" s="218"/>
      <c r="HZ61" s="218"/>
      <c r="IA61" s="218"/>
      <c r="IB61" s="218"/>
      <c r="IC61" s="218"/>
      <c r="ID61" s="218"/>
      <c r="IE61" s="218"/>
      <c r="IF61" s="218"/>
      <c r="IG61" s="218"/>
      <c r="IH61" s="218"/>
      <c r="II61" s="218"/>
      <c r="IJ61" s="218"/>
      <c r="IK61" s="218"/>
      <c r="IL61" s="218"/>
      <c r="IM61" s="218"/>
      <c r="IN61" s="218"/>
      <c r="IO61" s="218"/>
      <c r="IP61" s="218"/>
      <c r="IQ61" s="218"/>
      <c r="IR61" s="218"/>
      <c r="IS61" s="218"/>
      <c r="IT61" s="218"/>
      <c r="IU61" s="218"/>
      <c r="IV61" s="218"/>
      <c r="IW61" s="218"/>
      <c r="IX61" s="218"/>
      <c r="IY61" s="218"/>
      <c r="IZ61" s="218"/>
      <c r="JA61" s="218"/>
      <c r="JB61" s="218"/>
      <c r="JC61" s="218"/>
      <c r="JD61" s="218"/>
      <c r="JE61" s="218"/>
      <c r="JF61" s="218"/>
      <c r="JG61" s="218"/>
      <c r="JH61" s="218"/>
      <c r="JI61" s="218"/>
      <c r="JJ61" s="218"/>
      <c r="JK61" s="218"/>
      <c r="JL61" s="218"/>
      <c r="JM61" s="218"/>
      <c r="JN61" s="218"/>
      <c r="JO61" s="218"/>
      <c r="JP61" s="218"/>
      <c r="JQ61" s="218"/>
      <c r="JR61" s="218"/>
      <c r="JS61" s="218"/>
      <c r="JT61" s="218"/>
      <c r="JU61" s="218"/>
      <c r="JV61" s="218"/>
      <c r="JW61" s="218"/>
      <c r="JX61" s="218"/>
      <c r="JY61" s="218"/>
      <c r="JZ61" s="218"/>
      <c r="KA61" s="218"/>
      <c r="KB61" s="218"/>
      <c r="KC61" s="218"/>
      <c r="KD61" s="218"/>
      <c r="KE61" s="218"/>
      <c r="KF61" s="218"/>
      <c r="KG61" s="218"/>
      <c r="KH61" s="218"/>
      <c r="KI61" s="218"/>
      <c r="KJ61" s="218"/>
      <c r="KK61" s="218"/>
      <c r="KL61" s="218"/>
      <c r="KM61" s="218"/>
      <c r="KN61" s="218"/>
      <c r="KO61" s="218"/>
      <c r="KP61" s="218"/>
      <c r="KQ61" s="218"/>
      <c r="KR61" s="218"/>
      <c r="KS61" s="218"/>
      <c r="KT61" s="218"/>
      <c r="KU61" s="218"/>
      <c r="KV61" s="218"/>
      <c r="KW61" s="218"/>
      <c r="KX61" s="218"/>
      <c r="KY61" s="218"/>
      <c r="KZ61" s="218"/>
      <c r="LA61" s="218"/>
      <c r="LB61" s="218"/>
      <c r="LC61" s="218"/>
      <c r="LD61" s="218"/>
      <c r="LE61" s="218"/>
      <c r="LF61" s="218"/>
      <c r="LG61" s="218"/>
      <c r="LH61" s="218"/>
      <c r="LI61" s="218"/>
      <c r="LJ61" s="218"/>
      <c r="LK61" s="218"/>
      <c r="LL61" s="218"/>
      <c r="LM61" s="218"/>
      <c r="LN61" s="218"/>
      <c r="LO61" s="218"/>
      <c r="LP61" s="218"/>
      <c r="LQ61" s="218"/>
      <c r="LR61" s="218"/>
      <c r="LS61" s="218"/>
      <c r="LT61" s="218"/>
      <c r="LU61" s="218"/>
      <c r="LV61" s="218"/>
      <c r="LW61" s="218"/>
      <c r="LX61" s="218"/>
      <c r="LY61" s="218"/>
      <c r="LZ61" s="218"/>
      <c r="MA61" s="218"/>
      <c r="MB61" s="218"/>
      <c r="MC61" s="218"/>
      <c r="MD61" s="218"/>
      <c r="ME61" s="218"/>
      <c r="MF61" s="218"/>
      <c r="MG61" s="218"/>
      <c r="MH61" s="218"/>
      <c r="MI61" s="218"/>
      <c r="MJ61" s="218"/>
      <c r="MK61" s="218"/>
      <c r="ML61" s="218"/>
      <c r="MM61" s="218"/>
      <c r="MN61" s="218"/>
      <c r="MO61" s="218"/>
      <c r="MP61" s="218"/>
      <c r="MQ61" s="218"/>
      <c r="MR61" s="218"/>
      <c r="MS61" s="218"/>
      <c r="MT61" s="218"/>
      <c r="MU61" s="218"/>
      <c r="MV61" s="218"/>
      <c r="MW61" s="218"/>
      <c r="MX61" s="218"/>
      <c r="MY61" s="218"/>
      <c r="MZ61" s="218"/>
      <c r="NA61" s="218"/>
      <c r="NB61" s="218"/>
      <c r="NC61" s="218"/>
      <c r="ND61" s="218"/>
      <c r="NE61" s="218"/>
      <c r="NF61" s="218"/>
      <c r="NG61" s="218"/>
      <c r="NH61" s="218"/>
      <c r="NI61" s="218"/>
      <c r="NJ61" s="218"/>
      <c r="NK61" s="218"/>
      <c r="NL61" s="218"/>
      <c r="NM61" s="218"/>
      <c r="NN61" s="218"/>
      <c r="NO61" s="218"/>
      <c r="NP61" s="218"/>
      <c r="NQ61" s="218"/>
      <c r="NR61" s="218"/>
      <c r="NS61" s="218"/>
      <c r="NT61" s="218"/>
      <c r="NU61" s="218"/>
      <c r="NV61" s="218"/>
      <c r="NW61" s="218"/>
      <c r="NX61" s="218"/>
      <c r="NY61" s="218"/>
      <c r="NZ61" s="218"/>
      <c r="OA61" s="218"/>
      <c r="OB61" s="218"/>
      <c r="OC61" s="218"/>
      <c r="OD61" s="218"/>
      <c r="OE61" s="218"/>
      <c r="OF61" s="218"/>
      <c r="OG61" s="218"/>
      <c r="OH61" s="218"/>
      <c r="OI61" s="218"/>
      <c r="OJ61" s="218"/>
      <c r="OK61" s="218"/>
      <c r="OL61" s="218"/>
      <c r="OM61" s="218"/>
      <c r="ON61" s="218"/>
      <c r="OO61" s="218"/>
      <c r="OP61" s="218"/>
      <c r="OQ61" s="218"/>
      <c r="OR61" s="218"/>
      <c r="OS61" s="218"/>
      <c r="OT61" s="218"/>
      <c r="OU61" s="218"/>
      <c r="OV61" s="218"/>
      <c r="OW61" s="218"/>
      <c r="OX61" s="218"/>
      <c r="OY61" s="218"/>
      <c r="OZ61" s="218"/>
      <c r="PA61" s="218"/>
      <c r="PB61" s="218"/>
      <c r="PC61" s="218"/>
      <c r="PD61" s="218"/>
      <c r="PE61" s="218"/>
    </row>
    <row r="62" spans="1:421" s="469" customFormat="1" ht="111" customHeight="1">
      <c r="A62" s="728">
        <v>44</v>
      </c>
      <c r="B62" s="600">
        <v>7000024508</v>
      </c>
      <c r="C62" s="600">
        <v>40</v>
      </c>
      <c r="D62" s="600">
        <v>120</v>
      </c>
      <c r="E62" s="600">
        <v>610</v>
      </c>
      <c r="F62" s="600" t="s">
        <v>527</v>
      </c>
      <c r="G62" s="599">
        <v>100044196</v>
      </c>
      <c r="H62" s="321"/>
      <c r="I62" s="322"/>
      <c r="J62" s="321"/>
      <c r="K62" s="320"/>
      <c r="L62" s="600" t="s">
        <v>580</v>
      </c>
      <c r="M62" s="600" t="s">
        <v>219</v>
      </c>
      <c r="N62" s="600">
        <v>1</v>
      </c>
      <c r="O62" s="465"/>
      <c r="P62" s="601">
        <v>18</v>
      </c>
      <c r="Q62" s="318" t="str">
        <f t="shared" si="18"/>
        <v>INCLUDED</v>
      </c>
      <c r="R62" s="318" t="str">
        <f t="shared" si="19"/>
        <v>INCLUDED</v>
      </c>
      <c r="S62" s="318" t="str">
        <f t="shared" si="20"/>
        <v>INCLUDED</v>
      </c>
      <c r="T62" s="466">
        <f t="shared" si="21"/>
        <v>0</v>
      </c>
      <c r="U62" s="300">
        <f t="shared" si="22"/>
        <v>0</v>
      </c>
      <c r="V62" s="371">
        <f>Discount!$J$36</f>
        <v>0</v>
      </c>
      <c r="W62" s="300">
        <f t="shared" si="23"/>
        <v>0</v>
      </c>
      <c r="X62" s="301">
        <f t="shared" si="24"/>
        <v>0</v>
      </c>
      <c r="Y62" s="467">
        <f t="shared" si="25"/>
        <v>0</v>
      </c>
      <c r="Z62" s="546">
        <f t="shared" si="26"/>
        <v>0</v>
      </c>
      <c r="AA62" s="467">
        <f t="shared" si="27"/>
        <v>0</v>
      </c>
      <c r="AB62" s="468">
        <f t="shared" si="28"/>
        <v>0</v>
      </c>
      <c r="AC62" s="467">
        <f t="shared" si="29"/>
        <v>0</v>
      </c>
      <c r="AD62" s="468"/>
      <c r="AE62" s="550"/>
      <c r="AF62" s="6"/>
      <c r="AG62" s="6"/>
      <c r="AH62" s="6"/>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c r="IS62" s="3"/>
      <c r="IT62" s="3"/>
      <c r="IU62" s="3"/>
      <c r="IV62" s="3"/>
      <c r="IW62" s="3"/>
      <c r="IX62" s="3"/>
      <c r="IY62" s="3"/>
      <c r="IZ62" s="3"/>
      <c r="JA62" s="3"/>
      <c r="JB62" s="3"/>
      <c r="JC62" s="3"/>
      <c r="JD62" s="3"/>
      <c r="JE62" s="3"/>
      <c r="JF62" s="3"/>
      <c r="JG62" s="3"/>
      <c r="JH62" s="3"/>
      <c r="JI62" s="3"/>
      <c r="JJ62" s="3"/>
      <c r="JK62" s="3"/>
      <c r="JL62" s="3"/>
      <c r="JM62" s="3"/>
      <c r="JN62" s="3"/>
      <c r="JO62" s="3"/>
      <c r="JP62" s="3"/>
      <c r="JQ62" s="3"/>
      <c r="JR62" s="3"/>
      <c r="JS62" s="3"/>
      <c r="JT62" s="3"/>
      <c r="JU62" s="3"/>
      <c r="JV62" s="3"/>
      <c r="JW62" s="3"/>
      <c r="JX62" s="3"/>
      <c r="JY62" s="3"/>
      <c r="JZ62" s="3"/>
      <c r="KA62" s="3"/>
      <c r="KB62" s="3"/>
      <c r="KC62" s="3"/>
      <c r="KD62" s="3"/>
      <c r="KE62" s="3"/>
      <c r="KF62" s="3"/>
      <c r="KG62" s="3"/>
      <c r="KH62" s="3"/>
      <c r="KI62" s="3"/>
      <c r="KJ62" s="3"/>
      <c r="KK62" s="3"/>
      <c r="KL62" s="3"/>
      <c r="KM62" s="3"/>
      <c r="KN62" s="3"/>
      <c r="KO62" s="3"/>
      <c r="KP62" s="3"/>
      <c r="KQ62" s="3"/>
      <c r="KR62" s="3"/>
      <c r="KS62" s="3"/>
      <c r="KT62" s="3"/>
      <c r="KU62" s="3"/>
      <c r="KV62" s="3"/>
      <c r="KW62" s="3"/>
      <c r="KX62" s="3"/>
      <c r="KY62" s="3"/>
      <c r="KZ62" s="3"/>
      <c r="LA62" s="3"/>
      <c r="LB62" s="3"/>
      <c r="LC62" s="3"/>
      <c r="LD62" s="3"/>
      <c r="LE62" s="3"/>
      <c r="LF62" s="3"/>
      <c r="LG62" s="3"/>
      <c r="LH62" s="3"/>
      <c r="LI62" s="3"/>
      <c r="LJ62" s="3"/>
      <c r="LK62" s="3"/>
      <c r="LL62" s="3"/>
      <c r="LM62" s="3"/>
      <c r="LN62" s="3"/>
      <c r="LO62" s="3"/>
      <c r="LP62" s="3"/>
      <c r="LQ62" s="3"/>
      <c r="LR62" s="3"/>
      <c r="LS62" s="3"/>
      <c r="LT62" s="3"/>
      <c r="LU62" s="3"/>
      <c r="LV62" s="3"/>
      <c r="LW62" s="3"/>
      <c r="LX62" s="3"/>
      <c r="LY62" s="3"/>
      <c r="LZ62" s="3"/>
      <c r="MA62" s="3"/>
      <c r="MB62" s="3"/>
      <c r="MC62" s="3"/>
      <c r="MD62" s="3"/>
      <c r="ME62" s="3"/>
      <c r="MF62" s="3"/>
      <c r="MG62" s="3"/>
      <c r="MH62" s="3"/>
      <c r="MI62" s="3"/>
      <c r="MJ62" s="3"/>
      <c r="MK62" s="3"/>
      <c r="ML62" s="3"/>
      <c r="MM62" s="3"/>
      <c r="MN62" s="3"/>
      <c r="MO62" s="3"/>
      <c r="MP62" s="3"/>
      <c r="MQ62" s="3"/>
      <c r="MR62" s="3"/>
      <c r="MS62" s="3"/>
      <c r="MT62" s="3"/>
      <c r="MU62" s="3"/>
      <c r="MV62" s="3"/>
      <c r="MW62" s="3"/>
      <c r="MX62" s="3"/>
      <c r="MY62" s="3"/>
      <c r="MZ62" s="3"/>
      <c r="NA62" s="3"/>
      <c r="NB62" s="3"/>
      <c r="NC62" s="3"/>
      <c r="ND62" s="3"/>
      <c r="NE62" s="3"/>
      <c r="NF62" s="3"/>
      <c r="NG62" s="3"/>
      <c r="NH62" s="3"/>
      <c r="NI62" s="3"/>
      <c r="NJ62" s="3"/>
      <c r="NK62" s="3"/>
      <c r="NL62" s="3"/>
      <c r="NM62" s="3"/>
      <c r="NN62" s="3"/>
      <c r="NO62" s="3"/>
      <c r="NP62" s="3"/>
      <c r="NQ62" s="3"/>
      <c r="NR62" s="3"/>
      <c r="NS62" s="3"/>
      <c r="NT62" s="3"/>
      <c r="NU62" s="3"/>
      <c r="NV62" s="3"/>
      <c r="NW62" s="3"/>
      <c r="NX62" s="3"/>
      <c r="NY62" s="3"/>
      <c r="NZ62" s="3"/>
      <c r="OA62" s="3"/>
      <c r="OB62" s="3"/>
      <c r="OC62" s="3"/>
      <c r="OD62" s="3"/>
      <c r="OE62" s="3"/>
      <c r="OF62" s="3"/>
      <c r="OG62" s="3"/>
      <c r="OH62" s="3"/>
      <c r="OI62" s="3"/>
      <c r="OJ62" s="3"/>
      <c r="OK62" s="3"/>
      <c r="OL62" s="3"/>
      <c r="OM62" s="3"/>
      <c r="ON62" s="3"/>
      <c r="OO62" s="3"/>
      <c r="OP62" s="3"/>
      <c r="OQ62" s="3"/>
      <c r="OR62" s="3"/>
      <c r="OS62" s="3"/>
      <c r="OT62" s="3"/>
      <c r="OU62" s="3"/>
      <c r="OV62" s="3"/>
      <c r="OW62" s="3"/>
      <c r="OX62" s="3"/>
      <c r="OY62" s="3"/>
      <c r="OZ62" s="3"/>
      <c r="PA62" s="3"/>
      <c r="PB62" s="3"/>
      <c r="PC62" s="3"/>
      <c r="PD62" s="3"/>
      <c r="PE62" s="3"/>
    </row>
    <row r="63" spans="1:421" s="469" customFormat="1" ht="111" customHeight="1">
      <c r="A63" s="727">
        <v>45</v>
      </c>
      <c r="B63" s="600">
        <v>7000024508</v>
      </c>
      <c r="C63" s="600">
        <v>40</v>
      </c>
      <c r="D63" s="600">
        <v>120</v>
      </c>
      <c r="E63" s="600">
        <v>640</v>
      </c>
      <c r="F63" s="600" t="s">
        <v>527</v>
      </c>
      <c r="G63" s="599">
        <v>100044211</v>
      </c>
      <c r="H63" s="321"/>
      <c r="I63" s="322"/>
      <c r="J63" s="321"/>
      <c r="K63" s="320"/>
      <c r="L63" s="600" t="s">
        <v>581</v>
      </c>
      <c r="M63" s="600" t="s">
        <v>219</v>
      </c>
      <c r="N63" s="600">
        <v>8</v>
      </c>
      <c r="O63" s="465"/>
      <c r="P63" s="601">
        <v>18</v>
      </c>
      <c r="Q63" s="318" t="str">
        <f t="shared" si="18"/>
        <v>INCLUDED</v>
      </c>
      <c r="R63" s="318" t="str">
        <f t="shared" si="19"/>
        <v>INCLUDED</v>
      </c>
      <c r="S63" s="318" t="str">
        <f t="shared" si="20"/>
        <v>INCLUDED</v>
      </c>
      <c r="T63" s="466">
        <f t="shared" si="21"/>
        <v>0</v>
      </c>
      <c r="U63" s="300">
        <f t="shared" si="22"/>
        <v>0</v>
      </c>
      <c r="V63" s="371">
        <f>Discount!$J$36</f>
        <v>0</v>
      </c>
      <c r="W63" s="300">
        <f t="shared" si="23"/>
        <v>0</v>
      </c>
      <c r="X63" s="301">
        <f t="shared" si="24"/>
        <v>0</v>
      </c>
      <c r="Y63" s="467">
        <f t="shared" si="25"/>
        <v>0</v>
      </c>
      <c r="Z63" s="546">
        <f t="shared" si="26"/>
        <v>0</v>
      </c>
      <c r="AA63" s="467">
        <f t="shared" si="27"/>
        <v>0</v>
      </c>
      <c r="AB63" s="468">
        <f t="shared" si="28"/>
        <v>0</v>
      </c>
      <c r="AC63" s="467">
        <f t="shared" si="29"/>
        <v>0</v>
      </c>
      <c r="AD63" s="468"/>
      <c r="AE63" s="550"/>
      <c r="AF63" s="6"/>
      <c r="AG63" s="6"/>
      <c r="AH63" s="6"/>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c r="IM63" s="3"/>
      <c r="IN63" s="3"/>
      <c r="IO63" s="3"/>
      <c r="IP63" s="3"/>
      <c r="IQ63" s="3"/>
      <c r="IR63" s="3"/>
      <c r="IS63" s="3"/>
      <c r="IT63" s="3"/>
      <c r="IU63" s="3"/>
      <c r="IV63" s="3"/>
      <c r="IW63" s="3"/>
      <c r="IX63" s="3"/>
      <c r="IY63" s="3"/>
      <c r="IZ63" s="3"/>
      <c r="JA63" s="3"/>
      <c r="JB63" s="3"/>
      <c r="JC63" s="3"/>
      <c r="JD63" s="3"/>
      <c r="JE63" s="3"/>
      <c r="JF63" s="3"/>
      <c r="JG63" s="3"/>
      <c r="JH63" s="3"/>
      <c r="JI63" s="3"/>
      <c r="JJ63" s="3"/>
      <c r="JK63" s="3"/>
      <c r="JL63" s="3"/>
      <c r="JM63" s="3"/>
      <c r="JN63" s="3"/>
      <c r="JO63" s="3"/>
      <c r="JP63" s="3"/>
      <c r="JQ63" s="3"/>
      <c r="JR63" s="3"/>
      <c r="JS63" s="3"/>
      <c r="JT63" s="3"/>
      <c r="JU63" s="3"/>
      <c r="JV63" s="3"/>
      <c r="JW63" s="3"/>
      <c r="JX63" s="3"/>
      <c r="JY63" s="3"/>
      <c r="JZ63" s="3"/>
      <c r="KA63" s="3"/>
      <c r="KB63" s="3"/>
      <c r="KC63" s="3"/>
      <c r="KD63" s="3"/>
      <c r="KE63" s="3"/>
      <c r="KF63" s="3"/>
      <c r="KG63" s="3"/>
      <c r="KH63" s="3"/>
      <c r="KI63" s="3"/>
      <c r="KJ63" s="3"/>
      <c r="KK63" s="3"/>
      <c r="KL63" s="3"/>
      <c r="KM63" s="3"/>
      <c r="KN63" s="3"/>
      <c r="KO63" s="3"/>
      <c r="KP63" s="3"/>
      <c r="KQ63" s="3"/>
      <c r="KR63" s="3"/>
      <c r="KS63" s="3"/>
      <c r="KT63" s="3"/>
      <c r="KU63" s="3"/>
      <c r="KV63" s="3"/>
      <c r="KW63" s="3"/>
      <c r="KX63" s="3"/>
      <c r="KY63" s="3"/>
      <c r="KZ63" s="3"/>
      <c r="LA63" s="3"/>
      <c r="LB63" s="3"/>
      <c r="LC63" s="3"/>
      <c r="LD63" s="3"/>
      <c r="LE63" s="3"/>
      <c r="LF63" s="3"/>
      <c r="LG63" s="3"/>
      <c r="LH63" s="3"/>
      <c r="LI63" s="3"/>
      <c r="LJ63" s="3"/>
      <c r="LK63" s="3"/>
      <c r="LL63" s="3"/>
      <c r="LM63" s="3"/>
      <c r="LN63" s="3"/>
      <c r="LO63" s="3"/>
      <c r="LP63" s="3"/>
      <c r="LQ63" s="3"/>
      <c r="LR63" s="3"/>
      <c r="LS63" s="3"/>
      <c r="LT63" s="3"/>
      <c r="LU63" s="3"/>
      <c r="LV63" s="3"/>
      <c r="LW63" s="3"/>
      <c r="LX63" s="3"/>
      <c r="LY63" s="3"/>
      <c r="LZ63" s="3"/>
      <c r="MA63" s="3"/>
      <c r="MB63" s="3"/>
      <c r="MC63" s="3"/>
      <c r="MD63" s="3"/>
      <c r="ME63" s="3"/>
      <c r="MF63" s="3"/>
      <c r="MG63" s="3"/>
      <c r="MH63" s="3"/>
      <c r="MI63" s="3"/>
      <c r="MJ63" s="3"/>
      <c r="MK63" s="3"/>
      <c r="ML63" s="3"/>
      <c r="MM63" s="3"/>
      <c r="MN63" s="3"/>
      <c r="MO63" s="3"/>
      <c r="MP63" s="3"/>
      <c r="MQ63" s="3"/>
      <c r="MR63" s="3"/>
      <c r="MS63" s="3"/>
      <c r="MT63" s="3"/>
      <c r="MU63" s="3"/>
      <c r="MV63" s="3"/>
      <c r="MW63" s="3"/>
      <c r="MX63" s="3"/>
      <c r="MY63" s="3"/>
      <c r="MZ63" s="3"/>
      <c r="NA63" s="3"/>
      <c r="NB63" s="3"/>
      <c r="NC63" s="3"/>
      <c r="ND63" s="3"/>
      <c r="NE63" s="3"/>
      <c r="NF63" s="3"/>
      <c r="NG63" s="3"/>
      <c r="NH63" s="3"/>
      <c r="NI63" s="3"/>
      <c r="NJ63" s="3"/>
      <c r="NK63" s="3"/>
      <c r="NL63" s="3"/>
      <c r="NM63" s="3"/>
      <c r="NN63" s="3"/>
      <c r="NO63" s="3"/>
      <c r="NP63" s="3"/>
      <c r="NQ63" s="3"/>
      <c r="NR63" s="3"/>
      <c r="NS63" s="3"/>
      <c r="NT63" s="3"/>
      <c r="NU63" s="3"/>
      <c r="NV63" s="3"/>
      <c r="NW63" s="3"/>
      <c r="NX63" s="3"/>
      <c r="NY63" s="3"/>
      <c r="NZ63" s="3"/>
      <c r="OA63" s="3"/>
      <c r="OB63" s="3"/>
      <c r="OC63" s="3"/>
      <c r="OD63" s="3"/>
      <c r="OE63" s="3"/>
      <c r="OF63" s="3"/>
      <c r="OG63" s="3"/>
      <c r="OH63" s="3"/>
      <c r="OI63" s="3"/>
      <c r="OJ63" s="3"/>
      <c r="OK63" s="3"/>
      <c r="OL63" s="3"/>
      <c r="OM63" s="3"/>
      <c r="ON63" s="3"/>
      <c r="OO63" s="3"/>
      <c r="OP63" s="3"/>
      <c r="OQ63" s="3"/>
      <c r="OR63" s="3"/>
      <c r="OS63" s="3"/>
      <c r="OT63" s="3"/>
      <c r="OU63" s="3"/>
      <c r="OV63" s="3"/>
      <c r="OW63" s="3"/>
      <c r="OX63" s="3"/>
      <c r="OY63" s="3"/>
      <c r="OZ63" s="3"/>
      <c r="PA63" s="3"/>
      <c r="PB63" s="3"/>
      <c r="PC63" s="3"/>
      <c r="PD63" s="3"/>
      <c r="PE63" s="3"/>
    </row>
    <row r="64" spans="1:421" s="469" customFormat="1" ht="111" customHeight="1">
      <c r="A64" s="728">
        <v>46</v>
      </c>
      <c r="B64" s="600">
        <v>7000024508</v>
      </c>
      <c r="C64" s="600">
        <v>40</v>
      </c>
      <c r="D64" s="600">
        <v>120</v>
      </c>
      <c r="E64" s="600">
        <v>660</v>
      </c>
      <c r="F64" s="600" t="s">
        <v>527</v>
      </c>
      <c r="G64" s="599">
        <v>100044177</v>
      </c>
      <c r="H64" s="321"/>
      <c r="I64" s="322"/>
      <c r="J64" s="321"/>
      <c r="K64" s="320"/>
      <c r="L64" s="600" t="s">
        <v>582</v>
      </c>
      <c r="M64" s="600" t="s">
        <v>219</v>
      </c>
      <c r="N64" s="600">
        <v>1</v>
      </c>
      <c r="O64" s="465"/>
      <c r="P64" s="601">
        <v>18</v>
      </c>
      <c r="Q64" s="318" t="str">
        <f t="shared" si="18"/>
        <v>INCLUDED</v>
      </c>
      <c r="R64" s="318" t="str">
        <f t="shared" si="19"/>
        <v>INCLUDED</v>
      </c>
      <c r="S64" s="318" t="str">
        <f t="shared" si="20"/>
        <v>INCLUDED</v>
      </c>
      <c r="T64" s="466">
        <f t="shared" si="21"/>
        <v>0</v>
      </c>
      <c r="U64" s="300">
        <f t="shared" si="22"/>
        <v>0</v>
      </c>
      <c r="V64" s="371">
        <f>Discount!$J$36</f>
        <v>0</v>
      </c>
      <c r="W64" s="300">
        <f t="shared" si="23"/>
        <v>0</v>
      </c>
      <c r="X64" s="301">
        <f t="shared" si="24"/>
        <v>0</v>
      </c>
      <c r="Y64" s="467">
        <f t="shared" si="25"/>
        <v>0</v>
      </c>
      <c r="Z64" s="546">
        <f t="shared" si="26"/>
        <v>0</v>
      </c>
      <c r="AA64" s="467">
        <f t="shared" si="27"/>
        <v>0</v>
      </c>
      <c r="AB64" s="468">
        <f t="shared" si="28"/>
        <v>0</v>
      </c>
      <c r="AC64" s="467">
        <f t="shared" si="29"/>
        <v>0</v>
      </c>
      <c r="AD64" s="468"/>
      <c r="AE64" s="550"/>
      <c r="AF64" s="6"/>
      <c r="AG64" s="6"/>
      <c r="AH64" s="6"/>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c r="IM64" s="3"/>
      <c r="IN64" s="3"/>
      <c r="IO64" s="3"/>
      <c r="IP64" s="3"/>
      <c r="IQ64" s="3"/>
      <c r="IR64" s="3"/>
      <c r="IS64" s="3"/>
      <c r="IT64" s="3"/>
      <c r="IU64" s="3"/>
      <c r="IV64" s="3"/>
      <c r="IW64" s="3"/>
      <c r="IX64" s="3"/>
      <c r="IY64" s="3"/>
      <c r="IZ64" s="3"/>
      <c r="JA64" s="3"/>
      <c r="JB64" s="3"/>
      <c r="JC64" s="3"/>
      <c r="JD64" s="3"/>
      <c r="JE64" s="3"/>
      <c r="JF64" s="3"/>
      <c r="JG64" s="3"/>
      <c r="JH64" s="3"/>
      <c r="JI64" s="3"/>
      <c r="JJ64" s="3"/>
      <c r="JK64" s="3"/>
      <c r="JL64" s="3"/>
      <c r="JM64" s="3"/>
      <c r="JN64" s="3"/>
      <c r="JO64" s="3"/>
      <c r="JP64" s="3"/>
      <c r="JQ64" s="3"/>
      <c r="JR64" s="3"/>
      <c r="JS64" s="3"/>
      <c r="JT64" s="3"/>
      <c r="JU64" s="3"/>
      <c r="JV64" s="3"/>
      <c r="JW64" s="3"/>
      <c r="JX64" s="3"/>
      <c r="JY64" s="3"/>
      <c r="JZ64" s="3"/>
      <c r="KA64" s="3"/>
      <c r="KB64" s="3"/>
      <c r="KC64" s="3"/>
      <c r="KD64" s="3"/>
      <c r="KE64" s="3"/>
      <c r="KF64" s="3"/>
      <c r="KG64" s="3"/>
      <c r="KH64" s="3"/>
      <c r="KI64" s="3"/>
      <c r="KJ64" s="3"/>
      <c r="KK64" s="3"/>
      <c r="KL64" s="3"/>
      <c r="KM64" s="3"/>
      <c r="KN64" s="3"/>
      <c r="KO64" s="3"/>
      <c r="KP64" s="3"/>
      <c r="KQ64" s="3"/>
      <c r="KR64" s="3"/>
      <c r="KS64" s="3"/>
      <c r="KT64" s="3"/>
      <c r="KU64" s="3"/>
      <c r="KV64" s="3"/>
      <c r="KW64" s="3"/>
      <c r="KX64" s="3"/>
      <c r="KY64" s="3"/>
      <c r="KZ64" s="3"/>
      <c r="LA64" s="3"/>
      <c r="LB64" s="3"/>
      <c r="LC64" s="3"/>
      <c r="LD64" s="3"/>
      <c r="LE64" s="3"/>
      <c r="LF64" s="3"/>
      <c r="LG64" s="3"/>
      <c r="LH64" s="3"/>
      <c r="LI64" s="3"/>
      <c r="LJ64" s="3"/>
      <c r="LK64" s="3"/>
      <c r="LL64" s="3"/>
      <c r="LM64" s="3"/>
      <c r="LN64" s="3"/>
      <c r="LO64" s="3"/>
      <c r="LP64" s="3"/>
      <c r="LQ64" s="3"/>
      <c r="LR64" s="3"/>
      <c r="LS64" s="3"/>
      <c r="LT64" s="3"/>
      <c r="LU64" s="3"/>
      <c r="LV64" s="3"/>
      <c r="LW64" s="3"/>
      <c r="LX64" s="3"/>
      <c r="LY64" s="3"/>
      <c r="LZ64" s="3"/>
      <c r="MA64" s="3"/>
      <c r="MB64" s="3"/>
      <c r="MC64" s="3"/>
      <c r="MD64" s="3"/>
      <c r="ME64" s="3"/>
      <c r="MF64" s="3"/>
      <c r="MG64" s="3"/>
      <c r="MH64" s="3"/>
      <c r="MI64" s="3"/>
      <c r="MJ64" s="3"/>
      <c r="MK64" s="3"/>
      <c r="ML64" s="3"/>
      <c r="MM64" s="3"/>
      <c r="MN64" s="3"/>
      <c r="MO64" s="3"/>
      <c r="MP64" s="3"/>
      <c r="MQ64" s="3"/>
      <c r="MR64" s="3"/>
      <c r="MS64" s="3"/>
      <c r="MT64" s="3"/>
      <c r="MU64" s="3"/>
      <c r="MV64" s="3"/>
      <c r="MW64" s="3"/>
      <c r="MX64" s="3"/>
      <c r="MY64" s="3"/>
      <c r="MZ64" s="3"/>
      <c r="NA64" s="3"/>
      <c r="NB64" s="3"/>
      <c r="NC64" s="3"/>
      <c r="ND64" s="3"/>
      <c r="NE64" s="3"/>
      <c r="NF64" s="3"/>
      <c r="NG64" s="3"/>
      <c r="NH64" s="3"/>
      <c r="NI64" s="3"/>
      <c r="NJ64" s="3"/>
      <c r="NK64" s="3"/>
      <c r="NL64" s="3"/>
      <c r="NM64" s="3"/>
      <c r="NN64" s="3"/>
      <c r="NO64" s="3"/>
      <c r="NP64" s="3"/>
      <c r="NQ64" s="3"/>
      <c r="NR64" s="3"/>
      <c r="NS64" s="3"/>
      <c r="NT64" s="3"/>
      <c r="NU64" s="3"/>
      <c r="NV64" s="3"/>
      <c r="NW64" s="3"/>
      <c r="NX64" s="3"/>
      <c r="NY64" s="3"/>
      <c r="NZ64" s="3"/>
      <c r="OA64" s="3"/>
      <c r="OB64" s="3"/>
      <c r="OC64" s="3"/>
      <c r="OD64" s="3"/>
      <c r="OE64" s="3"/>
      <c r="OF64" s="3"/>
      <c r="OG64" s="3"/>
      <c r="OH64" s="3"/>
      <c r="OI64" s="3"/>
      <c r="OJ64" s="3"/>
      <c r="OK64" s="3"/>
      <c r="OL64" s="3"/>
      <c r="OM64" s="3"/>
      <c r="ON64" s="3"/>
      <c r="OO64" s="3"/>
      <c r="OP64" s="3"/>
      <c r="OQ64" s="3"/>
      <c r="OR64" s="3"/>
      <c r="OS64" s="3"/>
      <c r="OT64" s="3"/>
      <c r="OU64" s="3"/>
      <c r="OV64" s="3"/>
      <c r="OW64" s="3"/>
      <c r="OX64" s="3"/>
      <c r="OY64" s="3"/>
      <c r="OZ64" s="3"/>
      <c r="PA64" s="3"/>
      <c r="PB64" s="3"/>
      <c r="PC64" s="3"/>
      <c r="PD64" s="3"/>
      <c r="PE64" s="3"/>
    </row>
    <row r="65" spans="1:421" s="469" customFormat="1" ht="111" customHeight="1">
      <c r="A65" s="727">
        <v>47</v>
      </c>
      <c r="B65" s="600">
        <v>7000024508</v>
      </c>
      <c r="C65" s="600">
        <v>40</v>
      </c>
      <c r="D65" s="600">
        <v>120</v>
      </c>
      <c r="E65" s="600">
        <v>680</v>
      </c>
      <c r="F65" s="600" t="s">
        <v>527</v>
      </c>
      <c r="G65" s="599">
        <v>100044175</v>
      </c>
      <c r="H65" s="321"/>
      <c r="I65" s="322"/>
      <c r="J65" s="321"/>
      <c r="K65" s="320"/>
      <c r="L65" s="600" t="s">
        <v>583</v>
      </c>
      <c r="M65" s="600" t="s">
        <v>219</v>
      </c>
      <c r="N65" s="600">
        <v>1</v>
      </c>
      <c r="O65" s="465"/>
      <c r="P65" s="601">
        <v>18</v>
      </c>
      <c r="Q65" s="318" t="str">
        <f t="shared" si="18"/>
        <v>INCLUDED</v>
      </c>
      <c r="R65" s="318" t="str">
        <f t="shared" si="19"/>
        <v>INCLUDED</v>
      </c>
      <c r="S65" s="318" t="str">
        <f t="shared" si="20"/>
        <v>INCLUDED</v>
      </c>
      <c r="T65" s="466">
        <f t="shared" si="21"/>
        <v>0</v>
      </c>
      <c r="U65" s="300">
        <f t="shared" si="22"/>
        <v>0</v>
      </c>
      <c r="V65" s="371">
        <f>Discount!$J$36</f>
        <v>0</v>
      </c>
      <c r="W65" s="300">
        <f t="shared" si="23"/>
        <v>0</v>
      </c>
      <c r="X65" s="301">
        <f t="shared" si="24"/>
        <v>0</v>
      </c>
      <c r="Y65" s="467">
        <f t="shared" si="25"/>
        <v>0</v>
      </c>
      <c r="Z65" s="546">
        <f t="shared" si="26"/>
        <v>0</v>
      </c>
      <c r="AA65" s="467">
        <f t="shared" si="27"/>
        <v>0</v>
      </c>
      <c r="AB65" s="468">
        <f t="shared" si="28"/>
        <v>0</v>
      </c>
      <c r="AC65" s="467">
        <f t="shared" si="29"/>
        <v>0</v>
      </c>
      <c r="AD65" s="468"/>
      <c r="AE65" s="550"/>
      <c r="AF65" s="6"/>
      <c r="AG65" s="6"/>
      <c r="AH65" s="6"/>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c r="KI65" s="3"/>
      <c r="KJ65" s="3"/>
      <c r="KK65" s="3"/>
      <c r="KL65" s="3"/>
      <c r="KM65" s="3"/>
      <c r="KN65" s="3"/>
      <c r="KO65" s="3"/>
      <c r="KP65" s="3"/>
      <c r="KQ65" s="3"/>
      <c r="KR65" s="3"/>
      <c r="KS65" s="3"/>
      <c r="KT65" s="3"/>
      <c r="KU65" s="3"/>
      <c r="KV65" s="3"/>
      <c r="KW65" s="3"/>
      <c r="KX65" s="3"/>
      <c r="KY65" s="3"/>
      <c r="KZ65" s="3"/>
      <c r="LA65" s="3"/>
      <c r="LB65" s="3"/>
      <c r="LC65" s="3"/>
      <c r="LD65" s="3"/>
      <c r="LE65" s="3"/>
      <c r="LF65" s="3"/>
      <c r="LG65" s="3"/>
      <c r="LH65" s="3"/>
      <c r="LI65" s="3"/>
      <c r="LJ65" s="3"/>
      <c r="LK65" s="3"/>
      <c r="LL65" s="3"/>
      <c r="LM65" s="3"/>
      <c r="LN65" s="3"/>
      <c r="LO65" s="3"/>
      <c r="LP65" s="3"/>
      <c r="LQ65" s="3"/>
      <c r="LR65" s="3"/>
      <c r="LS65" s="3"/>
      <c r="LT65" s="3"/>
      <c r="LU65" s="3"/>
      <c r="LV65" s="3"/>
      <c r="LW65" s="3"/>
      <c r="LX65" s="3"/>
      <c r="LY65" s="3"/>
      <c r="LZ65" s="3"/>
      <c r="MA65" s="3"/>
      <c r="MB65" s="3"/>
      <c r="MC65" s="3"/>
      <c r="MD65" s="3"/>
      <c r="ME65" s="3"/>
      <c r="MF65" s="3"/>
      <c r="MG65" s="3"/>
      <c r="MH65" s="3"/>
      <c r="MI65" s="3"/>
      <c r="MJ65" s="3"/>
      <c r="MK65" s="3"/>
      <c r="ML65" s="3"/>
      <c r="MM65" s="3"/>
      <c r="MN65" s="3"/>
      <c r="MO65" s="3"/>
      <c r="MP65" s="3"/>
      <c r="MQ65" s="3"/>
      <c r="MR65" s="3"/>
      <c r="MS65" s="3"/>
      <c r="MT65" s="3"/>
      <c r="MU65" s="3"/>
      <c r="MV65" s="3"/>
      <c r="MW65" s="3"/>
      <c r="MX65" s="3"/>
      <c r="MY65" s="3"/>
      <c r="MZ65" s="3"/>
      <c r="NA65" s="3"/>
      <c r="NB65" s="3"/>
      <c r="NC65" s="3"/>
      <c r="ND65" s="3"/>
      <c r="NE65" s="3"/>
      <c r="NF65" s="3"/>
      <c r="NG65" s="3"/>
      <c r="NH65" s="3"/>
      <c r="NI65" s="3"/>
      <c r="NJ65" s="3"/>
      <c r="NK65" s="3"/>
      <c r="NL65" s="3"/>
      <c r="NM65" s="3"/>
      <c r="NN65" s="3"/>
      <c r="NO65" s="3"/>
      <c r="NP65" s="3"/>
      <c r="NQ65" s="3"/>
      <c r="NR65" s="3"/>
      <c r="NS65" s="3"/>
      <c r="NT65" s="3"/>
      <c r="NU65" s="3"/>
      <c r="NV65" s="3"/>
      <c r="NW65" s="3"/>
      <c r="NX65" s="3"/>
      <c r="NY65" s="3"/>
      <c r="NZ65" s="3"/>
      <c r="OA65" s="3"/>
      <c r="OB65" s="3"/>
      <c r="OC65" s="3"/>
      <c r="OD65" s="3"/>
      <c r="OE65" s="3"/>
      <c r="OF65" s="3"/>
      <c r="OG65" s="3"/>
      <c r="OH65" s="3"/>
      <c r="OI65" s="3"/>
      <c r="OJ65" s="3"/>
      <c r="OK65" s="3"/>
      <c r="OL65" s="3"/>
      <c r="OM65" s="3"/>
      <c r="ON65" s="3"/>
      <c r="OO65" s="3"/>
      <c r="OP65" s="3"/>
      <c r="OQ65" s="3"/>
      <c r="OR65" s="3"/>
      <c r="OS65" s="3"/>
      <c r="OT65" s="3"/>
      <c r="OU65" s="3"/>
      <c r="OV65" s="3"/>
      <c r="OW65" s="3"/>
      <c r="OX65" s="3"/>
      <c r="OY65" s="3"/>
      <c r="OZ65" s="3"/>
      <c r="PA65" s="3"/>
      <c r="PB65" s="3"/>
      <c r="PC65" s="3"/>
      <c r="PD65" s="3"/>
      <c r="PE65" s="3"/>
    </row>
    <row r="66" spans="1:421" s="469" customFormat="1" ht="111" customHeight="1">
      <c r="A66" s="728">
        <v>48</v>
      </c>
      <c r="B66" s="600">
        <v>7000024508</v>
      </c>
      <c r="C66" s="600">
        <v>40</v>
      </c>
      <c r="D66" s="600">
        <v>120</v>
      </c>
      <c r="E66" s="600">
        <v>690</v>
      </c>
      <c r="F66" s="600" t="s">
        <v>527</v>
      </c>
      <c r="G66" s="599">
        <v>100044174</v>
      </c>
      <c r="H66" s="321"/>
      <c r="I66" s="322"/>
      <c r="J66" s="321"/>
      <c r="K66" s="320"/>
      <c r="L66" s="600" t="s">
        <v>584</v>
      </c>
      <c r="M66" s="600" t="s">
        <v>219</v>
      </c>
      <c r="N66" s="600">
        <v>1</v>
      </c>
      <c r="O66" s="465"/>
      <c r="P66" s="601">
        <v>18</v>
      </c>
      <c r="Q66" s="318" t="str">
        <f t="shared" si="18"/>
        <v>INCLUDED</v>
      </c>
      <c r="R66" s="318" t="str">
        <f t="shared" si="19"/>
        <v>INCLUDED</v>
      </c>
      <c r="S66" s="318" t="str">
        <f t="shared" si="20"/>
        <v>INCLUDED</v>
      </c>
      <c r="T66" s="466">
        <f t="shared" si="21"/>
        <v>0</v>
      </c>
      <c r="U66" s="300">
        <f t="shared" si="22"/>
        <v>0</v>
      </c>
      <c r="V66" s="371">
        <f>Discount!$J$36</f>
        <v>0</v>
      </c>
      <c r="W66" s="300">
        <f t="shared" si="23"/>
        <v>0</v>
      </c>
      <c r="X66" s="301">
        <f t="shared" si="24"/>
        <v>0</v>
      </c>
      <c r="Y66" s="467">
        <f t="shared" si="25"/>
        <v>0</v>
      </c>
      <c r="Z66" s="546">
        <f t="shared" si="26"/>
        <v>0</v>
      </c>
      <c r="AA66" s="467">
        <f t="shared" si="27"/>
        <v>0</v>
      </c>
      <c r="AB66" s="468">
        <f t="shared" si="28"/>
        <v>0</v>
      </c>
      <c r="AC66" s="467">
        <f t="shared" si="29"/>
        <v>0</v>
      </c>
      <c r="AD66" s="468"/>
      <c r="AE66" s="550"/>
      <c r="AF66" s="6"/>
      <c r="AG66" s="6"/>
      <c r="AH66" s="6"/>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c r="IZ66" s="3"/>
      <c r="JA66" s="3"/>
      <c r="JB66" s="3"/>
      <c r="JC66" s="3"/>
      <c r="JD66" s="3"/>
      <c r="JE66" s="3"/>
      <c r="JF66" s="3"/>
      <c r="JG66" s="3"/>
      <c r="JH66" s="3"/>
      <c r="JI66" s="3"/>
      <c r="JJ66" s="3"/>
      <c r="JK66" s="3"/>
      <c r="JL66" s="3"/>
      <c r="JM66" s="3"/>
      <c r="JN66" s="3"/>
      <c r="JO66" s="3"/>
      <c r="JP66" s="3"/>
      <c r="JQ66" s="3"/>
      <c r="JR66" s="3"/>
      <c r="JS66" s="3"/>
      <c r="JT66" s="3"/>
      <c r="JU66" s="3"/>
      <c r="JV66" s="3"/>
      <c r="JW66" s="3"/>
      <c r="JX66" s="3"/>
      <c r="JY66" s="3"/>
      <c r="JZ66" s="3"/>
      <c r="KA66" s="3"/>
      <c r="KB66" s="3"/>
      <c r="KC66" s="3"/>
      <c r="KD66" s="3"/>
      <c r="KE66" s="3"/>
      <c r="KF66" s="3"/>
      <c r="KG66" s="3"/>
      <c r="KH66" s="3"/>
      <c r="KI66" s="3"/>
      <c r="KJ66" s="3"/>
      <c r="KK66" s="3"/>
      <c r="KL66" s="3"/>
      <c r="KM66" s="3"/>
      <c r="KN66" s="3"/>
      <c r="KO66" s="3"/>
      <c r="KP66" s="3"/>
      <c r="KQ66" s="3"/>
      <c r="KR66" s="3"/>
      <c r="KS66" s="3"/>
      <c r="KT66" s="3"/>
      <c r="KU66" s="3"/>
      <c r="KV66" s="3"/>
      <c r="KW66" s="3"/>
      <c r="KX66" s="3"/>
      <c r="KY66" s="3"/>
      <c r="KZ66" s="3"/>
      <c r="LA66" s="3"/>
      <c r="LB66" s="3"/>
      <c r="LC66" s="3"/>
      <c r="LD66" s="3"/>
      <c r="LE66" s="3"/>
      <c r="LF66" s="3"/>
      <c r="LG66" s="3"/>
      <c r="LH66" s="3"/>
      <c r="LI66" s="3"/>
      <c r="LJ66" s="3"/>
      <c r="LK66" s="3"/>
      <c r="LL66" s="3"/>
      <c r="LM66" s="3"/>
      <c r="LN66" s="3"/>
      <c r="LO66" s="3"/>
      <c r="LP66" s="3"/>
      <c r="LQ66" s="3"/>
      <c r="LR66" s="3"/>
      <c r="LS66" s="3"/>
      <c r="LT66" s="3"/>
      <c r="LU66" s="3"/>
      <c r="LV66" s="3"/>
      <c r="LW66" s="3"/>
      <c r="LX66" s="3"/>
      <c r="LY66" s="3"/>
      <c r="LZ66" s="3"/>
      <c r="MA66" s="3"/>
      <c r="MB66" s="3"/>
      <c r="MC66" s="3"/>
      <c r="MD66" s="3"/>
      <c r="ME66" s="3"/>
      <c r="MF66" s="3"/>
      <c r="MG66" s="3"/>
      <c r="MH66" s="3"/>
      <c r="MI66" s="3"/>
      <c r="MJ66" s="3"/>
      <c r="MK66" s="3"/>
      <c r="ML66" s="3"/>
      <c r="MM66" s="3"/>
      <c r="MN66" s="3"/>
      <c r="MO66" s="3"/>
      <c r="MP66" s="3"/>
      <c r="MQ66" s="3"/>
      <c r="MR66" s="3"/>
      <c r="MS66" s="3"/>
      <c r="MT66" s="3"/>
      <c r="MU66" s="3"/>
      <c r="MV66" s="3"/>
      <c r="MW66" s="3"/>
      <c r="MX66" s="3"/>
      <c r="MY66" s="3"/>
      <c r="MZ66" s="3"/>
      <c r="NA66" s="3"/>
      <c r="NB66" s="3"/>
      <c r="NC66" s="3"/>
      <c r="ND66" s="3"/>
      <c r="NE66" s="3"/>
      <c r="NF66" s="3"/>
      <c r="NG66" s="3"/>
      <c r="NH66" s="3"/>
      <c r="NI66" s="3"/>
      <c r="NJ66" s="3"/>
      <c r="NK66" s="3"/>
      <c r="NL66" s="3"/>
      <c r="NM66" s="3"/>
      <c r="NN66" s="3"/>
      <c r="NO66" s="3"/>
      <c r="NP66" s="3"/>
      <c r="NQ66" s="3"/>
      <c r="NR66" s="3"/>
      <c r="NS66" s="3"/>
      <c r="NT66" s="3"/>
      <c r="NU66" s="3"/>
      <c r="NV66" s="3"/>
      <c r="NW66" s="3"/>
      <c r="NX66" s="3"/>
      <c r="NY66" s="3"/>
      <c r="NZ66" s="3"/>
      <c r="OA66" s="3"/>
      <c r="OB66" s="3"/>
      <c r="OC66" s="3"/>
      <c r="OD66" s="3"/>
      <c r="OE66" s="3"/>
      <c r="OF66" s="3"/>
      <c r="OG66" s="3"/>
      <c r="OH66" s="3"/>
      <c r="OI66" s="3"/>
      <c r="OJ66" s="3"/>
      <c r="OK66" s="3"/>
      <c r="OL66" s="3"/>
      <c r="OM66" s="3"/>
      <c r="ON66" s="3"/>
      <c r="OO66" s="3"/>
      <c r="OP66" s="3"/>
      <c r="OQ66" s="3"/>
      <c r="OR66" s="3"/>
      <c r="OS66" s="3"/>
      <c r="OT66" s="3"/>
      <c r="OU66" s="3"/>
      <c r="OV66" s="3"/>
      <c r="OW66" s="3"/>
      <c r="OX66" s="3"/>
      <c r="OY66" s="3"/>
      <c r="OZ66" s="3"/>
      <c r="PA66" s="3"/>
      <c r="PB66" s="3"/>
      <c r="PC66" s="3"/>
      <c r="PD66" s="3"/>
      <c r="PE66" s="3"/>
    </row>
    <row r="67" spans="1:421" s="469" customFormat="1" ht="111" customHeight="1">
      <c r="A67" s="727">
        <v>49</v>
      </c>
      <c r="B67" s="600">
        <v>7000024508</v>
      </c>
      <c r="C67" s="600">
        <v>40</v>
      </c>
      <c r="D67" s="600">
        <v>120</v>
      </c>
      <c r="E67" s="600">
        <v>700</v>
      </c>
      <c r="F67" s="600" t="s">
        <v>527</v>
      </c>
      <c r="G67" s="599">
        <v>100044173</v>
      </c>
      <c r="H67" s="321"/>
      <c r="I67" s="322"/>
      <c r="J67" s="321"/>
      <c r="K67" s="320"/>
      <c r="L67" s="600" t="s">
        <v>585</v>
      </c>
      <c r="M67" s="600" t="s">
        <v>219</v>
      </c>
      <c r="N67" s="600">
        <v>1</v>
      </c>
      <c r="O67" s="465"/>
      <c r="P67" s="601">
        <v>18</v>
      </c>
      <c r="Q67" s="318" t="str">
        <f t="shared" si="18"/>
        <v>INCLUDED</v>
      </c>
      <c r="R67" s="318" t="str">
        <f t="shared" si="19"/>
        <v>INCLUDED</v>
      </c>
      <c r="S67" s="318" t="str">
        <f t="shared" si="20"/>
        <v>INCLUDED</v>
      </c>
      <c r="T67" s="466">
        <f t="shared" si="21"/>
        <v>0</v>
      </c>
      <c r="U67" s="300">
        <f t="shared" si="22"/>
        <v>0</v>
      </c>
      <c r="V67" s="371">
        <f>Discount!$J$36</f>
        <v>0</v>
      </c>
      <c r="W67" s="300">
        <f t="shared" si="23"/>
        <v>0</v>
      </c>
      <c r="X67" s="301">
        <f t="shared" si="24"/>
        <v>0</v>
      </c>
      <c r="Y67" s="467">
        <f t="shared" si="25"/>
        <v>0</v>
      </c>
      <c r="Z67" s="546">
        <f t="shared" si="26"/>
        <v>0</v>
      </c>
      <c r="AA67" s="467">
        <f t="shared" si="27"/>
        <v>0</v>
      </c>
      <c r="AB67" s="468">
        <f t="shared" si="28"/>
        <v>0</v>
      </c>
      <c r="AC67" s="467">
        <f t="shared" si="29"/>
        <v>0</v>
      </c>
      <c r="AD67" s="468"/>
      <c r="AE67" s="550"/>
      <c r="AF67" s="6"/>
      <c r="AG67" s="6"/>
      <c r="AH67" s="6"/>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row>
    <row r="68" spans="1:421" s="469" customFormat="1" ht="111" customHeight="1">
      <c r="A68" s="728">
        <v>50</v>
      </c>
      <c r="B68" s="600">
        <v>7000024508</v>
      </c>
      <c r="C68" s="600">
        <v>40</v>
      </c>
      <c r="D68" s="600">
        <v>120</v>
      </c>
      <c r="E68" s="600">
        <v>710</v>
      </c>
      <c r="F68" s="600" t="s">
        <v>527</v>
      </c>
      <c r="G68" s="599">
        <v>100044172</v>
      </c>
      <c r="H68" s="321"/>
      <c r="I68" s="322"/>
      <c r="J68" s="321"/>
      <c r="K68" s="320"/>
      <c r="L68" s="600" t="s">
        <v>586</v>
      </c>
      <c r="M68" s="600" t="s">
        <v>219</v>
      </c>
      <c r="N68" s="600">
        <v>3</v>
      </c>
      <c r="O68" s="465"/>
      <c r="P68" s="601">
        <v>18</v>
      </c>
      <c r="Q68" s="318" t="str">
        <f t="shared" si="18"/>
        <v>INCLUDED</v>
      </c>
      <c r="R68" s="318" t="str">
        <f t="shared" si="19"/>
        <v>INCLUDED</v>
      </c>
      <c r="S68" s="318" t="str">
        <f t="shared" si="20"/>
        <v>INCLUDED</v>
      </c>
      <c r="T68" s="466">
        <f t="shared" si="21"/>
        <v>0</v>
      </c>
      <c r="U68" s="300">
        <f t="shared" si="22"/>
        <v>0</v>
      </c>
      <c r="V68" s="371">
        <f>Discount!$J$36</f>
        <v>0</v>
      </c>
      <c r="W68" s="300">
        <f t="shared" si="23"/>
        <v>0</v>
      </c>
      <c r="X68" s="301">
        <f t="shared" si="24"/>
        <v>0</v>
      </c>
      <c r="Y68" s="467">
        <f t="shared" si="25"/>
        <v>0</v>
      </c>
      <c r="Z68" s="546">
        <f t="shared" si="26"/>
        <v>0</v>
      </c>
      <c r="AA68" s="467">
        <f t="shared" si="27"/>
        <v>0</v>
      </c>
      <c r="AB68" s="468">
        <f t="shared" si="28"/>
        <v>0</v>
      </c>
      <c r="AC68" s="467">
        <f t="shared" si="29"/>
        <v>0</v>
      </c>
      <c r="AD68" s="468"/>
      <c r="AE68" s="550"/>
      <c r="AF68" s="6"/>
      <c r="AG68" s="6"/>
      <c r="AH68" s="6"/>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c r="KI68" s="3"/>
      <c r="KJ68" s="3"/>
      <c r="KK68" s="3"/>
      <c r="KL68" s="3"/>
      <c r="KM68" s="3"/>
      <c r="KN68" s="3"/>
      <c r="KO68" s="3"/>
      <c r="KP68" s="3"/>
      <c r="KQ68" s="3"/>
      <c r="KR68" s="3"/>
      <c r="KS68" s="3"/>
      <c r="KT68" s="3"/>
      <c r="KU68" s="3"/>
      <c r="KV68" s="3"/>
      <c r="KW68" s="3"/>
      <c r="KX68" s="3"/>
      <c r="KY68" s="3"/>
      <c r="KZ68" s="3"/>
      <c r="LA68" s="3"/>
      <c r="LB68" s="3"/>
      <c r="LC68" s="3"/>
      <c r="LD68" s="3"/>
      <c r="LE68" s="3"/>
      <c r="LF68" s="3"/>
      <c r="LG68" s="3"/>
      <c r="LH68" s="3"/>
      <c r="LI68" s="3"/>
      <c r="LJ68" s="3"/>
      <c r="LK68" s="3"/>
      <c r="LL68" s="3"/>
      <c r="LM68" s="3"/>
      <c r="LN68" s="3"/>
      <c r="LO68" s="3"/>
      <c r="LP68" s="3"/>
      <c r="LQ68" s="3"/>
      <c r="LR68" s="3"/>
      <c r="LS68" s="3"/>
      <c r="LT68" s="3"/>
      <c r="LU68" s="3"/>
      <c r="LV68" s="3"/>
      <c r="LW68" s="3"/>
      <c r="LX68" s="3"/>
      <c r="LY68" s="3"/>
      <c r="LZ68" s="3"/>
      <c r="MA68" s="3"/>
      <c r="MB68" s="3"/>
      <c r="MC68" s="3"/>
      <c r="MD68" s="3"/>
      <c r="ME68" s="3"/>
      <c r="MF68" s="3"/>
      <c r="MG68" s="3"/>
      <c r="MH68" s="3"/>
      <c r="MI68" s="3"/>
      <c r="MJ68" s="3"/>
      <c r="MK68" s="3"/>
      <c r="ML68" s="3"/>
      <c r="MM68" s="3"/>
      <c r="MN68" s="3"/>
      <c r="MO68" s="3"/>
      <c r="MP68" s="3"/>
      <c r="MQ68" s="3"/>
      <c r="MR68" s="3"/>
      <c r="MS68" s="3"/>
      <c r="MT68" s="3"/>
      <c r="MU68" s="3"/>
      <c r="MV68" s="3"/>
      <c r="MW68" s="3"/>
      <c r="MX68" s="3"/>
      <c r="MY68" s="3"/>
      <c r="MZ68" s="3"/>
      <c r="NA68" s="3"/>
      <c r="NB68" s="3"/>
      <c r="NC68" s="3"/>
      <c r="ND68" s="3"/>
      <c r="NE68" s="3"/>
      <c r="NF68" s="3"/>
      <c r="NG68" s="3"/>
      <c r="NH68" s="3"/>
      <c r="NI68" s="3"/>
      <c r="NJ68" s="3"/>
      <c r="NK68" s="3"/>
      <c r="NL68" s="3"/>
      <c r="NM68" s="3"/>
      <c r="NN68" s="3"/>
      <c r="NO68" s="3"/>
      <c r="NP68" s="3"/>
      <c r="NQ68" s="3"/>
      <c r="NR68" s="3"/>
      <c r="NS68" s="3"/>
      <c r="NT68" s="3"/>
      <c r="NU68" s="3"/>
      <c r="NV68" s="3"/>
      <c r="NW68" s="3"/>
      <c r="NX68" s="3"/>
      <c r="NY68" s="3"/>
      <c r="NZ68" s="3"/>
      <c r="OA68" s="3"/>
      <c r="OB68" s="3"/>
      <c r="OC68" s="3"/>
      <c r="OD68" s="3"/>
      <c r="OE68" s="3"/>
      <c r="OF68" s="3"/>
      <c r="OG68" s="3"/>
      <c r="OH68" s="3"/>
      <c r="OI68" s="3"/>
      <c r="OJ68" s="3"/>
      <c r="OK68" s="3"/>
      <c r="OL68" s="3"/>
      <c r="OM68" s="3"/>
      <c r="ON68" s="3"/>
      <c r="OO68" s="3"/>
      <c r="OP68" s="3"/>
      <c r="OQ68" s="3"/>
      <c r="OR68" s="3"/>
      <c r="OS68" s="3"/>
      <c r="OT68" s="3"/>
      <c r="OU68" s="3"/>
      <c r="OV68" s="3"/>
      <c r="OW68" s="3"/>
      <c r="OX68" s="3"/>
      <c r="OY68" s="3"/>
      <c r="OZ68" s="3"/>
      <c r="PA68" s="3"/>
      <c r="PB68" s="3"/>
      <c r="PC68" s="3"/>
      <c r="PD68" s="3"/>
      <c r="PE68" s="3"/>
    </row>
    <row r="69" spans="1:421" s="469" customFormat="1" ht="111" customHeight="1">
      <c r="A69" s="727">
        <v>51</v>
      </c>
      <c r="B69" s="600">
        <v>7000024508</v>
      </c>
      <c r="C69" s="600">
        <v>40</v>
      </c>
      <c r="D69" s="600">
        <v>120</v>
      </c>
      <c r="E69" s="600">
        <v>740</v>
      </c>
      <c r="F69" s="600" t="s">
        <v>527</v>
      </c>
      <c r="G69" s="599">
        <v>100044169</v>
      </c>
      <c r="H69" s="321"/>
      <c r="I69" s="322"/>
      <c r="J69" s="321"/>
      <c r="K69" s="320"/>
      <c r="L69" s="600" t="s">
        <v>587</v>
      </c>
      <c r="M69" s="600" t="s">
        <v>219</v>
      </c>
      <c r="N69" s="600">
        <v>56</v>
      </c>
      <c r="O69" s="465"/>
      <c r="P69" s="601">
        <v>18</v>
      </c>
      <c r="Q69" s="318" t="str">
        <f t="shared" si="18"/>
        <v>INCLUDED</v>
      </c>
      <c r="R69" s="318" t="str">
        <f t="shared" si="19"/>
        <v>INCLUDED</v>
      </c>
      <c r="S69" s="318" t="str">
        <f t="shared" si="20"/>
        <v>INCLUDED</v>
      </c>
      <c r="T69" s="466">
        <f t="shared" si="21"/>
        <v>0</v>
      </c>
      <c r="U69" s="300">
        <f t="shared" si="22"/>
        <v>0</v>
      </c>
      <c r="V69" s="371">
        <f>Discount!$J$36</f>
        <v>0</v>
      </c>
      <c r="W69" s="300">
        <f t="shared" si="23"/>
        <v>0</v>
      </c>
      <c r="X69" s="301">
        <f t="shared" si="24"/>
        <v>0</v>
      </c>
      <c r="Y69" s="467">
        <f t="shared" si="25"/>
        <v>0</v>
      </c>
      <c r="Z69" s="546">
        <f t="shared" si="26"/>
        <v>0</v>
      </c>
      <c r="AA69" s="467">
        <f t="shared" si="27"/>
        <v>0</v>
      </c>
      <c r="AB69" s="468">
        <f t="shared" si="28"/>
        <v>0</v>
      </c>
      <c r="AC69" s="467">
        <f t="shared" si="29"/>
        <v>0</v>
      </c>
      <c r="AD69" s="468"/>
      <c r="AE69" s="550"/>
      <c r="AF69" s="6"/>
      <c r="AG69" s="6"/>
      <c r="AH69" s="6"/>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c r="ND69" s="3"/>
      <c r="NE69" s="3"/>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c r="OW69" s="3"/>
      <c r="OX69" s="3"/>
      <c r="OY69" s="3"/>
      <c r="OZ69" s="3"/>
      <c r="PA69" s="3"/>
      <c r="PB69" s="3"/>
      <c r="PC69" s="3"/>
      <c r="PD69" s="3"/>
      <c r="PE69" s="3"/>
    </row>
    <row r="70" spans="1:421" s="469" customFormat="1" ht="111" customHeight="1">
      <c r="A70" s="728">
        <v>52</v>
      </c>
      <c r="B70" s="600">
        <v>7000024508</v>
      </c>
      <c r="C70" s="600">
        <v>40</v>
      </c>
      <c r="D70" s="600">
        <v>120</v>
      </c>
      <c r="E70" s="600">
        <v>750</v>
      </c>
      <c r="F70" s="600" t="s">
        <v>527</v>
      </c>
      <c r="G70" s="599">
        <v>100044168</v>
      </c>
      <c r="H70" s="321"/>
      <c r="I70" s="322"/>
      <c r="J70" s="321"/>
      <c r="K70" s="320"/>
      <c r="L70" s="600" t="s">
        <v>588</v>
      </c>
      <c r="M70" s="600" t="s">
        <v>219</v>
      </c>
      <c r="N70" s="600">
        <v>200</v>
      </c>
      <c r="O70" s="465"/>
      <c r="P70" s="601">
        <v>18</v>
      </c>
      <c r="Q70" s="318" t="str">
        <f t="shared" si="18"/>
        <v>INCLUDED</v>
      </c>
      <c r="R70" s="318" t="str">
        <f t="shared" si="19"/>
        <v>INCLUDED</v>
      </c>
      <c r="S70" s="318" t="str">
        <f t="shared" si="20"/>
        <v>INCLUDED</v>
      </c>
      <c r="T70" s="466">
        <f t="shared" si="21"/>
        <v>0</v>
      </c>
      <c r="U70" s="300">
        <f t="shared" si="22"/>
        <v>0</v>
      </c>
      <c r="V70" s="371">
        <f>Discount!$J$36</f>
        <v>0</v>
      </c>
      <c r="W70" s="300">
        <f t="shared" si="23"/>
        <v>0</v>
      </c>
      <c r="X70" s="301">
        <f t="shared" si="24"/>
        <v>0</v>
      </c>
      <c r="Y70" s="467">
        <f t="shared" si="25"/>
        <v>0</v>
      </c>
      <c r="Z70" s="546">
        <f t="shared" si="26"/>
        <v>0</v>
      </c>
      <c r="AA70" s="467">
        <f t="shared" si="27"/>
        <v>0</v>
      </c>
      <c r="AB70" s="468">
        <f t="shared" si="28"/>
        <v>0</v>
      </c>
      <c r="AC70" s="467">
        <f t="shared" si="29"/>
        <v>0</v>
      </c>
      <c r="AD70" s="468"/>
      <c r="AE70" s="550"/>
      <c r="AF70" s="6"/>
      <c r="AG70" s="6"/>
      <c r="AH70" s="6"/>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c r="KI70" s="3"/>
      <c r="KJ70" s="3"/>
      <c r="KK70" s="3"/>
      <c r="KL70" s="3"/>
      <c r="KM70" s="3"/>
      <c r="KN70" s="3"/>
      <c r="KO70" s="3"/>
      <c r="KP70" s="3"/>
      <c r="KQ70" s="3"/>
      <c r="KR70" s="3"/>
      <c r="KS70" s="3"/>
      <c r="KT70" s="3"/>
      <c r="KU70" s="3"/>
      <c r="KV70" s="3"/>
      <c r="KW70" s="3"/>
      <c r="KX70" s="3"/>
      <c r="KY70" s="3"/>
      <c r="KZ70" s="3"/>
      <c r="LA70" s="3"/>
      <c r="LB70" s="3"/>
      <c r="LC70" s="3"/>
      <c r="LD70" s="3"/>
      <c r="LE70" s="3"/>
      <c r="LF70" s="3"/>
      <c r="LG70" s="3"/>
      <c r="LH70" s="3"/>
      <c r="LI70" s="3"/>
      <c r="LJ70" s="3"/>
      <c r="LK70" s="3"/>
      <c r="LL70" s="3"/>
      <c r="LM70" s="3"/>
      <c r="LN70" s="3"/>
      <c r="LO70" s="3"/>
      <c r="LP70" s="3"/>
      <c r="LQ70" s="3"/>
      <c r="LR70" s="3"/>
      <c r="LS70" s="3"/>
      <c r="LT70" s="3"/>
      <c r="LU70" s="3"/>
      <c r="LV70" s="3"/>
      <c r="LW70" s="3"/>
      <c r="LX70" s="3"/>
      <c r="LY70" s="3"/>
      <c r="LZ70" s="3"/>
      <c r="MA70" s="3"/>
      <c r="MB70" s="3"/>
      <c r="MC70" s="3"/>
      <c r="MD70" s="3"/>
      <c r="ME70" s="3"/>
      <c r="MF70" s="3"/>
      <c r="MG70" s="3"/>
      <c r="MH70" s="3"/>
      <c r="MI70" s="3"/>
      <c r="MJ70" s="3"/>
      <c r="MK70" s="3"/>
      <c r="ML70" s="3"/>
      <c r="MM70" s="3"/>
      <c r="MN70" s="3"/>
      <c r="MO70" s="3"/>
      <c r="MP70" s="3"/>
      <c r="MQ70" s="3"/>
      <c r="MR70" s="3"/>
      <c r="MS70" s="3"/>
      <c r="MT70" s="3"/>
      <c r="MU70" s="3"/>
      <c r="MV70" s="3"/>
      <c r="MW70" s="3"/>
      <c r="MX70" s="3"/>
      <c r="MY70" s="3"/>
      <c r="MZ70" s="3"/>
      <c r="NA70" s="3"/>
      <c r="NB70" s="3"/>
      <c r="NC70" s="3"/>
      <c r="ND70" s="3"/>
      <c r="NE70" s="3"/>
      <c r="NF70" s="3"/>
      <c r="NG70" s="3"/>
      <c r="NH70" s="3"/>
      <c r="NI70" s="3"/>
      <c r="NJ70" s="3"/>
      <c r="NK70" s="3"/>
      <c r="NL70" s="3"/>
      <c r="NM70" s="3"/>
      <c r="NN70" s="3"/>
      <c r="NO70" s="3"/>
      <c r="NP70" s="3"/>
      <c r="NQ70" s="3"/>
      <c r="NR70" s="3"/>
      <c r="NS70" s="3"/>
      <c r="NT70" s="3"/>
      <c r="NU70" s="3"/>
      <c r="NV70" s="3"/>
      <c r="NW70" s="3"/>
      <c r="NX70" s="3"/>
      <c r="NY70" s="3"/>
      <c r="NZ70" s="3"/>
      <c r="OA70" s="3"/>
      <c r="OB70" s="3"/>
      <c r="OC70" s="3"/>
      <c r="OD70" s="3"/>
      <c r="OE70" s="3"/>
      <c r="OF70" s="3"/>
      <c r="OG70" s="3"/>
      <c r="OH70" s="3"/>
      <c r="OI70" s="3"/>
      <c r="OJ70" s="3"/>
      <c r="OK70" s="3"/>
      <c r="OL70" s="3"/>
      <c r="OM70" s="3"/>
      <c r="ON70" s="3"/>
      <c r="OO70" s="3"/>
      <c r="OP70" s="3"/>
      <c r="OQ70" s="3"/>
      <c r="OR70" s="3"/>
      <c r="OS70" s="3"/>
      <c r="OT70" s="3"/>
      <c r="OU70" s="3"/>
      <c r="OV70" s="3"/>
      <c r="OW70" s="3"/>
      <c r="OX70" s="3"/>
      <c r="OY70" s="3"/>
      <c r="OZ70" s="3"/>
      <c r="PA70" s="3"/>
      <c r="PB70" s="3"/>
      <c r="PC70" s="3"/>
      <c r="PD70" s="3"/>
      <c r="PE70" s="3"/>
    </row>
    <row r="71" spans="1:421" s="469" customFormat="1" ht="111" customHeight="1">
      <c r="A71" s="727">
        <v>53</v>
      </c>
      <c r="B71" s="600">
        <v>7000024508</v>
      </c>
      <c r="C71" s="600">
        <v>40</v>
      </c>
      <c r="D71" s="600">
        <v>120</v>
      </c>
      <c r="E71" s="600">
        <v>760</v>
      </c>
      <c r="F71" s="600" t="s">
        <v>527</v>
      </c>
      <c r="G71" s="599">
        <v>100044167</v>
      </c>
      <c r="H71" s="321"/>
      <c r="I71" s="322"/>
      <c r="J71" s="321"/>
      <c r="K71" s="320"/>
      <c r="L71" s="600" t="s">
        <v>589</v>
      </c>
      <c r="M71" s="600" t="s">
        <v>219</v>
      </c>
      <c r="N71" s="600">
        <v>12</v>
      </c>
      <c r="O71" s="465"/>
      <c r="P71" s="601">
        <v>18</v>
      </c>
      <c r="Q71" s="318" t="str">
        <f t="shared" si="18"/>
        <v>INCLUDED</v>
      </c>
      <c r="R71" s="318" t="str">
        <f t="shared" si="19"/>
        <v>INCLUDED</v>
      </c>
      <c r="S71" s="318" t="str">
        <f t="shared" si="20"/>
        <v>INCLUDED</v>
      </c>
      <c r="T71" s="466">
        <f t="shared" si="21"/>
        <v>0</v>
      </c>
      <c r="U71" s="300">
        <f t="shared" si="22"/>
        <v>0</v>
      </c>
      <c r="V71" s="371">
        <f>Discount!$J$36</f>
        <v>0</v>
      </c>
      <c r="W71" s="300">
        <f t="shared" si="23"/>
        <v>0</v>
      </c>
      <c r="X71" s="301">
        <f t="shared" si="24"/>
        <v>0</v>
      </c>
      <c r="Y71" s="467">
        <f t="shared" si="25"/>
        <v>0</v>
      </c>
      <c r="Z71" s="546">
        <f t="shared" si="26"/>
        <v>0</v>
      </c>
      <c r="AA71" s="467">
        <f t="shared" si="27"/>
        <v>0</v>
      </c>
      <c r="AB71" s="468">
        <f t="shared" si="28"/>
        <v>0</v>
      </c>
      <c r="AC71" s="467">
        <f t="shared" si="29"/>
        <v>0</v>
      </c>
      <c r="AD71" s="468"/>
      <c r="AE71" s="550"/>
      <c r="AF71" s="6"/>
      <c r="AG71" s="6"/>
      <c r="AH71" s="6"/>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c r="ND71" s="3"/>
      <c r="NE71" s="3"/>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c r="OW71" s="3"/>
      <c r="OX71" s="3"/>
      <c r="OY71" s="3"/>
      <c r="OZ71" s="3"/>
      <c r="PA71" s="3"/>
      <c r="PB71" s="3"/>
      <c r="PC71" s="3"/>
      <c r="PD71" s="3"/>
      <c r="PE71" s="3"/>
    </row>
    <row r="72" spans="1:421" s="469" customFormat="1" ht="111" customHeight="1">
      <c r="A72" s="728">
        <v>54</v>
      </c>
      <c r="B72" s="600">
        <v>7000024508</v>
      </c>
      <c r="C72" s="600">
        <v>40</v>
      </c>
      <c r="D72" s="600">
        <v>120</v>
      </c>
      <c r="E72" s="600">
        <v>770</v>
      </c>
      <c r="F72" s="600" t="s">
        <v>527</v>
      </c>
      <c r="G72" s="599">
        <v>100044166</v>
      </c>
      <c r="H72" s="321"/>
      <c r="I72" s="322"/>
      <c r="J72" s="321"/>
      <c r="K72" s="320"/>
      <c r="L72" s="600" t="s">
        <v>590</v>
      </c>
      <c r="M72" s="600" t="s">
        <v>219</v>
      </c>
      <c r="N72" s="600">
        <v>72</v>
      </c>
      <c r="O72" s="465"/>
      <c r="P72" s="601">
        <v>18</v>
      </c>
      <c r="Q72" s="318" t="str">
        <f t="shared" si="18"/>
        <v>INCLUDED</v>
      </c>
      <c r="R72" s="318" t="str">
        <f t="shared" si="19"/>
        <v>INCLUDED</v>
      </c>
      <c r="S72" s="318" t="str">
        <f t="shared" si="20"/>
        <v>INCLUDED</v>
      </c>
      <c r="T72" s="466">
        <f t="shared" si="21"/>
        <v>0</v>
      </c>
      <c r="U72" s="300">
        <f t="shared" si="22"/>
        <v>0</v>
      </c>
      <c r="V72" s="371">
        <f>Discount!$J$36</f>
        <v>0</v>
      </c>
      <c r="W72" s="300">
        <f t="shared" si="23"/>
        <v>0</v>
      </c>
      <c r="X72" s="301">
        <f t="shared" si="24"/>
        <v>0</v>
      </c>
      <c r="Y72" s="467">
        <f t="shared" si="25"/>
        <v>0</v>
      </c>
      <c r="Z72" s="546">
        <f t="shared" si="26"/>
        <v>0</v>
      </c>
      <c r="AA72" s="467">
        <f t="shared" si="27"/>
        <v>0</v>
      </c>
      <c r="AB72" s="468">
        <f t="shared" si="28"/>
        <v>0</v>
      </c>
      <c r="AC72" s="467">
        <f t="shared" si="29"/>
        <v>0</v>
      </c>
      <c r="AD72" s="468"/>
      <c r="AE72" s="550"/>
      <c r="AF72" s="6"/>
      <c r="AG72" s="6"/>
      <c r="AH72" s="6"/>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row>
    <row r="73" spans="1:421" s="469" customFormat="1" ht="111" customHeight="1">
      <c r="A73" s="727">
        <v>55</v>
      </c>
      <c r="B73" s="600">
        <v>7000024508</v>
      </c>
      <c r="C73" s="600">
        <v>40</v>
      </c>
      <c r="D73" s="600">
        <v>120</v>
      </c>
      <c r="E73" s="600">
        <v>780</v>
      </c>
      <c r="F73" s="600" t="s">
        <v>527</v>
      </c>
      <c r="G73" s="599">
        <v>100044165</v>
      </c>
      <c r="H73" s="321"/>
      <c r="I73" s="322"/>
      <c r="J73" s="321"/>
      <c r="K73" s="320"/>
      <c r="L73" s="600" t="s">
        <v>591</v>
      </c>
      <c r="M73" s="600" t="s">
        <v>219</v>
      </c>
      <c r="N73" s="600">
        <v>204</v>
      </c>
      <c r="O73" s="465"/>
      <c r="P73" s="601">
        <v>18</v>
      </c>
      <c r="Q73" s="318" t="str">
        <f t="shared" si="18"/>
        <v>INCLUDED</v>
      </c>
      <c r="R73" s="318" t="str">
        <f t="shared" si="19"/>
        <v>INCLUDED</v>
      </c>
      <c r="S73" s="318" t="str">
        <f t="shared" si="20"/>
        <v>INCLUDED</v>
      </c>
      <c r="T73" s="466">
        <f t="shared" si="21"/>
        <v>0</v>
      </c>
      <c r="U73" s="300">
        <f t="shared" si="22"/>
        <v>0</v>
      </c>
      <c r="V73" s="371">
        <f>Discount!$J$36</f>
        <v>0</v>
      </c>
      <c r="W73" s="300">
        <f t="shared" si="23"/>
        <v>0</v>
      </c>
      <c r="X73" s="301">
        <f t="shared" si="24"/>
        <v>0</v>
      </c>
      <c r="Y73" s="467">
        <f t="shared" si="25"/>
        <v>0</v>
      </c>
      <c r="Z73" s="546">
        <f t="shared" si="26"/>
        <v>0</v>
      </c>
      <c r="AA73" s="467">
        <f t="shared" si="27"/>
        <v>0</v>
      </c>
      <c r="AB73" s="468">
        <f t="shared" si="28"/>
        <v>0</v>
      </c>
      <c r="AC73" s="467">
        <f t="shared" si="29"/>
        <v>0</v>
      </c>
      <c r="AD73" s="468"/>
      <c r="AE73" s="550"/>
      <c r="AF73" s="6"/>
      <c r="AG73" s="6"/>
      <c r="AH73" s="6"/>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c r="KI73" s="3"/>
      <c r="KJ73" s="3"/>
      <c r="KK73" s="3"/>
      <c r="KL73" s="3"/>
      <c r="KM73" s="3"/>
      <c r="KN73" s="3"/>
      <c r="KO73" s="3"/>
      <c r="KP73" s="3"/>
      <c r="KQ73" s="3"/>
      <c r="KR73" s="3"/>
      <c r="KS73" s="3"/>
      <c r="KT73" s="3"/>
      <c r="KU73" s="3"/>
      <c r="KV73" s="3"/>
      <c r="KW73" s="3"/>
      <c r="KX73" s="3"/>
      <c r="KY73" s="3"/>
      <c r="KZ73" s="3"/>
      <c r="LA73" s="3"/>
      <c r="LB73" s="3"/>
      <c r="LC73" s="3"/>
      <c r="LD73" s="3"/>
      <c r="LE73" s="3"/>
      <c r="LF73" s="3"/>
      <c r="LG73" s="3"/>
      <c r="LH73" s="3"/>
      <c r="LI73" s="3"/>
      <c r="LJ73" s="3"/>
      <c r="LK73" s="3"/>
      <c r="LL73" s="3"/>
      <c r="LM73" s="3"/>
      <c r="LN73" s="3"/>
      <c r="LO73" s="3"/>
      <c r="LP73" s="3"/>
      <c r="LQ73" s="3"/>
      <c r="LR73" s="3"/>
      <c r="LS73" s="3"/>
      <c r="LT73" s="3"/>
      <c r="LU73" s="3"/>
      <c r="LV73" s="3"/>
      <c r="LW73" s="3"/>
      <c r="LX73" s="3"/>
      <c r="LY73" s="3"/>
      <c r="LZ73" s="3"/>
      <c r="MA73" s="3"/>
      <c r="MB73" s="3"/>
      <c r="MC73" s="3"/>
      <c r="MD73" s="3"/>
      <c r="ME73" s="3"/>
      <c r="MF73" s="3"/>
      <c r="MG73" s="3"/>
      <c r="MH73" s="3"/>
      <c r="MI73" s="3"/>
      <c r="MJ73" s="3"/>
      <c r="MK73" s="3"/>
      <c r="ML73" s="3"/>
      <c r="MM73" s="3"/>
      <c r="MN73" s="3"/>
      <c r="MO73" s="3"/>
      <c r="MP73" s="3"/>
      <c r="MQ73" s="3"/>
      <c r="MR73" s="3"/>
      <c r="MS73" s="3"/>
      <c r="MT73" s="3"/>
      <c r="MU73" s="3"/>
      <c r="MV73" s="3"/>
      <c r="MW73" s="3"/>
      <c r="MX73" s="3"/>
      <c r="MY73" s="3"/>
      <c r="MZ73" s="3"/>
      <c r="NA73" s="3"/>
      <c r="NB73" s="3"/>
      <c r="NC73" s="3"/>
      <c r="ND73" s="3"/>
      <c r="NE73" s="3"/>
      <c r="NF73" s="3"/>
      <c r="NG73" s="3"/>
      <c r="NH73" s="3"/>
      <c r="NI73" s="3"/>
      <c r="NJ73" s="3"/>
      <c r="NK73" s="3"/>
      <c r="NL73" s="3"/>
      <c r="NM73" s="3"/>
      <c r="NN73" s="3"/>
      <c r="NO73" s="3"/>
      <c r="NP73" s="3"/>
      <c r="NQ73" s="3"/>
      <c r="NR73" s="3"/>
      <c r="NS73" s="3"/>
      <c r="NT73" s="3"/>
      <c r="NU73" s="3"/>
      <c r="NV73" s="3"/>
      <c r="NW73" s="3"/>
      <c r="NX73" s="3"/>
      <c r="NY73" s="3"/>
      <c r="NZ73" s="3"/>
      <c r="OA73" s="3"/>
      <c r="OB73" s="3"/>
      <c r="OC73" s="3"/>
      <c r="OD73" s="3"/>
      <c r="OE73" s="3"/>
      <c r="OF73" s="3"/>
      <c r="OG73" s="3"/>
      <c r="OH73" s="3"/>
      <c r="OI73" s="3"/>
      <c r="OJ73" s="3"/>
      <c r="OK73" s="3"/>
      <c r="OL73" s="3"/>
      <c r="OM73" s="3"/>
      <c r="ON73" s="3"/>
      <c r="OO73" s="3"/>
      <c r="OP73" s="3"/>
      <c r="OQ73" s="3"/>
      <c r="OR73" s="3"/>
      <c r="OS73" s="3"/>
      <c r="OT73" s="3"/>
      <c r="OU73" s="3"/>
      <c r="OV73" s="3"/>
      <c r="OW73" s="3"/>
      <c r="OX73" s="3"/>
      <c r="OY73" s="3"/>
      <c r="OZ73" s="3"/>
      <c r="PA73" s="3"/>
      <c r="PB73" s="3"/>
      <c r="PC73" s="3"/>
      <c r="PD73" s="3"/>
      <c r="PE73" s="3"/>
    </row>
    <row r="74" spans="1:421" s="469" customFormat="1" ht="111" customHeight="1">
      <c r="A74" s="728">
        <v>56</v>
      </c>
      <c r="B74" s="600">
        <v>7000024508</v>
      </c>
      <c r="C74" s="600">
        <v>40</v>
      </c>
      <c r="D74" s="600">
        <v>120</v>
      </c>
      <c r="E74" s="600">
        <v>790</v>
      </c>
      <c r="F74" s="600" t="s">
        <v>527</v>
      </c>
      <c r="G74" s="599">
        <v>100044164</v>
      </c>
      <c r="H74" s="321"/>
      <c r="I74" s="322"/>
      <c r="J74" s="321"/>
      <c r="K74" s="320"/>
      <c r="L74" s="600" t="s">
        <v>592</v>
      </c>
      <c r="M74" s="600" t="s">
        <v>219</v>
      </c>
      <c r="N74" s="600">
        <v>11</v>
      </c>
      <c r="O74" s="465"/>
      <c r="P74" s="601">
        <v>18</v>
      </c>
      <c r="Q74" s="318" t="str">
        <f t="shared" si="18"/>
        <v>INCLUDED</v>
      </c>
      <c r="R74" s="318" t="str">
        <f t="shared" si="19"/>
        <v>INCLUDED</v>
      </c>
      <c r="S74" s="318" t="str">
        <f t="shared" si="20"/>
        <v>INCLUDED</v>
      </c>
      <c r="T74" s="466">
        <f t="shared" si="21"/>
        <v>0</v>
      </c>
      <c r="U74" s="300">
        <f t="shared" si="22"/>
        <v>0</v>
      </c>
      <c r="V74" s="371">
        <f>Discount!$J$36</f>
        <v>0</v>
      </c>
      <c r="W74" s="300">
        <f t="shared" si="23"/>
        <v>0</v>
      </c>
      <c r="X74" s="301">
        <f t="shared" si="24"/>
        <v>0</v>
      </c>
      <c r="Y74" s="467">
        <f t="shared" si="25"/>
        <v>0</v>
      </c>
      <c r="Z74" s="546">
        <f t="shared" si="26"/>
        <v>0</v>
      </c>
      <c r="AA74" s="467">
        <f t="shared" si="27"/>
        <v>0</v>
      </c>
      <c r="AB74" s="468">
        <f t="shared" si="28"/>
        <v>0</v>
      </c>
      <c r="AC74" s="467">
        <f t="shared" si="29"/>
        <v>0</v>
      </c>
      <c r="AD74" s="468"/>
      <c r="AE74" s="550"/>
      <c r="AF74" s="6"/>
      <c r="AG74" s="6"/>
      <c r="AH74" s="6"/>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c r="IZ74" s="3"/>
      <c r="JA74" s="3"/>
      <c r="JB74" s="3"/>
      <c r="JC74" s="3"/>
      <c r="JD74" s="3"/>
      <c r="JE74" s="3"/>
      <c r="JF74" s="3"/>
      <c r="JG74" s="3"/>
      <c r="JH74" s="3"/>
      <c r="JI74" s="3"/>
      <c r="JJ74" s="3"/>
      <c r="JK74" s="3"/>
      <c r="JL74" s="3"/>
      <c r="JM74" s="3"/>
      <c r="JN74" s="3"/>
      <c r="JO74" s="3"/>
      <c r="JP74" s="3"/>
      <c r="JQ74" s="3"/>
      <c r="JR74" s="3"/>
      <c r="JS74" s="3"/>
      <c r="JT74" s="3"/>
      <c r="JU74" s="3"/>
      <c r="JV74" s="3"/>
      <c r="JW74" s="3"/>
      <c r="JX74" s="3"/>
      <c r="JY74" s="3"/>
      <c r="JZ74" s="3"/>
      <c r="KA74" s="3"/>
      <c r="KB74" s="3"/>
      <c r="KC74" s="3"/>
      <c r="KD74" s="3"/>
      <c r="KE74" s="3"/>
      <c r="KF74" s="3"/>
      <c r="KG74" s="3"/>
      <c r="KH74" s="3"/>
      <c r="KI74" s="3"/>
      <c r="KJ74" s="3"/>
      <c r="KK74" s="3"/>
      <c r="KL74" s="3"/>
      <c r="KM74" s="3"/>
      <c r="KN74" s="3"/>
      <c r="KO74" s="3"/>
      <c r="KP74" s="3"/>
      <c r="KQ74" s="3"/>
      <c r="KR74" s="3"/>
      <c r="KS74" s="3"/>
      <c r="KT74" s="3"/>
      <c r="KU74" s="3"/>
      <c r="KV74" s="3"/>
      <c r="KW74" s="3"/>
      <c r="KX74" s="3"/>
      <c r="KY74" s="3"/>
      <c r="KZ74" s="3"/>
      <c r="LA74" s="3"/>
      <c r="LB74" s="3"/>
      <c r="LC74" s="3"/>
      <c r="LD74" s="3"/>
      <c r="LE74" s="3"/>
      <c r="LF74" s="3"/>
      <c r="LG74" s="3"/>
      <c r="LH74" s="3"/>
      <c r="LI74" s="3"/>
      <c r="LJ74" s="3"/>
      <c r="LK74" s="3"/>
      <c r="LL74" s="3"/>
      <c r="LM74" s="3"/>
      <c r="LN74" s="3"/>
      <c r="LO74" s="3"/>
      <c r="LP74" s="3"/>
      <c r="LQ74" s="3"/>
      <c r="LR74" s="3"/>
      <c r="LS74" s="3"/>
      <c r="LT74" s="3"/>
      <c r="LU74" s="3"/>
      <c r="LV74" s="3"/>
      <c r="LW74" s="3"/>
      <c r="LX74" s="3"/>
      <c r="LY74" s="3"/>
      <c r="LZ74" s="3"/>
      <c r="MA74" s="3"/>
      <c r="MB74" s="3"/>
      <c r="MC74" s="3"/>
      <c r="MD74" s="3"/>
      <c r="ME74" s="3"/>
      <c r="MF74" s="3"/>
      <c r="MG74" s="3"/>
      <c r="MH74" s="3"/>
      <c r="MI74" s="3"/>
      <c r="MJ74" s="3"/>
      <c r="MK74" s="3"/>
      <c r="ML74" s="3"/>
      <c r="MM74" s="3"/>
      <c r="MN74" s="3"/>
      <c r="MO74" s="3"/>
      <c r="MP74" s="3"/>
      <c r="MQ74" s="3"/>
      <c r="MR74" s="3"/>
      <c r="MS74" s="3"/>
      <c r="MT74" s="3"/>
      <c r="MU74" s="3"/>
      <c r="MV74" s="3"/>
      <c r="MW74" s="3"/>
      <c r="MX74" s="3"/>
      <c r="MY74" s="3"/>
      <c r="MZ74" s="3"/>
      <c r="NA74" s="3"/>
      <c r="NB74" s="3"/>
      <c r="NC74" s="3"/>
      <c r="ND74" s="3"/>
      <c r="NE74" s="3"/>
      <c r="NF74" s="3"/>
      <c r="NG74" s="3"/>
      <c r="NH74" s="3"/>
      <c r="NI74" s="3"/>
      <c r="NJ74" s="3"/>
      <c r="NK74" s="3"/>
      <c r="NL74" s="3"/>
      <c r="NM74" s="3"/>
      <c r="NN74" s="3"/>
      <c r="NO74" s="3"/>
      <c r="NP74" s="3"/>
      <c r="NQ74" s="3"/>
      <c r="NR74" s="3"/>
      <c r="NS74" s="3"/>
      <c r="NT74" s="3"/>
      <c r="NU74" s="3"/>
      <c r="NV74" s="3"/>
      <c r="NW74" s="3"/>
      <c r="NX74" s="3"/>
      <c r="NY74" s="3"/>
      <c r="NZ74" s="3"/>
      <c r="OA74" s="3"/>
      <c r="OB74" s="3"/>
      <c r="OC74" s="3"/>
      <c r="OD74" s="3"/>
      <c r="OE74" s="3"/>
      <c r="OF74" s="3"/>
      <c r="OG74" s="3"/>
      <c r="OH74" s="3"/>
      <c r="OI74" s="3"/>
      <c r="OJ74" s="3"/>
      <c r="OK74" s="3"/>
      <c r="OL74" s="3"/>
      <c r="OM74" s="3"/>
      <c r="ON74" s="3"/>
      <c r="OO74" s="3"/>
      <c r="OP74" s="3"/>
      <c r="OQ74" s="3"/>
      <c r="OR74" s="3"/>
      <c r="OS74" s="3"/>
      <c r="OT74" s="3"/>
      <c r="OU74" s="3"/>
      <c r="OV74" s="3"/>
      <c r="OW74" s="3"/>
      <c r="OX74" s="3"/>
      <c r="OY74" s="3"/>
      <c r="OZ74" s="3"/>
      <c r="PA74" s="3"/>
      <c r="PB74" s="3"/>
      <c r="PC74" s="3"/>
      <c r="PD74" s="3"/>
      <c r="PE74" s="3"/>
    </row>
    <row r="75" spans="1:421" s="469" customFormat="1" ht="111" customHeight="1">
      <c r="A75" s="727">
        <v>57</v>
      </c>
      <c r="B75" s="600">
        <v>7000024508</v>
      </c>
      <c r="C75" s="600">
        <v>40</v>
      </c>
      <c r="D75" s="600">
        <v>120</v>
      </c>
      <c r="E75" s="600">
        <v>800</v>
      </c>
      <c r="F75" s="600" t="s">
        <v>527</v>
      </c>
      <c r="G75" s="599">
        <v>100044163</v>
      </c>
      <c r="H75" s="321"/>
      <c r="I75" s="322"/>
      <c r="J75" s="321"/>
      <c r="K75" s="320"/>
      <c r="L75" s="600" t="s">
        <v>593</v>
      </c>
      <c r="M75" s="600" t="s">
        <v>219</v>
      </c>
      <c r="N75" s="600">
        <v>100</v>
      </c>
      <c r="O75" s="465"/>
      <c r="P75" s="601">
        <v>18</v>
      </c>
      <c r="Q75" s="318" t="str">
        <f t="shared" si="18"/>
        <v>INCLUDED</v>
      </c>
      <c r="R75" s="318" t="str">
        <f t="shared" si="19"/>
        <v>INCLUDED</v>
      </c>
      <c r="S75" s="318" t="str">
        <f t="shared" si="20"/>
        <v>INCLUDED</v>
      </c>
      <c r="T75" s="466">
        <f t="shared" si="21"/>
        <v>0</v>
      </c>
      <c r="U75" s="300">
        <f t="shared" si="22"/>
        <v>0</v>
      </c>
      <c r="V75" s="371">
        <f>Discount!$J$36</f>
        <v>0</v>
      </c>
      <c r="W75" s="300">
        <f t="shared" si="23"/>
        <v>0</v>
      </c>
      <c r="X75" s="301">
        <f t="shared" si="24"/>
        <v>0</v>
      </c>
      <c r="Y75" s="467">
        <f t="shared" si="25"/>
        <v>0</v>
      </c>
      <c r="Z75" s="546">
        <f t="shared" si="26"/>
        <v>0</v>
      </c>
      <c r="AA75" s="467">
        <f t="shared" si="27"/>
        <v>0</v>
      </c>
      <c r="AB75" s="468">
        <f t="shared" si="28"/>
        <v>0</v>
      </c>
      <c r="AC75" s="467">
        <f t="shared" si="29"/>
        <v>0</v>
      </c>
      <c r="AD75" s="468"/>
      <c r="AE75" s="550"/>
      <c r="AF75" s="6"/>
      <c r="AG75" s="6"/>
      <c r="AH75" s="6"/>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c r="ND75" s="3"/>
      <c r="NE75" s="3"/>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c r="OW75" s="3"/>
      <c r="OX75" s="3"/>
      <c r="OY75" s="3"/>
      <c r="OZ75" s="3"/>
      <c r="PA75" s="3"/>
      <c r="PB75" s="3"/>
      <c r="PC75" s="3"/>
      <c r="PD75" s="3"/>
      <c r="PE75" s="3"/>
    </row>
    <row r="76" spans="1:421" s="472" customFormat="1" ht="111" customHeight="1">
      <c r="A76" s="728">
        <v>58</v>
      </c>
      <c r="B76" s="600">
        <v>7000024508</v>
      </c>
      <c r="C76" s="600">
        <v>40</v>
      </c>
      <c r="D76" s="600">
        <v>120</v>
      </c>
      <c r="E76" s="600">
        <v>810</v>
      </c>
      <c r="F76" s="600" t="s">
        <v>527</v>
      </c>
      <c r="G76" s="599">
        <v>100044162</v>
      </c>
      <c r="H76" s="321"/>
      <c r="I76" s="322"/>
      <c r="J76" s="321"/>
      <c r="K76" s="320"/>
      <c r="L76" s="600" t="s">
        <v>594</v>
      </c>
      <c r="M76" s="600" t="s">
        <v>219</v>
      </c>
      <c r="N76" s="600">
        <v>348</v>
      </c>
      <c r="O76" s="465"/>
      <c r="P76" s="601">
        <v>18</v>
      </c>
      <c r="Q76" s="318" t="str">
        <f t="shared" si="18"/>
        <v>INCLUDED</v>
      </c>
      <c r="R76" s="318" t="str">
        <f t="shared" si="19"/>
        <v>INCLUDED</v>
      </c>
      <c r="S76" s="318" t="str">
        <f t="shared" si="20"/>
        <v>INCLUDED</v>
      </c>
      <c r="T76" s="466">
        <f t="shared" si="21"/>
        <v>0</v>
      </c>
      <c r="U76" s="300">
        <f t="shared" si="22"/>
        <v>0</v>
      </c>
      <c r="V76" s="371">
        <f>Discount!$J$36</f>
        <v>0</v>
      </c>
      <c r="W76" s="300">
        <f t="shared" si="23"/>
        <v>0</v>
      </c>
      <c r="X76" s="301">
        <f t="shared" si="24"/>
        <v>0</v>
      </c>
      <c r="Y76" s="467">
        <f t="shared" si="25"/>
        <v>0</v>
      </c>
      <c r="Z76" s="546">
        <f t="shared" si="26"/>
        <v>0</v>
      </c>
      <c r="AA76" s="467">
        <f t="shared" si="27"/>
        <v>0</v>
      </c>
      <c r="AB76" s="468">
        <f t="shared" si="28"/>
        <v>0</v>
      </c>
      <c r="AC76" s="467">
        <f t="shared" si="29"/>
        <v>0</v>
      </c>
      <c r="AD76" s="468"/>
      <c r="AE76" s="550"/>
      <c r="AF76" s="6"/>
      <c r="AG76" s="6"/>
      <c r="AH76" s="6"/>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218"/>
      <c r="BI76" s="218"/>
      <c r="BJ76" s="218"/>
      <c r="BK76" s="218"/>
      <c r="BL76" s="218"/>
      <c r="BM76" s="218"/>
      <c r="BN76" s="218"/>
      <c r="BO76" s="218"/>
      <c r="BP76" s="218"/>
      <c r="BQ76" s="218"/>
      <c r="BR76" s="218"/>
      <c r="BS76" s="218"/>
      <c r="BT76" s="218"/>
      <c r="BU76" s="218"/>
      <c r="BV76" s="218"/>
      <c r="BW76" s="218"/>
      <c r="BX76" s="218"/>
      <c r="BY76" s="218"/>
      <c r="BZ76" s="218"/>
      <c r="CA76" s="218"/>
      <c r="CB76" s="218"/>
      <c r="CC76" s="218"/>
      <c r="CD76" s="218"/>
      <c r="CE76" s="218"/>
      <c r="CF76" s="218"/>
      <c r="CG76" s="218"/>
      <c r="CH76" s="218"/>
      <c r="CI76" s="218"/>
      <c r="CJ76" s="218"/>
      <c r="CK76" s="218"/>
      <c r="CL76" s="218"/>
      <c r="CM76" s="218"/>
      <c r="CN76" s="218"/>
      <c r="CO76" s="218"/>
      <c r="CP76" s="218"/>
      <c r="CQ76" s="218"/>
      <c r="CR76" s="218"/>
      <c r="CS76" s="218"/>
      <c r="CT76" s="218"/>
      <c r="CU76" s="218"/>
      <c r="CV76" s="218"/>
      <c r="CW76" s="218"/>
      <c r="CX76" s="218"/>
      <c r="CY76" s="218"/>
      <c r="CZ76" s="218"/>
      <c r="DA76" s="218"/>
      <c r="DB76" s="218"/>
      <c r="DC76" s="218"/>
      <c r="DD76" s="218"/>
      <c r="DE76" s="218"/>
      <c r="DF76" s="218"/>
      <c r="DG76" s="218"/>
      <c r="DH76" s="218"/>
      <c r="DI76" s="218"/>
      <c r="DJ76" s="218"/>
      <c r="DK76" s="218"/>
      <c r="DL76" s="218"/>
      <c r="DM76" s="218"/>
      <c r="DN76" s="218"/>
      <c r="DO76" s="218"/>
      <c r="DP76" s="218"/>
      <c r="DQ76" s="218"/>
      <c r="DR76" s="218"/>
      <c r="DS76" s="218"/>
      <c r="DT76" s="218"/>
      <c r="DU76" s="218"/>
      <c r="DV76" s="218"/>
      <c r="DW76" s="218"/>
      <c r="DX76" s="218"/>
      <c r="DY76" s="218"/>
      <c r="DZ76" s="218"/>
      <c r="EA76" s="218"/>
      <c r="EB76" s="218"/>
      <c r="EC76" s="218"/>
      <c r="ED76" s="218"/>
      <c r="EE76" s="218"/>
      <c r="EF76" s="218"/>
      <c r="EG76" s="218"/>
      <c r="EH76" s="218"/>
      <c r="EI76" s="218"/>
      <c r="EJ76" s="218"/>
      <c r="EK76" s="218"/>
      <c r="EL76" s="218"/>
      <c r="EM76" s="218"/>
      <c r="EN76" s="218"/>
      <c r="EO76" s="218"/>
      <c r="EP76" s="218"/>
      <c r="EQ76" s="218"/>
      <c r="ER76" s="218"/>
      <c r="ES76" s="218"/>
      <c r="ET76" s="218"/>
      <c r="EU76" s="218"/>
      <c r="EV76" s="218"/>
      <c r="EW76" s="218"/>
      <c r="EX76" s="218"/>
      <c r="EY76" s="218"/>
      <c r="EZ76" s="218"/>
      <c r="FA76" s="218"/>
      <c r="FB76" s="218"/>
      <c r="FC76" s="218"/>
      <c r="FD76" s="218"/>
      <c r="FE76" s="218"/>
      <c r="FF76" s="218"/>
      <c r="FG76" s="218"/>
      <c r="FH76" s="218"/>
      <c r="FI76" s="218"/>
      <c r="FJ76" s="218"/>
      <c r="FK76" s="218"/>
      <c r="FL76" s="218"/>
      <c r="FM76" s="218"/>
      <c r="FN76" s="218"/>
      <c r="FO76" s="218"/>
      <c r="FP76" s="218"/>
      <c r="FQ76" s="218"/>
      <c r="FR76" s="218"/>
      <c r="FS76" s="218"/>
      <c r="FT76" s="218"/>
      <c r="FU76" s="218"/>
      <c r="FV76" s="218"/>
      <c r="FW76" s="218"/>
      <c r="FX76" s="218"/>
      <c r="FY76" s="218"/>
      <c r="FZ76" s="218"/>
      <c r="GA76" s="218"/>
      <c r="GB76" s="218"/>
      <c r="GC76" s="218"/>
      <c r="GD76" s="218"/>
      <c r="GE76" s="218"/>
      <c r="GF76" s="218"/>
      <c r="GG76" s="218"/>
      <c r="GH76" s="218"/>
      <c r="GI76" s="218"/>
      <c r="GJ76" s="218"/>
      <c r="GK76" s="218"/>
      <c r="GL76" s="218"/>
      <c r="GM76" s="218"/>
      <c r="GN76" s="218"/>
      <c r="GO76" s="218"/>
      <c r="GP76" s="218"/>
      <c r="GQ76" s="218"/>
      <c r="GR76" s="218"/>
      <c r="GS76" s="218"/>
      <c r="GT76" s="218"/>
      <c r="GU76" s="218"/>
      <c r="GV76" s="218"/>
      <c r="GW76" s="218"/>
      <c r="GX76" s="218"/>
      <c r="GY76" s="218"/>
      <c r="GZ76" s="218"/>
      <c r="HA76" s="218"/>
      <c r="HB76" s="218"/>
      <c r="HC76" s="218"/>
      <c r="HD76" s="218"/>
      <c r="HE76" s="218"/>
      <c r="HF76" s="218"/>
      <c r="HG76" s="218"/>
      <c r="HH76" s="218"/>
      <c r="HI76" s="218"/>
      <c r="HJ76" s="218"/>
      <c r="HK76" s="218"/>
      <c r="HL76" s="218"/>
      <c r="HM76" s="218"/>
      <c r="HN76" s="218"/>
      <c r="HO76" s="218"/>
      <c r="HP76" s="218"/>
      <c r="HQ76" s="218"/>
      <c r="HR76" s="218"/>
      <c r="HS76" s="218"/>
      <c r="HT76" s="218"/>
      <c r="HU76" s="218"/>
      <c r="HV76" s="218"/>
      <c r="HW76" s="218"/>
      <c r="HX76" s="218"/>
      <c r="HY76" s="218"/>
      <c r="HZ76" s="218"/>
      <c r="IA76" s="218"/>
      <c r="IB76" s="218"/>
      <c r="IC76" s="218"/>
      <c r="ID76" s="218"/>
      <c r="IE76" s="218"/>
      <c r="IF76" s="218"/>
      <c r="IG76" s="218"/>
      <c r="IH76" s="218"/>
      <c r="II76" s="218"/>
      <c r="IJ76" s="218"/>
      <c r="IK76" s="218"/>
      <c r="IL76" s="218"/>
      <c r="IM76" s="218"/>
      <c r="IN76" s="218"/>
      <c r="IO76" s="218"/>
      <c r="IP76" s="218"/>
      <c r="IQ76" s="218"/>
      <c r="IR76" s="218"/>
      <c r="IS76" s="218"/>
      <c r="IT76" s="218"/>
      <c r="IU76" s="218"/>
      <c r="IV76" s="218"/>
      <c r="IW76" s="218"/>
      <c r="IX76" s="218"/>
      <c r="IY76" s="218"/>
      <c r="IZ76" s="218"/>
      <c r="JA76" s="218"/>
      <c r="JB76" s="218"/>
      <c r="JC76" s="218"/>
      <c r="JD76" s="218"/>
      <c r="JE76" s="218"/>
      <c r="JF76" s="218"/>
      <c r="JG76" s="218"/>
      <c r="JH76" s="218"/>
      <c r="JI76" s="218"/>
      <c r="JJ76" s="218"/>
      <c r="JK76" s="218"/>
      <c r="JL76" s="218"/>
      <c r="JM76" s="218"/>
      <c r="JN76" s="218"/>
      <c r="JO76" s="218"/>
      <c r="JP76" s="218"/>
      <c r="JQ76" s="218"/>
      <c r="JR76" s="218"/>
      <c r="JS76" s="218"/>
      <c r="JT76" s="218"/>
      <c r="JU76" s="218"/>
      <c r="JV76" s="218"/>
      <c r="JW76" s="218"/>
      <c r="JX76" s="218"/>
      <c r="JY76" s="218"/>
      <c r="JZ76" s="218"/>
      <c r="KA76" s="218"/>
      <c r="KB76" s="218"/>
      <c r="KC76" s="218"/>
      <c r="KD76" s="218"/>
      <c r="KE76" s="218"/>
      <c r="KF76" s="218"/>
      <c r="KG76" s="218"/>
      <c r="KH76" s="218"/>
      <c r="KI76" s="218"/>
      <c r="KJ76" s="218"/>
      <c r="KK76" s="218"/>
      <c r="KL76" s="218"/>
      <c r="KM76" s="218"/>
      <c r="KN76" s="218"/>
      <c r="KO76" s="218"/>
      <c r="KP76" s="218"/>
      <c r="KQ76" s="218"/>
      <c r="KR76" s="218"/>
      <c r="KS76" s="218"/>
      <c r="KT76" s="218"/>
      <c r="KU76" s="218"/>
      <c r="KV76" s="218"/>
      <c r="KW76" s="218"/>
      <c r="KX76" s="218"/>
      <c r="KY76" s="218"/>
      <c r="KZ76" s="218"/>
      <c r="LA76" s="218"/>
      <c r="LB76" s="218"/>
      <c r="LC76" s="218"/>
      <c r="LD76" s="218"/>
      <c r="LE76" s="218"/>
      <c r="LF76" s="218"/>
      <c r="LG76" s="218"/>
      <c r="LH76" s="218"/>
      <c r="LI76" s="218"/>
      <c r="LJ76" s="218"/>
      <c r="LK76" s="218"/>
      <c r="LL76" s="218"/>
      <c r="LM76" s="218"/>
      <c r="LN76" s="218"/>
      <c r="LO76" s="218"/>
      <c r="LP76" s="218"/>
      <c r="LQ76" s="218"/>
      <c r="LR76" s="218"/>
      <c r="LS76" s="218"/>
      <c r="LT76" s="218"/>
      <c r="LU76" s="218"/>
      <c r="LV76" s="218"/>
      <c r="LW76" s="218"/>
      <c r="LX76" s="218"/>
      <c r="LY76" s="218"/>
      <c r="LZ76" s="218"/>
      <c r="MA76" s="218"/>
      <c r="MB76" s="218"/>
      <c r="MC76" s="218"/>
      <c r="MD76" s="218"/>
      <c r="ME76" s="218"/>
      <c r="MF76" s="218"/>
      <c r="MG76" s="218"/>
      <c r="MH76" s="218"/>
      <c r="MI76" s="218"/>
      <c r="MJ76" s="218"/>
      <c r="MK76" s="218"/>
      <c r="ML76" s="218"/>
      <c r="MM76" s="218"/>
      <c r="MN76" s="218"/>
      <c r="MO76" s="218"/>
      <c r="MP76" s="218"/>
      <c r="MQ76" s="218"/>
      <c r="MR76" s="218"/>
      <c r="MS76" s="218"/>
      <c r="MT76" s="218"/>
      <c r="MU76" s="218"/>
      <c r="MV76" s="218"/>
      <c r="MW76" s="218"/>
      <c r="MX76" s="218"/>
      <c r="MY76" s="218"/>
      <c r="MZ76" s="218"/>
      <c r="NA76" s="218"/>
      <c r="NB76" s="218"/>
      <c r="NC76" s="218"/>
      <c r="ND76" s="218"/>
      <c r="NE76" s="218"/>
      <c r="NF76" s="218"/>
      <c r="NG76" s="218"/>
      <c r="NH76" s="218"/>
      <c r="NI76" s="218"/>
      <c r="NJ76" s="218"/>
      <c r="NK76" s="218"/>
      <c r="NL76" s="218"/>
      <c r="NM76" s="218"/>
      <c r="NN76" s="218"/>
      <c r="NO76" s="218"/>
      <c r="NP76" s="218"/>
      <c r="NQ76" s="218"/>
      <c r="NR76" s="218"/>
      <c r="NS76" s="218"/>
      <c r="NT76" s="218"/>
      <c r="NU76" s="218"/>
      <c r="NV76" s="218"/>
      <c r="NW76" s="218"/>
      <c r="NX76" s="218"/>
      <c r="NY76" s="218"/>
      <c r="NZ76" s="218"/>
      <c r="OA76" s="218"/>
      <c r="OB76" s="218"/>
      <c r="OC76" s="218"/>
      <c r="OD76" s="218"/>
      <c r="OE76" s="218"/>
      <c r="OF76" s="218"/>
      <c r="OG76" s="218"/>
      <c r="OH76" s="218"/>
      <c r="OI76" s="218"/>
      <c r="OJ76" s="218"/>
      <c r="OK76" s="218"/>
      <c r="OL76" s="218"/>
      <c r="OM76" s="218"/>
      <c r="ON76" s="218"/>
      <c r="OO76" s="218"/>
      <c r="OP76" s="218"/>
      <c r="OQ76" s="218"/>
      <c r="OR76" s="218"/>
      <c r="OS76" s="218"/>
      <c r="OT76" s="218"/>
      <c r="OU76" s="218"/>
      <c r="OV76" s="218"/>
      <c r="OW76" s="218"/>
      <c r="OX76" s="218"/>
      <c r="OY76" s="218"/>
      <c r="OZ76" s="218"/>
      <c r="PA76" s="218"/>
      <c r="PB76" s="218"/>
      <c r="PC76" s="218"/>
      <c r="PD76" s="218"/>
      <c r="PE76" s="218"/>
    </row>
    <row r="77" spans="1:421" s="472" customFormat="1" ht="111" customHeight="1">
      <c r="A77" s="727">
        <v>59</v>
      </c>
      <c r="B77" s="600">
        <v>7000024508</v>
      </c>
      <c r="C77" s="600">
        <v>40</v>
      </c>
      <c r="D77" s="600">
        <v>120</v>
      </c>
      <c r="E77" s="600">
        <v>820</v>
      </c>
      <c r="F77" s="600" t="s">
        <v>527</v>
      </c>
      <c r="G77" s="599">
        <v>100044161</v>
      </c>
      <c r="H77" s="321"/>
      <c r="I77" s="322"/>
      <c r="J77" s="321"/>
      <c r="K77" s="320"/>
      <c r="L77" s="600" t="s">
        <v>595</v>
      </c>
      <c r="M77" s="600" t="s">
        <v>219</v>
      </c>
      <c r="N77" s="600">
        <v>20</v>
      </c>
      <c r="O77" s="465"/>
      <c r="P77" s="601">
        <v>18</v>
      </c>
      <c r="Q77" s="318" t="str">
        <f t="shared" si="18"/>
        <v>INCLUDED</v>
      </c>
      <c r="R77" s="318" t="str">
        <f t="shared" si="19"/>
        <v>INCLUDED</v>
      </c>
      <c r="S77" s="318" t="str">
        <f t="shared" si="20"/>
        <v>INCLUDED</v>
      </c>
      <c r="T77" s="466">
        <f t="shared" si="21"/>
        <v>0</v>
      </c>
      <c r="U77" s="300">
        <f t="shared" si="22"/>
        <v>0</v>
      </c>
      <c r="V77" s="371">
        <f>Discount!$J$36</f>
        <v>0</v>
      </c>
      <c r="W77" s="300">
        <f t="shared" si="23"/>
        <v>0</v>
      </c>
      <c r="X77" s="301">
        <f t="shared" si="24"/>
        <v>0</v>
      </c>
      <c r="Y77" s="467">
        <f t="shared" si="25"/>
        <v>0</v>
      </c>
      <c r="Z77" s="546">
        <f t="shared" si="26"/>
        <v>0</v>
      </c>
      <c r="AA77" s="467">
        <f t="shared" si="27"/>
        <v>0</v>
      </c>
      <c r="AB77" s="468">
        <f t="shared" si="28"/>
        <v>0</v>
      </c>
      <c r="AC77" s="467">
        <f t="shared" si="29"/>
        <v>0</v>
      </c>
      <c r="AD77" s="468"/>
      <c r="AE77" s="550"/>
      <c r="AF77" s="6"/>
      <c r="AG77" s="6"/>
      <c r="AH77" s="6"/>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218"/>
      <c r="BI77" s="218"/>
      <c r="BJ77" s="218"/>
      <c r="BK77" s="218"/>
      <c r="BL77" s="218"/>
      <c r="BM77" s="218"/>
      <c r="BN77" s="218"/>
      <c r="BO77" s="218"/>
      <c r="BP77" s="218"/>
      <c r="BQ77" s="218"/>
      <c r="BR77" s="218"/>
      <c r="BS77" s="218"/>
      <c r="BT77" s="218"/>
      <c r="BU77" s="218"/>
      <c r="BV77" s="218"/>
      <c r="BW77" s="218"/>
      <c r="BX77" s="218"/>
      <c r="BY77" s="218"/>
      <c r="BZ77" s="218"/>
      <c r="CA77" s="218"/>
      <c r="CB77" s="218"/>
      <c r="CC77" s="218"/>
      <c r="CD77" s="218"/>
      <c r="CE77" s="218"/>
      <c r="CF77" s="218"/>
      <c r="CG77" s="218"/>
      <c r="CH77" s="218"/>
      <c r="CI77" s="218"/>
      <c r="CJ77" s="218"/>
      <c r="CK77" s="218"/>
      <c r="CL77" s="218"/>
      <c r="CM77" s="218"/>
      <c r="CN77" s="218"/>
      <c r="CO77" s="218"/>
      <c r="CP77" s="218"/>
      <c r="CQ77" s="218"/>
      <c r="CR77" s="218"/>
      <c r="CS77" s="218"/>
      <c r="CT77" s="218"/>
      <c r="CU77" s="218"/>
      <c r="CV77" s="218"/>
      <c r="CW77" s="218"/>
      <c r="CX77" s="218"/>
      <c r="CY77" s="218"/>
      <c r="CZ77" s="218"/>
      <c r="DA77" s="218"/>
      <c r="DB77" s="218"/>
      <c r="DC77" s="218"/>
      <c r="DD77" s="218"/>
      <c r="DE77" s="218"/>
      <c r="DF77" s="218"/>
      <c r="DG77" s="218"/>
      <c r="DH77" s="218"/>
      <c r="DI77" s="218"/>
      <c r="DJ77" s="218"/>
      <c r="DK77" s="218"/>
      <c r="DL77" s="218"/>
      <c r="DM77" s="218"/>
      <c r="DN77" s="218"/>
      <c r="DO77" s="218"/>
      <c r="DP77" s="218"/>
      <c r="DQ77" s="218"/>
      <c r="DR77" s="218"/>
      <c r="DS77" s="218"/>
      <c r="DT77" s="218"/>
      <c r="DU77" s="218"/>
      <c r="DV77" s="218"/>
      <c r="DW77" s="218"/>
      <c r="DX77" s="218"/>
      <c r="DY77" s="218"/>
      <c r="DZ77" s="218"/>
      <c r="EA77" s="218"/>
      <c r="EB77" s="218"/>
      <c r="EC77" s="218"/>
      <c r="ED77" s="218"/>
      <c r="EE77" s="218"/>
      <c r="EF77" s="218"/>
      <c r="EG77" s="218"/>
      <c r="EH77" s="218"/>
      <c r="EI77" s="218"/>
      <c r="EJ77" s="218"/>
      <c r="EK77" s="218"/>
      <c r="EL77" s="218"/>
      <c r="EM77" s="218"/>
      <c r="EN77" s="218"/>
      <c r="EO77" s="218"/>
      <c r="EP77" s="218"/>
      <c r="EQ77" s="218"/>
      <c r="ER77" s="218"/>
      <c r="ES77" s="218"/>
      <c r="ET77" s="218"/>
      <c r="EU77" s="218"/>
      <c r="EV77" s="218"/>
      <c r="EW77" s="218"/>
      <c r="EX77" s="218"/>
      <c r="EY77" s="218"/>
      <c r="EZ77" s="218"/>
      <c r="FA77" s="218"/>
      <c r="FB77" s="218"/>
      <c r="FC77" s="218"/>
      <c r="FD77" s="218"/>
      <c r="FE77" s="218"/>
      <c r="FF77" s="218"/>
      <c r="FG77" s="218"/>
      <c r="FH77" s="218"/>
      <c r="FI77" s="218"/>
      <c r="FJ77" s="218"/>
      <c r="FK77" s="218"/>
      <c r="FL77" s="218"/>
      <c r="FM77" s="218"/>
      <c r="FN77" s="218"/>
      <c r="FO77" s="218"/>
      <c r="FP77" s="218"/>
      <c r="FQ77" s="218"/>
      <c r="FR77" s="218"/>
      <c r="FS77" s="218"/>
      <c r="FT77" s="218"/>
      <c r="FU77" s="218"/>
      <c r="FV77" s="218"/>
      <c r="FW77" s="218"/>
      <c r="FX77" s="218"/>
      <c r="FY77" s="218"/>
      <c r="FZ77" s="218"/>
      <c r="GA77" s="218"/>
      <c r="GB77" s="218"/>
      <c r="GC77" s="218"/>
      <c r="GD77" s="218"/>
      <c r="GE77" s="218"/>
      <c r="GF77" s="218"/>
      <c r="GG77" s="218"/>
      <c r="GH77" s="218"/>
      <c r="GI77" s="218"/>
      <c r="GJ77" s="218"/>
      <c r="GK77" s="218"/>
      <c r="GL77" s="218"/>
      <c r="GM77" s="218"/>
      <c r="GN77" s="218"/>
      <c r="GO77" s="218"/>
      <c r="GP77" s="218"/>
      <c r="GQ77" s="218"/>
      <c r="GR77" s="218"/>
      <c r="GS77" s="218"/>
      <c r="GT77" s="218"/>
      <c r="GU77" s="218"/>
      <c r="GV77" s="218"/>
      <c r="GW77" s="218"/>
      <c r="GX77" s="218"/>
      <c r="GY77" s="218"/>
      <c r="GZ77" s="218"/>
      <c r="HA77" s="218"/>
      <c r="HB77" s="218"/>
      <c r="HC77" s="218"/>
      <c r="HD77" s="218"/>
      <c r="HE77" s="218"/>
      <c r="HF77" s="218"/>
      <c r="HG77" s="218"/>
      <c r="HH77" s="218"/>
      <c r="HI77" s="218"/>
      <c r="HJ77" s="218"/>
      <c r="HK77" s="218"/>
      <c r="HL77" s="218"/>
      <c r="HM77" s="218"/>
      <c r="HN77" s="218"/>
      <c r="HO77" s="218"/>
      <c r="HP77" s="218"/>
      <c r="HQ77" s="218"/>
      <c r="HR77" s="218"/>
      <c r="HS77" s="218"/>
      <c r="HT77" s="218"/>
      <c r="HU77" s="218"/>
      <c r="HV77" s="218"/>
      <c r="HW77" s="218"/>
      <c r="HX77" s="218"/>
      <c r="HY77" s="218"/>
      <c r="HZ77" s="218"/>
      <c r="IA77" s="218"/>
      <c r="IB77" s="218"/>
      <c r="IC77" s="218"/>
      <c r="ID77" s="218"/>
      <c r="IE77" s="218"/>
      <c r="IF77" s="218"/>
      <c r="IG77" s="218"/>
      <c r="IH77" s="218"/>
      <c r="II77" s="218"/>
      <c r="IJ77" s="218"/>
      <c r="IK77" s="218"/>
      <c r="IL77" s="218"/>
      <c r="IM77" s="218"/>
      <c r="IN77" s="218"/>
      <c r="IO77" s="218"/>
      <c r="IP77" s="218"/>
      <c r="IQ77" s="218"/>
      <c r="IR77" s="218"/>
      <c r="IS77" s="218"/>
      <c r="IT77" s="218"/>
      <c r="IU77" s="218"/>
      <c r="IV77" s="218"/>
      <c r="IW77" s="218"/>
      <c r="IX77" s="218"/>
      <c r="IY77" s="218"/>
      <c r="IZ77" s="218"/>
      <c r="JA77" s="218"/>
      <c r="JB77" s="218"/>
      <c r="JC77" s="218"/>
      <c r="JD77" s="218"/>
      <c r="JE77" s="218"/>
      <c r="JF77" s="218"/>
      <c r="JG77" s="218"/>
      <c r="JH77" s="218"/>
      <c r="JI77" s="218"/>
      <c r="JJ77" s="218"/>
      <c r="JK77" s="218"/>
      <c r="JL77" s="218"/>
      <c r="JM77" s="218"/>
      <c r="JN77" s="218"/>
      <c r="JO77" s="218"/>
      <c r="JP77" s="218"/>
      <c r="JQ77" s="218"/>
      <c r="JR77" s="218"/>
      <c r="JS77" s="218"/>
      <c r="JT77" s="218"/>
      <c r="JU77" s="218"/>
      <c r="JV77" s="218"/>
      <c r="JW77" s="218"/>
      <c r="JX77" s="218"/>
      <c r="JY77" s="218"/>
      <c r="JZ77" s="218"/>
      <c r="KA77" s="218"/>
      <c r="KB77" s="218"/>
      <c r="KC77" s="218"/>
      <c r="KD77" s="218"/>
      <c r="KE77" s="218"/>
      <c r="KF77" s="218"/>
      <c r="KG77" s="218"/>
      <c r="KH77" s="218"/>
      <c r="KI77" s="218"/>
      <c r="KJ77" s="218"/>
      <c r="KK77" s="218"/>
      <c r="KL77" s="218"/>
      <c r="KM77" s="218"/>
      <c r="KN77" s="218"/>
      <c r="KO77" s="218"/>
      <c r="KP77" s="218"/>
      <c r="KQ77" s="218"/>
      <c r="KR77" s="218"/>
      <c r="KS77" s="218"/>
      <c r="KT77" s="218"/>
      <c r="KU77" s="218"/>
      <c r="KV77" s="218"/>
      <c r="KW77" s="218"/>
      <c r="KX77" s="218"/>
      <c r="KY77" s="218"/>
      <c r="KZ77" s="218"/>
      <c r="LA77" s="218"/>
      <c r="LB77" s="218"/>
      <c r="LC77" s="218"/>
      <c r="LD77" s="218"/>
      <c r="LE77" s="218"/>
      <c r="LF77" s="218"/>
      <c r="LG77" s="218"/>
      <c r="LH77" s="218"/>
      <c r="LI77" s="218"/>
      <c r="LJ77" s="218"/>
      <c r="LK77" s="218"/>
      <c r="LL77" s="218"/>
      <c r="LM77" s="218"/>
      <c r="LN77" s="218"/>
      <c r="LO77" s="218"/>
      <c r="LP77" s="218"/>
      <c r="LQ77" s="218"/>
      <c r="LR77" s="218"/>
      <c r="LS77" s="218"/>
      <c r="LT77" s="218"/>
      <c r="LU77" s="218"/>
      <c r="LV77" s="218"/>
      <c r="LW77" s="218"/>
      <c r="LX77" s="218"/>
      <c r="LY77" s="218"/>
      <c r="LZ77" s="218"/>
      <c r="MA77" s="218"/>
      <c r="MB77" s="218"/>
      <c r="MC77" s="218"/>
      <c r="MD77" s="218"/>
      <c r="ME77" s="218"/>
      <c r="MF77" s="218"/>
      <c r="MG77" s="218"/>
      <c r="MH77" s="218"/>
      <c r="MI77" s="218"/>
      <c r="MJ77" s="218"/>
      <c r="MK77" s="218"/>
      <c r="ML77" s="218"/>
      <c r="MM77" s="218"/>
      <c r="MN77" s="218"/>
      <c r="MO77" s="218"/>
      <c r="MP77" s="218"/>
      <c r="MQ77" s="218"/>
      <c r="MR77" s="218"/>
      <c r="MS77" s="218"/>
      <c r="MT77" s="218"/>
      <c r="MU77" s="218"/>
      <c r="MV77" s="218"/>
      <c r="MW77" s="218"/>
      <c r="MX77" s="218"/>
      <c r="MY77" s="218"/>
      <c r="MZ77" s="218"/>
      <c r="NA77" s="218"/>
      <c r="NB77" s="218"/>
      <c r="NC77" s="218"/>
      <c r="ND77" s="218"/>
      <c r="NE77" s="218"/>
      <c r="NF77" s="218"/>
      <c r="NG77" s="218"/>
      <c r="NH77" s="218"/>
      <c r="NI77" s="218"/>
      <c r="NJ77" s="218"/>
      <c r="NK77" s="218"/>
      <c r="NL77" s="218"/>
      <c r="NM77" s="218"/>
      <c r="NN77" s="218"/>
      <c r="NO77" s="218"/>
      <c r="NP77" s="218"/>
      <c r="NQ77" s="218"/>
      <c r="NR77" s="218"/>
      <c r="NS77" s="218"/>
      <c r="NT77" s="218"/>
      <c r="NU77" s="218"/>
      <c r="NV77" s="218"/>
      <c r="NW77" s="218"/>
      <c r="NX77" s="218"/>
      <c r="NY77" s="218"/>
      <c r="NZ77" s="218"/>
      <c r="OA77" s="218"/>
      <c r="OB77" s="218"/>
      <c r="OC77" s="218"/>
      <c r="OD77" s="218"/>
      <c r="OE77" s="218"/>
      <c r="OF77" s="218"/>
      <c r="OG77" s="218"/>
      <c r="OH77" s="218"/>
      <c r="OI77" s="218"/>
      <c r="OJ77" s="218"/>
      <c r="OK77" s="218"/>
      <c r="OL77" s="218"/>
      <c r="OM77" s="218"/>
      <c r="ON77" s="218"/>
      <c r="OO77" s="218"/>
      <c r="OP77" s="218"/>
      <c r="OQ77" s="218"/>
      <c r="OR77" s="218"/>
      <c r="OS77" s="218"/>
      <c r="OT77" s="218"/>
      <c r="OU77" s="218"/>
      <c r="OV77" s="218"/>
      <c r="OW77" s="218"/>
      <c r="OX77" s="218"/>
      <c r="OY77" s="218"/>
      <c r="OZ77" s="218"/>
      <c r="PA77" s="218"/>
      <c r="PB77" s="218"/>
      <c r="PC77" s="218"/>
      <c r="PD77" s="218"/>
      <c r="PE77" s="218"/>
    </row>
    <row r="78" spans="1:421" s="472" customFormat="1" ht="111" customHeight="1">
      <c r="A78" s="728">
        <v>60</v>
      </c>
      <c r="B78" s="600">
        <v>7000024508</v>
      </c>
      <c r="C78" s="600">
        <v>40</v>
      </c>
      <c r="D78" s="600">
        <v>120</v>
      </c>
      <c r="E78" s="600">
        <v>830</v>
      </c>
      <c r="F78" s="600" t="s">
        <v>527</v>
      </c>
      <c r="G78" s="599">
        <v>100044160</v>
      </c>
      <c r="H78" s="321"/>
      <c r="I78" s="322"/>
      <c r="J78" s="321"/>
      <c r="K78" s="320"/>
      <c r="L78" s="600" t="s">
        <v>596</v>
      </c>
      <c r="M78" s="600" t="s">
        <v>219</v>
      </c>
      <c r="N78" s="600">
        <v>256</v>
      </c>
      <c r="O78" s="465"/>
      <c r="P78" s="601">
        <v>18</v>
      </c>
      <c r="Q78" s="318" t="str">
        <f t="shared" si="18"/>
        <v>INCLUDED</v>
      </c>
      <c r="R78" s="318" t="str">
        <f t="shared" si="19"/>
        <v>INCLUDED</v>
      </c>
      <c r="S78" s="318" t="str">
        <f t="shared" si="20"/>
        <v>INCLUDED</v>
      </c>
      <c r="T78" s="466">
        <f t="shared" si="21"/>
        <v>0</v>
      </c>
      <c r="U78" s="300">
        <f t="shared" si="22"/>
        <v>0</v>
      </c>
      <c r="V78" s="371">
        <f>Discount!$J$36</f>
        <v>0</v>
      </c>
      <c r="W78" s="300">
        <f t="shared" si="23"/>
        <v>0</v>
      </c>
      <c r="X78" s="301">
        <f t="shared" si="24"/>
        <v>0</v>
      </c>
      <c r="Y78" s="467">
        <f t="shared" si="25"/>
        <v>0</v>
      </c>
      <c r="Z78" s="546">
        <f t="shared" si="26"/>
        <v>0</v>
      </c>
      <c r="AA78" s="467">
        <f t="shared" si="27"/>
        <v>0</v>
      </c>
      <c r="AB78" s="468">
        <f t="shared" si="28"/>
        <v>0</v>
      </c>
      <c r="AC78" s="467">
        <f t="shared" si="29"/>
        <v>0</v>
      </c>
      <c r="AD78" s="468"/>
      <c r="AE78" s="550"/>
      <c r="AF78" s="6"/>
      <c r="AG78" s="6"/>
      <c r="AH78" s="6"/>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218"/>
      <c r="BI78" s="218"/>
      <c r="BJ78" s="218"/>
      <c r="BK78" s="218"/>
      <c r="BL78" s="218"/>
      <c r="BM78" s="218"/>
      <c r="BN78" s="218"/>
      <c r="BO78" s="218"/>
      <c r="BP78" s="218"/>
      <c r="BQ78" s="218"/>
      <c r="BR78" s="218"/>
      <c r="BS78" s="218"/>
      <c r="BT78" s="218"/>
      <c r="BU78" s="218"/>
      <c r="BV78" s="218"/>
      <c r="BW78" s="218"/>
      <c r="BX78" s="218"/>
      <c r="BY78" s="218"/>
      <c r="BZ78" s="218"/>
      <c r="CA78" s="218"/>
      <c r="CB78" s="218"/>
      <c r="CC78" s="218"/>
      <c r="CD78" s="218"/>
      <c r="CE78" s="218"/>
      <c r="CF78" s="218"/>
      <c r="CG78" s="218"/>
      <c r="CH78" s="218"/>
      <c r="CI78" s="218"/>
      <c r="CJ78" s="218"/>
      <c r="CK78" s="218"/>
      <c r="CL78" s="218"/>
      <c r="CM78" s="218"/>
      <c r="CN78" s="218"/>
      <c r="CO78" s="218"/>
      <c r="CP78" s="218"/>
      <c r="CQ78" s="218"/>
      <c r="CR78" s="218"/>
      <c r="CS78" s="218"/>
      <c r="CT78" s="218"/>
      <c r="CU78" s="218"/>
      <c r="CV78" s="218"/>
      <c r="CW78" s="218"/>
      <c r="CX78" s="218"/>
      <c r="CY78" s="218"/>
      <c r="CZ78" s="218"/>
      <c r="DA78" s="218"/>
      <c r="DB78" s="218"/>
      <c r="DC78" s="218"/>
      <c r="DD78" s="218"/>
      <c r="DE78" s="218"/>
      <c r="DF78" s="218"/>
      <c r="DG78" s="218"/>
      <c r="DH78" s="218"/>
      <c r="DI78" s="218"/>
      <c r="DJ78" s="218"/>
      <c r="DK78" s="218"/>
      <c r="DL78" s="218"/>
      <c r="DM78" s="218"/>
      <c r="DN78" s="218"/>
      <c r="DO78" s="218"/>
      <c r="DP78" s="218"/>
      <c r="DQ78" s="218"/>
      <c r="DR78" s="218"/>
      <c r="DS78" s="218"/>
      <c r="DT78" s="218"/>
      <c r="DU78" s="218"/>
      <c r="DV78" s="218"/>
      <c r="DW78" s="218"/>
      <c r="DX78" s="218"/>
      <c r="DY78" s="218"/>
      <c r="DZ78" s="218"/>
      <c r="EA78" s="218"/>
      <c r="EB78" s="218"/>
      <c r="EC78" s="218"/>
      <c r="ED78" s="218"/>
      <c r="EE78" s="218"/>
      <c r="EF78" s="218"/>
      <c r="EG78" s="218"/>
      <c r="EH78" s="218"/>
      <c r="EI78" s="218"/>
      <c r="EJ78" s="218"/>
      <c r="EK78" s="218"/>
      <c r="EL78" s="218"/>
      <c r="EM78" s="218"/>
      <c r="EN78" s="218"/>
      <c r="EO78" s="218"/>
      <c r="EP78" s="218"/>
      <c r="EQ78" s="218"/>
      <c r="ER78" s="218"/>
      <c r="ES78" s="218"/>
      <c r="ET78" s="218"/>
      <c r="EU78" s="218"/>
      <c r="EV78" s="218"/>
      <c r="EW78" s="218"/>
      <c r="EX78" s="218"/>
      <c r="EY78" s="218"/>
      <c r="EZ78" s="218"/>
      <c r="FA78" s="218"/>
      <c r="FB78" s="218"/>
      <c r="FC78" s="218"/>
      <c r="FD78" s="218"/>
      <c r="FE78" s="218"/>
      <c r="FF78" s="218"/>
      <c r="FG78" s="218"/>
      <c r="FH78" s="218"/>
      <c r="FI78" s="218"/>
      <c r="FJ78" s="218"/>
      <c r="FK78" s="218"/>
      <c r="FL78" s="218"/>
      <c r="FM78" s="218"/>
      <c r="FN78" s="218"/>
      <c r="FO78" s="218"/>
      <c r="FP78" s="218"/>
      <c r="FQ78" s="218"/>
      <c r="FR78" s="218"/>
      <c r="FS78" s="218"/>
      <c r="FT78" s="218"/>
      <c r="FU78" s="218"/>
      <c r="FV78" s="218"/>
      <c r="FW78" s="218"/>
      <c r="FX78" s="218"/>
      <c r="FY78" s="218"/>
      <c r="FZ78" s="218"/>
      <c r="GA78" s="218"/>
      <c r="GB78" s="218"/>
      <c r="GC78" s="218"/>
      <c r="GD78" s="218"/>
      <c r="GE78" s="218"/>
      <c r="GF78" s="218"/>
      <c r="GG78" s="218"/>
      <c r="GH78" s="218"/>
      <c r="GI78" s="218"/>
      <c r="GJ78" s="218"/>
      <c r="GK78" s="218"/>
      <c r="GL78" s="218"/>
      <c r="GM78" s="218"/>
      <c r="GN78" s="218"/>
      <c r="GO78" s="218"/>
      <c r="GP78" s="218"/>
      <c r="GQ78" s="218"/>
      <c r="GR78" s="218"/>
      <c r="GS78" s="218"/>
      <c r="GT78" s="218"/>
      <c r="GU78" s="218"/>
      <c r="GV78" s="218"/>
      <c r="GW78" s="218"/>
      <c r="GX78" s="218"/>
      <c r="GY78" s="218"/>
      <c r="GZ78" s="218"/>
      <c r="HA78" s="218"/>
      <c r="HB78" s="218"/>
      <c r="HC78" s="218"/>
      <c r="HD78" s="218"/>
      <c r="HE78" s="218"/>
      <c r="HF78" s="218"/>
      <c r="HG78" s="218"/>
      <c r="HH78" s="218"/>
      <c r="HI78" s="218"/>
      <c r="HJ78" s="218"/>
      <c r="HK78" s="218"/>
      <c r="HL78" s="218"/>
      <c r="HM78" s="218"/>
      <c r="HN78" s="218"/>
      <c r="HO78" s="218"/>
      <c r="HP78" s="218"/>
      <c r="HQ78" s="218"/>
      <c r="HR78" s="218"/>
      <c r="HS78" s="218"/>
      <c r="HT78" s="218"/>
      <c r="HU78" s="218"/>
      <c r="HV78" s="218"/>
      <c r="HW78" s="218"/>
      <c r="HX78" s="218"/>
      <c r="HY78" s="218"/>
      <c r="HZ78" s="218"/>
      <c r="IA78" s="218"/>
      <c r="IB78" s="218"/>
      <c r="IC78" s="218"/>
      <c r="ID78" s="218"/>
      <c r="IE78" s="218"/>
      <c r="IF78" s="218"/>
      <c r="IG78" s="218"/>
      <c r="IH78" s="218"/>
      <c r="II78" s="218"/>
      <c r="IJ78" s="218"/>
      <c r="IK78" s="218"/>
      <c r="IL78" s="218"/>
      <c r="IM78" s="218"/>
      <c r="IN78" s="218"/>
      <c r="IO78" s="218"/>
      <c r="IP78" s="218"/>
      <c r="IQ78" s="218"/>
      <c r="IR78" s="218"/>
      <c r="IS78" s="218"/>
      <c r="IT78" s="218"/>
      <c r="IU78" s="218"/>
      <c r="IV78" s="218"/>
      <c r="IW78" s="218"/>
      <c r="IX78" s="218"/>
      <c r="IY78" s="218"/>
      <c r="IZ78" s="218"/>
      <c r="JA78" s="218"/>
      <c r="JB78" s="218"/>
      <c r="JC78" s="218"/>
      <c r="JD78" s="218"/>
      <c r="JE78" s="218"/>
      <c r="JF78" s="218"/>
      <c r="JG78" s="218"/>
      <c r="JH78" s="218"/>
      <c r="JI78" s="218"/>
      <c r="JJ78" s="218"/>
      <c r="JK78" s="218"/>
      <c r="JL78" s="218"/>
      <c r="JM78" s="218"/>
      <c r="JN78" s="218"/>
      <c r="JO78" s="218"/>
      <c r="JP78" s="218"/>
      <c r="JQ78" s="218"/>
      <c r="JR78" s="218"/>
      <c r="JS78" s="218"/>
      <c r="JT78" s="218"/>
      <c r="JU78" s="218"/>
      <c r="JV78" s="218"/>
      <c r="JW78" s="218"/>
      <c r="JX78" s="218"/>
      <c r="JY78" s="218"/>
      <c r="JZ78" s="218"/>
      <c r="KA78" s="218"/>
      <c r="KB78" s="218"/>
      <c r="KC78" s="218"/>
      <c r="KD78" s="218"/>
      <c r="KE78" s="218"/>
      <c r="KF78" s="218"/>
      <c r="KG78" s="218"/>
      <c r="KH78" s="218"/>
      <c r="KI78" s="218"/>
      <c r="KJ78" s="218"/>
      <c r="KK78" s="218"/>
      <c r="KL78" s="218"/>
      <c r="KM78" s="218"/>
      <c r="KN78" s="218"/>
      <c r="KO78" s="218"/>
      <c r="KP78" s="218"/>
      <c r="KQ78" s="218"/>
      <c r="KR78" s="218"/>
      <c r="KS78" s="218"/>
      <c r="KT78" s="218"/>
      <c r="KU78" s="218"/>
      <c r="KV78" s="218"/>
      <c r="KW78" s="218"/>
      <c r="KX78" s="218"/>
      <c r="KY78" s="218"/>
      <c r="KZ78" s="218"/>
      <c r="LA78" s="218"/>
      <c r="LB78" s="218"/>
      <c r="LC78" s="218"/>
      <c r="LD78" s="218"/>
      <c r="LE78" s="218"/>
      <c r="LF78" s="218"/>
      <c r="LG78" s="218"/>
      <c r="LH78" s="218"/>
      <c r="LI78" s="218"/>
      <c r="LJ78" s="218"/>
      <c r="LK78" s="218"/>
      <c r="LL78" s="218"/>
      <c r="LM78" s="218"/>
      <c r="LN78" s="218"/>
      <c r="LO78" s="218"/>
      <c r="LP78" s="218"/>
      <c r="LQ78" s="218"/>
      <c r="LR78" s="218"/>
      <c r="LS78" s="218"/>
      <c r="LT78" s="218"/>
      <c r="LU78" s="218"/>
      <c r="LV78" s="218"/>
      <c r="LW78" s="218"/>
      <c r="LX78" s="218"/>
      <c r="LY78" s="218"/>
      <c r="LZ78" s="218"/>
      <c r="MA78" s="218"/>
      <c r="MB78" s="218"/>
      <c r="MC78" s="218"/>
      <c r="MD78" s="218"/>
      <c r="ME78" s="218"/>
      <c r="MF78" s="218"/>
      <c r="MG78" s="218"/>
      <c r="MH78" s="218"/>
      <c r="MI78" s="218"/>
      <c r="MJ78" s="218"/>
      <c r="MK78" s="218"/>
      <c r="ML78" s="218"/>
      <c r="MM78" s="218"/>
      <c r="MN78" s="218"/>
      <c r="MO78" s="218"/>
      <c r="MP78" s="218"/>
      <c r="MQ78" s="218"/>
      <c r="MR78" s="218"/>
      <c r="MS78" s="218"/>
      <c r="MT78" s="218"/>
      <c r="MU78" s="218"/>
      <c r="MV78" s="218"/>
      <c r="MW78" s="218"/>
      <c r="MX78" s="218"/>
      <c r="MY78" s="218"/>
      <c r="MZ78" s="218"/>
      <c r="NA78" s="218"/>
      <c r="NB78" s="218"/>
      <c r="NC78" s="218"/>
      <c r="ND78" s="218"/>
      <c r="NE78" s="218"/>
      <c r="NF78" s="218"/>
      <c r="NG78" s="218"/>
      <c r="NH78" s="218"/>
      <c r="NI78" s="218"/>
      <c r="NJ78" s="218"/>
      <c r="NK78" s="218"/>
      <c r="NL78" s="218"/>
      <c r="NM78" s="218"/>
      <c r="NN78" s="218"/>
      <c r="NO78" s="218"/>
      <c r="NP78" s="218"/>
      <c r="NQ78" s="218"/>
      <c r="NR78" s="218"/>
      <c r="NS78" s="218"/>
      <c r="NT78" s="218"/>
      <c r="NU78" s="218"/>
      <c r="NV78" s="218"/>
      <c r="NW78" s="218"/>
      <c r="NX78" s="218"/>
      <c r="NY78" s="218"/>
      <c r="NZ78" s="218"/>
      <c r="OA78" s="218"/>
      <c r="OB78" s="218"/>
      <c r="OC78" s="218"/>
      <c r="OD78" s="218"/>
      <c r="OE78" s="218"/>
      <c r="OF78" s="218"/>
      <c r="OG78" s="218"/>
      <c r="OH78" s="218"/>
      <c r="OI78" s="218"/>
      <c r="OJ78" s="218"/>
      <c r="OK78" s="218"/>
      <c r="OL78" s="218"/>
      <c r="OM78" s="218"/>
      <c r="ON78" s="218"/>
      <c r="OO78" s="218"/>
      <c r="OP78" s="218"/>
      <c r="OQ78" s="218"/>
      <c r="OR78" s="218"/>
      <c r="OS78" s="218"/>
      <c r="OT78" s="218"/>
      <c r="OU78" s="218"/>
      <c r="OV78" s="218"/>
      <c r="OW78" s="218"/>
      <c r="OX78" s="218"/>
      <c r="OY78" s="218"/>
      <c r="OZ78" s="218"/>
      <c r="PA78" s="218"/>
      <c r="PB78" s="218"/>
      <c r="PC78" s="218"/>
      <c r="PD78" s="218"/>
      <c r="PE78" s="218"/>
    </row>
    <row r="79" spans="1:421" s="472" customFormat="1" ht="111" customHeight="1">
      <c r="A79" s="727">
        <v>61</v>
      </c>
      <c r="B79" s="600">
        <v>7000024508</v>
      </c>
      <c r="C79" s="600">
        <v>40</v>
      </c>
      <c r="D79" s="600">
        <v>120</v>
      </c>
      <c r="E79" s="600">
        <v>840</v>
      </c>
      <c r="F79" s="600" t="s">
        <v>527</v>
      </c>
      <c r="G79" s="599">
        <v>100044159</v>
      </c>
      <c r="H79" s="321"/>
      <c r="I79" s="322"/>
      <c r="J79" s="321"/>
      <c r="K79" s="320"/>
      <c r="L79" s="600" t="s">
        <v>597</v>
      </c>
      <c r="M79" s="600" t="s">
        <v>219</v>
      </c>
      <c r="N79" s="600">
        <v>100</v>
      </c>
      <c r="O79" s="465"/>
      <c r="P79" s="601">
        <v>18</v>
      </c>
      <c r="Q79" s="318" t="str">
        <f t="shared" si="18"/>
        <v>INCLUDED</v>
      </c>
      <c r="R79" s="318" t="str">
        <f t="shared" si="19"/>
        <v>INCLUDED</v>
      </c>
      <c r="S79" s="318" t="str">
        <f t="shared" si="20"/>
        <v>INCLUDED</v>
      </c>
      <c r="T79" s="466">
        <f t="shared" si="21"/>
        <v>0</v>
      </c>
      <c r="U79" s="300">
        <f t="shared" si="22"/>
        <v>0</v>
      </c>
      <c r="V79" s="371">
        <f>Discount!$J$36</f>
        <v>0</v>
      </c>
      <c r="W79" s="300">
        <f t="shared" si="23"/>
        <v>0</v>
      </c>
      <c r="X79" s="301">
        <f t="shared" si="24"/>
        <v>0</v>
      </c>
      <c r="Y79" s="467">
        <f t="shared" si="25"/>
        <v>0</v>
      </c>
      <c r="Z79" s="546">
        <f t="shared" si="26"/>
        <v>0</v>
      </c>
      <c r="AA79" s="467">
        <f t="shared" si="27"/>
        <v>0</v>
      </c>
      <c r="AB79" s="468">
        <f t="shared" si="28"/>
        <v>0</v>
      </c>
      <c r="AC79" s="467">
        <f t="shared" si="29"/>
        <v>0</v>
      </c>
      <c r="AD79" s="468"/>
      <c r="AE79" s="550"/>
      <c r="AF79" s="6"/>
      <c r="AG79" s="6"/>
      <c r="AH79" s="6"/>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218"/>
      <c r="BI79" s="218"/>
      <c r="BJ79" s="218"/>
      <c r="BK79" s="218"/>
      <c r="BL79" s="218"/>
      <c r="BM79" s="218"/>
      <c r="BN79" s="218"/>
      <c r="BO79" s="218"/>
      <c r="BP79" s="218"/>
      <c r="BQ79" s="218"/>
      <c r="BR79" s="218"/>
      <c r="BS79" s="218"/>
      <c r="BT79" s="218"/>
      <c r="BU79" s="218"/>
      <c r="BV79" s="218"/>
      <c r="BW79" s="218"/>
      <c r="BX79" s="218"/>
      <c r="BY79" s="218"/>
      <c r="BZ79" s="218"/>
      <c r="CA79" s="218"/>
      <c r="CB79" s="218"/>
      <c r="CC79" s="218"/>
      <c r="CD79" s="218"/>
      <c r="CE79" s="218"/>
      <c r="CF79" s="218"/>
      <c r="CG79" s="218"/>
      <c r="CH79" s="218"/>
      <c r="CI79" s="218"/>
      <c r="CJ79" s="218"/>
      <c r="CK79" s="218"/>
      <c r="CL79" s="218"/>
      <c r="CM79" s="218"/>
      <c r="CN79" s="218"/>
      <c r="CO79" s="218"/>
      <c r="CP79" s="218"/>
      <c r="CQ79" s="218"/>
      <c r="CR79" s="218"/>
      <c r="CS79" s="218"/>
      <c r="CT79" s="218"/>
      <c r="CU79" s="218"/>
      <c r="CV79" s="218"/>
      <c r="CW79" s="218"/>
      <c r="CX79" s="218"/>
      <c r="CY79" s="218"/>
      <c r="CZ79" s="218"/>
      <c r="DA79" s="218"/>
      <c r="DB79" s="218"/>
      <c r="DC79" s="218"/>
      <c r="DD79" s="218"/>
      <c r="DE79" s="218"/>
      <c r="DF79" s="218"/>
      <c r="DG79" s="218"/>
      <c r="DH79" s="218"/>
      <c r="DI79" s="218"/>
      <c r="DJ79" s="218"/>
      <c r="DK79" s="218"/>
      <c r="DL79" s="218"/>
      <c r="DM79" s="218"/>
      <c r="DN79" s="218"/>
      <c r="DO79" s="218"/>
      <c r="DP79" s="218"/>
      <c r="DQ79" s="218"/>
      <c r="DR79" s="218"/>
      <c r="DS79" s="218"/>
      <c r="DT79" s="218"/>
      <c r="DU79" s="218"/>
      <c r="DV79" s="218"/>
      <c r="DW79" s="218"/>
      <c r="DX79" s="218"/>
      <c r="DY79" s="218"/>
      <c r="DZ79" s="218"/>
      <c r="EA79" s="218"/>
      <c r="EB79" s="218"/>
      <c r="EC79" s="218"/>
      <c r="ED79" s="218"/>
      <c r="EE79" s="218"/>
      <c r="EF79" s="218"/>
      <c r="EG79" s="218"/>
      <c r="EH79" s="218"/>
      <c r="EI79" s="218"/>
      <c r="EJ79" s="218"/>
      <c r="EK79" s="218"/>
      <c r="EL79" s="218"/>
      <c r="EM79" s="218"/>
      <c r="EN79" s="218"/>
      <c r="EO79" s="218"/>
      <c r="EP79" s="218"/>
      <c r="EQ79" s="218"/>
      <c r="ER79" s="218"/>
      <c r="ES79" s="218"/>
      <c r="ET79" s="218"/>
      <c r="EU79" s="218"/>
      <c r="EV79" s="218"/>
      <c r="EW79" s="218"/>
      <c r="EX79" s="218"/>
      <c r="EY79" s="218"/>
      <c r="EZ79" s="218"/>
      <c r="FA79" s="218"/>
      <c r="FB79" s="218"/>
      <c r="FC79" s="218"/>
      <c r="FD79" s="218"/>
      <c r="FE79" s="218"/>
      <c r="FF79" s="218"/>
      <c r="FG79" s="218"/>
      <c r="FH79" s="218"/>
      <c r="FI79" s="218"/>
      <c r="FJ79" s="218"/>
      <c r="FK79" s="218"/>
      <c r="FL79" s="218"/>
      <c r="FM79" s="218"/>
      <c r="FN79" s="218"/>
      <c r="FO79" s="218"/>
      <c r="FP79" s="218"/>
      <c r="FQ79" s="218"/>
      <c r="FR79" s="218"/>
      <c r="FS79" s="218"/>
      <c r="FT79" s="218"/>
      <c r="FU79" s="218"/>
      <c r="FV79" s="218"/>
      <c r="FW79" s="218"/>
      <c r="FX79" s="218"/>
      <c r="FY79" s="218"/>
      <c r="FZ79" s="218"/>
      <c r="GA79" s="218"/>
      <c r="GB79" s="218"/>
      <c r="GC79" s="218"/>
      <c r="GD79" s="218"/>
      <c r="GE79" s="218"/>
      <c r="GF79" s="218"/>
      <c r="GG79" s="218"/>
      <c r="GH79" s="218"/>
      <c r="GI79" s="218"/>
      <c r="GJ79" s="218"/>
      <c r="GK79" s="218"/>
      <c r="GL79" s="218"/>
      <c r="GM79" s="218"/>
      <c r="GN79" s="218"/>
      <c r="GO79" s="218"/>
      <c r="GP79" s="218"/>
      <c r="GQ79" s="218"/>
      <c r="GR79" s="218"/>
      <c r="GS79" s="218"/>
      <c r="GT79" s="218"/>
      <c r="GU79" s="218"/>
      <c r="GV79" s="218"/>
      <c r="GW79" s="218"/>
      <c r="GX79" s="218"/>
      <c r="GY79" s="218"/>
      <c r="GZ79" s="218"/>
      <c r="HA79" s="218"/>
      <c r="HB79" s="218"/>
      <c r="HC79" s="218"/>
      <c r="HD79" s="218"/>
      <c r="HE79" s="218"/>
      <c r="HF79" s="218"/>
      <c r="HG79" s="218"/>
      <c r="HH79" s="218"/>
      <c r="HI79" s="218"/>
      <c r="HJ79" s="218"/>
      <c r="HK79" s="218"/>
      <c r="HL79" s="218"/>
      <c r="HM79" s="218"/>
      <c r="HN79" s="218"/>
      <c r="HO79" s="218"/>
      <c r="HP79" s="218"/>
      <c r="HQ79" s="218"/>
      <c r="HR79" s="218"/>
      <c r="HS79" s="218"/>
      <c r="HT79" s="218"/>
      <c r="HU79" s="218"/>
      <c r="HV79" s="218"/>
      <c r="HW79" s="218"/>
      <c r="HX79" s="218"/>
      <c r="HY79" s="218"/>
      <c r="HZ79" s="218"/>
      <c r="IA79" s="218"/>
      <c r="IB79" s="218"/>
      <c r="IC79" s="218"/>
      <c r="ID79" s="218"/>
      <c r="IE79" s="218"/>
      <c r="IF79" s="218"/>
      <c r="IG79" s="218"/>
      <c r="IH79" s="218"/>
      <c r="II79" s="218"/>
      <c r="IJ79" s="218"/>
      <c r="IK79" s="218"/>
      <c r="IL79" s="218"/>
      <c r="IM79" s="218"/>
      <c r="IN79" s="218"/>
      <c r="IO79" s="218"/>
      <c r="IP79" s="218"/>
      <c r="IQ79" s="218"/>
      <c r="IR79" s="218"/>
      <c r="IS79" s="218"/>
      <c r="IT79" s="218"/>
      <c r="IU79" s="218"/>
      <c r="IV79" s="218"/>
      <c r="IW79" s="218"/>
      <c r="IX79" s="218"/>
      <c r="IY79" s="218"/>
      <c r="IZ79" s="218"/>
      <c r="JA79" s="218"/>
      <c r="JB79" s="218"/>
      <c r="JC79" s="218"/>
      <c r="JD79" s="218"/>
      <c r="JE79" s="218"/>
      <c r="JF79" s="218"/>
      <c r="JG79" s="218"/>
      <c r="JH79" s="218"/>
      <c r="JI79" s="218"/>
      <c r="JJ79" s="218"/>
      <c r="JK79" s="218"/>
      <c r="JL79" s="218"/>
      <c r="JM79" s="218"/>
      <c r="JN79" s="218"/>
      <c r="JO79" s="218"/>
      <c r="JP79" s="218"/>
      <c r="JQ79" s="218"/>
      <c r="JR79" s="218"/>
      <c r="JS79" s="218"/>
      <c r="JT79" s="218"/>
      <c r="JU79" s="218"/>
      <c r="JV79" s="218"/>
      <c r="JW79" s="218"/>
      <c r="JX79" s="218"/>
      <c r="JY79" s="218"/>
      <c r="JZ79" s="218"/>
      <c r="KA79" s="218"/>
      <c r="KB79" s="218"/>
      <c r="KC79" s="218"/>
      <c r="KD79" s="218"/>
      <c r="KE79" s="218"/>
      <c r="KF79" s="218"/>
      <c r="KG79" s="218"/>
      <c r="KH79" s="218"/>
      <c r="KI79" s="218"/>
      <c r="KJ79" s="218"/>
      <c r="KK79" s="218"/>
      <c r="KL79" s="218"/>
      <c r="KM79" s="218"/>
      <c r="KN79" s="218"/>
      <c r="KO79" s="218"/>
      <c r="KP79" s="218"/>
      <c r="KQ79" s="218"/>
      <c r="KR79" s="218"/>
      <c r="KS79" s="218"/>
      <c r="KT79" s="218"/>
      <c r="KU79" s="218"/>
      <c r="KV79" s="218"/>
      <c r="KW79" s="218"/>
      <c r="KX79" s="218"/>
      <c r="KY79" s="218"/>
      <c r="KZ79" s="218"/>
      <c r="LA79" s="218"/>
      <c r="LB79" s="218"/>
      <c r="LC79" s="218"/>
      <c r="LD79" s="218"/>
      <c r="LE79" s="218"/>
      <c r="LF79" s="218"/>
      <c r="LG79" s="218"/>
      <c r="LH79" s="218"/>
      <c r="LI79" s="218"/>
      <c r="LJ79" s="218"/>
      <c r="LK79" s="218"/>
      <c r="LL79" s="218"/>
      <c r="LM79" s="218"/>
      <c r="LN79" s="218"/>
      <c r="LO79" s="218"/>
      <c r="LP79" s="218"/>
      <c r="LQ79" s="218"/>
      <c r="LR79" s="218"/>
      <c r="LS79" s="218"/>
      <c r="LT79" s="218"/>
      <c r="LU79" s="218"/>
      <c r="LV79" s="218"/>
      <c r="LW79" s="218"/>
      <c r="LX79" s="218"/>
      <c r="LY79" s="218"/>
      <c r="LZ79" s="218"/>
      <c r="MA79" s="218"/>
      <c r="MB79" s="218"/>
      <c r="MC79" s="218"/>
      <c r="MD79" s="218"/>
      <c r="ME79" s="218"/>
      <c r="MF79" s="218"/>
      <c r="MG79" s="218"/>
      <c r="MH79" s="218"/>
      <c r="MI79" s="218"/>
      <c r="MJ79" s="218"/>
      <c r="MK79" s="218"/>
      <c r="ML79" s="218"/>
      <c r="MM79" s="218"/>
      <c r="MN79" s="218"/>
      <c r="MO79" s="218"/>
      <c r="MP79" s="218"/>
      <c r="MQ79" s="218"/>
      <c r="MR79" s="218"/>
      <c r="MS79" s="218"/>
      <c r="MT79" s="218"/>
      <c r="MU79" s="218"/>
      <c r="MV79" s="218"/>
      <c r="MW79" s="218"/>
      <c r="MX79" s="218"/>
      <c r="MY79" s="218"/>
      <c r="MZ79" s="218"/>
      <c r="NA79" s="218"/>
      <c r="NB79" s="218"/>
      <c r="NC79" s="218"/>
      <c r="ND79" s="218"/>
      <c r="NE79" s="218"/>
      <c r="NF79" s="218"/>
      <c r="NG79" s="218"/>
      <c r="NH79" s="218"/>
      <c r="NI79" s="218"/>
      <c r="NJ79" s="218"/>
      <c r="NK79" s="218"/>
      <c r="NL79" s="218"/>
      <c r="NM79" s="218"/>
      <c r="NN79" s="218"/>
      <c r="NO79" s="218"/>
      <c r="NP79" s="218"/>
      <c r="NQ79" s="218"/>
      <c r="NR79" s="218"/>
      <c r="NS79" s="218"/>
      <c r="NT79" s="218"/>
      <c r="NU79" s="218"/>
      <c r="NV79" s="218"/>
      <c r="NW79" s="218"/>
      <c r="NX79" s="218"/>
      <c r="NY79" s="218"/>
      <c r="NZ79" s="218"/>
      <c r="OA79" s="218"/>
      <c r="OB79" s="218"/>
      <c r="OC79" s="218"/>
      <c r="OD79" s="218"/>
      <c r="OE79" s="218"/>
      <c r="OF79" s="218"/>
      <c r="OG79" s="218"/>
      <c r="OH79" s="218"/>
      <c r="OI79" s="218"/>
      <c r="OJ79" s="218"/>
      <c r="OK79" s="218"/>
      <c r="OL79" s="218"/>
      <c r="OM79" s="218"/>
      <c r="ON79" s="218"/>
      <c r="OO79" s="218"/>
      <c r="OP79" s="218"/>
      <c r="OQ79" s="218"/>
      <c r="OR79" s="218"/>
      <c r="OS79" s="218"/>
      <c r="OT79" s="218"/>
      <c r="OU79" s="218"/>
      <c r="OV79" s="218"/>
      <c r="OW79" s="218"/>
      <c r="OX79" s="218"/>
      <c r="OY79" s="218"/>
      <c r="OZ79" s="218"/>
      <c r="PA79" s="218"/>
      <c r="PB79" s="218"/>
      <c r="PC79" s="218"/>
      <c r="PD79" s="218"/>
      <c r="PE79" s="218"/>
    </row>
    <row r="80" spans="1:421" s="472" customFormat="1" ht="111" customHeight="1">
      <c r="A80" s="728">
        <v>62</v>
      </c>
      <c r="B80" s="600">
        <v>7000024508</v>
      </c>
      <c r="C80" s="600">
        <v>50</v>
      </c>
      <c r="D80" s="600">
        <v>130</v>
      </c>
      <c r="E80" s="600">
        <v>10</v>
      </c>
      <c r="F80" s="600" t="s">
        <v>528</v>
      </c>
      <c r="G80" s="599">
        <v>100044242</v>
      </c>
      <c r="H80" s="321"/>
      <c r="I80" s="322"/>
      <c r="J80" s="321"/>
      <c r="K80" s="320"/>
      <c r="L80" s="600" t="s">
        <v>598</v>
      </c>
      <c r="M80" s="600" t="s">
        <v>219</v>
      </c>
      <c r="N80" s="600">
        <v>19</v>
      </c>
      <c r="O80" s="465"/>
      <c r="P80" s="601">
        <v>18</v>
      </c>
      <c r="Q80" s="318" t="str">
        <f t="shared" si="18"/>
        <v>INCLUDED</v>
      </c>
      <c r="R80" s="318" t="str">
        <f t="shared" si="19"/>
        <v>INCLUDED</v>
      </c>
      <c r="S80" s="318" t="str">
        <f t="shared" si="20"/>
        <v>INCLUDED</v>
      </c>
      <c r="T80" s="466">
        <f t="shared" si="21"/>
        <v>0</v>
      </c>
      <c r="U80" s="300">
        <f t="shared" si="22"/>
        <v>0</v>
      </c>
      <c r="V80" s="371">
        <f>Discount!$J$36</f>
        <v>0</v>
      </c>
      <c r="W80" s="300">
        <f t="shared" si="23"/>
        <v>0</v>
      </c>
      <c r="X80" s="301">
        <f t="shared" si="24"/>
        <v>0</v>
      </c>
      <c r="Y80" s="467">
        <f t="shared" si="25"/>
        <v>0</v>
      </c>
      <c r="Z80" s="546">
        <f t="shared" si="26"/>
        <v>0</v>
      </c>
      <c r="AA80" s="467">
        <f t="shared" si="27"/>
        <v>0</v>
      </c>
      <c r="AB80" s="468">
        <f t="shared" si="28"/>
        <v>0</v>
      </c>
      <c r="AC80" s="467">
        <f t="shared" si="29"/>
        <v>0</v>
      </c>
      <c r="AD80" s="468"/>
      <c r="AE80" s="550"/>
      <c r="AF80" s="6"/>
      <c r="AG80" s="6"/>
      <c r="AH80" s="6"/>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218"/>
      <c r="BI80" s="218"/>
      <c r="BJ80" s="218"/>
      <c r="BK80" s="218"/>
      <c r="BL80" s="218"/>
      <c r="BM80" s="218"/>
      <c r="BN80" s="218"/>
      <c r="BO80" s="218"/>
      <c r="BP80" s="218"/>
      <c r="BQ80" s="218"/>
      <c r="BR80" s="218"/>
      <c r="BS80" s="218"/>
      <c r="BT80" s="218"/>
      <c r="BU80" s="218"/>
      <c r="BV80" s="218"/>
      <c r="BW80" s="218"/>
      <c r="BX80" s="218"/>
      <c r="BY80" s="218"/>
      <c r="BZ80" s="218"/>
      <c r="CA80" s="218"/>
      <c r="CB80" s="218"/>
      <c r="CC80" s="218"/>
      <c r="CD80" s="218"/>
      <c r="CE80" s="218"/>
      <c r="CF80" s="218"/>
      <c r="CG80" s="218"/>
      <c r="CH80" s="218"/>
      <c r="CI80" s="218"/>
      <c r="CJ80" s="218"/>
      <c r="CK80" s="218"/>
      <c r="CL80" s="218"/>
      <c r="CM80" s="218"/>
      <c r="CN80" s="218"/>
      <c r="CO80" s="218"/>
      <c r="CP80" s="218"/>
      <c r="CQ80" s="218"/>
      <c r="CR80" s="218"/>
      <c r="CS80" s="218"/>
      <c r="CT80" s="218"/>
      <c r="CU80" s="218"/>
      <c r="CV80" s="218"/>
      <c r="CW80" s="218"/>
      <c r="CX80" s="218"/>
      <c r="CY80" s="218"/>
      <c r="CZ80" s="218"/>
      <c r="DA80" s="218"/>
      <c r="DB80" s="218"/>
      <c r="DC80" s="218"/>
      <c r="DD80" s="218"/>
      <c r="DE80" s="218"/>
      <c r="DF80" s="218"/>
      <c r="DG80" s="218"/>
      <c r="DH80" s="218"/>
      <c r="DI80" s="218"/>
      <c r="DJ80" s="218"/>
      <c r="DK80" s="218"/>
      <c r="DL80" s="218"/>
      <c r="DM80" s="218"/>
      <c r="DN80" s="218"/>
      <c r="DO80" s="218"/>
      <c r="DP80" s="218"/>
      <c r="DQ80" s="218"/>
      <c r="DR80" s="218"/>
      <c r="DS80" s="218"/>
      <c r="DT80" s="218"/>
      <c r="DU80" s="218"/>
      <c r="DV80" s="218"/>
      <c r="DW80" s="218"/>
      <c r="DX80" s="218"/>
      <c r="DY80" s="218"/>
      <c r="DZ80" s="218"/>
      <c r="EA80" s="218"/>
      <c r="EB80" s="218"/>
      <c r="EC80" s="218"/>
      <c r="ED80" s="218"/>
      <c r="EE80" s="218"/>
      <c r="EF80" s="218"/>
      <c r="EG80" s="218"/>
      <c r="EH80" s="218"/>
      <c r="EI80" s="218"/>
      <c r="EJ80" s="218"/>
      <c r="EK80" s="218"/>
      <c r="EL80" s="218"/>
      <c r="EM80" s="218"/>
      <c r="EN80" s="218"/>
      <c r="EO80" s="218"/>
      <c r="EP80" s="218"/>
      <c r="EQ80" s="218"/>
      <c r="ER80" s="218"/>
      <c r="ES80" s="218"/>
      <c r="ET80" s="218"/>
      <c r="EU80" s="218"/>
      <c r="EV80" s="218"/>
      <c r="EW80" s="218"/>
      <c r="EX80" s="218"/>
      <c r="EY80" s="218"/>
      <c r="EZ80" s="218"/>
      <c r="FA80" s="218"/>
      <c r="FB80" s="218"/>
      <c r="FC80" s="218"/>
      <c r="FD80" s="218"/>
      <c r="FE80" s="218"/>
      <c r="FF80" s="218"/>
      <c r="FG80" s="218"/>
      <c r="FH80" s="218"/>
      <c r="FI80" s="218"/>
      <c r="FJ80" s="218"/>
      <c r="FK80" s="218"/>
      <c r="FL80" s="218"/>
      <c r="FM80" s="218"/>
      <c r="FN80" s="218"/>
      <c r="FO80" s="218"/>
      <c r="FP80" s="218"/>
      <c r="FQ80" s="218"/>
      <c r="FR80" s="218"/>
      <c r="FS80" s="218"/>
      <c r="FT80" s="218"/>
      <c r="FU80" s="218"/>
      <c r="FV80" s="218"/>
      <c r="FW80" s="218"/>
      <c r="FX80" s="218"/>
      <c r="FY80" s="218"/>
      <c r="FZ80" s="218"/>
      <c r="GA80" s="218"/>
      <c r="GB80" s="218"/>
      <c r="GC80" s="218"/>
      <c r="GD80" s="218"/>
      <c r="GE80" s="218"/>
      <c r="GF80" s="218"/>
      <c r="GG80" s="218"/>
      <c r="GH80" s="218"/>
      <c r="GI80" s="218"/>
      <c r="GJ80" s="218"/>
      <c r="GK80" s="218"/>
      <c r="GL80" s="218"/>
      <c r="GM80" s="218"/>
      <c r="GN80" s="218"/>
      <c r="GO80" s="218"/>
      <c r="GP80" s="218"/>
      <c r="GQ80" s="218"/>
      <c r="GR80" s="218"/>
      <c r="GS80" s="218"/>
      <c r="GT80" s="218"/>
      <c r="GU80" s="218"/>
      <c r="GV80" s="218"/>
      <c r="GW80" s="218"/>
      <c r="GX80" s="218"/>
      <c r="GY80" s="218"/>
      <c r="GZ80" s="218"/>
      <c r="HA80" s="218"/>
      <c r="HB80" s="218"/>
      <c r="HC80" s="218"/>
      <c r="HD80" s="218"/>
      <c r="HE80" s="218"/>
      <c r="HF80" s="218"/>
      <c r="HG80" s="218"/>
      <c r="HH80" s="218"/>
      <c r="HI80" s="218"/>
      <c r="HJ80" s="218"/>
      <c r="HK80" s="218"/>
      <c r="HL80" s="218"/>
      <c r="HM80" s="218"/>
      <c r="HN80" s="218"/>
      <c r="HO80" s="218"/>
      <c r="HP80" s="218"/>
      <c r="HQ80" s="218"/>
      <c r="HR80" s="218"/>
      <c r="HS80" s="218"/>
      <c r="HT80" s="218"/>
      <c r="HU80" s="218"/>
      <c r="HV80" s="218"/>
      <c r="HW80" s="218"/>
      <c r="HX80" s="218"/>
      <c r="HY80" s="218"/>
      <c r="HZ80" s="218"/>
      <c r="IA80" s="218"/>
      <c r="IB80" s="218"/>
      <c r="IC80" s="218"/>
      <c r="ID80" s="218"/>
      <c r="IE80" s="218"/>
      <c r="IF80" s="218"/>
      <c r="IG80" s="218"/>
      <c r="IH80" s="218"/>
      <c r="II80" s="218"/>
      <c r="IJ80" s="218"/>
      <c r="IK80" s="218"/>
      <c r="IL80" s="218"/>
      <c r="IM80" s="218"/>
      <c r="IN80" s="218"/>
      <c r="IO80" s="218"/>
      <c r="IP80" s="218"/>
      <c r="IQ80" s="218"/>
      <c r="IR80" s="218"/>
      <c r="IS80" s="218"/>
      <c r="IT80" s="218"/>
      <c r="IU80" s="218"/>
      <c r="IV80" s="218"/>
      <c r="IW80" s="218"/>
      <c r="IX80" s="218"/>
      <c r="IY80" s="218"/>
      <c r="IZ80" s="218"/>
      <c r="JA80" s="218"/>
      <c r="JB80" s="218"/>
      <c r="JC80" s="218"/>
      <c r="JD80" s="218"/>
      <c r="JE80" s="218"/>
      <c r="JF80" s="218"/>
      <c r="JG80" s="218"/>
      <c r="JH80" s="218"/>
      <c r="JI80" s="218"/>
      <c r="JJ80" s="218"/>
      <c r="JK80" s="218"/>
      <c r="JL80" s="218"/>
      <c r="JM80" s="218"/>
      <c r="JN80" s="218"/>
      <c r="JO80" s="218"/>
      <c r="JP80" s="218"/>
      <c r="JQ80" s="218"/>
      <c r="JR80" s="218"/>
      <c r="JS80" s="218"/>
      <c r="JT80" s="218"/>
      <c r="JU80" s="218"/>
      <c r="JV80" s="218"/>
      <c r="JW80" s="218"/>
      <c r="JX80" s="218"/>
      <c r="JY80" s="218"/>
      <c r="JZ80" s="218"/>
      <c r="KA80" s="218"/>
      <c r="KB80" s="218"/>
      <c r="KC80" s="218"/>
      <c r="KD80" s="218"/>
      <c r="KE80" s="218"/>
      <c r="KF80" s="218"/>
      <c r="KG80" s="218"/>
      <c r="KH80" s="218"/>
      <c r="KI80" s="218"/>
      <c r="KJ80" s="218"/>
      <c r="KK80" s="218"/>
      <c r="KL80" s="218"/>
      <c r="KM80" s="218"/>
      <c r="KN80" s="218"/>
      <c r="KO80" s="218"/>
      <c r="KP80" s="218"/>
      <c r="KQ80" s="218"/>
      <c r="KR80" s="218"/>
      <c r="KS80" s="218"/>
      <c r="KT80" s="218"/>
      <c r="KU80" s="218"/>
      <c r="KV80" s="218"/>
      <c r="KW80" s="218"/>
      <c r="KX80" s="218"/>
      <c r="KY80" s="218"/>
      <c r="KZ80" s="218"/>
      <c r="LA80" s="218"/>
      <c r="LB80" s="218"/>
      <c r="LC80" s="218"/>
      <c r="LD80" s="218"/>
      <c r="LE80" s="218"/>
      <c r="LF80" s="218"/>
      <c r="LG80" s="218"/>
      <c r="LH80" s="218"/>
      <c r="LI80" s="218"/>
      <c r="LJ80" s="218"/>
      <c r="LK80" s="218"/>
      <c r="LL80" s="218"/>
      <c r="LM80" s="218"/>
      <c r="LN80" s="218"/>
      <c r="LO80" s="218"/>
      <c r="LP80" s="218"/>
      <c r="LQ80" s="218"/>
      <c r="LR80" s="218"/>
      <c r="LS80" s="218"/>
      <c r="LT80" s="218"/>
      <c r="LU80" s="218"/>
      <c r="LV80" s="218"/>
      <c r="LW80" s="218"/>
      <c r="LX80" s="218"/>
      <c r="LY80" s="218"/>
      <c r="LZ80" s="218"/>
      <c r="MA80" s="218"/>
      <c r="MB80" s="218"/>
      <c r="MC80" s="218"/>
      <c r="MD80" s="218"/>
      <c r="ME80" s="218"/>
      <c r="MF80" s="218"/>
      <c r="MG80" s="218"/>
      <c r="MH80" s="218"/>
      <c r="MI80" s="218"/>
      <c r="MJ80" s="218"/>
      <c r="MK80" s="218"/>
      <c r="ML80" s="218"/>
      <c r="MM80" s="218"/>
      <c r="MN80" s="218"/>
      <c r="MO80" s="218"/>
      <c r="MP80" s="218"/>
      <c r="MQ80" s="218"/>
      <c r="MR80" s="218"/>
      <c r="MS80" s="218"/>
      <c r="MT80" s="218"/>
      <c r="MU80" s="218"/>
      <c r="MV80" s="218"/>
      <c r="MW80" s="218"/>
      <c r="MX80" s="218"/>
      <c r="MY80" s="218"/>
      <c r="MZ80" s="218"/>
      <c r="NA80" s="218"/>
      <c r="NB80" s="218"/>
      <c r="NC80" s="218"/>
      <c r="ND80" s="218"/>
      <c r="NE80" s="218"/>
      <c r="NF80" s="218"/>
      <c r="NG80" s="218"/>
      <c r="NH80" s="218"/>
      <c r="NI80" s="218"/>
      <c r="NJ80" s="218"/>
      <c r="NK80" s="218"/>
      <c r="NL80" s="218"/>
      <c r="NM80" s="218"/>
      <c r="NN80" s="218"/>
      <c r="NO80" s="218"/>
      <c r="NP80" s="218"/>
      <c r="NQ80" s="218"/>
      <c r="NR80" s="218"/>
      <c r="NS80" s="218"/>
      <c r="NT80" s="218"/>
      <c r="NU80" s="218"/>
      <c r="NV80" s="218"/>
      <c r="NW80" s="218"/>
      <c r="NX80" s="218"/>
      <c r="NY80" s="218"/>
      <c r="NZ80" s="218"/>
      <c r="OA80" s="218"/>
      <c r="OB80" s="218"/>
      <c r="OC80" s="218"/>
      <c r="OD80" s="218"/>
      <c r="OE80" s="218"/>
      <c r="OF80" s="218"/>
      <c r="OG80" s="218"/>
      <c r="OH80" s="218"/>
      <c r="OI80" s="218"/>
      <c r="OJ80" s="218"/>
      <c r="OK80" s="218"/>
      <c r="OL80" s="218"/>
      <c r="OM80" s="218"/>
      <c r="ON80" s="218"/>
      <c r="OO80" s="218"/>
      <c r="OP80" s="218"/>
      <c r="OQ80" s="218"/>
      <c r="OR80" s="218"/>
      <c r="OS80" s="218"/>
      <c r="OT80" s="218"/>
      <c r="OU80" s="218"/>
      <c r="OV80" s="218"/>
      <c r="OW80" s="218"/>
      <c r="OX80" s="218"/>
      <c r="OY80" s="218"/>
      <c r="OZ80" s="218"/>
      <c r="PA80" s="218"/>
      <c r="PB80" s="218"/>
      <c r="PC80" s="218"/>
      <c r="PD80" s="218"/>
      <c r="PE80" s="218"/>
    </row>
    <row r="81" spans="1:421" s="472" customFormat="1" ht="111" customHeight="1">
      <c r="A81" s="727">
        <v>63</v>
      </c>
      <c r="B81" s="600">
        <v>7000024508</v>
      </c>
      <c r="C81" s="600">
        <v>50</v>
      </c>
      <c r="D81" s="600">
        <v>130</v>
      </c>
      <c r="E81" s="600">
        <v>20</v>
      </c>
      <c r="F81" s="600" t="s">
        <v>528</v>
      </c>
      <c r="G81" s="599">
        <v>100044243</v>
      </c>
      <c r="H81" s="321"/>
      <c r="I81" s="322"/>
      <c r="J81" s="321"/>
      <c r="K81" s="320"/>
      <c r="L81" s="600" t="s">
        <v>599</v>
      </c>
      <c r="M81" s="600" t="s">
        <v>219</v>
      </c>
      <c r="N81" s="600">
        <v>20</v>
      </c>
      <c r="O81" s="465"/>
      <c r="P81" s="601">
        <v>18</v>
      </c>
      <c r="Q81" s="318" t="str">
        <f t="shared" si="18"/>
        <v>INCLUDED</v>
      </c>
      <c r="R81" s="318" t="str">
        <f t="shared" si="19"/>
        <v>INCLUDED</v>
      </c>
      <c r="S81" s="318" t="str">
        <f t="shared" si="20"/>
        <v>INCLUDED</v>
      </c>
      <c r="T81" s="466">
        <f t="shared" si="21"/>
        <v>0</v>
      </c>
      <c r="U81" s="300">
        <f t="shared" si="22"/>
        <v>0</v>
      </c>
      <c r="V81" s="371">
        <f>Discount!$J$36</f>
        <v>0</v>
      </c>
      <c r="W81" s="300">
        <f t="shared" si="23"/>
        <v>0</v>
      </c>
      <c r="X81" s="301">
        <f t="shared" si="24"/>
        <v>0</v>
      </c>
      <c r="Y81" s="467">
        <f t="shared" si="25"/>
        <v>0</v>
      </c>
      <c r="Z81" s="546">
        <f t="shared" si="26"/>
        <v>0</v>
      </c>
      <c r="AA81" s="467">
        <f t="shared" si="27"/>
        <v>0</v>
      </c>
      <c r="AB81" s="468">
        <f t="shared" si="28"/>
        <v>0</v>
      </c>
      <c r="AC81" s="467">
        <f t="shared" si="29"/>
        <v>0</v>
      </c>
      <c r="AD81" s="468"/>
      <c r="AE81" s="550"/>
      <c r="AF81" s="6"/>
      <c r="AG81" s="6"/>
      <c r="AH81" s="6"/>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218"/>
      <c r="BI81" s="218"/>
      <c r="BJ81" s="218"/>
      <c r="BK81" s="218"/>
      <c r="BL81" s="218"/>
      <c r="BM81" s="218"/>
      <c r="BN81" s="218"/>
      <c r="BO81" s="218"/>
      <c r="BP81" s="218"/>
      <c r="BQ81" s="218"/>
      <c r="BR81" s="218"/>
      <c r="BS81" s="218"/>
      <c r="BT81" s="218"/>
      <c r="BU81" s="218"/>
      <c r="BV81" s="218"/>
      <c r="BW81" s="218"/>
      <c r="BX81" s="218"/>
      <c r="BY81" s="218"/>
      <c r="BZ81" s="218"/>
      <c r="CA81" s="218"/>
      <c r="CB81" s="218"/>
      <c r="CC81" s="218"/>
      <c r="CD81" s="218"/>
      <c r="CE81" s="218"/>
      <c r="CF81" s="218"/>
      <c r="CG81" s="218"/>
      <c r="CH81" s="218"/>
      <c r="CI81" s="218"/>
      <c r="CJ81" s="218"/>
      <c r="CK81" s="218"/>
      <c r="CL81" s="218"/>
      <c r="CM81" s="218"/>
      <c r="CN81" s="218"/>
      <c r="CO81" s="218"/>
      <c r="CP81" s="218"/>
      <c r="CQ81" s="218"/>
      <c r="CR81" s="218"/>
      <c r="CS81" s="218"/>
      <c r="CT81" s="218"/>
      <c r="CU81" s="218"/>
      <c r="CV81" s="218"/>
      <c r="CW81" s="218"/>
      <c r="CX81" s="218"/>
      <c r="CY81" s="218"/>
      <c r="CZ81" s="218"/>
      <c r="DA81" s="218"/>
      <c r="DB81" s="218"/>
      <c r="DC81" s="218"/>
      <c r="DD81" s="218"/>
      <c r="DE81" s="218"/>
      <c r="DF81" s="218"/>
      <c r="DG81" s="218"/>
      <c r="DH81" s="218"/>
      <c r="DI81" s="218"/>
      <c r="DJ81" s="218"/>
      <c r="DK81" s="218"/>
      <c r="DL81" s="218"/>
      <c r="DM81" s="218"/>
      <c r="DN81" s="218"/>
      <c r="DO81" s="218"/>
      <c r="DP81" s="218"/>
      <c r="DQ81" s="218"/>
      <c r="DR81" s="218"/>
      <c r="DS81" s="218"/>
      <c r="DT81" s="218"/>
      <c r="DU81" s="218"/>
      <c r="DV81" s="218"/>
      <c r="DW81" s="218"/>
      <c r="DX81" s="218"/>
      <c r="DY81" s="218"/>
      <c r="DZ81" s="218"/>
      <c r="EA81" s="218"/>
      <c r="EB81" s="218"/>
      <c r="EC81" s="218"/>
      <c r="ED81" s="218"/>
      <c r="EE81" s="218"/>
      <c r="EF81" s="218"/>
      <c r="EG81" s="218"/>
      <c r="EH81" s="218"/>
      <c r="EI81" s="218"/>
      <c r="EJ81" s="218"/>
      <c r="EK81" s="218"/>
      <c r="EL81" s="218"/>
      <c r="EM81" s="218"/>
      <c r="EN81" s="218"/>
      <c r="EO81" s="218"/>
      <c r="EP81" s="218"/>
      <c r="EQ81" s="218"/>
      <c r="ER81" s="218"/>
      <c r="ES81" s="218"/>
      <c r="ET81" s="218"/>
      <c r="EU81" s="218"/>
      <c r="EV81" s="218"/>
      <c r="EW81" s="218"/>
      <c r="EX81" s="218"/>
      <c r="EY81" s="218"/>
      <c r="EZ81" s="218"/>
      <c r="FA81" s="218"/>
      <c r="FB81" s="218"/>
      <c r="FC81" s="218"/>
      <c r="FD81" s="218"/>
      <c r="FE81" s="218"/>
      <c r="FF81" s="218"/>
      <c r="FG81" s="218"/>
      <c r="FH81" s="218"/>
      <c r="FI81" s="218"/>
      <c r="FJ81" s="218"/>
      <c r="FK81" s="218"/>
      <c r="FL81" s="218"/>
      <c r="FM81" s="218"/>
      <c r="FN81" s="218"/>
      <c r="FO81" s="218"/>
      <c r="FP81" s="218"/>
      <c r="FQ81" s="218"/>
      <c r="FR81" s="218"/>
      <c r="FS81" s="218"/>
      <c r="FT81" s="218"/>
      <c r="FU81" s="218"/>
      <c r="FV81" s="218"/>
      <c r="FW81" s="218"/>
      <c r="FX81" s="218"/>
      <c r="FY81" s="218"/>
      <c r="FZ81" s="218"/>
      <c r="GA81" s="218"/>
      <c r="GB81" s="218"/>
      <c r="GC81" s="218"/>
      <c r="GD81" s="218"/>
      <c r="GE81" s="218"/>
      <c r="GF81" s="218"/>
      <c r="GG81" s="218"/>
      <c r="GH81" s="218"/>
      <c r="GI81" s="218"/>
      <c r="GJ81" s="218"/>
      <c r="GK81" s="218"/>
      <c r="GL81" s="218"/>
      <c r="GM81" s="218"/>
      <c r="GN81" s="218"/>
      <c r="GO81" s="218"/>
      <c r="GP81" s="218"/>
      <c r="GQ81" s="218"/>
      <c r="GR81" s="218"/>
      <c r="GS81" s="218"/>
      <c r="GT81" s="218"/>
      <c r="GU81" s="218"/>
      <c r="GV81" s="218"/>
      <c r="GW81" s="218"/>
      <c r="GX81" s="218"/>
      <c r="GY81" s="218"/>
      <c r="GZ81" s="218"/>
      <c r="HA81" s="218"/>
      <c r="HB81" s="218"/>
      <c r="HC81" s="218"/>
      <c r="HD81" s="218"/>
      <c r="HE81" s="218"/>
      <c r="HF81" s="218"/>
      <c r="HG81" s="218"/>
      <c r="HH81" s="218"/>
      <c r="HI81" s="218"/>
      <c r="HJ81" s="218"/>
      <c r="HK81" s="218"/>
      <c r="HL81" s="218"/>
      <c r="HM81" s="218"/>
      <c r="HN81" s="218"/>
      <c r="HO81" s="218"/>
      <c r="HP81" s="218"/>
      <c r="HQ81" s="218"/>
      <c r="HR81" s="218"/>
      <c r="HS81" s="218"/>
      <c r="HT81" s="218"/>
      <c r="HU81" s="218"/>
      <c r="HV81" s="218"/>
      <c r="HW81" s="218"/>
      <c r="HX81" s="218"/>
      <c r="HY81" s="218"/>
      <c r="HZ81" s="218"/>
      <c r="IA81" s="218"/>
      <c r="IB81" s="218"/>
      <c r="IC81" s="218"/>
      <c r="ID81" s="218"/>
      <c r="IE81" s="218"/>
      <c r="IF81" s="218"/>
      <c r="IG81" s="218"/>
      <c r="IH81" s="218"/>
      <c r="II81" s="218"/>
      <c r="IJ81" s="218"/>
      <c r="IK81" s="218"/>
      <c r="IL81" s="218"/>
      <c r="IM81" s="218"/>
      <c r="IN81" s="218"/>
      <c r="IO81" s="218"/>
      <c r="IP81" s="218"/>
      <c r="IQ81" s="218"/>
      <c r="IR81" s="218"/>
      <c r="IS81" s="218"/>
      <c r="IT81" s="218"/>
      <c r="IU81" s="218"/>
      <c r="IV81" s="218"/>
      <c r="IW81" s="218"/>
      <c r="IX81" s="218"/>
      <c r="IY81" s="218"/>
      <c r="IZ81" s="218"/>
      <c r="JA81" s="218"/>
      <c r="JB81" s="218"/>
      <c r="JC81" s="218"/>
      <c r="JD81" s="218"/>
      <c r="JE81" s="218"/>
      <c r="JF81" s="218"/>
      <c r="JG81" s="218"/>
      <c r="JH81" s="218"/>
      <c r="JI81" s="218"/>
      <c r="JJ81" s="218"/>
      <c r="JK81" s="218"/>
      <c r="JL81" s="218"/>
      <c r="JM81" s="218"/>
      <c r="JN81" s="218"/>
      <c r="JO81" s="218"/>
      <c r="JP81" s="218"/>
      <c r="JQ81" s="218"/>
      <c r="JR81" s="218"/>
      <c r="JS81" s="218"/>
      <c r="JT81" s="218"/>
      <c r="JU81" s="218"/>
      <c r="JV81" s="218"/>
      <c r="JW81" s="218"/>
      <c r="JX81" s="218"/>
      <c r="JY81" s="218"/>
      <c r="JZ81" s="218"/>
      <c r="KA81" s="218"/>
      <c r="KB81" s="218"/>
      <c r="KC81" s="218"/>
      <c r="KD81" s="218"/>
      <c r="KE81" s="218"/>
      <c r="KF81" s="218"/>
      <c r="KG81" s="218"/>
      <c r="KH81" s="218"/>
      <c r="KI81" s="218"/>
      <c r="KJ81" s="218"/>
      <c r="KK81" s="218"/>
      <c r="KL81" s="218"/>
      <c r="KM81" s="218"/>
      <c r="KN81" s="218"/>
      <c r="KO81" s="218"/>
      <c r="KP81" s="218"/>
      <c r="KQ81" s="218"/>
      <c r="KR81" s="218"/>
      <c r="KS81" s="218"/>
      <c r="KT81" s="218"/>
      <c r="KU81" s="218"/>
      <c r="KV81" s="218"/>
      <c r="KW81" s="218"/>
      <c r="KX81" s="218"/>
      <c r="KY81" s="218"/>
      <c r="KZ81" s="218"/>
      <c r="LA81" s="218"/>
      <c r="LB81" s="218"/>
      <c r="LC81" s="218"/>
      <c r="LD81" s="218"/>
      <c r="LE81" s="218"/>
      <c r="LF81" s="218"/>
      <c r="LG81" s="218"/>
      <c r="LH81" s="218"/>
      <c r="LI81" s="218"/>
      <c r="LJ81" s="218"/>
      <c r="LK81" s="218"/>
      <c r="LL81" s="218"/>
      <c r="LM81" s="218"/>
      <c r="LN81" s="218"/>
      <c r="LO81" s="218"/>
      <c r="LP81" s="218"/>
      <c r="LQ81" s="218"/>
      <c r="LR81" s="218"/>
      <c r="LS81" s="218"/>
      <c r="LT81" s="218"/>
      <c r="LU81" s="218"/>
      <c r="LV81" s="218"/>
      <c r="LW81" s="218"/>
      <c r="LX81" s="218"/>
      <c r="LY81" s="218"/>
      <c r="LZ81" s="218"/>
      <c r="MA81" s="218"/>
      <c r="MB81" s="218"/>
      <c r="MC81" s="218"/>
      <c r="MD81" s="218"/>
      <c r="ME81" s="218"/>
      <c r="MF81" s="218"/>
      <c r="MG81" s="218"/>
      <c r="MH81" s="218"/>
      <c r="MI81" s="218"/>
      <c r="MJ81" s="218"/>
      <c r="MK81" s="218"/>
      <c r="ML81" s="218"/>
      <c r="MM81" s="218"/>
      <c r="MN81" s="218"/>
      <c r="MO81" s="218"/>
      <c r="MP81" s="218"/>
      <c r="MQ81" s="218"/>
      <c r="MR81" s="218"/>
      <c r="MS81" s="218"/>
      <c r="MT81" s="218"/>
      <c r="MU81" s="218"/>
      <c r="MV81" s="218"/>
      <c r="MW81" s="218"/>
      <c r="MX81" s="218"/>
      <c r="MY81" s="218"/>
      <c r="MZ81" s="218"/>
      <c r="NA81" s="218"/>
      <c r="NB81" s="218"/>
      <c r="NC81" s="218"/>
      <c r="ND81" s="218"/>
      <c r="NE81" s="218"/>
      <c r="NF81" s="218"/>
      <c r="NG81" s="218"/>
      <c r="NH81" s="218"/>
      <c r="NI81" s="218"/>
      <c r="NJ81" s="218"/>
      <c r="NK81" s="218"/>
      <c r="NL81" s="218"/>
      <c r="NM81" s="218"/>
      <c r="NN81" s="218"/>
      <c r="NO81" s="218"/>
      <c r="NP81" s="218"/>
      <c r="NQ81" s="218"/>
      <c r="NR81" s="218"/>
      <c r="NS81" s="218"/>
      <c r="NT81" s="218"/>
      <c r="NU81" s="218"/>
      <c r="NV81" s="218"/>
      <c r="NW81" s="218"/>
      <c r="NX81" s="218"/>
      <c r="NY81" s="218"/>
      <c r="NZ81" s="218"/>
      <c r="OA81" s="218"/>
      <c r="OB81" s="218"/>
      <c r="OC81" s="218"/>
      <c r="OD81" s="218"/>
      <c r="OE81" s="218"/>
      <c r="OF81" s="218"/>
      <c r="OG81" s="218"/>
      <c r="OH81" s="218"/>
      <c r="OI81" s="218"/>
      <c r="OJ81" s="218"/>
      <c r="OK81" s="218"/>
      <c r="OL81" s="218"/>
      <c r="OM81" s="218"/>
      <c r="ON81" s="218"/>
      <c r="OO81" s="218"/>
      <c r="OP81" s="218"/>
      <c r="OQ81" s="218"/>
      <c r="OR81" s="218"/>
      <c r="OS81" s="218"/>
      <c r="OT81" s="218"/>
      <c r="OU81" s="218"/>
      <c r="OV81" s="218"/>
      <c r="OW81" s="218"/>
      <c r="OX81" s="218"/>
      <c r="OY81" s="218"/>
      <c r="OZ81" s="218"/>
      <c r="PA81" s="218"/>
      <c r="PB81" s="218"/>
      <c r="PC81" s="218"/>
      <c r="PD81" s="218"/>
      <c r="PE81" s="218"/>
    </row>
    <row r="82" spans="1:421" s="472" customFormat="1" ht="111" customHeight="1">
      <c r="A82" s="728">
        <v>64</v>
      </c>
      <c r="B82" s="600">
        <v>7000024508</v>
      </c>
      <c r="C82" s="600">
        <v>50</v>
      </c>
      <c r="D82" s="600">
        <v>130</v>
      </c>
      <c r="E82" s="600">
        <v>30</v>
      </c>
      <c r="F82" s="600" t="s">
        <v>528</v>
      </c>
      <c r="G82" s="599">
        <v>100044244</v>
      </c>
      <c r="H82" s="321"/>
      <c r="I82" s="322"/>
      <c r="J82" s="321"/>
      <c r="K82" s="320"/>
      <c r="L82" s="600" t="s">
        <v>600</v>
      </c>
      <c r="M82" s="600" t="s">
        <v>219</v>
      </c>
      <c r="N82" s="600">
        <v>165</v>
      </c>
      <c r="O82" s="465"/>
      <c r="P82" s="601">
        <v>18</v>
      </c>
      <c r="Q82" s="318" t="str">
        <f t="shared" si="18"/>
        <v>INCLUDED</v>
      </c>
      <c r="R82" s="318" t="str">
        <f t="shared" si="19"/>
        <v>INCLUDED</v>
      </c>
      <c r="S82" s="318" t="str">
        <f t="shared" si="20"/>
        <v>INCLUDED</v>
      </c>
      <c r="T82" s="466">
        <f t="shared" si="21"/>
        <v>0</v>
      </c>
      <c r="U82" s="300">
        <f t="shared" si="22"/>
        <v>0</v>
      </c>
      <c r="V82" s="371">
        <f>Discount!$J$36</f>
        <v>0</v>
      </c>
      <c r="W82" s="300">
        <f t="shared" si="23"/>
        <v>0</v>
      </c>
      <c r="X82" s="301">
        <f t="shared" si="24"/>
        <v>0</v>
      </c>
      <c r="Y82" s="467">
        <f t="shared" si="25"/>
        <v>0</v>
      </c>
      <c r="Z82" s="546">
        <f t="shared" si="26"/>
        <v>0</v>
      </c>
      <c r="AA82" s="467">
        <f t="shared" si="27"/>
        <v>0</v>
      </c>
      <c r="AB82" s="468">
        <f t="shared" si="28"/>
        <v>0</v>
      </c>
      <c r="AC82" s="467">
        <f t="shared" si="29"/>
        <v>0</v>
      </c>
      <c r="AD82" s="468"/>
      <c r="AE82" s="550"/>
      <c r="AF82" s="6"/>
      <c r="AG82" s="6"/>
      <c r="AH82" s="6"/>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218"/>
      <c r="BI82" s="218"/>
      <c r="BJ82" s="218"/>
      <c r="BK82" s="218"/>
      <c r="BL82" s="218"/>
      <c r="BM82" s="218"/>
      <c r="BN82" s="218"/>
      <c r="BO82" s="218"/>
      <c r="BP82" s="218"/>
      <c r="BQ82" s="218"/>
      <c r="BR82" s="218"/>
      <c r="BS82" s="218"/>
      <c r="BT82" s="218"/>
      <c r="BU82" s="218"/>
      <c r="BV82" s="218"/>
      <c r="BW82" s="218"/>
      <c r="BX82" s="218"/>
      <c r="BY82" s="218"/>
      <c r="BZ82" s="218"/>
      <c r="CA82" s="218"/>
      <c r="CB82" s="218"/>
      <c r="CC82" s="218"/>
      <c r="CD82" s="218"/>
      <c r="CE82" s="218"/>
      <c r="CF82" s="218"/>
      <c r="CG82" s="218"/>
      <c r="CH82" s="218"/>
      <c r="CI82" s="218"/>
      <c r="CJ82" s="218"/>
      <c r="CK82" s="218"/>
      <c r="CL82" s="218"/>
      <c r="CM82" s="218"/>
      <c r="CN82" s="218"/>
      <c r="CO82" s="218"/>
      <c r="CP82" s="218"/>
      <c r="CQ82" s="218"/>
      <c r="CR82" s="218"/>
      <c r="CS82" s="218"/>
      <c r="CT82" s="218"/>
      <c r="CU82" s="218"/>
      <c r="CV82" s="218"/>
      <c r="CW82" s="218"/>
      <c r="CX82" s="218"/>
      <c r="CY82" s="218"/>
      <c r="CZ82" s="218"/>
      <c r="DA82" s="218"/>
      <c r="DB82" s="218"/>
      <c r="DC82" s="218"/>
      <c r="DD82" s="218"/>
      <c r="DE82" s="218"/>
      <c r="DF82" s="218"/>
      <c r="DG82" s="218"/>
      <c r="DH82" s="218"/>
      <c r="DI82" s="218"/>
      <c r="DJ82" s="218"/>
      <c r="DK82" s="218"/>
      <c r="DL82" s="218"/>
      <c r="DM82" s="218"/>
      <c r="DN82" s="218"/>
      <c r="DO82" s="218"/>
      <c r="DP82" s="218"/>
      <c r="DQ82" s="218"/>
      <c r="DR82" s="218"/>
      <c r="DS82" s="218"/>
      <c r="DT82" s="218"/>
      <c r="DU82" s="218"/>
      <c r="DV82" s="218"/>
      <c r="DW82" s="218"/>
      <c r="DX82" s="218"/>
      <c r="DY82" s="218"/>
      <c r="DZ82" s="218"/>
      <c r="EA82" s="218"/>
      <c r="EB82" s="218"/>
      <c r="EC82" s="218"/>
      <c r="ED82" s="218"/>
      <c r="EE82" s="218"/>
      <c r="EF82" s="218"/>
      <c r="EG82" s="218"/>
      <c r="EH82" s="218"/>
      <c r="EI82" s="218"/>
      <c r="EJ82" s="218"/>
      <c r="EK82" s="218"/>
      <c r="EL82" s="218"/>
      <c r="EM82" s="218"/>
      <c r="EN82" s="218"/>
      <c r="EO82" s="218"/>
      <c r="EP82" s="218"/>
      <c r="EQ82" s="218"/>
      <c r="ER82" s="218"/>
      <c r="ES82" s="218"/>
      <c r="ET82" s="218"/>
      <c r="EU82" s="218"/>
      <c r="EV82" s="218"/>
      <c r="EW82" s="218"/>
      <c r="EX82" s="218"/>
      <c r="EY82" s="218"/>
      <c r="EZ82" s="218"/>
      <c r="FA82" s="218"/>
      <c r="FB82" s="218"/>
      <c r="FC82" s="218"/>
      <c r="FD82" s="218"/>
      <c r="FE82" s="218"/>
      <c r="FF82" s="218"/>
      <c r="FG82" s="218"/>
      <c r="FH82" s="218"/>
      <c r="FI82" s="218"/>
      <c r="FJ82" s="218"/>
      <c r="FK82" s="218"/>
      <c r="FL82" s="218"/>
      <c r="FM82" s="218"/>
      <c r="FN82" s="218"/>
      <c r="FO82" s="218"/>
      <c r="FP82" s="218"/>
      <c r="FQ82" s="218"/>
      <c r="FR82" s="218"/>
      <c r="FS82" s="218"/>
      <c r="FT82" s="218"/>
      <c r="FU82" s="218"/>
      <c r="FV82" s="218"/>
      <c r="FW82" s="218"/>
      <c r="FX82" s="218"/>
      <c r="FY82" s="218"/>
      <c r="FZ82" s="218"/>
      <c r="GA82" s="218"/>
      <c r="GB82" s="218"/>
      <c r="GC82" s="218"/>
      <c r="GD82" s="218"/>
      <c r="GE82" s="218"/>
      <c r="GF82" s="218"/>
      <c r="GG82" s="218"/>
      <c r="GH82" s="218"/>
      <c r="GI82" s="218"/>
      <c r="GJ82" s="218"/>
      <c r="GK82" s="218"/>
      <c r="GL82" s="218"/>
      <c r="GM82" s="218"/>
      <c r="GN82" s="218"/>
      <c r="GO82" s="218"/>
      <c r="GP82" s="218"/>
      <c r="GQ82" s="218"/>
      <c r="GR82" s="218"/>
      <c r="GS82" s="218"/>
      <c r="GT82" s="218"/>
      <c r="GU82" s="218"/>
      <c r="GV82" s="218"/>
      <c r="GW82" s="218"/>
      <c r="GX82" s="218"/>
      <c r="GY82" s="218"/>
      <c r="GZ82" s="218"/>
      <c r="HA82" s="218"/>
      <c r="HB82" s="218"/>
      <c r="HC82" s="218"/>
      <c r="HD82" s="218"/>
      <c r="HE82" s="218"/>
      <c r="HF82" s="218"/>
      <c r="HG82" s="218"/>
      <c r="HH82" s="218"/>
      <c r="HI82" s="218"/>
      <c r="HJ82" s="218"/>
      <c r="HK82" s="218"/>
      <c r="HL82" s="218"/>
      <c r="HM82" s="218"/>
      <c r="HN82" s="218"/>
      <c r="HO82" s="218"/>
      <c r="HP82" s="218"/>
      <c r="HQ82" s="218"/>
      <c r="HR82" s="218"/>
      <c r="HS82" s="218"/>
      <c r="HT82" s="218"/>
      <c r="HU82" s="218"/>
      <c r="HV82" s="218"/>
      <c r="HW82" s="218"/>
      <c r="HX82" s="218"/>
      <c r="HY82" s="218"/>
      <c r="HZ82" s="218"/>
      <c r="IA82" s="218"/>
      <c r="IB82" s="218"/>
      <c r="IC82" s="218"/>
      <c r="ID82" s="218"/>
      <c r="IE82" s="218"/>
      <c r="IF82" s="218"/>
      <c r="IG82" s="218"/>
      <c r="IH82" s="218"/>
      <c r="II82" s="218"/>
      <c r="IJ82" s="218"/>
      <c r="IK82" s="218"/>
      <c r="IL82" s="218"/>
      <c r="IM82" s="218"/>
      <c r="IN82" s="218"/>
      <c r="IO82" s="218"/>
      <c r="IP82" s="218"/>
      <c r="IQ82" s="218"/>
      <c r="IR82" s="218"/>
      <c r="IS82" s="218"/>
      <c r="IT82" s="218"/>
      <c r="IU82" s="218"/>
      <c r="IV82" s="218"/>
      <c r="IW82" s="218"/>
      <c r="IX82" s="218"/>
      <c r="IY82" s="218"/>
      <c r="IZ82" s="218"/>
      <c r="JA82" s="218"/>
      <c r="JB82" s="218"/>
      <c r="JC82" s="218"/>
      <c r="JD82" s="218"/>
      <c r="JE82" s="218"/>
      <c r="JF82" s="218"/>
      <c r="JG82" s="218"/>
      <c r="JH82" s="218"/>
      <c r="JI82" s="218"/>
      <c r="JJ82" s="218"/>
      <c r="JK82" s="218"/>
      <c r="JL82" s="218"/>
      <c r="JM82" s="218"/>
      <c r="JN82" s="218"/>
      <c r="JO82" s="218"/>
      <c r="JP82" s="218"/>
      <c r="JQ82" s="218"/>
      <c r="JR82" s="218"/>
      <c r="JS82" s="218"/>
      <c r="JT82" s="218"/>
      <c r="JU82" s="218"/>
      <c r="JV82" s="218"/>
      <c r="JW82" s="218"/>
      <c r="JX82" s="218"/>
      <c r="JY82" s="218"/>
      <c r="JZ82" s="218"/>
      <c r="KA82" s="218"/>
      <c r="KB82" s="218"/>
      <c r="KC82" s="218"/>
      <c r="KD82" s="218"/>
      <c r="KE82" s="218"/>
      <c r="KF82" s="218"/>
      <c r="KG82" s="218"/>
      <c r="KH82" s="218"/>
      <c r="KI82" s="218"/>
      <c r="KJ82" s="218"/>
      <c r="KK82" s="218"/>
      <c r="KL82" s="218"/>
      <c r="KM82" s="218"/>
      <c r="KN82" s="218"/>
      <c r="KO82" s="218"/>
      <c r="KP82" s="218"/>
      <c r="KQ82" s="218"/>
      <c r="KR82" s="218"/>
      <c r="KS82" s="218"/>
      <c r="KT82" s="218"/>
      <c r="KU82" s="218"/>
      <c r="KV82" s="218"/>
      <c r="KW82" s="218"/>
      <c r="KX82" s="218"/>
      <c r="KY82" s="218"/>
      <c r="KZ82" s="218"/>
      <c r="LA82" s="218"/>
      <c r="LB82" s="218"/>
      <c r="LC82" s="218"/>
      <c r="LD82" s="218"/>
      <c r="LE82" s="218"/>
      <c r="LF82" s="218"/>
      <c r="LG82" s="218"/>
      <c r="LH82" s="218"/>
      <c r="LI82" s="218"/>
      <c r="LJ82" s="218"/>
      <c r="LK82" s="218"/>
      <c r="LL82" s="218"/>
      <c r="LM82" s="218"/>
      <c r="LN82" s="218"/>
      <c r="LO82" s="218"/>
      <c r="LP82" s="218"/>
      <c r="LQ82" s="218"/>
      <c r="LR82" s="218"/>
      <c r="LS82" s="218"/>
      <c r="LT82" s="218"/>
      <c r="LU82" s="218"/>
      <c r="LV82" s="218"/>
      <c r="LW82" s="218"/>
      <c r="LX82" s="218"/>
      <c r="LY82" s="218"/>
      <c r="LZ82" s="218"/>
      <c r="MA82" s="218"/>
      <c r="MB82" s="218"/>
      <c r="MC82" s="218"/>
      <c r="MD82" s="218"/>
      <c r="ME82" s="218"/>
      <c r="MF82" s="218"/>
      <c r="MG82" s="218"/>
      <c r="MH82" s="218"/>
      <c r="MI82" s="218"/>
      <c r="MJ82" s="218"/>
      <c r="MK82" s="218"/>
      <c r="ML82" s="218"/>
      <c r="MM82" s="218"/>
      <c r="MN82" s="218"/>
      <c r="MO82" s="218"/>
      <c r="MP82" s="218"/>
      <c r="MQ82" s="218"/>
      <c r="MR82" s="218"/>
      <c r="MS82" s="218"/>
      <c r="MT82" s="218"/>
      <c r="MU82" s="218"/>
      <c r="MV82" s="218"/>
      <c r="MW82" s="218"/>
      <c r="MX82" s="218"/>
      <c r="MY82" s="218"/>
      <c r="MZ82" s="218"/>
      <c r="NA82" s="218"/>
      <c r="NB82" s="218"/>
      <c r="NC82" s="218"/>
      <c r="ND82" s="218"/>
      <c r="NE82" s="218"/>
      <c r="NF82" s="218"/>
      <c r="NG82" s="218"/>
      <c r="NH82" s="218"/>
      <c r="NI82" s="218"/>
      <c r="NJ82" s="218"/>
      <c r="NK82" s="218"/>
      <c r="NL82" s="218"/>
      <c r="NM82" s="218"/>
      <c r="NN82" s="218"/>
      <c r="NO82" s="218"/>
      <c r="NP82" s="218"/>
      <c r="NQ82" s="218"/>
      <c r="NR82" s="218"/>
      <c r="NS82" s="218"/>
      <c r="NT82" s="218"/>
      <c r="NU82" s="218"/>
      <c r="NV82" s="218"/>
      <c r="NW82" s="218"/>
      <c r="NX82" s="218"/>
      <c r="NY82" s="218"/>
      <c r="NZ82" s="218"/>
      <c r="OA82" s="218"/>
      <c r="OB82" s="218"/>
      <c r="OC82" s="218"/>
      <c r="OD82" s="218"/>
      <c r="OE82" s="218"/>
      <c r="OF82" s="218"/>
      <c r="OG82" s="218"/>
      <c r="OH82" s="218"/>
      <c r="OI82" s="218"/>
      <c r="OJ82" s="218"/>
      <c r="OK82" s="218"/>
      <c r="OL82" s="218"/>
      <c r="OM82" s="218"/>
      <c r="ON82" s="218"/>
      <c r="OO82" s="218"/>
      <c r="OP82" s="218"/>
      <c r="OQ82" s="218"/>
      <c r="OR82" s="218"/>
      <c r="OS82" s="218"/>
      <c r="OT82" s="218"/>
      <c r="OU82" s="218"/>
      <c r="OV82" s="218"/>
      <c r="OW82" s="218"/>
      <c r="OX82" s="218"/>
      <c r="OY82" s="218"/>
      <c r="OZ82" s="218"/>
      <c r="PA82" s="218"/>
      <c r="PB82" s="218"/>
      <c r="PC82" s="218"/>
      <c r="PD82" s="218"/>
      <c r="PE82" s="218"/>
    </row>
    <row r="83" spans="1:421" s="472" customFormat="1" ht="111" customHeight="1">
      <c r="A83" s="727">
        <v>65</v>
      </c>
      <c r="B83" s="600">
        <v>7000024508</v>
      </c>
      <c r="C83" s="600">
        <v>50</v>
      </c>
      <c r="D83" s="600">
        <v>130</v>
      </c>
      <c r="E83" s="600">
        <v>40</v>
      </c>
      <c r="F83" s="600" t="s">
        <v>528</v>
      </c>
      <c r="G83" s="599">
        <v>100044245</v>
      </c>
      <c r="H83" s="321"/>
      <c r="I83" s="322"/>
      <c r="J83" s="321"/>
      <c r="K83" s="320"/>
      <c r="L83" s="600" t="s">
        <v>601</v>
      </c>
      <c r="M83" s="600" t="s">
        <v>219</v>
      </c>
      <c r="N83" s="600">
        <v>44</v>
      </c>
      <c r="O83" s="465"/>
      <c r="P83" s="601">
        <v>18</v>
      </c>
      <c r="Q83" s="318" t="str">
        <f t="shared" si="18"/>
        <v>INCLUDED</v>
      </c>
      <c r="R83" s="318" t="str">
        <f t="shared" si="19"/>
        <v>INCLUDED</v>
      </c>
      <c r="S83" s="318" t="str">
        <f t="shared" si="20"/>
        <v>INCLUDED</v>
      </c>
      <c r="T83" s="466">
        <f t="shared" si="21"/>
        <v>0</v>
      </c>
      <c r="U83" s="300">
        <f t="shared" si="22"/>
        <v>0</v>
      </c>
      <c r="V83" s="371">
        <f>Discount!$J$36</f>
        <v>0</v>
      </c>
      <c r="W83" s="300">
        <f t="shared" si="23"/>
        <v>0</v>
      </c>
      <c r="X83" s="301">
        <f t="shared" si="24"/>
        <v>0</v>
      </c>
      <c r="Y83" s="467">
        <f t="shared" si="25"/>
        <v>0</v>
      </c>
      <c r="Z83" s="546">
        <f t="shared" si="26"/>
        <v>0</v>
      </c>
      <c r="AA83" s="467">
        <f t="shared" si="27"/>
        <v>0</v>
      </c>
      <c r="AB83" s="468">
        <f t="shared" si="28"/>
        <v>0</v>
      </c>
      <c r="AC83" s="467">
        <f t="shared" si="29"/>
        <v>0</v>
      </c>
      <c r="AD83" s="468"/>
      <c r="AE83" s="550"/>
      <c r="AF83" s="6"/>
      <c r="AG83" s="6"/>
      <c r="AH83" s="6"/>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218"/>
      <c r="BI83" s="218"/>
      <c r="BJ83" s="218"/>
      <c r="BK83" s="218"/>
      <c r="BL83" s="218"/>
      <c r="BM83" s="218"/>
      <c r="BN83" s="218"/>
      <c r="BO83" s="218"/>
      <c r="BP83" s="218"/>
      <c r="BQ83" s="218"/>
      <c r="BR83" s="218"/>
      <c r="BS83" s="218"/>
      <c r="BT83" s="218"/>
      <c r="BU83" s="218"/>
      <c r="BV83" s="218"/>
      <c r="BW83" s="218"/>
      <c r="BX83" s="218"/>
      <c r="BY83" s="218"/>
      <c r="BZ83" s="218"/>
      <c r="CA83" s="218"/>
      <c r="CB83" s="218"/>
      <c r="CC83" s="218"/>
      <c r="CD83" s="218"/>
      <c r="CE83" s="218"/>
      <c r="CF83" s="218"/>
      <c r="CG83" s="218"/>
      <c r="CH83" s="218"/>
      <c r="CI83" s="218"/>
      <c r="CJ83" s="218"/>
      <c r="CK83" s="218"/>
      <c r="CL83" s="218"/>
      <c r="CM83" s="218"/>
      <c r="CN83" s="218"/>
      <c r="CO83" s="218"/>
      <c r="CP83" s="218"/>
      <c r="CQ83" s="218"/>
      <c r="CR83" s="218"/>
      <c r="CS83" s="218"/>
      <c r="CT83" s="218"/>
      <c r="CU83" s="218"/>
      <c r="CV83" s="218"/>
      <c r="CW83" s="218"/>
      <c r="CX83" s="218"/>
      <c r="CY83" s="218"/>
      <c r="CZ83" s="218"/>
      <c r="DA83" s="218"/>
      <c r="DB83" s="218"/>
      <c r="DC83" s="218"/>
      <c r="DD83" s="218"/>
      <c r="DE83" s="218"/>
      <c r="DF83" s="218"/>
      <c r="DG83" s="218"/>
      <c r="DH83" s="218"/>
      <c r="DI83" s="218"/>
      <c r="DJ83" s="218"/>
      <c r="DK83" s="218"/>
      <c r="DL83" s="218"/>
      <c r="DM83" s="218"/>
      <c r="DN83" s="218"/>
      <c r="DO83" s="218"/>
      <c r="DP83" s="218"/>
      <c r="DQ83" s="218"/>
      <c r="DR83" s="218"/>
      <c r="DS83" s="218"/>
      <c r="DT83" s="218"/>
      <c r="DU83" s="218"/>
      <c r="DV83" s="218"/>
      <c r="DW83" s="218"/>
      <c r="DX83" s="218"/>
      <c r="DY83" s="218"/>
      <c r="DZ83" s="218"/>
      <c r="EA83" s="218"/>
      <c r="EB83" s="218"/>
      <c r="EC83" s="218"/>
      <c r="ED83" s="218"/>
      <c r="EE83" s="218"/>
      <c r="EF83" s="218"/>
      <c r="EG83" s="218"/>
      <c r="EH83" s="218"/>
      <c r="EI83" s="218"/>
      <c r="EJ83" s="218"/>
      <c r="EK83" s="218"/>
      <c r="EL83" s="218"/>
      <c r="EM83" s="218"/>
      <c r="EN83" s="218"/>
      <c r="EO83" s="218"/>
      <c r="EP83" s="218"/>
      <c r="EQ83" s="218"/>
      <c r="ER83" s="218"/>
      <c r="ES83" s="218"/>
      <c r="ET83" s="218"/>
      <c r="EU83" s="218"/>
      <c r="EV83" s="218"/>
      <c r="EW83" s="218"/>
      <c r="EX83" s="218"/>
      <c r="EY83" s="218"/>
      <c r="EZ83" s="218"/>
      <c r="FA83" s="218"/>
      <c r="FB83" s="218"/>
      <c r="FC83" s="218"/>
      <c r="FD83" s="218"/>
      <c r="FE83" s="218"/>
      <c r="FF83" s="218"/>
      <c r="FG83" s="218"/>
      <c r="FH83" s="218"/>
      <c r="FI83" s="218"/>
      <c r="FJ83" s="218"/>
      <c r="FK83" s="218"/>
      <c r="FL83" s="218"/>
      <c r="FM83" s="218"/>
      <c r="FN83" s="218"/>
      <c r="FO83" s="218"/>
      <c r="FP83" s="218"/>
      <c r="FQ83" s="218"/>
      <c r="FR83" s="218"/>
      <c r="FS83" s="218"/>
      <c r="FT83" s="218"/>
      <c r="FU83" s="218"/>
      <c r="FV83" s="218"/>
      <c r="FW83" s="218"/>
      <c r="FX83" s="218"/>
      <c r="FY83" s="218"/>
      <c r="FZ83" s="218"/>
      <c r="GA83" s="218"/>
      <c r="GB83" s="218"/>
      <c r="GC83" s="218"/>
      <c r="GD83" s="218"/>
      <c r="GE83" s="218"/>
      <c r="GF83" s="218"/>
      <c r="GG83" s="218"/>
      <c r="GH83" s="218"/>
      <c r="GI83" s="218"/>
      <c r="GJ83" s="218"/>
      <c r="GK83" s="218"/>
      <c r="GL83" s="218"/>
      <c r="GM83" s="218"/>
      <c r="GN83" s="218"/>
      <c r="GO83" s="218"/>
      <c r="GP83" s="218"/>
      <c r="GQ83" s="218"/>
      <c r="GR83" s="218"/>
      <c r="GS83" s="218"/>
      <c r="GT83" s="218"/>
      <c r="GU83" s="218"/>
      <c r="GV83" s="218"/>
      <c r="GW83" s="218"/>
      <c r="GX83" s="218"/>
      <c r="GY83" s="218"/>
      <c r="GZ83" s="218"/>
      <c r="HA83" s="218"/>
      <c r="HB83" s="218"/>
      <c r="HC83" s="218"/>
      <c r="HD83" s="218"/>
      <c r="HE83" s="218"/>
      <c r="HF83" s="218"/>
      <c r="HG83" s="218"/>
      <c r="HH83" s="218"/>
      <c r="HI83" s="218"/>
      <c r="HJ83" s="218"/>
      <c r="HK83" s="218"/>
      <c r="HL83" s="218"/>
      <c r="HM83" s="218"/>
      <c r="HN83" s="218"/>
      <c r="HO83" s="218"/>
      <c r="HP83" s="218"/>
      <c r="HQ83" s="218"/>
      <c r="HR83" s="218"/>
      <c r="HS83" s="218"/>
      <c r="HT83" s="218"/>
      <c r="HU83" s="218"/>
      <c r="HV83" s="218"/>
      <c r="HW83" s="218"/>
      <c r="HX83" s="218"/>
      <c r="HY83" s="218"/>
      <c r="HZ83" s="218"/>
      <c r="IA83" s="218"/>
      <c r="IB83" s="218"/>
      <c r="IC83" s="218"/>
      <c r="ID83" s="218"/>
      <c r="IE83" s="218"/>
      <c r="IF83" s="218"/>
      <c r="IG83" s="218"/>
      <c r="IH83" s="218"/>
      <c r="II83" s="218"/>
      <c r="IJ83" s="218"/>
      <c r="IK83" s="218"/>
      <c r="IL83" s="218"/>
      <c r="IM83" s="218"/>
      <c r="IN83" s="218"/>
      <c r="IO83" s="218"/>
      <c r="IP83" s="218"/>
      <c r="IQ83" s="218"/>
      <c r="IR83" s="218"/>
      <c r="IS83" s="218"/>
      <c r="IT83" s="218"/>
      <c r="IU83" s="218"/>
      <c r="IV83" s="218"/>
      <c r="IW83" s="218"/>
      <c r="IX83" s="218"/>
      <c r="IY83" s="218"/>
      <c r="IZ83" s="218"/>
      <c r="JA83" s="218"/>
      <c r="JB83" s="218"/>
      <c r="JC83" s="218"/>
      <c r="JD83" s="218"/>
      <c r="JE83" s="218"/>
      <c r="JF83" s="218"/>
      <c r="JG83" s="218"/>
      <c r="JH83" s="218"/>
      <c r="JI83" s="218"/>
      <c r="JJ83" s="218"/>
      <c r="JK83" s="218"/>
      <c r="JL83" s="218"/>
      <c r="JM83" s="218"/>
      <c r="JN83" s="218"/>
      <c r="JO83" s="218"/>
      <c r="JP83" s="218"/>
      <c r="JQ83" s="218"/>
      <c r="JR83" s="218"/>
      <c r="JS83" s="218"/>
      <c r="JT83" s="218"/>
      <c r="JU83" s="218"/>
      <c r="JV83" s="218"/>
      <c r="JW83" s="218"/>
      <c r="JX83" s="218"/>
      <c r="JY83" s="218"/>
      <c r="JZ83" s="218"/>
      <c r="KA83" s="218"/>
      <c r="KB83" s="218"/>
      <c r="KC83" s="218"/>
      <c r="KD83" s="218"/>
      <c r="KE83" s="218"/>
      <c r="KF83" s="218"/>
      <c r="KG83" s="218"/>
      <c r="KH83" s="218"/>
      <c r="KI83" s="218"/>
      <c r="KJ83" s="218"/>
      <c r="KK83" s="218"/>
      <c r="KL83" s="218"/>
      <c r="KM83" s="218"/>
      <c r="KN83" s="218"/>
      <c r="KO83" s="218"/>
      <c r="KP83" s="218"/>
      <c r="KQ83" s="218"/>
      <c r="KR83" s="218"/>
      <c r="KS83" s="218"/>
      <c r="KT83" s="218"/>
      <c r="KU83" s="218"/>
      <c r="KV83" s="218"/>
      <c r="KW83" s="218"/>
      <c r="KX83" s="218"/>
      <c r="KY83" s="218"/>
      <c r="KZ83" s="218"/>
      <c r="LA83" s="218"/>
      <c r="LB83" s="218"/>
      <c r="LC83" s="218"/>
      <c r="LD83" s="218"/>
      <c r="LE83" s="218"/>
      <c r="LF83" s="218"/>
      <c r="LG83" s="218"/>
      <c r="LH83" s="218"/>
      <c r="LI83" s="218"/>
      <c r="LJ83" s="218"/>
      <c r="LK83" s="218"/>
      <c r="LL83" s="218"/>
      <c r="LM83" s="218"/>
      <c r="LN83" s="218"/>
      <c r="LO83" s="218"/>
      <c r="LP83" s="218"/>
      <c r="LQ83" s="218"/>
      <c r="LR83" s="218"/>
      <c r="LS83" s="218"/>
      <c r="LT83" s="218"/>
      <c r="LU83" s="218"/>
      <c r="LV83" s="218"/>
      <c r="LW83" s="218"/>
      <c r="LX83" s="218"/>
      <c r="LY83" s="218"/>
      <c r="LZ83" s="218"/>
      <c r="MA83" s="218"/>
      <c r="MB83" s="218"/>
      <c r="MC83" s="218"/>
      <c r="MD83" s="218"/>
      <c r="ME83" s="218"/>
      <c r="MF83" s="218"/>
      <c r="MG83" s="218"/>
      <c r="MH83" s="218"/>
      <c r="MI83" s="218"/>
      <c r="MJ83" s="218"/>
      <c r="MK83" s="218"/>
      <c r="ML83" s="218"/>
      <c r="MM83" s="218"/>
      <c r="MN83" s="218"/>
      <c r="MO83" s="218"/>
      <c r="MP83" s="218"/>
      <c r="MQ83" s="218"/>
      <c r="MR83" s="218"/>
      <c r="MS83" s="218"/>
      <c r="MT83" s="218"/>
      <c r="MU83" s="218"/>
      <c r="MV83" s="218"/>
      <c r="MW83" s="218"/>
      <c r="MX83" s="218"/>
      <c r="MY83" s="218"/>
      <c r="MZ83" s="218"/>
      <c r="NA83" s="218"/>
      <c r="NB83" s="218"/>
      <c r="NC83" s="218"/>
      <c r="ND83" s="218"/>
      <c r="NE83" s="218"/>
      <c r="NF83" s="218"/>
      <c r="NG83" s="218"/>
      <c r="NH83" s="218"/>
      <c r="NI83" s="218"/>
      <c r="NJ83" s="218"/>
      <c r="NK83" s="218"/>
      <c r="NL83" s="218"/>
      <c r="NM83" s="218"/>
      <c r="NN83" s="218"/>
      <c r="NO83" s="218"/>
      <c r="NP83" s="218"/>
      <c r="NQ83" s="218"/>
      <c r="NR83" s="218"/>
      <c r="NS83" s="218"/>
      <c r="NT83" s="218"/>
      <c r="NU83" s="218"/>
      <c r="NV83" s="218"/>
      <c r="NW83" s="218"/>
      <c r="NX83" s="218"/>
      <c r="NY83" s="218"/>
      <c r="NZ83" s="218"/>
      <c r="OA83" s="218"/>
      <c r="OB83" s="218"/>
      <c r="OC83" s="218"/>
      <c r="OD83" s="218"/>
      <c r="OE83" s="218"/>
      <c r="OF83" s="218"/>
      <c r="OG83" s="218"/>
      <c r="OH83" s="218"/>
      <c r="OI83" s="218"/>
      <c r="OJ83" s="218"/>
      <c r="OK83" s="218"/>
      <c r="OL83" s="218"/>
      <c r="OM83" s="218"/>
      <c r="ON83" s="218"/>
      <c r="OO83" s="218"/>
      <c r="OP83" s="218"/>
      <c r="OQ83" s="218"/>
      <c r="OR83" s="218"/>
      <c r="OS83" s="218"/>
      <c r="OT83" s="218"/>
      <c r="OU83" s="218"/>
      <c r="OV83" s="218"/>
      <c r="OW83" s="218"/>
      <c r="OX83" s="218"/>
      <c r="OY83" s="218"/>
      <c r="OZ83" s="218"/>
      <c r="PA83" s="218"/>
      <c r="PB83" s="218"/>
      <c r="PC83" s="218"/>
      <c r="PD83" s="218"/>
      <c r="PE83" s="218"/>
    </row>
    <row r="84" spans="1:421" s="472" customFormat="1" ht="111" customHeight="1">
      <c r="A84" s="728">
        <v>66</v>
      </c>
      <c r="B84" s="600">
        <v>7000024508</v>
      </c>
      <c r="C84" s="600">
        <v>50</v>
      </c>
      <c r="D84" s="600">
        <v>130</v>
      </c>
      <c r="E84" s="600">
        <v>50</v>
      </c>
      <c r="F84" s="600" t="s">
        <v>528</v>
      </c>
      <c r="G84" s="599">
        <v>100044246</v>
      </c>
      <c r="H84" s="321"/>
      <c r="I84" s="322"/>
      <c r="J84" s="321"/>
      <c r="K84" s="320"/>
      <c r="L84" s="600" t="s">
        <v>602</v>
      </c>
      <c r="M84" s="600" t="s">
        <v>219</v>
      </c>
      <c r="N84" s="600">
        <v>35</v>
      </c>
      <c r="O84" s="465"/>
      <c r="P84" s="601">
        <v>18</v>
      </c>
      <c r="Q84" s="318" t="str">
        <f t="shared" ref="Q84:Q88" si="30">IF(O84=0, "INCLUDED", IF(ISERROR(O84*N84), O84, O84*N84))</f>
        <v>INCLUDED</v>
      </c>
      <c r="R84" s="318" t="str">
        <f t="shared" ref="R84:R248" si="31">IF(P84="", "INCLUDED", IF(ISERROR((P84*Q84)/100), Q84, (P84*Q84)/100))</f>
        <v>INCLUDED</v>
      </c>
      <c r="S84" s="318" t="str">
        <f t="shared" ref="S84:S88" si="32">IF(O84=0,"INCLUDED",IF(ISERROR(R84+Q84),Q84,(Q84+R84)))</f>
        <v>INCLUDED</v>
      </c>
      <c r="T84" s="466">
        <f t="shared" si="21"/>
        <v>0</v>
      </c>
      <c r="U84" s="300">
        <f t="shared" si="22"/>
        <v>0</v>
      </c>
      <c r="V84" s="371">
        <f>Discount!$J$36</f>
        <v>0</v>
      </c>
      <c r="W84" s="300">
        <f t="shared" si="23"/>
        <v>0</v>
      </c>
      <c r="X84" s="301">
        <f t="shared" si="24"/>
        <v>0</v>
      </c>
      <c r="Y84" s="467">
        <f t="shared" si="25"/>
        <v>0</v>
      </c>
      <c r="Z84" s="546">
        <f t="shared" si="26"/>
        <v>0</v>
      </c>
      <c r="AA84" s="467">
        <f t="shared" si="27"/>
        <v>0</v>
      </c>
      <c r="AB84" s="468">
        <f t="shared" si="28"/>
        <v>0</v>
      </c>
      <c r="AC84" s="467">
        <f t="shared" si="29"/>
        <v>0</v>
      </c>
      <c r="AD84" s="468"/>
      <c r="AE84" s="550"/>
      <c r="AF84" s="6"/>
      <c r="AG84" s="6"/>
      <c r="AH84" s="6"/>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218"/>
      <c r="BI84" s="218"/>
      <c r="BJ84" s="218"/>
      <c r="BK84" s="218"/>
      <c r="BL84" s="218"/>
      <c r="BM84" s="218"/>
      <c r="BN84" s="218"/>
      <c r="BO84" s="218"/>
      <c r="BP84" s="218"/>
      <c r="BQ84" s="218"/>
      <c r="BR84" s="218"/>
      <c r="BS84" s="218"/>
      <c r="BT84" s="218"/>
      <c r="BU84" s="218"/>
      <c r="BV84" s="218"/>
      <c r="BW84" s="218"/>
      <c r="BX84" s="218"/>
      <c r="BY84" s="218"/>
      <c r="BZ84" s="218"/>
      <c r="CA84" s="218"/>
      <c r="CB84" s="218"/>
      <c r="CC84" s="218"/>
      <c r="CD84" s="218"/>
      <c r="CE84" s="218"/>
      <c r="CF84" s="218"/>
      <c r="CG84" s="218"/>
      <c r="CH84" s="218"/>
      <c r="CI84" s="218"/>
      <c r="CJ84" s="218"/>
      <c r="CK84" s="218"/>
      <c r="CL84" s="218"/>
      <c r="CM84" s="218"/>
      <c r="CN84" s="218"/>
      <c r="CO84" s="218"/>
      <c r="CP84" s="218"/>
      <c r="CQ84" s="218"/>
      <c r="CR84" s="218"/>
      <c r="CS84" s="218"/>
      <c r="CT84" s="218"/>
      <c r="CU84" s="218"/>
      <c r="CV84" s="218"/>
      <c r="CW84" s="218"/>
      <c r="CX84" s="218"/>
      <c r="CY84" s="218"/>
      <c r="CZ84" s="218"/>
      <c r="DA84" s="218"/>
      <c r="DB84" s="218"/>
      <c r="DC84" s="218"/>
      <c r="DD84" s="218"/>
      <c r="DE84" s="218"/>
      <c r="DF84" s="218"/>
      <c r="DG84" s="218"/>
      <c r="DH84" s="218"/>
      <c r="DI84" s="218"/>
      <c r="DJ84" s="218"/>
      <c r="DK84" s="218"/>
      <c r="DL84" s="218"/>
      <c r="DM84" s="218"/>
      <c r="DN84" s="218"/>
      <c r="DO84" s="218"/>
      <c r="DP84" s="218"/>
      <c r="DQ84" s="218"/>
      <c r="DR84" s="218"/>
      <c r="DS84" s="218"/>
      <c r="DT84" s="218"/>
      <c r="DU84" s="218"/>
      <c r="DV84" s="218"/>
      <c r="DW84" s="218"/>
      <c r="DX84" s="218"/>
      <c r="DY84" s="218"/>
      <c r="DZ84" s="218"/>
      <c r="EA84" s="218"/>
      <c r="EB84" s="218"/>
      <c r="EC84" s="218"/>
      <c r="ED84" s="218"/>
      <c r="EE84" s="218"/>
      <c r="EF84" s="218"/>
      <c r="EG84" s="218"/>
      <c r="EH84" s="218"/>
      <c r="EI84" s="218"/>
      <c r="EJ84" s="218"/>
      <c r="EK84" s="218"/>
      <c r="EL84" s="218"/>
      <c r="EM84" s="218"/>
      <c r="EN84" s="218"/>
      <c r="EO84" s="218"/>
      <c r="EP84" s="218"/>
      <c r="EQ84" s="218"/>
      <c r="ER84" s="218"/>
      <c r="ES84" s="218"/>
      <c r="ET84" s="218"/>
      <c r="EU84" s="218"/>
      <c r="EV84" s="218"/>
      <c r="EW84" s="218"/>
      <c r="EX84" s="218"/>
      <c r="EY84" s="218"/>
      <c r="EZ84" s="218"/>
      <c r="FA84" s="218"/>
      <c r="FB84" s="218"/>
      <c r="FC84" s="218"/>
      <c r="FD84" s="218"/>
      <c r="FE84" s="218"/>
      <c r="FF84" s="218"/>
      <c r="FG84" s="218"/>
      <c r="FH84" s="218"/>
      <c r="FI84" s="218"/>
      <c r="FJ84" s="218"/>
      <c r="FK84" s="218"/>
      <c r="FL84" s="218"/>
      <c r="FM84" s="218"/>
      <c r="FN84" s="218"/>
      <c r="FO84" s="218"/>
      <c r="FP84" s="218"/>
      <c r="FQ84" s="218"/>
      <c r="FR84" s="218"/>
      <c r="FS84" s="218"/>
      <c r="FT84" s="218"/>
      <c r="FU84" s="218"/>
      <c r="FV84" s="218"/>
      <c r="FW84" s="218"/>
      <c r="FX84" s="218"/>
      <c r="FY84" s="218"/>
      <c r="FZ84" s="218"/>
      <c r="GA84" s="218"/>
      <c r="GB84" s="218"/>
      <c r="GC84" s="218"/>
      <c r="GD84" s="218"/>
      <c r="GE84" s="218"/>
      <c r="GF84" s="218"/>
      <c r="GG84" s="218"/>
      <c r="GH84" s="218"/>
      <c r="GI84" s="218"/>
      <c r="GJ84" s="218"/>
      <c r="GK84" s="218"/>
      <c r="GL84" s="218"/>
      <c r="GM84" s="218"/>
      <c r="GN84" s="218"/>
      <c r="GO84" s="218"/>
      <c r="GP84" s="218"/>
      <c r="GQ84" s="218"/>
      <c r="GR84" s="218"/>
      <c r="GS84" s="218"/>
      <c r="GT84" s="218"/>
      <c r="GU84" s="218"/>
      <c r="GV84" s="218"/>
      <c r="GW84" s="218"/>
      <c r="GX84" s="218"/>
      <c r="GY84" s="218"/>
      <c r="GZ84" s="218"/>
      <c r="HA84" s="218"/>
      <c r="HB84" s="218"/>
      <c r="HC84" s="218"/>
      <c r="HD84" s="218"/>
      <c r="HE84" s="218"/>
      <c r="HF84" s="218"/>
      <c r="HG84" s="218"/>
      <c r="HH84" s="218"/>
      <c r="HI84" s="218"/>
      <c r="HJ84" s="218"/>
      <c r="HK84" s="218"/>
      <c r="HL84" s="218"/>
      <c r="HM84" s="218"/>
      <c r="HN84" s="218"/>
      <c r="HO84" s="218"/>
      <c r="HP84" s="218"/>
      <c r="HQ84" s="218"/>
      <c r="HR84" s="218"/>
      <c r="HS84" s="218"/>
      <c r="HT84" s="218"/>
      <c r="HU84" s="218"/>
      <c r="HV84" s="218"/>
      <c r="HW84" s="218"/>
      <c r="HX84" s="218"/>
      <c r="HY84" s="218"/>
      <c r="HZ84" s="218"/>
      <c r="IA84" s="218"/>
      <c r="IB84" s="218"/>
      <c r="IC84" s="218"/>
      <c r="ID84" s="218"/>
      <c r="IE84" s="218"/>
      <c r="IF84" s="218"/>
      <c r="IG84" s="218"/>
      <c r="IH84" s="218"/>
      <c r="II84" s="218"/>
      <c r="IJ84" s="218"/>
      <c r="IK84" s="218"/>
      <c r="IL84" s="218"/>
      <c r="IM84" s="218"/>
      <c r="IN84" s="218"/>
      <c r="IO84" s="218"/>
      <c r="IP84" s="218"/>
      <c r="IQ84" s="218"/>
      <c r="IR84" s="218"/>
      <c r="IS84" s="218"/>
      <c r="IT84" s="218"/>
      <c r="IU84" s="218"/>
      <c r="IV84" s="218"/>
      <c r="IW84" s="218"/>
      <c r="IX84" s="218"/>
      <c r="IY84" s="218"/>
      <c r="IZ84" s="218"/>
      <c r="JA84" s="218"/>
      <c r="JB84" s="218"/>
      <c r="JC84" s="218"/>
      <c r="JD84" s="218"/>
      <c r="JE84" s="218"/>
      <c r="JF84" s="218"/>
      <c r="JG84" s="218"/>
      <c r="JH84" s="218"/>
      <c r="JI84" s="218"/>
      <c r="JJ84" s="218"/>
      <c r="JK84" s="218"/>
      <c r="JL84" s="218"/>
      <c r="JM84" s="218"/>
      <c r="JN84" s="218"/>
      <c r="JO84" s="218"/>
      <c r="JP84" s="218"/>
      <c r="JQ84" s="218"/>
      <c r="JR84" s="218"/>
      <c r="JS84" s="218"/>
      <c r="JT84" s="218"/>
      <c r="JU84" s="218"/>
      <c r="JV84" s="218"/>
      <c r="JW84" s="218"/>
      <c r="JX84" s="218"/>
      <c r="JY84" s="218"/>
      <c r="JZ84" s="218"/>
      <c r="KA84" s="218"/>
      <c r="KB84" s="218"/>
      <c r="KC84" s="218"/>
      <c r="KD84" s="218"/>
      <c r="KE84" s="218"/>
      <c r="KF84" s="218"/>
      <c r="KG84" s="218"/>
      <c r="KH84" s="218"/>
      <c r="KI84" s="218"/>
      <c r="KJ84" s="218"/>
      <c r="KK84" s="218"/>
      <c r="KL84" s="218"/>
      <c r="KM84" s="218"/>
      <c r="KN84" s="218"/>
      <c r="KO84" s="218"/>
      <c r="KP84" s="218"/>
      <c r="KQ84" s="218"/>
      <c r="KR84" s="218"/>
      <c r="KS84" s="218"/>
      <c r="KT84" s="218"/>
      <c r="KU84" s="218"/>
      <c r="KV84" s="218"/>
      <c r="KW84" s="218"/>
      <c r="KX84" s="218"/>
      <c r="KY84" s="218"/>
      <c r="KZ84" s="218"/>
      <c r="LA84" s="218"/>
      <c r="LB84" s="218"/>
      <c r="LC84" s="218"/>
      <c r="LD84" s="218"/>
      <c r="LE84" s="218"/>
      <c r="LF84" s="218"/>
      <c r="LG84" s="218"/>
      <c r="LH84" s="218"/>
      <c r="LI84" s="218"/>
      <c r="LJ84" s="218"/>
      <c r="LK84" s="218"/>
      <c r="LL84" s="218"/>
      <c r="LM84" s="218"/>
      <c r="LN84" s="218"/>
      <c r="LO84" s="218"/>
      <c r="LP84" s="218"/>
      <c r="LQ84" s="218"/>
      <c r="LR84" s="218"/>
      <c r="LS84" s="218"/>
      <c r="LT84" s="218"/>
      <c r="LU84" s="218"/>
      <c r="LV84" s="218"/>
      <c r="LW84" s="218"/>
      <c r="LX84" s="218"/>
      <c r="LY84" s="218"/>
      <c r="LZ84" s="218"/>
      <c r="MA84" s="218"/>
      <c r="MB84" s="218"/>
      <c r="MC84" s="218"/>
      <c r="MD84" s="218"/>
      <c r="ME84" s="218"/>
      <c r="MF84" s="218"/>
      <c r="MG84" s="218"/>
      <c r="MH84" s="218"/>
      <c r="MI84" s="218"/>
      <c r="MJ84" s="218"/>
      <c r="MK84" s="218"/>
      <c r="ML84" s="218"/>
      <c r="MM84" s="218"/>
      <c r="MN84" s="218"/>
      <c r="MO84" s="218"/>
      <c r="MP84" s="218"/>
      <c r="MQ84" s="218"/>
      <c r="MR84" s="218"/>
      <c r="MS84" s="218"/>
      <c r="MT84" s="218"/>
      <c r="MU84" s="218"/>
      <c r="MV84" s="218"/>
      <c r="MW84" s="218"/>
      <c r="MX84" s="218"/>
      <c r="MY84" s="218"/>
      <c r="MZ84" s="218"/>
      <c r="NA84" s="218"/>
      <c r="NB84" s="218"/>
      <c r="NC84" s="218"/>
      <c r="ND84" s="218"/>
      <c r="NE84" s="218"/>
      <c r="NF84" s="218"/>
      <c r="NG84" s="218"/>
      <c r="NH84" s="218"/>
      <c r="NI84" s="218"/>
      <c r="NJ84" s="218"/>
      <c r="NK84" s="218"/>
      <c r="NL84" s="218"/>
      <c r="NM84" s="218"/>
      <c r="NN84" s="218"/>
      <c r="NO84" s="218"/>
      <c r="NP84" s="218"/>
      <c r="NQ84" s="218"/>
      <c r="NR84" s="218"/>
      <c r="NS84" s="218"/>
      <c r="NT84" s="218"/>
      <c r="NU84" s="218"/>
      <c r="NV84" s="218"/>
      <c r="NW84" s="218"/>
      <c r="NX84" s="218"/>
      <c r="NY84" s="218"/>
      <c r="NZ84" s="218"/>
      <c r="OA84" s="218"/>
      <c r="OB84" s="218"/>
      <c r="OC84" s="218"/>
      <c r="OD84" s="218"/>
      <c r="OE84" s="218"/>
      <c r="OF84" s="218"/>
      <c r="OG84" s="218"/>
      <c r="OH84" s="218"/>
      <c r="OI84" s="218"/>
      <c r="OJ84" s="218"/>
      <c r="OK84" s="218"/>
      <c r="OL84" s="218"/>
      <c r="OM84" s="218"/>
      <c r="ON84" s="218"/>
      <c r="OO84" s="218"/>
      <c r="OP84" s="218"/>
      <c r="OQ84" s="218"/>
      <c r="OR84" s="218"/>
      <c r="OS84" s="218"/>
      <c r="OT84" s="218"/>
      <c r="OU84" s="218"/>
      <c r="OV84" s="218"/>
      <c r="OW84" s="218"/>
      <c r="OX84" s="218"/>
      <c r="OY84" s="218"/>
      <c r="OZ84" s="218"/>
      <c r="PA84" s="218"/>
      <c r="PB84" s="218"/>
      <c r="PC84" s="218"/>
      <c r="PD84" s="218"/>
      <c r="PE84" s="218"/>
    </row>
    <row r="85" spans="1:421" s="472" customFormat="1" ht="111" customHeight="1">
      <c r="A85" s="727">
        <v>67</v>
      </c>
      <c r="B85" s="600">
        <v>7000024508</v>
      </c>
      <c r="C85" s="600">
        <v>50</v>
      </c>
      <c r="D85" s="600">
        <v>130</v>
      </c>
      <c r="E85" s="600">
        <v>60</v>
      </c>
      <c r="F85" s="600" t="s">
        <v>528</v>
      </c>
      <c r="G85" s="599">
        <v>100044247</v>
      </c>
      <c r="H85" s="321"/>
      <c r="I85" s="322"/>
      <c r="J85" s="321"/>
      <c r="K85" s="320"/>
      <c r="L85" s="600" t="s">
        <v>603</v>
      </c>
      <c r="M85" s="600" t="s">
        <v>219</v>
      </c>
      <c r="N85" s="600">
        <v>18</v>
      </c>
      <c r="O85" s="465"/>
      <c r="P85" s="601">
        <v>18</v>
      </c>
      <c r="Q85" s="318" t="str">
        <f t="shared" si="30"/>
        <v>INCLUDED</v>
      </c>
      <c r="R85" s="318" t="str">
        <f t="shared" si="31"/>
        <v>INCLUDED</v>
      </c>
      <c r="S85" s="318" t="str">
        <f t="shared" si="32"/>
        <v>INCLUDED</v>
      </c>
      <c r="T85" s="466">
        <f t="shared" si="21"/>
        <v>0</v>
      </c>
      <c r="U85" s="300">
        <f t="shared" si="22"/>
        <v>0</v>
      </c>
      <c r="V85" s="371">
        <f>Discount!$J$36</f>
        <v>0</v>
      </c>
      <c r="W85" s="300">
        <f t="shared" si="23"/>
        <v>0</v>
      </c>
      <c r="X85" s="301">
        <f t="shared" si="24"/>
        <v>0</v>
      </c>
      <c r="Y85" s="467">
        <f t="shared" si="25"/>
        <v>0</v>
      </c>
      <c r="Z85" s="546">
        <f t="shared" si="26"/>
        <v>0</v>
      </c>
      <c r="AA85" s="467">
        <f t="shared" si="27"/>
        <v>0</v>
      </c>
      <c r="AB85" s="468">
        <f t="shared" si="28"/>
        <v>0</v>
      </c>
      <c r="AC85" s="467">
        <f t="shared" si="29"/>
        <v>0</v>
      </c>
      <c r="AD85" s="468"/>
      <c r="AE85" s="550"/>
      <c r="AF85" s="6"/>
      <c r="AG85" s="6"/>
      <c r="AH85" s="6"/>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218"/>
      <c r="BI85" s="218"/>
      <c r="BJ85" s="218"/>
      <c r="BK85" s="218"/>
      <c r="BL85" s="218"/>
      <c r="BM85" s="218"/>
      <c r="BN85" s="218"/>
      <c r="BO85" s="218"/>
      <c r="BP85" s="218"/>
      <c r="BQ85" s="218"/>
      <c r="BR85" s="218"/>
      <c r="BS85" s="218"/>
      <c r="BT85" s="218"/>
      <c r="BU85" s="218"/>
      <c r="BV85" s="218"/>
      <c r="BW85" s="218"/>
      <c r="BX85" s="218"/>
      <c r="BY85" s="218"/>
      <c r="BZ85" s="218"/>
      <c r="CA85" s="218"/>
      <c r="CB85" s="218"/>
      <c r="CC85" s="218"/>
      <c r="CD85" s="218"/>
      <c r="CE85" s="218"/>
      <c r="CF85" s="218"/>
      <c r="CG85" s="218"/>
      <c r="CH85" s="218"/>
      <c r="CI85" s="218"/>
      <c r="CJ85" s="218"/>
      <c r="CK85" s="218"/>
      <c r="CL85" s="218"/>
      <c r="CM85" s="218"/>
      <c r="CN85" s="218"/>
      <c r="CO85" s="218"/>
      <c r="CP85" s="218"/>
      <c r="CQ85" s="218"/>
      <c r="CR85" s="218"/>
      <c r="CS85" s="218"/>
      <c r="CT85" s="218"/>
      <c r="CU85" s="218"/>
      <c r="CV85" s="218"/>
      <c r="CW85" s="218"/>
      <c r="CX85" s="218"/>
      <c r="CY85" s="218"/>
      <c r="CZ85" s="218"/>
      <c r="DA85" s="218"/>
      <c r="DB85" s="218"/>
      <c r="DC85" s="218"/>
      <c r="DD85" s="218"/>
      <c r="DE85" s="218"/>
      <c r="DF85" s="218"/>
      <c r="DG85" s="218"/>
      <c r="DH85" s="218"/>
      <c r="DI85" s="218"/>
      <c r="DJ85" s="218"/>
      <c r="DK85" s="218"/>
      <c r="DL85" s="218"/>
      <c r="DM85" s="218"/>
      <c r="DN85" s="218"/>
      <c r="DO85" s="218"/>
      <c r="DP85" s="218"/>
      <c r="DQ85" s="218"/>
      <c r="DR85" s="218"/>
      <c r="DS85" s="218"/>
      <c r="DT85" s="218"/>
      <c r="DU85" s="218"/>
      <c r="DV85" s="218"/>
      <c r="DW85" s="218"/>
      <c r="DX85" s="218"/>
      <c r="DY85" s="218"/>
      <c r="DZ85" s="218"/>
      <c r="EA85" s="218"/>
      <c r="EB85" s="218"/>
      <c r="EC85" s="218"/>
      <c r="ED85" s="218"/>
      <c r="EE85" s="218"/>
      <c r="EF85" s="218"/>
      <c r="EG85" s="218"/>
      <c r="EH85" s="218"/>
      <c r="EI85" s="218"/>
      <c r="EJ85" s="218"/>
      <c r="EK85" s="218"/>
      <c r="EL85" s="218"/>
      <c r="EM85" s="218"/>
      <c r="EN85" s="218"/>
      <c r="EO85" s="218"/>
      <c r="EP85" s="218"/>
      <c r="EQ85" s="218"/>
      <c r="ER85" s="218"/>
      <c r="ES85" s="218"/>
      <c r="ET85" s="218"/>
      <c r="EU85" s="218"/>
      <c r="EV85" s="218"/>
      <c r="EW85" s="218"/>
      <c r="EX85" s="218"/>
      <c r="EY85" s="218"/>
      <c r="EZ85" s="218"/>
      <c r="FA85" s="218"/>
      <c r="FB85" s="218"/>
      <c r="FC85" s="218"/>
      <c r="FD85" s="218"/>
      <c r="FE85" s="218"/>
      <c r="FF85" s="218"/>
      <c r="FG85" s="218"/>
      <c r="FH85" s="218"/>
      <c r="FI85" s="218"/>
      <c r="FJ85" s="218"/>
      <c r="FK85" s="218"/>
      <c r="FL85" s="218"/>
      <c r="FM85" s="218"/>
      <c r="FN85" s="218"/>
      <c r="FO85" s="218"/>
      <c r="FP85" s="218"/>
      <c r="FQ85" s="218"/>
      <c r="FR85" s="218"/>
      <c r="FS85" s="218"/>
      <c r="FT85" s="218"/>
      <c r="FU85" s="218"/>
      <c r="FV85" s="218"/>
      <c r="FW85" s="218"/>
      <c r="FX85" s="218"/>
      <c r="FY85" s="218"/>
      <c r="FZ85" s="218"/>
      <c r="GA85" s="218"/>
      <c r="GB85" s="218"/>
      <c r="GC85" s="218"/>
      <c r="GD85" s="218"/>
      <c r="GE85" s="218"/>
      <c r="GF85" s="218"/>
      <c r="GG85" s="218"/>
      <c r="GH85" s="218"/>
      <c r="GI85" s="218"/>
      <c r="GJ85" s="218"/>
      <c r="GK85" s="218"/>
      <c r="GL85" s="218"/>
      <c r="GM85" s="218"/>
      <c r="GN85" s="218"/>
      <c r="GO85" s="218"/>
      <c r="GP85" s="218"/>
      <c r="GQ85" s="218"/>
      <c r="GR85" s="218"/>
      <c r="GS85" s="218"/>
      <c r="GT85" s="218"/>
      <c r="GU85" s="218"/>
      <c r="GV85" s="218"/>
      <c r="GW85" s="218"/>
      <c r="GX85" s="218"/>
      <c r="GY85" s="218"/>
      <c r="GZ85" s="218"/>
      <c r="HA85" s="218"/>
      <c r="HB85" s="218"/>
      <c r="HC85" s="218"/>
      <c r="HD85" s="218"/>
      <c r="HE85" s="218"/>
      <c r="HF85" s="218"/>
      <c r="HG85" s="218"/>
      <c r="HH85" s="218"/>
      <c r="HI85" s="218"/>
      <c r="HJ85" s="218"/>
      <c r="HK85" s="218"/>
      <c r="HL85" s="218"/>
      <c r="HM85" s="218"/>
      <c r="HN85" s="218"/>
      <c r="HO85" s="218"/>
      <c r="HP85" s="218"/>
      <c r="HQ85" s="218"/>
      <c r="HR85" s="218"/>
      <c r="HS85" s="218"/>
      <c r="HT85" s="218"/>
      <c r="HU85" s="218"/>
      <c r="HV85" s="218"/>
      <c r="HW85" s="218"/>
      <c r="HX85" s="218"/>
      <c r="HY85" s="218"/>
      <c r="HZ85" s="218"/>
      <c r="IA85" s="218"/>
      <c r="IB85" s="218"/>
      <c r="IC85" s="218"/>
      <c r="ID85" s="218"/>
      <c r="IE85" s="218"/>
      <c r="IF85" s="218"/>
      <c r="IG85" s="218"/>
      <c r="IH85" s="218"/>
      <c r="II85" s="218"/>
      <c r="IJ85" s="218"/>
      <c r="IK85" s="218"/>
      <c r="IL85" s="218"/>
      <c r="IM85" s="218"/>
      <c r="IN85" s="218"/>
      <c r="IO85" s="218"/>
      <c r="IP85" s="218"/>
      <c r="IQ85" s="218"/>
      <c r="IR85" s="218"/>
      <c r="IS85" s="218"/>
      <c r="IT85" s="218"/>
      <c r="IU85" s="218"/>
      <c r="IV85" s="218"/>
      <c r="IW85" s="218"/>
      <c r="IX85" s="218"/>
      <c r="IY85" s="218"/>
      <c r="IZ85" s="218"/>
      <c r="JA85" s="218"/>
      <c r="JB85" s="218"/>
      <c r="JC85" s="218"/>
      <c r="JD85" s="218"/>
      <c r="JE85" s="218"/>
      <c r="JF85" s="218"/>
      <c r="JG85" s="218"/>
      <c r="JH85" s="218"/>
      <c r="JI85" s="218"/>
      <c r="JJ85" s="218"/>
      <c r="JK85" s="218"/>
      <c r="JL85" s="218"/>
      <c r="JM85" s="218"/>
      <c r="JN85" s="218"/>
      <c r="JO85" s="218"/>
      <c r="JP85" s="218"/>
      <c r="JQ85" s="218"/>
      <c r="JR85" s="218"/>
      <c r="JS85" s="218"/>
      <c r="JT85" s="218"/>
      <c r="JU85" s="218"/>
      <c r="JV85" s="218"/>
      <c r="JW85" s="218"/>
      <c r="JX85" s="218"/>
      <c r="JY85" s="218"/>
      <c r="JZ85" s="218"/>
      <c r="KA85" s="218"/>
      <c r="KB85" s="218"/>
      <c r="KC85" s="218"/>
      <c r="KD85" s="218"/>
      <c r="KE85" s="218"/>
      <c r="KF85" s="218"/>
      <c r="KG85" s="218"/>
      <c r="KH85" s="218"/>
      <c r="KI85" s="218"/>
      <c r="KJ85" s="218"/>
      <c r="KK85" s="218"/>
      <c r="KL85" s="218"/>
      <c r="KM85" s="218"/>
      <c r="KN85" s="218"/>
      <c r="KO85" s="218"/>
      <c r="KP85" s="218"/>
      <c r="KQ85" s="218"/>
      <c r="KR85" s="218"/>
      <c r="KS85" s="218"/>
      <c r="KT85" s="218"/>
      <c r="KU85" s="218"/>
      <c r="KV85" s="218"/>
      <c r="KW85" s="218"/>
      <c r="KX85" s="218"/>
      <c r="KY85" s="218"/>
      <c r="KZ85" s="218"/>
      <c r="LA85" s="218"/>
      <c r="LB85" s="218"/>
      <c r="LC85" s="218"/>
      <c r="LD85" s="218"/>
      <c r="LE85" s="218"/>
      <c r="LF85" s="218"/>
      <c r="LG85" s="218"/>
      <c r="LH85" s="218"/>
      <c r="LI85" s="218"/>
      <c r="LJ85" s="218"/>
      <c r="LK85" s="218"/>
      <c r="LL85" s="218"/>
      <c r="LM85" s="218"/>
      <c r="LN85" s="218"/>
      <c r="LO85" s="218"/>
      <c r="LP85" s="218"/>
      <c r="LQ85" s="218"/>
      <c r="LR85" s="218"/>
      <c r="LS85" s="218"/>
      <c r="LT85" s="218"/>
      <c r="LU85" s="218"/>
      <c r="LV85" s="218"/>
      <c r="LW85" s="218"/>
      <c r="LX85" s="218"/>
      <c r="LY85" s="218"/>
      <c r="LZ85" s="218"/>
      <c r="MA85" s="218"/>
      <c r="MB85" s="218"/>
      <c r="MC85" s="218"/>
      <c r="MD85" s="218"/>
      <c r="ME85" s="218"/>
      <c r="MF85" s="218"/>
      <c r="MG85" s="218"/>
      <c r="MH85" s="218"/>
      <c r="MI85" s="218"/>
      <c r="MJ85" s="218"/>
      <c r="MK85" s="218"/>
      <c r="ML85" s="218"/>
      <c r="MM85" s="218"/>
      <c r="MN85" s="218"/>
      <c r="MO85" s="218"/>
      <c r="MP85" s="218"/>
      <c r="MQ85" s="218"/>
      <c r="MR85" s="218"/>
      <c r="MS85" s="218"/>
      <c r="MT85" s="218"/>
      <c r="MU85" s="218"/>
      <c r="MV85" s="218"/>
      <c r="MW85" s="218"/>
      <c r="MX85" s="218"/>
      <c r="MY85" s="218"/>
      <c r="MZ85" s="218"/>
      <c r="NA85" s="218"/>
      <c r="NB85" s="218"/>
      <c r="NC85" s="218"/>
      <c r="ND85" s="218"/>
      <c r="NE85" s="218"/>
      <c r="NF85" s="218"/>
      <c r="NG85" s="218"/>
      <c r="NH85" s="218"/>
      <c r="NI85" s="218"/>
      <c r="NJ85" s="218"/>
      <c r="NK85" s="218"/>
      <c r="NL85" s="218"/>
      <c r="NM85" s="218"/>
      <c r="NN85" s="218"/>
      <c r="NO85" s="218"/>
      <c r="NP85" s="218"/>
      <c r="NQ85" s="218"/>
      <c r="NR85" s="218"/>
      <c r="NS85" s="218"/>
      <c r="NT85" s="218"/>
      <c r="NU85" s="218"/>
      <c r="NV85" s="218"/>
      <c r="NW85" s="218"/>
      <c r="NX85" s="218"/>
      <c r="NY85" s="218"/>
      <c r="NZ85" s="218"/>
      <c r="OA85" s="218"/>
      <c r="OB85" s="218"/>
      <c r="OC85" s="218"/>
      <c r="OD85" s="218"/>
      <c r="OE85" s="218"/>
      <c r="OF85" s="218"/>
      <c r="OG85" s="218"/>
      <c r="OH85" s="218"/>
      <c r="OI85" s="218"/>
      <c r="OJ85" s="218"/>
      <c r="OK85" s="218"/>
      <c r="OL85" s="218"/>
      <c r="OM85" s="218"/>
      <c r="ON85" s="218"/>
      <c r="OO85" s="218"/>
      <c r="OP85" s="218"/>
      <c r="OQ85" s="218"/>
      <c r="OR85" s="218"/>
      <c r="OS85" s="218"/>
      <c r="OT85" s="218"/>
      <c r="OU85" s="218"/>
      <c r="OV85" s="218"/>
      <c r="OW85" s="218"/>
      <c r="OX85" s="218"/>
      <c r="OY85" s="218"/>
      <c r="OZ85" s="218"/>
      <c r="PA85" s="218"/>
      <c r="PB85" s="218"/>
      <c r="PC85" s="218"/>
      <c r="PD85" s="218"/>
      <c r="PE85" s="218"/>
    </row>
    <row r="86" spans="1:421" s="472" customFormat="1" ht="111" customHeight="1">
      <c r="A86" s="728">
        <v>68</v>
      </c>
      <c r="B86" s="600">
        <v>7000024508</v>
      </c>
      <c r="C86" s="600">
        <v>50</v>
      </c>
      <c r="D86" s="600">
        <v>130</v>
      </c>
      <c r="E86" s="600">
        <v>70</v>
      </c>
      <c r="F86" s="600" t="s">
        <v>528</v>
      </c>
      <c r="G86" s="599">
        <v>100044248</v>
      </c>
      <c r="H86" s="321"/>
      <c r="I86" s="322"/>
      <c r="J86" s="321"/>
      <c r="K86" s="320"/>
      <c r="L86" s="600" t="s">
        <v>604</v>
      </c>
      <c r="M86" s="600" t="s">
        <v>219</v>
      </c>
      <c r="N86" s="600">
        <v>94</v>
      </c>
      <c r="O86" s="465"/>
      <c r="P86" s="601">
        <v>18</v>
      </c>
      <c r="Q86" s="318" t="str">
        <f t="shared" si="30"/>
        <v>INCLUDED</v>
      </c>
      <c r="R86" s="318" t="str">
        <f t="shared" si="31"/>
        <v>INCLUDED</v>
      </c>
      <c r="S86" s="318" t="str">
        <f t="shared" si="32"/>
        <v>INCLUDED</v>
      </c>
      <c r="T86" s="466">
        <f t="shared" si="21"/>
        <v>0</v>
      </c>
      <c r="U86" s="300">
        <f t="shared" si="22"/>
        <v>0</v>
      </c>
      <c r="V86" s="371">
        <f>Discount!$J$36</f>
        <v>0</v>
      </c>
      <c r="W86" s="300">
        <f t="shared" si="23"/>
        <v>0</v>
      </c>
      <c r="X86" s="301">
        <f t="shared" si="24"/>
        <v>0</v>
      </c>
      <c r="Y86" s="467">
        <f t="shared" si="25"/>
        <v>0</v>
      </c>
      <c r="Z86" s="546">
        <f t="shared" si="26"/>
        <v>0</v>
      </c>
      <c r="AA86" s="467">
        <f t="shared" si="27"/>
        <v>0</v>
      </c>
      <c r="AB86" s="468">
        <f t="shared" si="28"/>
        <v>0</v>
      </c>
      <c r="AC86" s="467">
        <f t="shared" si="29"/>
        <v>0</v>
      </c>
      <c r="AD86" s="468"/>
      <c r="AE86" s="550"/>
      <c r="AF86" s="6"/>
      <c r="AG86" s="6"/>
      <c r="AH86" s="6"/>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218"/>
      <c r="BI86" s="218"/>
      <c r="BJ86" s="218"/>
      <c r="BK86" s="218"/>
      <c r="BL86" s="218"/>
      <c r="BM86" s="218"/>
      <c r="BN86" s="218"/>
      <c r="BO86" s="218"/>
      <c r="BP86" s="218"/>
      <c r="BQ86" s="218"/>
      <c r="BR86" s="218"/>
      <c r="BS86" s="218"/>
      <c r="BT86" s="218"/>
      <c r="BU86" s="218"/>
      <c r="BV86" s="218"/>
      <c r="BW86" s="218"/>
      <c r="BX86" s="218"/>
      <c r="BY86" s="218"/>
      <c r="BZ86" s="218"/>
      <c r="CA86" s="218"/>
      <c r="CB86" s="218"/>
      <c r="CC86" s="218"/>
      <c r="CD86" s="218"/>
      <c r="CE86" s="218"/>
      <c r="CF86" s="218"/>
      <c r="CG86" s="218"/>
      <c r="CH86" s="218"/>
      <c r="CI86" s="218"/>
      <c r="CJ86" s="218"/>
      <c r="CK86" s="218"/>
      <c r="CL86" s="218"/>
      <c r="CM86" s="218"/>
      <c r="CN86" s="218"/>
      <c r="CO86" s="218"/>
      <c r="CP86" s="218"/>
      <c r="CQ86" s="218"/>
      <c r="CR86" s="218"/>
      <c r="CS86" s="218"/>
      <c r="CT86" s="218"/>
      <c r="CU86" s="218"/>
      <c r="CV86" s="218"/>
      <c r="CW86" s="218"/>
      <c r="CX86" s="218"/>
      <c r="CY86" s="218"/>
      <c r="CZ86" s="218"/>
      <c r="DA86" s="218"/>
      <c r="DB86" s="218"/>
      <c r="DC86" s="218"/>
      <c r="DD86" s="218"/>
      <c r="DE86" s="218"/>
      <c r="DF86" s="218"/>
      <c r="DG86" s="218"/>
      <c r="DH86" s="218"/>
      <c r="DI86" s="218"/>
      <c r="DJ86" s="218"/>
      <c r="DK86" s="218"/>
      <c r="DL86" s="218"/>
      <c r="DM86" s="218"/>
      <c r="DN86" s="218"/>
      <c r="DO86" s="218"/>
      <c r="DP86" s="218"/>
      <c r="DQ86" s="218"/>
      <c r="DR86" s="218"/>
      <c r="DS86" s="218"/>
      <c r="DT86" s="218"/>
      <c r="DU86" s="218"/>
      <c r="DV86" s="218"/>
      <c r="DW86" s="218"/>
      <c r="DX86" s="218"/>
      <c r="DY86" s="218"/>
      <c r="DZ86" s="218"/>
      <c r="EA86" s="218"/>
      <c r="EB86" s="218"/>
      <c r="EC86" s="218"/>
      <c r="ED86" s="218"/>
      <c r="EE86" s="218"/>
      <c r="EF86" s="218"/>
      <c r="EG86" s="218"/>
      <c r="EH86" s="218"/>
      <c r="EI86" s="218"/>
      <c r="EJ86" s="218"/>
      <c r="EK86" s="218"/>
      <c r="EL86" s="218"/>
      <c r="EM86" s="218"/>
      <c r="EN86" s="218"/>
      <c r="EO86" s="218"/>
      <c r="EP86" s="218"/>
      <c r="EQ86" s="218"/>
      <c r="ER86" s="218"/>
      <c r="ES86" s="218"/>
      <c r="ET86" s="218"/>
      <c r="EU86" s="218"/>
      <c r="EV86" s="218"/>
      <c r="EW86" s="218"/>
      <c r="EX86" s="218"/>
      <c r="EY86" s="218"/>
      <c r="EZ86" s="218"/>
      <c r="FA86" s="218"/>
      <c r="FB86" s="218"/>
      <c r="FC86" s="218"/>
      <c r="FD86" s="218"/>
      <c r="FE86" s="218"/>
      <c r="FF86" s="218"/>
      <c r="FG86" s="218"/>
      <c r="FH86" s="218"/>
      <c r="FI86" s="218"/>
      <c r="FJ86" s="218"/>
      <c r="FK86" s="218"/>
      <c r="FL86" s="218"/>
      <c r="FM86" s="218"/>
      <c r="FN86" s="218"/>
      <c r="FO86" s="218"/>
      <c r="FP86" s="218"/>
      <c r="FQ86" s="218"/>
      <c r="FR86" s="218"/>
      <c r="FS86" s="218"/>
      <c r="FT86" s="218"/>
      <c r="FU86" s="218"/>
      <c r="FV86" s="218"/>
      <c r="FW86" s="218"/>
      <c r="FX86" s="218"/>
      <c r="FY86" s="218"/>
      <c r="FZ86" s="218"/>
      <c r="GA86" s="218"/>
      <c r="GB86" s="218"/>
      <c r="GC86" s="218"/>
      <c r="GD86" s="218"/>
      <c r="GE86" s="218"/>
      <c r="GF86" s="218"/>
      <c r="GG86" s="218"/>
      <c r="GH86" s="218"/>
      <c r="GI86" s="218"/>
      <c r="GJ86" s="218"/>
      <c r="GK86" s="218"/>
      <c r="GL86" s="218"/>
      <c r="GM86" s="218"/>
      <c r="GN86" s="218"/>
      <c r="GO86" s="218"/>
      <c r="GP86" s="218"/>
      <c r="GQ86" s="218"/>
      <c r="GR86" s="218"/>
      <c r="GS86" s="218"/>
      <c r="GT86" s="218"/>
      <c r="GU86" s="218"/>
      <c r="GV86" s="218"/>
      <c r="GW86" s="218"/>
      <c r="GX86" s="218"/>
      <c r="GY86" s="218"/>
      <c r="GZ86" s="218"/>
      <c r="HA86" s="218"/>
      <c r="HB86" s="218"/>
      <c r="HC86" s="218"/>
      <c r="HD86" s="218"/>
      <c r="HE86" s="218"/>
      <c r="HF86" s="218"/>
      <c r="HG86" s="218"/>
      <c r="HH86" s="218"/>
      <c r="HI86" s="218"/>
      <c r="HJ86" s="218"/>
      <c r="HK86" s="218"/>
      <c r="HL86" s="218"/>
      <c r="HM86" s="218"/>
      <c r="HN86" s="218"/>
      <c r="HO86" s="218"/>
      <c r="HP86" s="218"/>
      <c r="HQ86" s="218"/>
      <c r="HR86" s="218"/>
      <c r="HS86" s="218"/>
      <c r="HT86" s="218"/>
      <c r="HU86" s="218"/>
      <c r="HV86" s="218"/>
      <c r="HW86" s="218"/>
      <c r="HX86" s="218"/>
      <c r="HY86" s="218"/>
      <c r="HZ86" s="218"/>
      <c r="IA86" s="218"/>
      <c r="IB86" s="218"/>
      <c r="IC86" s="218"/>
      <c r="ID86" s="218"/>
      <c r="IE86" s="218"/>
      <c r="IF86" s="218"/>
      <c r="IG86" s="218"/>
      <c r="IH86" s="218"/>
      <c r="II86" s="218"/>
      <c r="IJ86" s="218"/>
      <c r="IK86" s="218"/>
      <c r="IL86" s="218"/>
      <c r="IM86" s="218"/>
      <c r="IN86" s="218"/>
      <c r="IO86" s="218"/>
      <c r="IP86" s="218"/>
      <c r="IQ86" s="218"/>
      <c r="IR86" s="218"/>
      <c r="IS86" s="218"/>
      <c r="IT86" s="218"/>
      <c r="IU86" s="218"/>
      <c r="IV86" s="218"/>
      <c r="IW86" s="218"/>
      <c r="IX86" s="218"/>
      <c r="IY86" s="218"/>
      <c r="IZ86" s="218"/>
      <c r="JA86" s="218"/>
      <c r="JB86" s="218"/>
      <c r="JC86" s="218"/>
      <c r="JD86" s="218"/>
      <c r="JE86" s="218"/>
      <c r="JF86" s="218"/>
      <c r="JG86" s="218"/>
      <c r="JH86" s="218"/>
      <c r="JI86" s="218"/>
      <c r="JJ86" s="218"/>
      <c r="JK86" s="218"/>
      <c r="JL86" s="218"/>
      <c r="JM86" s="218"/>
      <c r="JN86" s="218"/>
      <c r="JO86" s="218"/>
      <c r="JP86" s="218"/>
      <c r="JQ86" s="218"/>
      <c r="JR86" s="218"/>
      <c r="JS86" s="218"/>
      <c r="JT86" s="218"/>
      <c r="JU86" s="218"/>
      <c r="JV86" s="218"/>
      <c r="JW86" s="218"/>
      <c r="JX86" s="218"/>
      <c r="JY86" s="218"/>
      <c r="JZ86" s="218"/>
      <c r="KA86" s="218"/>
      <c r="KB86" s="218"/>
      <c r="KC86" s="218"/>
      <c r="KD86" s="218"/>
      <c r="KE86" s="218"/>
      <c r="KF86" s="218"/>
      <c r="KG86" s="218"/>
      <c r="KH86" s="218"/>
      <c r="KI86" s="218"/>
      <c r="KJ86" s="218"/>
      <c r="KK86" s="218"/>
      <c r="KL86" s="218"/>
      <c r="KM86" s="218"/>
      <c r="KN86" s="218"/>
      <c r="KO86" s="218"/>
      <c r="KP86" s="218"/>
      <c r="KQ86" s="218"/>
      <c r="KR86" s="218"/>
      <c r="KS86" s="218"/>
      <c r="KT86" s="218"/>
      <c r="KU86" s="218"/>
      <c r="KV86" s="218"/>
      <c r="KW86" s="218"/>
      <c r="KX86" s="218"/>
      <c r="KY86" s="218"/>
      <c r="KZ86" s="218"/>
      <c r="LA86" s="218"/>
      <c r="LB86" s="218"/>
      <c r="LC86" s="218"/>
      <c r="LD86" s="218"/>
      <c r="LE86" s="218"/>
      <c r="LF86" s="218"/>
      <c r="LG86" s="218"/>
      <c r="LH86" s="218"/>
      <c r="LI86" s="218"/>
      <c r="LJ86" s="218"/>
      <c r="LK86" s="218"/>
      <c r="LL86" s="218"/>
      <c r="LM86" s="218"/>
      <c r="LN86" s="218"/>
      <c r="LO86" s="218"/>
      <c r="LP86" s="218"/>
      <c r="LQ86" s="218"/>
      <c r="LR86" s="218"/>
      <c r="LS86" s="218"/>
      <c r="LT86" s="218"/>
      <c r="LU86" s="218"/>
      <c r="LV86" s="218"/>
      <c r="LW86" s="218"/>
      <c r="LX86" s="218"/>
      <c r="LY86" s="218"/>
      <c r="LZ86" s="218"/>
      <c r="MA86" s="218"/>
      <c r="MB86" s="218"/>
      <c r="MC86" s="218"/>
      <c r="MD86" s="218"/>
      <c r="ME86" s="218"/>
      <c r="MF86" s="218"/>
      <c r="MG86" s="218"/>
      <c r="MH86" s="218"/>
      <c r="MI86" s="218"/>
      <c r="MJ86" s="218"/>
      <c r="MK86" s="218"/>
      <c r="ML86" s="218"/>
      <c r="MM86" s="218"/>
      <c r="MN86" s="218"/>
      <c r="MO86" s="218"/>
      <c r="MP86" s="218"/>
      <c r="MQ86" s="218"/>
      <c r="MR86" s="218"/>
      <c r="MS86" s="218"/>
      <c r="MT86" s="218"/>
      <c r="MU86" s="218"/>
      <c r="MV86" s="218"/>
      <c r="MW86" s="218"/>
      <c r="MX86" s="218"/>
      <c r="MY86" s="218"/>
      <c r="MZ86" s="218"/>
      <c r="NA86" s="218"/>
      <c r="NB86" s="218"/>
      <c r="NC86" s="218"/>
      <c r="ND86" s="218"/>
      <c r="NE86" s="218"/>
      <c r="NF86" s="218"/>
      <c r="NG86" s="218"/>
      <c r="NH86" s="218"/>
      <c r="NI86" s="218"/>
      <c r="NJ86" s="218"/>
      <c r="NK86" s="218"/>
      <c r="NL86" s="218"/>
      <c r="NM86" s="218"/>
      <c r="NN86" s="218"/>
      <c r="NO86" s="218"/>
      <c r="NP86" s="218"/>
      <c r="NQ86" s="218"/>
      <c r="NR86" s="218"/>
      <c r="NS86" s="218"/>
      <c r="NT86" s="218"/>
      <c r="NU86" s="218"/>
      <c r="NV86" s="218"/>
      <c r="NW86" s="218"/>
      <c r="NX86" s="218"/>
      <c r="NY86" s="218"/>
      <c r="NZ86" s="218"/>
      <c r="OA86" s="218"/>
      <c r="OB86" s="218"/>
      <c r="OC86" s="218"/>
      <c r="OD86" s="218"/>
      <c r="OE86" s="218"/>
      <c r="OF86" s="218"/>
      <c r="OG86" s="218"/>
      <c r="OH86" s="218"/>
      <c r="OI86" s="218"/>
      <c r="OJ86" s="218"/>
      <c r="OK86" s="218"/>
      <c r="OL86" s="218"/>
      <c r="OM86" s="218"/>
      <c r="ON86" s="218"/>
      <c r="OO86" s="218"/>
      <c r="OP86" s="218"/>
      <c r="OQ86" s="218"/>
      <c r="OR86" s="218"/>
      <c r="OS86" s="218"/>
      <c r="OT86" s="218"/>
      <c r="OU86" s="218"/>
      <c r="OV86" s="218"/>
      <c r="OW86" s="218"/>
      <c r="OX86" s="218"/>
      <c r="OY86" s="218"/>
      <c r="OZ86" s="218"/>
      <c r="PA86" s="218"/>
      <c r="PB86" s="218"/>
      <c r="PC86" s="218"/>
      <c r="PD86" s="218"/>
      <c r="PE86" s="218"/>
    </row>
    <row r="87" spans="1:421" s="472" customFormat="1" ht="111" customHeight="1">
      <c r="A87" s="727">
        <v>69</v>
      </c>
      <c r="B87" s="600">
        <v>7000024508</v>
      </c>
      <c r="C87" s="600">
        <v>50</v>
      </c>
      <c r="D87" s="600">
        <v>130</v>
      </c>
      <c r="E87" s="600">
        <v>80</v>
      </c>
      <c r="F87" s="600" t="s">
        <v>528</v>
      </c>
      <c r="G87" s="599">
        <v>100044249</v>
      </c>
      <c r="H87" s="321"/>
      <c r="I87" s="322"/>
      <c r="J87" s="321"/>
      <c r="K87" s="320"/>
      <c r="L87" s="600" t="s">
        <v>605</v>
      </c>
      <c r="M87" s="600" t="s">
        <v>219</v>
      </c>
      <c r="N87" s="600">
        <v>181</v>
      </c>
      <c r="O87" s="465"/>
      <c r="P87" s="601">
        <v>18</v>
      </c>
      <c r="Q87" s="318" t="str">
        <f t="shared" si="30"/>
        <v>INCLUDED</v>
      </c>
      <c r="R87" s="318" t="str">
        <f t="shared" si="31"/>
        <v>INCLUDED</v>
      </c>
      <c r="S87" s="318" t="str">
        <f t="shared" si="32"/>
        <v>INCLUDED</v>
      </c>
      <c r="T87" s="466">
        <f t="shared" si="21"/>
        <v>0</v>
      </c>
      <c r="U87" s="300">
        <f t="shared" si="22"/>
        <v>0</v>
      </c>
      <c r="V87" s="371">
        <f>Discount!$J$36</f>
        <v>0</v>
      </c>
      <c r="W87" s="300">
        <f t="shared" si="23"/>
        <v>0</v>
      </c>
      <c r="X87" s="301">
        <f t="shared" si="24"/>
        <v>0</v>
      </c>
      <c r="Y87" s="467">
        <f t="shared" si="25"/>
        <v>0</v>
      </c>
      <c r="Z87" s="546">
        <f t="shared" si="26"/>
        <v>0</v>
      </c>
      <c r="AA87" s="467">
        <f t="shared" si="27"/>
        <v>0</v>
      </c>
      <c r="AB87" s="468">
        <f t="shared" si="28"/>
        <v>0</v>
      </c>
      <c r="AC87" s="467">
        <f t="shared" si="29"/>
        <v>0</v>
      </c>
      <c r="AD87" s="468"/>
      <c r="AE87" s="550"/>
      <c r="AF87" s="6"/>
      <c r="AG87" s="6"/>
      <c r="AH87" s="6"/>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218"/>
      <c r="BI87" s="218"/>
      <c r="BJ87" s="218"/>
      <c r="BK87" s="218"/>
      <c r="BL87" s="218"/>
      <c r="BM87" s="218"/>
      <c r="BN87" s="218"/>
      <c r="BO87" s="218"/>
      <c r="BP87" s="218"/>
      <c r="BQ87" s="218"/>
      <c r="BR87" s="218"/>
      <c r="BS87" s="218"/>
      <c r="BT87" s="218"/>
      <c r="BU87" s="218"/>
      <c r="BV87" s="218"/>
      <c r="BW87" s="218"/>
      <c r="BX87" s="218"/>
      <c r="BY87" s="218"/>
      <c r="BZ87" s="218"/>
      <c r="CA87" s="218"/>
      <c r="CB87" s="218"/>
      <c r="CC87" s="218"/>
      <c r="CD87" s="218"/>
      <c r="CE87" s="218"/>
      <c r="CF87" s="218"/>
      <c r="CG87" s="218"/>
      <c r="CH87" s="218"/>
      <c r="CI87" s="218"/>
      <c r="CJ87" s="218"/>
      <c r="CK87" s="218"/>
      <c r="CL87" s="218"/>
      <c r="CM87" s="218"/>
      <c r="CN87" s="218"/>
      <c r="CO87" s="218"/>
      <c r="CP87" s="218"/>
      <c r="CQ87" s="218"/>
      <c r="CR87" s="218"/>
      <c r="CS87" s="218"/>
      <c r="CT87" s="218"/>
      <c r="CU87" s="218"/>
      <c r="CV87" s="218"/>
      <c r="CW87" s="218"/>
      <c r="CX87" s="218"/>
      <c r="CY87" s="218"/>
      <c r="CZ87" s="218"/>
      <c r="DA87" s="218"/>
      <c r="DB87" s="218"/>
      <c r="DC87" s="218"/>
      <c r="DD87" s="218"/>
      <c r="DE87" s="218"/>
      <c r="DF87" s="218"/>
      <c r="DG87" s="218"/>
      <c r="DH87" s="218"/>
      <c r="DI87" s="218"/>
      <c r="DJ87" s="218"/>
      <c r="DK87" s="218"/>
      <c r="DL87" s="218"/>
      <c r="DM87" s="218"/>
      <c r="DN87" s="218"/>
      <c r="DO87" s="218"/>
      <c r="DP87" s="218"/>
      <c r="DQ87" s="218"/>
      <c r="DR87" s="218"/>
      <c r="DS87" s="218"/>
      <c r="DT87" s="218"/>
      <c r="DU87" s="218"/>
      <c r="DV87" s="218"/>
      <c r="DW87" s="218"/>
      <c r="DX87" s="218"/>
      <c r="DY87" s="218"/>
      <c r="DZ87" s="218"/>
      <c r="EA87" s="218"/>
      <c r="EB87" s="218"/>
      <c r="EC87" s="218"/>
      <c r="ED87" s="218"/>
      <c r="EE87" s="218"/>
      <c r="EF87" s="218"/>
      <c r="EG87" s="218"/>
      <c r="EH87" s="218"/>
      <c r="EI87" s="218"/>
      <c r="EJ87" s="218"/>
      <c r="EK87" s="218"/>
      <c r="EL87" s="218"/>
      <c r="EM87" s="218"/>
      <c r="EN87" s="218"/>
      <c r="EO87" s="218"/>
      <c r="EP87" s="218"/>
      <c r="EQ87" s="218"/>
      <c r="ER87" s="218"/>
      <c r="ES87" s="218"/>
      <c r="ET87" s="218"/>
      <c r="EU87" s="218"/>
      <c r="EV87" s="218"/>
      <c r="EW87" s="218"/>
      <c r="EX87" s="218"/>
      <c r="EY87" s="218"/>
      <c r="EZ87" s="218"/>
      <c r="FA87" s="218"/>
      <c r="FB87" s="218"/>
      <c r="FC87" s="218"/>
      <c r="FD87" s="218"/>
      <c r="FE87" s="218"/>
      <c r="FF87" s="218"/>
      <c r="FG87" s="218"/>
      <c r="FH87" s="218"/>
      <c r="FI87" s="218"/>
      <c r="FJ87" s="218"/>
      <c r="FK87" s="218"/>
      <c r="FL87" s="218"/>
      <c r="FM87" s="218"/>
      <c r="FN87" s="218"/>
      <c r="FO87" s="218"/>
      <c r="FP87" s="218"/>
      <c r="FQ87" s="218"/>
      <c r="FR87" s="218"/>
      <c r="FS87" s="218"/>
      <c r="FT87" s="218"/>
      <c r="FU87" s="218"/>
      <c r="FV87" s="218"/>
      <c r="FW87" s="218"/>
      <c r="FX87" s="218"/>
      <c r="FY87" s="218"/>
      <c r="FZ87" s="218"/>
      <c r="GA87" s="218"/>
      <c r="GB87" s="218"/>
      <c r="GC87" s="218"/>
      <c r="GD87" s="218"/>
      <c r="GE87" s="218"/>
      <c r="GF87" s="218"/>
      <c r="GG87" s="218"/>
      <c r="GH87" s="218"/>
      <c r="GI87" s="218"/>
      <c r="GJ87" s="218"/>
      <c r="GK87" s="218"/>
      <c r="GL87" s="218"/>
      <c r="GM87" s="218"/>
      <c r="GN87" s="218"/>
      <c r="GO87" s="218"/>
      <c r="GP87" s="218"/>
      <c r="GQ87" s="218"/>
      <c r="GR87" s="218"/>
      <c r="GS87" s="218"/>
      <c r="GT87" s="218"/>
      <c r="GU87" s="218"/>
      <c r="GV87" s="218"/>
      <c r="GW87" s="218"/>
      <c r="GX87" s="218"/>
      <c r="GY87" s="218"/>
      <c r="GZ87" s="218"/>
      <c r="HA87" s="218"/>
      <c r="HB87" s="218"/>
      <c r="HC87" s="218"/>
      <c r="HD87" s="218"/>
      <c r="HE87" s="218"/>
      <c r="HF87" s="218"/>
      <c r="HG87" s="218"/>
      <c r="HH87" s="218"/>
      <c r="HI87" s="218"/>
      <c r="HJ87" s="218"/>
      <c r="HK87" s="218"/>
      <c r="HL87" s="218"/>
      <c r="HM87" s="218"/>
      <c r="HN87" s="218"/>
      <c r="HO87" s="218"/>
      <c r="HP87" s="218"/>
      <c r="HQ87" s="218"/>
      <c r="HR87" s="218"/>
      <c r="HS87" s="218"/>
      <c r="HT87" s="218"/>
      <c r="HU87" s="218"/>
      <c r="HV87" s="218"/>
      <c r="HW87" s="218"/>
      <c r="HX87" s="218"/>
      <c r="HY87" s="218"/>
      <c r="HZ87" s="218"/>
      <c r="IA87" s="218"/>
      <c r="IB87" s="218"/>
      <c r="IC87" s="218"/>
      <c r="ID87" s="218"/>
      <c r="IE87" s="218"/>
      <c r="IF87" s="218"/>
      <c r="IG87" s="218"/>
      <c r="IH87" s="218"/>
      <c r="II87" s="218"/>
      <c r="IJ87" s="218"/>
      <c r="IK87" s="218"/>
      <c r="IL87" s="218"/>
      <c r="IM87" s="218"/>
      <c r="IN87" s="218"/>
      <c r="IO87" s="218"/>
      <c r="IP87" s="218"/>
      <c r="IQ87" s="218"/>
      <c r="IR87" s="218"/>
      <c r="IS87" s="218"/>
      <c r="IT87" s="218"/>
      <c r="IU87" s="218"/>
      <c r="IV87" s="218"/>
      <c r="IW87" s="218"/>
      <c r="IX87" s="218"/>
      <c r="IY87" s="218"/>
      <c r="IZ87" s="218"/>
      <c r="JA87" s="218"/>
      <c r="JB87" s="218"/>
      <c r="JC87" s="218"/>
      <c r="JD87" s="218"/>
      <c r="JE87" s="218"/>
      <c r="JF87" s="218"/>
      <c r="JG87" s="218"/>
      <c r="JH87" s="218"/>
      <c r="JI87" s="218"/>
      <c r="JJ87" s="218"/>
      <c r="JK87" s="218"/>
      <c r="JL87" s="218"/>
      <c r="JM87" s="218"/>
      <c r="JN87" s="218"/>
      <c r="JO87" s="218"/>
      <c r="JP87" s="218"/>
      <c r="JQ87" s="218"/>
      <c r="JR87" s="218"/>
      <c r="JS87" s="218"/>
      <c r="JT87" s="218"/>
      <c r="JU87" s="218"/>
      <c r="JV87" s="218"/>
      <c r="JW87" s="218"/>
      <c r="JX87" s="218"/>
      <c r="JY87" s="218"/>
      <c r="JZ87" s="218"/>
      <c r="KA87" s="218"/>
      <c r="KB87" s="218"/>
      <c r="KC87" s="218"/>
      <c r="KD87" s="218"/>
      <c r="KE87" s="218"/>
      <c r="KF87" s="218"/>
      <c r="KG87" s="218"/>
      <c r="KH87" s="218"/>
      <c r="KI87" s="218"/>
      <c r="KJ87" s="218"/>
      <c r="KK87" s="218"/>
      <c r="KL87" s="218"/>
      <c r="KM87" s="218"/>
      <c r="KN87" s="218"/>
      <c r="KO87" s="218"/>
      <c r="KP87" s="218"/>
      <c r="KQ87" s="218"/>
      <c r="KR87" s="218"/>
      <c r="KS87" s="218"/>
      <c r="KT87" s="218"/>
      <c r="KU87" s="218"/>
      <c r="KV87" s="218"/>
      <c r="KW87" s="218"/>
      <c r="KX87" s="218"/>
      <c r="KY87" s="218"/>
      <c r="KZ87" s="218"/>
      <c r="LA87" s="218"/>
      <c r="LB87" s="218"/>
      <c r="LC87" s="218"/>
      <c r="LD87" s="218"/>
      <c r="LE87" s="218"/>
      <c r="LF87" s="218"/>
      <c r="LG87" s="218"/>
      <c r="LH87" s="218"/>
      <c r="LI87" s="218"/>
      <c r="LJ87" s="218"/>
      <c r="LK87" s="218"/>
      <c r="LL87" s="218"/>
      <c r="LM87" s="218"/>
      <c r="LN87" s="218"/>
      <c r="LO87" s="218"/>
      <c r="LP87" s="218"/>
      <c r="LQ87" s="218"/>
      <c r="LR87" s="218"/>
      <c r="LS87" s="218"/>
      <c r="LT87" s="218"/>
      <c r="LU87" s="218"/>
      <c r="LV87" s="218"/>
      <c r="LW87" s="218"/>
      <c r="LX87" s="218"/>
      <c r="LY87" s="218"/>
      <c r="LZ87" s="218"/>
      <c r="MA87" s="218"/>
      <c r="MB87" s="218"/>
      <c r="MC87" s="218"/>
      <c r="MD87" s="218"/>
      <c r="ME87" s="218"/>
      <c r="MF87" s="218"/>
      <c r="MG87" s="218"/>
      <c r="MH87" s="218"/>
      <c r="MI87" s="218"/>
      <c r="MJ87" s="218"/>
      <c r="MK87" s="218"/>
      <c r="ML87" s="218"/>
      <c r="MM87" s="218"/>
      <c r="MN87" s="218"/>
      <c r="MO87" s="218"/>
      <c r="MP87" s="218"/>
      <c r="MQ87" s="218"/>
      <c r="MR87" s="218"/>
      <c r="MS87" s="218"/>
      <c r="MT87" s="218"/>
      <c r="MU87" s="218"/>
      <c r="MV87" s="218"/>
      <c r="MW87" s="218"/>
      <c r="MX87" s="218"/>
      <c r="MY87" s="218"/>
      <c r="MZ87" s="218"/>
      <c r="NA87" s="218"/>
      <c r="NB87" s="218"/>
      <c r="NC87" s="218"/>
      <c r="ND87" s="218"/>
      <c r="NE87" s="218"/>
      <c r="NF87" s="218"/>
      <c r="NG87" s="218"/>
      <c r="NH87" s="218"/>
      <c r="NI87" s="218"/>
      <c r="NJ87" s="218"/>
      <c r="NK87" s="218"/>
      <c r="NL87" s="218"/>
      <c r="NM87" s="218"/>
      <c r="NN87" s="218"/>
      <c r="NO87" s="218"/>
      <c r="NP87" s="218"/>
      <c r="NQ87" s="218"/>
      <c r="NR87" s="218"/>
      <c r="NS87" s="218"/>
      <c r="NT87" s="218"/>
      <c r="NU87" s="218"/>
      <c r="NV87" s="218"/>
      <c r="NW87" s="218"/>
      <c r="NX87" s="218"/>
      <c r="NY87" s="218"/>
      <c r="NZ87" s="218"/>
      <c r="OA87" s="218"/>
      <c r="OB87" s="218"/>
      <c r="OC87" s="218"/>
      <c r="OD87" s="218"/>
      <c r="OE87" s="218"/>
      <c r="OF87" s="218"/>
      <c r="OG87" s="218"/>
      <c r="OH87" s="218"/>
      <c r="OI87" s="218"/>
      <c r="OJ87" s="218"/>
      <c r="OK87" s="218"/>
      <c r="OL87" s="218"/>
      <c r="OM87" s="218"/>
      <c r="ON87" s="218"/>
      <c r="OO87" s="218"/>
      <c r="OP87" s="218"/>
      <c r="OQ87" s="218"/>
      <c r="OR87" s="218"/>
      <c r="OS87" s="218"/>
      <c r="OT87" s="218"/>
      <c r="OU87" s="218"/>
      <c r="OV87" s="218"/>
      <c r="OW87" s="218"/>
      <c r="OX87" s="218"/>
      <c r="OY87" s="218"/>
      <c r="OZ87" s="218"/>
      <c r="PA87" s="218"/>
      <c r="PB87" s="218"/>
      <c r="PC87" s="218"/>
      <c r="PD87" s="218"/>
      <c r="PE87" s="218"/>
    </row>
    <row r="88" spans="1:421" s="472" customFormat="1" ht="111" customHeight="1">
      <c r="A88" s="728">
        <v>70</v>
      </c>
      <c r="B88" s="600">
        <v>7000024508</v>
      </c>
      <c r="C88" s="600">
        <v>50</v>
      </c>
      <c r="D88" s="600">
        <v>130</v>
      </c>
      <c r="E88" s="600">
        <v>90</v>
      </c>
      <c r="F88" s="600" t="s">
        <v>528</v>
      </c>
      <c r="G88" s="599">
        <v>100044250</v>
      </c>
      <c r="H88" s="321"/>
      <c r="I88" s="322"/>
      <c r="J88" s="321"/>
      <c r="K88" s="320"/>
      <c r="L88" s="600" t="s">
        <v>606</v>
      </c>
      <c r="M88" s="600" t="s">
        <v>219</v>
      </c>
      <c r="N88" s="600">
        <v>20</v>
      </c>
      <c r="O88" s="465"/>
      <c r="P88" s="601">
        <v>18</v>
      </c>
      <c r="Q88" s="318" t="str">
        <f t="shared" si="30"/>
        <v>INCLUDED</v>
      </c>
      <c r="R88" s="318" t="str">
        <f t="shared" si="31"/>
        <v>INCLUDED</v>
      </c>
      <c r="S88" s="318" t="str">
        <f t="shared" si="32"/>
        <v>INCLUDED</v>
      </c>
      <c r="T88" s="466">
        <f t="shared" si="21"/>
        <v>0</v>
      </c>
      <c r="U88" s="300">
        <f t="shared" si="22"/>
        <v>0</v>
      </c>
      <c r="V88" s="371">
        <f>Discount!$J$36</f>
        <v>0</v>
      </c>
      <c r="W88" s="300">
        <f t="shared" si="23"/>
        <v>0</v>
      </c>
      <c r="X88" s="301">
        <f t="shared" si="24"/>
        <v>0</v>
      </c>
      <c r="Y88" s="467">
        <f t="shared" si="25"/>
        <v>0</v>
      </c>
      <c r="Z88" s="546">
        <f t="shared" si="26"/>
        <v>0</v>
      </c>
      <c r="AA88" s="467">
        <f t="shared" si="27"/>
        <v>0</v>
      </c>
      <c r="AB88" s="468">
        <f t="shared" si="28"/>
        <v>0</v>
      </c>
      <c r="AC88" s="467">
        <f t="shared" si="29"/>
        <v>0</v>
      </c>
      <c r="AD88" s="468"/>
      <c r="AE88" s="550"/>
      <c r="AF88" s="6"/>
      <c r="AG88" s="6"/>
      <c r="AH88" s="6"/>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218"/>
      <c r="BI88" s="218"/>
      <c r="BJ88" s="218"/>
      <c r="BK88" s="218"/>
      <c r="BL88" s="218"/>
      <c r="BM88" s="218"/>
      <c r="BN88" s="218"/>
      <c r="BO88" s="218"/>
      <c r="BP88" s="218"/>
      <c r="BQ88" s="218"/>
      <c r="BR88" s="218"/>
      <c r="BS88" s="218"/>
      <c r="BT88" s="218"/>
      <c r="BU88" s="218"/>
      <c r="BV88" s="218"/>
      <c r="BW88" s="218"/>
      <c r="BX88" s="218"/>
      <c r="BY88" s="218"/>
      <c r="BZ88" s="218"/>
      <c r="CA88" s="218"/>
      <c r="CB88" s="218"/>
      <c r="CC88" s="218"/>
      <c r="CD88" s="218"/>
      <c r="CE88" s="218"/>
      <c r="CF88" s="218"/>
      <c r="CG88" s="218"/>
      <c r="CH88" s="218"/>
      <c r="CI88" s="218"/>
      <c r="CJ88" s="218"/>
      <c r="CK88" s="218"/>
      <c r="CL88" s="218"/>
      <c r="CM88" s="218"/>
      <c r="CN88" s="218"/>
      <c r="CO88" s="218"/>
      <c r="CP88" s="218"/>
      <c r="CQ88" s="218"/>
      <c r="CR88" s="218"/>
      <c r="CS88" s="218"/>
      <c r="CT88" s="218"/>
      <c r="CU88" s="218"/>
      <c r="CV88" s="218"/>
      <c r="CW88" s="218"/>
      <c r="CX88" s="218"/>
      <c r="CY88" s="218"/>
      <c r="CZ88" s="218"/>
      <c r="DA88" s="218"/>
      <c r="DB88" s="218"/>
      <c r="DC88" s="218"/>
      <c r="DD88" s="218"/>
      <c r="DE88" s="218"/>
      <c r="DF88" s="218"/>
      <c r="DG88" s="218"/>
      <c r="DH88" s="218"/>
      <c r="DI88" s="218"/>
      <c r="DJ88" s="218"/>
      <c r="DK88" s="218"/>
      <c r="DL88" s="218"/>
      <c r="DM88" s="218"/>
      <c r="DN88" s="218"/>
      <c r="DO88" s="218"/>
      <c r="DP88" s="218"/>
      <c r="DQ88" s="218"/>
      <c r="DR88" s="218"/>
      <c r="DS88" s="218"/>
      <c r="DT88" s="218"/>
      <c r="DU88" s="218"/>
      <c r="DV88" s="218"/>
      <c r="DW88" s="218"/>
      <c r="DX88" s="218"/>
      <c r="DY88" s="218"/>
      <c r="DZ88" s="218"/>
      <c r="EA88" s="218"/>
      <c r="EB88" s="218"/>
      <c r="EC88" s="218"/>
      <c r="ED88" s="218"/>
      <c r="EE88" s="218"/>
      <c r="EF88" s="218"/>
      <c r="EG88" s="218"/>
      <c r="EH88" s="218"/>
      <c r="EI88" s="218"/>
      <c r="EJ88" s="218"/>
      <c r="EK88" s="218"/>
      <c r="EL88" s="218"/>
      <c r="EM88" s="218"/>
      <c r="EN88" s="218"/>
      <c r="EO88" s="218"/>
      <c r="EP88" s="218"/>
      <c r="EQ88" s="218"/>
      <c r="ER88" s="218"/>
      <c r="ES88" s="218"/>
      <c r="ET88" s="218"/>
      <c r="EU88" s="218"/>
      <c r="EV88" s="218"/>
      <c r="EW88" s="218"/>
      <c r="EX88" s="218"/>
      <c r="EY88" s="218"/>
      <c r="EZ88" s="218"/>
      <c r="FA88" s="218"/>
      <c r="FB88" s="218"/>
      <c r="FC88" s="218"/>
      <c r="FD88" s="218"/>
      <c r="FE88" s="218"/>
      <c r="FF88" s="218"/>
      <c r="FG88" s="218"/>
      <c r="FH88" s="218"/>
      <c r="FI88" s="218"/>
      <c r="FJ88" s="218"/>
      <c r="FK88" s="218"/>
      <c r="FL88" s="218"/>
      <c r="FM88" s="218"/>
      <c r="FN88" s="218"/>
      <c r="FO88" s="218"/>
      <c r="FP88" s="218"/>
      <c r="FQ88" s="218"/>
      <c r="FR88" s="218"/>
      <c r="FS88" s="218"/>
      <c r="FT88" s="218"/>
      <c r="FU88" s="218"/>
      <c r="FV88" s="218"/>
      <c r="FW88" s="218"/>
      <c r="FX88" s="218"/>
      <c r="FY88" s="218"/>
      <c r="FZ88" s="218"/>
      <c r="GA88" s="218"/>
      <c r="GB88" s="218"/>
      <c r="GC88" s="218"/>
      <c r="GD88" s="218"/>
      <c r="GE88" s="218"/>
      <c r="GF88" s="218"/>
      <c r="GG88" s="218"/>
      <c r="GH88" s="218"/>
      <c r="GI88" s="218"/>
      <c r="GJ88" s="218"/>
      <c r="GK88" s="218"/>
      <c r="GL88" s="218"/>
      <c r="GM88" s="218"/>
      <c r="GN88" s="218"/>
      <c r="GO88" s="218"/>
      <c r="GP88" s="218"/>
      <c r="GQ88" s="218"/>
      <c r="GR88" s="218"/>
      <c r="GS88" s="218"/>
      <c r="GT88" s="218"/>
      <c r="GU88" s="218"/>
      <c r="GV88" s="218"/>
      <c r="GW88" s="218"/>
      <c r="GX88" s="218"/>
      <c r="GY88" s="218"/>
      <c r="GZ88" s="218"/>
      <c r="HA88" s="218"/>
      <c r="HB88" s="218"/>
      <c r="HC88" s="218"/>
      <c r="HD88" s="218"/>
      <c r="HE88" s="218"/>
      <c r="HF88" s="218"/>
      <c r="HG88" s="218"/>
      <c r="HH88" s="218"/>
      <c r="HI88" s="218"/>
      <c r="HJ88" s="218"/>
      <c r="HK88" s="218"/>
      <c r="HL88" s="218"/>
      <c r="HM88" s="218"/>
      <c r="HN88" s="218"/>
      <c r="HO88" s="218"/>
      <c r="HP88" s="218"/>
      <c r="HQ88" s="218"/>
      <c r="HR88" s="218"/>
      <c r="HS88" s="218"/>
      <c r="HT88" s="218"/>
      <c r="HU88" s="218"/>
      <c r="HV88" s="218"/>
      <c r="HW88" s="218"/>
      <c r="HX88" s="218"/>
      <c r="HY88" s="218"/>
      <c r="HZ88" s="218"/>
      <c r="IA88" s="218"/>
      <c r="IB88" s="218"/>
      <c r="IC88" s="218"/>
      <c r="ID88" s="218"/>
      <c r="IE88" s="218"/>
      <c r="IF88" s="218"/>
      <c r="IG88" s="218"/>
      <c r="IH88" s="218"/>
      <c r="II88" s="218"/>
      <c r="IJ88" s="218"/>
      <c r="IK88" s="218"/>
      <c r="IL88" s="218"/>
      <c r="IM88" s="218"/>
      <c r="IN88" s="218"/>
      <c r="IO88" s="218"/>
      <c r="IP88" s="218"/>
      <c r="IQ88" s="218"/>
      <c r="IR88" s="218"/>
      <c r="IS88" s="218"/>
      <c r="IT88" s="218"/>
      <c r="IU88" s="218"/>
      <c r="IV88" s="218"/>
      <c r="IW88" s="218"/>
      <c r="IX88" s="218"/>
      <c r="IY88" s="218"/>
      <c r="IZ88" s="218"/>
      <c r="JA88" s="218"/>
      <c r="JB88" s="218"/>
      <c r="JC88" s="218"/>
      <c r="JD88" s="218"/>
      <c r="JE88" s="218"/>
      <c r="JF88" s="218"/>
      <c r="JG88" s="218"/>
      <c r="JH88" s="218"/>
      <c r="JI88" s="218"/>
      <c r="JJ88" s="218"/>
      <c r="JK88" s="218"/>
      <c r="JL88" s="218"/>
      <c r="JM88" s="218"/>
      <c r="JN88" s="218"/>
      <c r="JO88" s="218"/>
      <c r="JP88" s="218"/>
      <c r="JQ88" s="218"/>
      <c r="JR88" s="218"/>
      <c r="JS88" s="218"/>
      <c r="JT88" s="218"/>
      <c r="JU88" s="218"/>
      <c r="JV88" s="218"/>
      <c r="JW88" s="218"/>
      <c r="JX88" s="218"/>
      <c r="JY88" s="218"/>
      <c r="JZ88" s="218"/>
      <c r="KA88" s="218"/>
      <c r="KB88" s="218"/>
      <c r="KC88" s="218"/>
      <c r="KD88" s="218"/>
      <c r="KE88" s="218"/>
      <c r="KF88" s="218"/>
      <c r="KG88" s="218"/>
      <c r="KH88" s="218"/>
      <c r="KI88" s="218"/>
      <c r="KJ88" s="218"/>
      <c r="KK88" s="218"/>
      <c r="KL88" s="218"/>
      <c r="KM88" s="218"/>
      <c r="KN88" s="218"/>
      <c r="KO88" s="218"/>
      <c r="KP88" s="218"/>
      <c r="KQ88" s="218"/>
      <c r="KR88" s="218"/>
      <c r="KS88" s="218"/>
      <c r="KT88" s="218"/>
      <c r="KU88" s="218"/>
      <c r="KV88" s="218"/>
      <c r="KW88" s="218"/>
      <c r="KX88" s="218"/>
      <c r="KY88" s="218"/>
      <c r="KZ88" s="218"/>
      <c r="LA88" s="218"/>
      <c r="LB88" s="218"/>
      <c r="LC88" s="218"/>
      <c r="LD88" s="218"/>
      <c r="LE88" s="218"/>
      <c r="LF88" s="218"/>
      <c r="LG88" s="218"/>
      <c r="LH88" s="218"/>
      <c r="LI88" s="218"/>
      <c r="LJ88" s="218"/>
      <c r="LK88" s="218"/>
      <c r="LL88" s="218"/>
      <c r="LM88" s="218"/>
      <c r="LN88" s="218"/>
      <c r="LO88" s="218"/>
      <c r="LP88" s="218"/>
      <c r="LQ88" s="218"/>
      <c r="LR88" s="218"/>
      <c r="LS88" s="218"/>
      <c r="LT88" s="218"/>
      <c r="LU88" s="218"/>
      <c r="LV88" s="218"/>
      <c r="LW88" s="218"/>
      <c r="LX88" s="218"/>
      <c r="LY88" s="218"/>
      <c r="LZ88" s="218"/>
      <c r="MA88" s="218"/>
      <c r="MB88" s="218"/>
      <c r="MC88" s="218"/>
      <c r="MD88" s="218"/>
      <c r="ME88" s="218"/>
      <c r="MF88" s="218"/>
      <c r="MG88" s="218"/>
      <c r="MH88" s="218"/>
      <c r="MI88" s="218"/>
      <c r="MJ88" s="218"/>
      <c r="MK88" s="218"/>
      <c r="ML88" s="218"/>
      <c r="MM88" s="218"/>
      <c r="MN88" s="218"/>
      <c r="MO88" s="218"/>
      <c r="MP88" s="218"/>
      <c r="MQ88" s="218"/>
      <c r="MR88" s="218"/>
      <c r="MS88" s="218"/>
      <c r="MT88" s="218"/>
      <c r="MU88" s="218"/>
      <c r="MV88" s="218"/>
      <c r="MW88" s="218"/>
      <c r="MX88" s="218"/>
      <c r="MY88" s="218"/>
      <c r="MZ88" s="218"/>
      <c r="NA88" s="218"/>
      <c r="NB88" s="218"/>
      <c r="NC88" s="218"/>
      <c r="ND88" s="218"/>
      <c r="NE88" s="218"/>
      <c r="NF88" s="218"/>
      <c r="NG88" s="218"/>
      <c r="NH88" s="218"/>
      <c r="NI88" s="218"/>
      <c r="NJ88" s="218"/>
      <c r="NK88" s="218"/>
      <c r="NL88" s="218"/>
      <c r="NM88" s="218"/>
      <c r="NN88" s="218"/>
      <c r="NO88" s="218"/>
      <c r="NP88" s="218"/>
      <c r="NQ88" s="218"/>
      <c r="NR88" s="218"/>
      <c r="NS88" s="218"/>
      <c r="NT88" s="218"/>
      <c r="NU88" s="218"/>
      <c r="NV88" s="218"/>
      <c r="NW88" s="218"/>
      <c r="NX88" s="218"/>
      <c r="NY88" s="218"/>
      <c r="NZ88" s="218"/>
      <c r="OA88" s="218"/>
      <c r="OB88" s="218"/>
      <c r="OC88" s="218"/>
      <c r="OD88" s="218"/>
      <c r="OE88" s="218"/>
      <c r="OF88" s="218"/>
      <c r="OG88" s="218"/>
      <c r="OH88" s="218"/>
      <c r="OI88" s="218"/>
      <c r="OJ88" s="218"/>
      <c r="OK88" s="218"/>
      <c r="OL88" s="218"/>
      <c r="OM88" s="218"/>
      <c r="ON88" s="218"/>
      <c r="OO88" s="218"/>
      <c r="OP88" s="218"/>
      <c r="OQ88" s="218"/>
      <c r="OR88" s="218"/>
      <c r="OS88" s="218"/>
      <c r="OT88" s="218"/>
      <c r="OU88" s="218"/>
      <c r="OV88" s="218"/>
      <c r="OW88" s="218"/>
      <c r="OX88" s="218"/>
      <c r="OY88" s="218"/>
      <c r="OZ88" s="218"/>
      <c r="PA88" s="218"/>
      <c r="PB88" s="218"/>
      <c r="PC88" s="218"/>
      <c r="PD88" s="218"/>
      <c r="PE88" s="218"/>
    </row>
    <row r="89" spans="1:421" s="469" customFormat="1" ht="111" customHeight="1">
      <c r="A89" s="727">
        <v>71</v>
      </c>
      <c r="B89" s="600">
        <v>7000024508</v>
      </c>
      <c r="C89" s="600">
        <v>50</v>
      </c>
      <c r="D89" s="600">
        <v>130</v>
      </c>
      <c r="E89" s="600">
        <v>100</v>
      </c>
      <c r="F89" s="600" t="s">
        <v>528</v>
      </c>
      <c r="G89" s="599">
        <v>100044251</v>
      </c>
      <c r="H89" s="321"/>
      <c r="I89" s="322"/>
      <c r="J89" s="321"/>
      <c r="K89" s="320"/>
      <c r="L89" s="600" t="s">
        <v>607</v>
      </c>
      <c r="M89" s="600" t="s">
        <v>219</v>
      </c>
      <c r="N89" s="600">
        <v>35</v>
      </c>
      <c r="O89" s="465"/>
      <c r="P89" s="601">
        <v>18</v>
      </c>
      <c r="Q89" s="318" t="str">
        <f>IF(O89=0, "INCLUDED", IF(ISERROR(O89*N89), O89, O89*N89))</f>
        <v>INCLUDED</v>
      </c>
      <c r="R89" s="318" t="str">
        <f t="shared" si="31"/>
        <v>INCLUDED</v>
      </c>
      <c r="S89" s="318" t="str">
        <f>IF(O89=0,"INCLUDED",IF(ISERROR(R89+Q89),Q89,(Q89+R89)))</f>
        <v>INCLUDED</v>
      </c>
      <c r="T89" s="466">
        <f t="shared" si="21"/>
        <v>0</v>
      </c>
      <c r="U89" s="300">
        <f t="shared" si="22"/>
        <v>0</v>
      </c>
      <c r="V89" s="371">
        <f>Discount!$J$36</f>
        <v>0</v>
      </c>
      <c r="W89" s="300">
        <f t="shared" si="23"/>
        <v>0</v>
      </c>
      <c r="X89" s="301">
        <f t="shared" si="24"/>
        <v>0</v>
      </c>
      <c r="Y89" s="467">
        <f t="shared" si="25"/>
        <v>0</v>
      </c>
      <c r="Z89" s="546">
        <f t="shared" si="26"/>
        <v>0</v>
      </c>
      <c r="AA89" s="467">
        <f t="shared" si="27"/>
        <v>0</v>
      </c>
      <c r="AB89" s="468">
        <f t="shared" si="28"/>
        <v>0</v>
      </c>
      <c r="AC89" s="467">
        <f t="shared" si="29"/>
        <v>0</v>
      </c>
      <c r="AD89" s="468"/>
      <c r="AE89" s="550"/>
      <c r="AF89" s="6"/>
      <c r="AG89" s="6"/>
      <c r="AH89" s="6"/>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c r="LA89" s="3"/>
      <c r="LB89" s="3"/>
      <c r="LC89" s="3"/>
      <c r="LD89" s="3"/>
      <c r="LE89" s="3"/>
      <c r="LF89" s="3"/>
      <c r="LG89" s="3"/>
      <c r="LH89" s="3"/>
      <c r="LI89" s="3"/>
      <c r="LJ89" s="3"/>
      <c r="LK89" s="3"/>
      <c r="LL89" s="3"/>
      <c r="LM89" s="3"/>
      <c r="LN89" s="3"/>
      <c r="LO89" s="3"/>
      <c r="LP89" s="3"/>
      <c r="LQ89" s="3"/>
      <c r="LR89" s="3"/>
      <c r="LS89" s="3"/>
      <c r="LT89" s="3"/>
      <c r="LU89" s="3"/>
      <c r="LV89" s="3"/>
      <c r="LW89" s="3"/>
      <c r="LX89" s="3"/>
      <c r="LY89" s="3"/>
      <c r="LZ89" s="3"/>
      <c r="MA89" s="3"/>
      <c r="MB89" s="3"/>
      <c r="MC89" s="3"/>
      <c r="MD89" s="3"/>
      <c r="ME89" s="3"/>
      <c r="MF89" s="3"/>
      <c r="MG89" s="3"/>
      <c r="MH89" s="3"/>
      <c r="MI89" s="3"/>
      <c r="MJ89" s="3"/>
      <c r="MK89" s="3"/>
      <c r="ML89" s="3"/>
      <c r="MM89" s="3"/>
      <c r="MN89" s="3"/>
      <c r="MO89" s="3"/>
      <c r="MP89" s="3"/>
      <c r="MQ89" s="3"/>
      <c r="MR89" s="3"/>
      <c r="MS89" s="3"/>
      <c r="MT89" s="3"/>
      <c r="MU89" s="3"/>
      <c r="MV89" s="3"/>
      <c r="MW89" s="3"/>
      <c r="MX89" s="3"/>
      <c r="MY89" s="3"/>
      <c r="MZ89" s="3"/>
      <c r="NA89" s="3"/>
      <c r="NB89" s="3"/>
      <c r="NC89" s="3"/>
      <c r="ND89" s="3"/>
      <c r="NE89" s="3"/>
      <c r="NF89" s="3"/>
      <c r="NG89" s="3"/>
      <c r="NH89" s="3"/>
      <c r="NI89" s="3"/>
      <c r="NJ89" s="3"/>
      <c r="NK89" s="3"/>
      <c r="NL89" s="3"/>
      <c r="NM89" s="3"/>
      <c r="NN89" s="3"/>
      <c r="NO89" s="3"/>
      <c r="NP89" s="3"/>
      <c r="NQ89" s="3"/>
      <c r="NR89" s="3"/>
      <c r="NS89" s="3"/>
      <c r="NT89" s="3"/>
      <c r="NU89" s="3"/>
      <c r="NV89" s="3"/>
      <c r="NW89" s="3"/>
      <c r="NX89" s="3"/>
      <c r="NY89" s="3"/>
      <c r="NZ89" s="3"/>
      <c r="OA89" s="3"/>
      <c r="OB89" s="3"/>
      <c r="OC89" s="3"/>
      <c r="OD89" s="3"/>
      <c r="OE89" s="3"/>
      <c r="OF89" s="3"/>
      <c r="OG89" s="3"/>
      <c r="OH89" s="3"/>
      <c r="OI89" s="3"/>
      <c r="OJ89" s="3"/>
      <c r="OK89" s="3"/>
      <c r="OL89" s="3"/>
      <c r="OM89" s="3"/>
      <c r="ON89" s="3"/>
      <c r="OO89" s="3"/>
      <c r="OP89" s="3"/>
      <c r="OQ89" s="3"/>
      <c r="OR89" s="3"/>
      <c r="OS89" s="3"/>
      <c r="OT89" s="3"/>
      <c r="OU89" s="3"/>
      <c r="OV89" s="3"/>
      <c r="OW89" s="3"/>
      <c r="OX89" s="3"/>
      <c r="OY89" s="3"/>
      <c r="OZ89" s="3"/>
      <c r="PA89" s="3"/>
      <c r="PB89" s="3"/>
      <c r="PC89" s="3"/>
      <c r="PD89" s="3"/>
      <c r="PE89" s="3"/>
    </row>
    <row r="90" spans="1:421" s="469" customFormat="1" ht="111" customHeight="1">
      <c r="A90" s="728">
        <v>72</v>
      </c>
      <c r="B90" s="600">
        <v>7000024508</v>
      </c>
      <c r="C90" s="600">
        <v>50</v>
      </c>
      <c r="D90" s="600">
        <v>130</v>
      </c>
      <c r="E90" s="600">
        <v>110</v>
      </c>
      <c r="F90" s="600" t="s">
        <v>528</v>
      </c>
      <c r="G90" s="599">
        <v>100044252</v>
      </c>
      <c r="H90" s="321"/>
      <c r="I90" s="322"/>
      <c r="J90" s="321"/>
      <c r="K90" s="320"/>
      <c r="L90" s="600" t="s">
        <v>608</v>
      </c>
      <c r="M90" s="600" t="s">
        <v>219</v>
      </c>
      <c r="N90" s="600">
        <v>18</v>
      </c>
      <c r="O90" s="465"/>
      <c r="P90" s="601">
        <v>18</v>
      </c>
      <c r="Q90" s="318" t="str">
        <f t="shared" ref="Q90:Q203" si="33">IF(O90=0, "INCLUDED", IF(ISERROR(O90*N90), O90, O90*N90))</f>
        <v>INCLUDED</v>
      </c>
      <c r="R90" s="318" t="str">
        <f t="shared" si="31"/>
        <v>INCLUDED</v>
      </c>
      <c r="S90" s="318" t="str">
        <f t="shared" ref="S90:S203" si="34">IF(O90=0,"INCLUDED",IF(ISERROR(R90+Q90),Q90,(Q90+R90)))</f>
        <v>INCLUDED</v>
      </c>
      <c r="T90" s="466">
        <f t="shared" si="21"/>
        <v>0</v>
      </c>
      <c r="U90" s="300">
        <f t="shared" si="22"/>
        <v>0</v>
      </c>
      <c r="V90" s="371">
        <f>Discount!$J$36</f>
        <v>0</v>
      </c>
      <c r="W90" s="300">
        <f t="shared" si="23"/>
        <v>0</v>
      </c>
      <c r="X90" s="301">
        <f t="shared" si="24"/>
        <v>0</v>
      </c>
      <c r="Y90" s="467">
        <f t="shared" si="25"/>
        <v>0</v>
      </c>
      <c r="Z90" s="546">
        <f t="shared" si="26"/>
        <v>0</v>
      </c>
      <c r="AA90" s="467">
        <f t="shared" si="27"/>
        <v>0</v>
      </c>
      <c r="AB90" s="468">
        <f t="shared" si="28"/>
        <v>0</v>
      </c>
      <c r="AC90" s="467">
        <f t="shared" si="29"/>
        <v>0</v>
      </c>
      <c r="AD90" s="468"/>
      <c r="AE90" s="550"/>
      <c r="AF90" s="6"/>
      <c r="AG90" s="6"/>
      <c r="AH90" s="6"/>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c r="IZ90" s="3"/>
      <c r="JA90" s="3"/>
      <c r="JB90" s="3"/>
      <c r="JC90" s="3"/>
      <c r="JD90" s="3"/>
      <c r="JE90" s="3"/>
      <c r="JF90" s="3"/>
      <c r="JG90" s="3"/>
      <c r="JH90" s="3"/>
      <c r="JI90" s="3"/>
      <c r="JJ90" s="3"/>
      <c r="JK90" s="3"/>
      <c r="JL90" s="3"/>
      <c r="JM90" s="3"/>
      <c r="JN90" s="3"/>
      <c r="JO90" s="3"/>
      <c r="JP90" s="3"/>
      <c r="JQ90" s="3"/>
      <c r="JR90" s="3"/>
      <c r="JS90" s="3"/>
      <c r="JT90" s="3"/>
      <c r="JU90" s="3"/>
      <c r="JV90" s="3"/>
      <c r="JW90" s="3"/>
      <c r="JX90" s="3"/>
      <c r="JY90" s="3"/>
      <c r="JZ90" s="3"/>
      <c r="KA90" s="3"/>
      <c r="KB90" s="3"/>
      <c r="KC90" s="3"/>
      <c r="KD90" s="3"/>
      <c r="KE90" s="3"/>
      <c r="KF90" s="3"/>
      <c r="KG90" s="3"/>
      <c r="KH90" s="3"/>
      <c r="KI90" s="3"/>
      <c r="KJ90" s="3"/>
      <c r="KK90" s="3"/>
      <c r="KL90" s="3"/>
      <c r="KM90" s="3"/>
      <c r="KN90" s="3"/>
      <c r="KO90" s="3"/>
      <c r="KP90" s="3"/>
      <c r="KQ90" s="3"/>
      <c r="KR90" s="3"/>
      <c r="KS90" s="3"/>
      <c r="KT90" s="3"/>
      <c r="KU90" s="3"/>
      <c r="KV90" s="3"/>
      <c r="KW90" s="3"/>
      <c r="KX90" s="3"/>
      <c r="KY90" s="3"/>
      <c r="KZ90" s="3"/>
      <c r="LA90" s="3"/>
      <c r="LB90" s="3"/>
      <c r="LC90" s="3"/>
      <c r="LD90" s="3"/>
      <c r="LE90" s="3"/>
      <c r="LF90" s="3"/>
      <c r="LG90" s="3"/>
      <c r="LH90" s="3"/>
      <c r="LI90" s="3"/>
      <c r="LJ90" s="3"/>
      <c r="LK90" s="3"/>
      <c r="LL90" s="3"/>
      <c r="LM90" s="3"/>
      <c r="LN90" s="3"/>
      <c r="LO90" s="3"/>
      <c r="LP90" s="3"/>
      <c r="LQ90" s="3"/>
      <c r="LR90" s="3"/>
      <c r="LS90" s="3"/>
      <c r="LT90" s="3"/>
      <c r="LU90" s="3"/>
      <c r="LV90" s="3"/>
      <c r="LW90" s="3"/>
      <c r="LX90" s="3"/>
      <c r="LY90" s="3"/>
      <c r="LZ90" s="3"/>
      <c r="MA90" s="3"/>
      <c r="MB90" s="3"/>
      <c r="MC90" s="3"/>
      <c r="MD90" s="3"/>
      <c r="ME90" s="3"/>
      <c r="MF90" s="3"/>
      <c r="MG90" s="3"/>
      <c r="MH90" s="3"/>
      <c r="MI90" s="3"/>
      <c r="MJ90" s="3"/>
      <c r="MK90" s="3"/>
      <c r="ML90" s="3"/>
      <c r="MM90" s="3"/>
      <c r="MN90" s="3"/>
      <c r="MO90" s="3"/>
      <c r="MP90" s="3"/>
      <c r="MQ90" s="3"/>
      <c r="MR90" s="3"/>
      <c r="MS90" s="3"/>
      <c r="MT90" s="3"/>
      <c r="MU90" s="3"/>
      <c r="MV90" s="3"/>
      <c r="MW90" s="3"/>
      <c r="MX90" s="3"/>
      <c r="MY90" s="3"/>
      <c r="MZ90" s="3"/>
      <c r="NA90" s="3"/>
      <c r="NB90" s="3"/>
      <c r="NC90" s="3"/>
      <c r="ND90" s="3"/>
      <c r="NE90" s="3"/>
      <c r="NF90" s="3"/>
      <c r="NG90" s="3"/>
      <c r="NH90" s="3"/>
      <c r="NI90" s="3"/>
      <c r="NJ90" s="3"/>
      <c r="NK90" s="3"/>
      <c r="NL90" s="3"/>
      <c r="NM90" s="3"/>
      <c r="NN90" s="3"/>
      <c r="NO90" s="3"/>
      <c r="NP90" s="3"/>
      <c r="NQ90" s="3"/>
      <c r="NR90" s="3"/>
      <c r="NS90" s="3"/>
      <c r="NT90" s="3"/>
      <c r="NU90" s="3"/>
      <c r="NV90" s="3"/>
      <c r="NW90" s="3"/>
      <c r="NX90" s="3"/>
      <c r="NY90" s="3"/>
      <c r="NZ90" s="3"/>
      <c r="OA90" s="3"/>
      <c r="OB90" s="3"/>
      <c r="OC90" s="3"/>
      <c r="OD90" s="3"/>
      <c r="OE90" s="3"/>
      <c r="OF90" s="3"/>
      <c r="OG90" s="3"/>
      <c r="OH90" s="3"/>
      <c r="OI90" s="3"/>
      <c r="OJ90" s="3"/>
      <c r="OK90" s="3"/>
      <c r="OL90" s="3"/>
      <c r="OM90" s="3"/>
      <c r="ON90" s="3"/>
      <c r="OO90" s="3"/>
      <c r="OP90" s="3"/>
      <c r="OQ90" s="3"/>
      <c r="OR90" s="3"/>
      <c r="OS90" s="3"/>
      <c r="OT90" s="3"/>
      <c r="OU90" s="3"/>
      <c r="OV90" s="3"/>
      <c r="OW90" s="3"/>
      <c r="OX90" s="3"/>
      <c r="OY90" s="3"/>
      <c r="OZ90" s="3"/>
      <c r="PA90" s="3"/>
      <c r="PB90" s="3"/>
      <c r="PC90" s="3"/>
      <c r="PD90" s="3"/>
      <c r="PE90" s="3"/>
    </row>
    <row r="91" spans="1:421" s="469" customFormat="1" ht="111" customHeight="1">
      <c r="A91" s="727">
        <v>73</v>
      </c>
      <c r="B91" s="600">
        <v>7000024508</v>
      </c>
      <c r="C91" s="600">
        <v>50</v>
      </c>
      <c r="D91" s="600">
        <v>130</v>
      </c>
      <c r="E91" s="600">
        <v>120</v>
      </c>
      <c r="F91" s="600" t="s">
        <v>528</v>
      </c>
      <c r="G91" s="599">
        <v>100044253</v>
      </c>
      <c r="H91" s="321"/>
      <c r="I91" s="322"/>
      <c r="J91" s="321"/>
      <c r="K91" s="320"/>
      <c r="L91" s="600" t="s">
        <v>609</v>
      </c>
      <c r="M91" s="600" t="s">
        <v>219</v>
      </c>
      <c r="N91" s="600">
        <v>78</v>
      </c>
      <c r="O91" s="465"/>
      <c r="P91" s="601">
        <v>18</v>
      </c>
      <c r="Q91" s="318" t="str">
        <f t="shared" si="33"/>
        <v>INCLUDED</v>
      </c>
      <c r="R91" s="318" t="str">
        <f t="shared" si="31"/>
        <v>INCLUDED</v>
      </c>
      <c r="S91" s="318" t="str">
        <f t="shared" si="34"/>
        <v>INCLUDED</v>
      </c>
      <c r="T91" s="466">
        <f t="shared" si="21"/>
        <v>0</v>
      </c>
      <c r="U91" s="300">
        <f t="shared" si="22"/>
        <v>0</v>
      </c>
      <c r="V91" s="371">
        <f>Discount!$J$36</f>
        <v>0</v>
      </c>
      <c r="W91" s="300">
        <f t="shared" si="23"/>
        <v>0</v>
      </c>
      <c r="X91" s="301">
        <f t="shared" si="24"/>
        <v>0</v>
      </c>
      <c r="Y91" s="467">
        <f t="shared" si="25"/>
        <v>0</v>
      </c>
      <c r="Z91" s="546">
        <f t="shared" si="26"/>
        <v>0</v>
      </c>
      <c r="AA91" s="467">
        <f t="shared" si="27"/>
        <v>0</v>
      </c>
      <c r="AB91" s="468">
        <f t="shared" si="28"/>
        <v>0</v>
      </c>
      <c r="AC91" s="467">
        <f t="shared" si="29"/>
        <v>0</v>
      </c>
      <c r="AD91" s="468"/>
      <c r="AE91" s="550"/>
      <c r="AF91" s="6"/>
      <c r="AG91" s="6"/>
      <c r="AH91" s="6"/>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c r="IZ91" s="3"/>
      <c r="JA91" s="3"/>
      <c r="JB91" s="3"/>
      <c r="JC91" s="3"/>
      <c r="JD91" s="3"/>
      <c r="JE91" s="3"/>
      <c r="JF91" s="3"/>
      <c r="JG91" s="3"/>
      <c r="JH91" s="3"/>
      <c r="JI91" s="3"/>
      <c r="JJ91" s="3"/>
      <c r="JK91" s="3"/>
      <c r="JL91" s="3"/>
      <c r="JM91" s="3"/>
      <c r="JN91" s="3"/>
      <c r="JO91" s="3"/>
      <c r="JP91" s="3"/>
      <c r="JQ91" s="3"/>
      <c r="JR91" s="3"/>
      <c r="JS91" s="3"/>
      <c r="JT91" s="3"/>
      <c r="JU91" s="3"/>
      <c r="JV91" s="3"/>
      <c r="JW91" s="3"/>
      <c r="JX91" s="3"/>
      <c r="JY91" s="3"/>
      <c r="JZ91" s="3"/>
      <c r="KA91" s="3"/>
      <c r="KB91" s="3"/>
      <c r="KC91" s="3"/>
      <c r="KD91" s="3"/>
      <c r="KE91" s="3"/>
      <c r="KF91" s="3"/>
      <c r="KG91" s="3"/>
      <c r="KH91" s="3"/>
      <c r="KI91" s="3"/>
      <c r="KJ91" s="3"/>
      <c r="KK91" s="3"/>
      <c r="KL91" s="3"/>
      <c r="KM91" s="3"/>
      <c r="KN91" s="3"/>
      <c r="KO91" s="3"/>
      <c r="KP91" s="3"/>
      <c r="KQ91" s="3"/>
      <c r="KR91" s="3"/>
      <c r="KS91" s="3"/>
      <c r="KT91" s="3"/>
      <c r="KU91" s="3"/>
      <c r="KV91" s="3"/>
      <c r="KW91" s="3"/>
      <c r="KX91" s="3"/>
      <c r="KY91" s="3"/>
      <c r="KZ91" s="3"/>
      <c r="LA91" s="3"/>
      <c r="LB91" s="3"/>
      <c r="LC91" s="3"/>
      <c r="LD91" s="3"/>
      <c r="LE91" s="3"/>
      <c r="LF91" s="3"/>
      <c r="LG91" s="3"/>
      <c r="LH91" s="3"/>
      <c r="LI91" s="3"/>
      <c r="LJ91" s="3"/>
      <c r="LK91" s="3"/>
      <c r="LL91" s="3"/>
      <c r="LM91" s="3"/>
      <c r="LN91" s="3"/>
      <c r="LO91" s="3"/>
      <c r="LP91" s="3"/>
      <c r="LQ91" s="3"/>
      <c r="LR91" s="3"/>
      <c r="LS91" s="3"/>
      <c r="LT91" s="3"/>
      <c r="LU91" s="3"/>
      <c r="LV91" s="3"/>
      <c r="LW91" s="3"/>
      <c r="LX91" s="3"/>
      <c r="LY91" s="3"/>
      <c r="LZ91" s="3"/>
      <c r="MA91" s="3"/>
      <c r="MB91" s="3"/>
      <c r="MC91" s="3"/>
      <c r="MD91" s="3"/>
      <c r="ME91" s="3"/>
      <c r="MF91" s="3"/>
      <c r="MG91" s="3"/>
      <c r="MH91" s="3"/>
      <c r="MI91" s="3"/>
      <c r="MJ91" s="3"/>
      <c r="MK91" s="3"/>
      <c r="ML91" s="3"/>
      <c r="MM91" s="3"/>
      <c r="MN91" s="3"/>
      <c r="MO91" s="3"/>
      <c r="MP91" s="3"/>
      <c r="MQ91" s="3"/>
      <c r="MR91" s="3"/>
      <c r="MS91" s="3"/>
      <c r="MT91" s="3"/>
      <c r="MU91" s="3"/>
      <c r="MV91" s="3"/>
      <c r="MW91" s="3"/>
      <c r="MX91" s="3"/>
      <c r="MY91" s="3"/>
      <c r="MZ91" s="3"/>
      <c r="NA91" s="3"/>
      <c r="NB91" s="3"/>
      <c r="NC91" s="3"/>
      <c r="ND91" s="3"/>
      <c r="NE91" s="3"/>
      <c r="NF91" s="3"/>
      <c r="NG91" s="3"/>
      <c r="NH91" s="3"/>
      <c r="NI91" s="3"/>
      <c r="NJ91" s="3"/>
      <c r="NK91" s="3"/>
      <c r="NL91" s="3"/>
      <c r="NM91" s="3"/>
      <c r="NN91" s="3"/>
      <c r="NO91" s="3"/>
      <c r="NP91" s="3"/>
      <c r="NQ91" s="3"/>
      <c r="NR91" s="3"/>
      <c r="NS91" s="3"/>
      <c r="NT91" s="3"/>
      <c r="NU91" s="3"/>
      <c r="NV91" s="3"/>
      <c r="NW91" s="3"/>
      <c r="NX91" s="3"/>
      <c r="NY91" s="3"/>
      <c r="NZ91" s="3"/>
      <c r="OA91" s="3"/>
      <c r="OB91" s="3"/>
      <c r="OC91" s="3"/>
      <c r="OD91" s="3"/>
      <c r="OE91" s="3"/>
      <c r="OF91" s="3"/>
      <c r="OG91" s="3"/>
      <c r="OH91" s="3"/>
      <c r="OI91" s="3"/>
      <c r="OJ91" s="3"/>
      <c r="OK91" s="3"/>
      <c r="OL91" s="3"/>
      <c r="OM91" s="3"/>
      <c r="ON91" s="3"/>
      <c r="OO91" s="3"/>
      <c r="OP91" s="3"/>
      <c r="OQ91" s="3"/>
      <c r="OR91" s="3"/>
      <c r="OS91" s="3"/>
      <c r="OT91" s="3"/>
      <c r="OU91" s="3"/>
      <c r="OV91" s="3"/>
      <c r="OW91" s="3"/>
      <c r="OX91" s="3"/>
      <c r="OY91" s="3"/>
      <c r="OZ91" s="3"/>
      <c r="PA91" s="3"/>
      <c r="PB91" s="3"/>
      <c r="PC91" s="3"/>
      <c r="PD91" s="3"/>
      <c r="PE91" s="3"/>
    </row>
    <row r="92" spans="1:421" s="469" customFormat="1" ht="111" customHeight="1">
      <c r="A92" s="728">
        <v>74</v>
      </c>
      <c r="B92" s="600">
        <v>7000024508</v>
      </c>
      <c r="C92" s="600">
        <v>50</v>
      </c>
      <c r="D92" s="600">
        <v>130</v>
      </c>
      <c r="E92" s="600">
        <v>130</v>
      </c>
      <c r="F92" s="600" t="s">
        <v>528</v>
      </c>
      <c r="G92" s="599">
        <v>100044241</v>
      </c>
      <c r="H92" s="321"/>
      <c r="I92" s="322"/>
      <c r="J92" s="321"/>
      <c r="K92" s="320"/>
      <c r="L92" s="600" t="s">
        <v>610</v>
      </c>
      <c r="M92" s="600" t="s">
        <v>219</v>
      </c>
      <c r="N92" s="600">
        <v>62</v>
      </c>
      <c r="O92" s="465"/>
      <c r="P92" s="601">
        <v>18</v>
      </c>
      <c r="Q92" s="318" t="str">
        <f t="shared" si="33"/>
        <v>INCLUDED</v>
      </c>
      <c r="R92" s="318" t="str">
        <f t="shared" si="31"/>
        <v>INCLUDED</v>
      </c>
      <c r="S92" s="318" t="str">
        <f t="shared" si="34"/>
        <v>INCLUDED</v>
      </c>
      <c r="T92" s="466">
        <f t="shared" si="21"/>
        <v>0</v>
      </c>
      <c r="U92" s="300">
        <f t="shared" si="22"/>
        <v>0</v>
      </c>
      <c r="V92" s="371">
        <f>Discount!$J$36</f>
        <v>0</v>
      </c>
      <c r="W92" s="300">
        <f t="shared" si="23"/>
        <v>0</v>
      </c>
      <c r="X92" s="301">
        <f t="shared" si="24"/>
        <v>0</v>
      </c>
      <c r="Y92" s="467">
        <f t="shared" si="25"/>
        <v>0</v>
      </c>
      <c r="Z92" s="546">
        <f t="shared" si="26"/>
        <v>0</v>
      </c>
      <c r="AA92" s="467">
        <f t="shared" si="27"/>
        <v>0</v>
      </c>
      <c r="AB92" s="468">
        <f t="shared" si="28"/>
        <v>0</v>
      </c>
      <c r="AC92" s="467">
        <f t="shared" si="29"/>
        <v>0</v>
      </c>
      <c r="AD92" s="468"/>
      <c r="AE92" s="550"/>
      <c r="AF92" s="6"/>
      <c r="AG92" s="6"/>
      <c r="AH92" s="6"/>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c r="IW92" s="3"/>
      <c r="IX92" s="3"/>
      <c r="IY92" s="3"/>
      <c r="IZ92" s="3"/>
      <c r="JA92" s="3"/>
      <c r="JB92" s="3"/>
      <c r="JC92" s="3"/>
      <c r="JD92" s="3"/>
      <c r="JE92" s="3"/>
      <c r="JF92" s="3"/>
      <c r="JG92" s="3"/>
      <c r="JH92" s="3"/>
      <c r="JI92" s="3"/>
      <c r="JJ92" s="3"/>
      <c r="JK92" s="3"/>
      <c r="JL92" s="3"/>
      <c r="JM92" s="3"/>
      <c r="JN92" s="3"/>
      <c r="JO92" s="3"/>
      <c r="JP92" s="3"/>
      <c r="JQ92" s="3"/>
      <c r="JR92" s="3"/>
      <c r="JS92" s="3"/>
      <c r="JT92" s="3"/>
      <c r="JU92" s="3"/>
      <c r="JV92" s="3"/>
      <c r="JW92" s="3"/>
      <c r="JX92" s="3"/>
      <c r="JY92" s="3"/>
      <c r="JZ92" s="3"/>
      <c r="KA92" s="3"/>
      <c r="KB92" s="3"/>
      <c r="KC92" s="3"/>
      <c r="KD92" s="3"/>
      <c r="KE92" s="3"/>
      <c r="KF92" s="3"/>
      <c r="KG92" s="3"/>
      <c r="KH92" s="3"/>
      <c r="KI92" s="3"/>
      <c r="KJ92" s="3"/>
      <c r="KK92" s="3"/>
      <c r="KL92" s="3"/>
      <c r="KM92" s="3"/>
      <c r="KN92" s="3"/>
      <c r="KO92" s="3"/>
      <c r="KP92" s="3"/>
      <c r="KQ92" s="3"/>
      <c r="KR92" s="3"/>
      <c r="KS92" s="3"/>
      <c r="KT92" s="3"/>
      <c r="KU92" s="3"/>
      <c r="KV92" s="3"/>
      <c r="KW92" s="3"/>
      <c r="KX92" s="3"/>
      <c r="KY92" s="3"/>
      <c r="KZ92" s="3"/>
      <c r="LA92" s="3"/>
      <c r="LB92" s="3"/>
      <c r="LC92" s="3"/>
      <c r="LD92" s="3"/>
      <c r="LE92" s="3"/>
      <c r="LF92" s="3"/>
      <c r="LG92" s="3"/>
      <c r="LH92" s="3"/>
      <c r="LI92" s="3"/>
      <c r="LJ92" s="3"/>
      <c r="LK92" s="3"/>
      <c r="LL92" s="3"/>
      <c r="LM92" s="3"/>
      <c r="LN92" s="3"/>
      <c r="LO92" s="3"/>
      <c r="LP92" s="3"/>
      <c r="LQ92" s="3"/>
      <c r="LR92" s="3"/>
      <c r="LS92" s="3"/>
      <c r="LT92" s="3"/>
      <c r="LU92" s="3"/>
      <c r="LV92" s="3"/>
      <c r="LW92" s="3"/>
      <c r="LX92" s="3"/>
      <c r="LY92" s="3"/>
      <c r="LZ92" s="3"/>
      <c r="MA92" s="3"/>
      <c r="MB92" s="3"/>
      <c r="MC92" s="3"/>
      <c r="MD92" s="3"/>
      <c r="ME92" s="3"/>
      <c r="MF92" s="3"/>
      <c r="MG92" s="3"/>
      <c r="MH92" s="3"/>
      <c r="MI92" s="3"/>
      <c r="MJ92" s="3"/>
      <c r="MK92" s="3"/>
      <c r="ML92" s="3"/>
      <c r="MM92" s="3"/>
      <c r="MN92" s="3"/>
      <c r="MO92" s="3"/>
      <c r="MP92" s="3"/>
      <c r="MQ92" s="3"/>
      <c r="MR92" s="3"/>
      <c r="MS92" s="3"/>
      <c r="MT92" s="3"/>
      <c r="MU92" s="3"/>
      <c r="MV92" s="3"/>
      <c r="MW92" s="3"/>
      <c r="MX92" s="3"/>
      <c r="MY92" s="3"/>
      <c r="MZ92" s="3"/>
      <c r="NA92" s="3"/>
      <c r="NB92" s="3"/>
      <c r="NC92" s="3"/>
      <c r="ND92" s="3"/>
      <c r="NE92" s="3"/>
      <c r="NF92" s="3"/>
      <c r="NG92" s="3"/>
      <c r="NH92" s="3"/>
      <c r="NI92" s="3"/>
      <c r="NJ92" s="3"/>
      <c r="NK92" s="3"/>
      <c r="NL92" s="3"/>
      <c r="NM92" s="3"/>
      <c r="NN92" s="3"/>
      <c r="NO92" s="3"/>
      <c r="NP92" s="3"/>
      <c r="NQ92" s="3"/>
      <c r="NR92" s="3"/>
      <c r="NS92" s="3"/>
      <c r="NT92" s="3"/>
      <c r="NU92" s="3"/>
      <c r="NV92" s="3"/>
      <c r="NW92" s="3"/>
      <c r="NX92" s="3"/>
      <c r="NY92" s="3"/>
      <c r="NZ92" s="3"/>
      <c r="OA92" s="3"/>
      <c r="OB92" s="3"/>
      <c r="OC92" s="3"/>
      <c r="OD92" s="3"/>
      <c r="OE92" s="3"/>
      <c r="OF92" s="3"/>
      <c r="OG92" s="3"/>
      <c r="OH92" s="3"/>
      <c r="OI92" s="3"/>
      <c r="OJ92" s="3"/>
      <c r="OK92" s="3"/>
      <c r="OL92" s="3"/>
      <c r="OM92" s="3"/>
      <c r="ON92" s="3"/>
      <c r="OO92" s="3"/>
      <c r="OP92" s="3"/>
      <c r="OQ92" s="3"/>
      <c r="OR92" s="3"/>
      <c r="OS92" s="3"/>
      <c r="OT92" s="3"/>
      <c r="OU92" s="3"/>
      <c r="OV92" s="3"/>
      <c r="OW92" s="3"/>
      <c r="OX92" s="3"/>
      <c r="OY92" s="3"/>
      <c r="OZ92" s="3"/>
      <c r="PA92" s="3"/>
      <c r="PB92" s="3"/>
      <c r="PC92" s="3"/>
      <c r="PD92" s="3"/>
      <c r="PE92" s="3"/>
    </row>
    <row r="93" spans="1:421" s="469" customFormat="1" ht="111" customHeight="1">
      <c r="A93" s="727">
        <v>75</v>
      </c>
      <c r="B93" s="600">
        <v>7000024508</v>
      </c>
      <c r="C93" s="600">
        <v>50</v>
      </c>
      <c r="D93" s="600">
        <v>130</v>
      </c>
      <c r="E93" s="600">
        <v>140</v>
      </c>
      <c r="F93" s="600" t="s">
        <v>528</v>
      </c>
      <c r="G93" s="599">
        <v>100044240</v>
      </c>
      <c r="H93" s="321"/>
      <c r="I93" s="322"/>
      <c r="J93" s="321"/>
      <c r="K93" s="320"/>
      <c r="L93" s="600" t="s">
        <v>611</v>
      </c>
      <c r="M93" s="600" t="s">
        <v>219</v>
      </c>
      <c r="N93" s="600">
        <v>63</v>
      </c>
      <c r="O93" s="465"/>
      <c r="P93" s="601">
        <v>18</v>
      </c>
      <c r="Q93" s="318" t="str">
        <f t="shared" si="33"/>
        <v>INCLUDED</v>
      </c>
      <c r="R93" s="318" t="str">
        <f t="shared" si="31"/>
        <v>INCLUDED</v>
      </c>
      <c r="S93" s="318" t="str">
        <f t="shared" si="34"/>
        <v>INCLUDED</v>
      </c>
      <c r="T93" s="466">
        <f t="shared" si="21"/>
        <v>0</v>
      </c>
      <c r="U93" s="300">
        <f t="shared" si="22"/>
        <v>0</v>
      </c>
      <c r="V93" s="371">
        <f>Discount!$J$36</f>
        <v>0</v>
      </c>
      <c r="W93" s="300">
        <f t="shared" si="23"/>
        <v>0</v>
      </c>
      <c r="X93" s="301">
        <f t="shared" si="24"/>
        <v>0</v>
      </c>
      <c r="Y93" s="467">
        <f t="shared" si="25"/>
        <v>0</v>
      </c>
      <c r="Z93" s="546">
        <f t="shared" si="26"/>
        <v>0</v>
      </c>
      <c r="AA93" s="467">
        <f t="shared" si="27"/>
        <v>0</v>
      </c>
      <c r="AB93" s="468">
        <f t="shared" si="28"/>
        <v>0</v>
      </c>
      <c r="AC93" s="467">
        <f t="shared" si="29"/>
        <v>0</v>
      </c>
      <c r="AD93" s="468"/>
      <c r="AE93" s="550"/>
      <c r="AF93" s="6"/>
      <c r="AG93" s="6"/>
      <c r="AH93" s="6"/>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c r="IW93" s="3"/>
      <c r="IX93" s="3"/>
      <c r="IY93" s="3"/>
      <c r="IZ93" s="3"/>
      <c r="JA93" s="3"/>
      <c r="JB93" s="3"/>
      <c r="JC93" s="3"/>
      <c r="JD93" s="3"/>
      <c r="JE93" s="3"/>
      <c r="JF93" s="3"/>
      <c r="JG93" s="3"/>
      <c r="JH93" s="3"/>
      <c r="JI93" s="3"/>
      <c r="JJ93" s="3"/>
      <c r="JK93" s="3"/>
      <c r="JL93" s="3"/>
      <c r="JM93" s="3"/>
      <c r="JN93" s="3"/>
      <c r="JO93" s="3"/>
      <c r="JP93" s="3"/>
      <c r="JQ93" s="3"/>
      <c r="JR93" s="3"/>
      <c r="JS93" s="3"/>
      <c r="JT93" s="3"/>
      <c r="JU93" s="3"/>
      <c r="JV93" s="3"/>
      <c r="JW93" s="3"/>
      <c r="JX93" s="3"/>
      <c r="JY93" s="3"/>
      <c r="JZ93" s="3"/>
      <c r="KA93" s="3"/>
      <c r="KB93" s="3"/>
      <c r="KC93" s="3"/>
      <c r="KD93" s="3"/>
      <c r="KE93" s="3"/>
      <c r="KF93" s="3"/>
      <c r="KG93" s="3"/>
      <c r="KH93" s="3"/>
      <c r="KI93" s="3"/>
      <c r="KJ93" s="3"/>
      <c r="KK93" s="3"/>
      <c r="KL93" s="3"/>
      <c r="KM93" s="3"/>
      <c r="KN93" s="3"/>
      <c r="KO93" s="3"/>
      <c r="KP93" s="3"/>
      <c r="KQ93" s="3"/>
      <c r="KR93" s="3"/>
      <c r="KS93" s="3"/>
      <c r="KT93" s="3"/>
      <c r="KU93" s="3"/>
      <c r="KV93" s="3"/>
      <c r="KW93" s="3"/>
      <c r="KX93" s="3"/>
      <c r="KY93" s="3"/>
      <c r="KZ93" s="3"/>
      <c r="LA93" s="3"/>
      <c r="LB93" s="3"/>
      <c r="LC93" s="3"/>
      <c r="LD93" s="3"/>
      <c r="LE93" s="3"/>
      <c r="LF93" s="3"/>
      <c r="LG93" s="3"/>
      <c r="LH93" s="3"/>
      <c r="LI93" s="3"/>
      <c r="LJ93" s="3"/>
      <c r="LK93" s="3"/>
      <c r="LL93" s="3"/>
      <c r="LM93" s="3"/>
      <c r="LN93" s="3"/>
      <c r="LO93" s="3"/>
      <c r="LP93" s="3"/>
      <c r="LQ93" s="3"/>
      <c r="LR93" s="3"/>
      <c r="LS93" s="3"/>
      <c r="LT93" s="3"/>
      <c r="LU93" s="3"/>
      <c r="LV93" s="3"/>
      <c r="LW93" s="3"/>
      <c r="LX93" s="3"/>
      <c r="LY93" s="3"/>
      <c r="LZ93" s="3"/>
      <c r="MA93" s="3"/>
      <c r="MB93" s="3"/>
      <c r="MC93" s="3"/>
      <c r="MD93" s="3"/>
      <c r="ME93" s="3"/>
      <c r="MF93" s="3"/>
      <c r="MG93" s="3"/>
      <c r="MH93" s="3"/>
      <c r="MI93" s="3"/>
      <c r="MJ93" s="3"/>
      <c r="MK93" s="3"/>
      <c r="ML93" s="3"/>
      <c r="MM93" s="3"/>
      <c r="MN93" s="3"/>
      <c r="MO93" s="3"/>
      <c r="MP93" s="3"/>
      <c r="MQ93" s="3"/>
      <c r="MR93" s="3"/>
      <c r="MS93" s="3"/>
      <c r="MT93" s="3"/>
      <c r="MU93" s="3"/>
      <c r="MV93" s="3"/>
      <c r="MW93" s="3"/>
      <c r="MX93" s="3"/>
      <c r="MY93" s="3"/>
      <c r="MZ93" s="3"/>
      <c r="NA93" s="3"/>
      <c r="NB93" s="3"/>
      <c r="NC93" s="3"/>
      <c r="ND93" s="3"/>
      <c r="NE93" s="3"/>
      <c r="NF93" s="3"/>
      <c r="NG93" s="3"/>
      <c r="NH93" s="3"/>
      <c r="NI93" s="3"/>
      <c r="NJ93" s="3"/>
      <c r="NK93" s="3"/>
      <c r="NL93" s="3"/>
      <c r="NM93" s="3"/>
      <c r="NN93" s="3"/>
      <c r="NO93" s="3"/>
      <c r="NP93" s="3"/>
      <c r="NQ93" s="3"/>
      <c r="NR93" s="3"/>
      <c r="NS93" s="3"/>
      <c r="NT93" s="3"/>
      <c r="NU93" s="3"/>
      <c r="NV93" s="3"/>
      <c r="NW93" s="3"/>
      <c r="NX93" s="3"/>
      <c r="NY93" s="3"/>
      <c r="NZ93" s="3"/>
      <c r="OA93" s="3"/>
      <c r="OB93" s="3"/>
      <c r="OC93" s="3"/>
      <c r="OD93" s="3"/>
      <c r="OE93" s="3"/>
      <c r="OF93" s="3"/>
      <c r="OG93" s="3"/>
      <c r="OH93" s="3"/>
      <c r="OI93" s="3"/>
      <c r="OJ93" s="3"/>
      <c r="OK93" s="3"/>
      <c r="OL93" s="3"/>
      <c r="OM93" s="3"/>
      <c r="ON93" s="3"/>
      <c r="OO93" s="3"/>
      <c r="OP93" s="3"/>
      <c r="OQ93" s="3"/>
      <c r="OR93" s="3"/>
      <c r="OS93" s="3"/>
      <c r="OT93" s="3"/>
      <c r="OU93" s="3"/>
      <c r="OV93" s="3"/>
      <c r="OW93" s="3"/>
      <c r="OX93" s="3"/>
      <c r="OY93" s="3"/>
      <c r="OZ93" s="3"/>
      <c r="PA93" s="3"/>
      <c r="PB93" s="3"/>
      <c r="PC93" s="3"/>
      <c r="PD93" s="3"/>
      <c r="PE93" s="3"/>
    </row>
    <row r="94" spans="1:421" s="469" customFormat="1" ht="111" customHeight="1">
      <c r="A94" s="728">
        <v>76</v>
      </c>
      <c r="B94" s="600">
        <v>7000024508</v>
      </c>
      <c r="C94" s="600">
        <v>50</v>
      </c>
      <c r="D94" s="600">
        <v>130</v>
      </c>
      <c r="E94" s="600">
        <v>150</v>
      </c>
      <c r="F94" s="600" t="s">
        <v>528</v>
      </c>
      <c r="G94" s="599">
        <v>100044239</v>
      </c>
      <c r="H94" s="321"/>
      <c r="I94" s="322"/>
      <c r="J94" s="321"/>
      <c r="K94" s="320"/>
      <c r="L94" s="600" t="s">
        <v>612</v>
      </c>
      <c r="M94" s="600" t="s">
        <v>219</v>
      </c>
      <c r="N94" s="600">
        <v>428</v>
      </c>
      <c r="O94" s="465"/>
      <c r="P94" s="601">
        <v>18</v>
      </c>
      <c r="Q94" s="318" t="str">
        <f t="shared" si="33"/>
        <v>INCLUDED</v>
      </c>
      <c r="R94" s="318" t="str">
        <f t="shared" si="31"/>
        <v>INCLUDED</v>
      </c>
      <c r="S94" s="318" t="str">
        <f t="shared" si="34"/>
        <v>INCLUDED</v>
      </c>
      <c r="T94" s="466">
        <f t="shared" si="21"/>
        <v>0</v>
      </c>
      <c r="U94" s="300">
        <f t="shared" si="22"/>
        <v>0</v>
      </c>
      <c r="V94" s="371">
        <f>Discount!$J$36</f>
        <v>0</v>
      </c>
      <c r="W94" s="300">
        <f t="shared" si="23"/>
        <v>0</v>
      </c>
      <c r="X94" s="301">
        <f t="shared" si="24"/>
        <v>0</v>
      </c>
      <c r="Y94" s="467">
        <f t="shared" si="25"/>
        <v>0</v>
      </c>
      <c r="Z94" s="546">
        <f t="shared" si="26"/>
        <v>0</v>
      </c>
      <c r="AA94" s="467">
        <f t="shared" si="27"/>
        <v>0</v>
      </c>
      <c r="AB94" s="468">
        <f t="shared" si="28"/>
        <v>0</v>
      </c>
      <c r="AC94" s="467">
        <f t="shared" si="29"/>
        <v>0</v>
      </c>
      <c r="AD94" s="468"/>
      <c r="AE94" s="550"/>
      <c r="AF94" s="6"/>
      <c r="AG94" s="6"/>
      <c r="AH94" s="6"/>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c r="IW94" s="3"/>
      <c r="IX94" s="3"/>
      <c r="IY94" s="3"/>
      <c r="IZ94" s="3"/>
      <c r="JA94" s="3"/>
      <c r="JB94" s="3"/>
      <c r="JC94" s="3"/>
      <c r="JD94" s="3"/>
      <c r="JE94" s="3"/>
      <c r="JF94" s="3"/>
      <c r="JG94" s="3"/>
      <c r="JH94" s="3"/>
      <c r="JI94" s="3"/>
      <c r="JJ94" s="3"/>
      <c r="JK94" s="3"/>
      <c r="JL94" s="3"/>
      <c r="JM94" s="3"/>
      <c r="JN94" s="3"/>
      <c r="JO94" s="3"/>
      <c r="JP94" s="3"/>
      <c r="JQ94" s="3"/>
      <c r="JR94" s="3"/>
      <c r="JS94" s="3"/>
      <c r="JT94" s="3"/>
      <c r="JU94" s="3"/>
      <c r="JV94" s="3"/>
      <c r="JW94" s="3"/>
      <c r="JX94" s="3"/>
      <c r="JY94" s="3"/>
      <c r="JZ94" s="3"/>
      <c r="KA94" s="3"/>
      <c r="KB94" s="3"/>
      <c r="KC94" s="3"/>
      <c r="KD94" s="3"/>
      <c r="KE94" s="3"/>
      <c r="KF94" s="3"/>
      <c r="KG94" s="3"/>
      <c r="KH94" s="3"/>
      <c r="KI94" s="3"/>
      <c r="KJ94" s="3"/>
      <c r="KK94" s="3"/>
      <c r="KL94" s="3"/>
      <c r="KM94" s="3"/>
      <c r="KN94" s="3"/>
      <c r="KO94" s="3"/>
      <c r="KP94" s="3"/>
      <c r="KQ94" s="3"/>
      <c r="KR94" s="3"/>
      <c r="KS94" s="3"/>
      <c r="KT94" s="3"/>
      <c r="KU94" s="3"/>
      <c r="KV94" s="3"/>
      <c r="KW94" s="3"/>
      <c r="KX94" s="3"/>
      <c r="KY94" s="3"/>
      <c r="KZ94" s="3"/>
      <c r="LA94" s="3"/>
      <c r="LB94" s="3"/>
      <c r="LC94" s="3"/>
      <c r="LD94" s="3"/>
      <c r="LE94" s="3"/>
      <c r="LF94" s="3"/>
      <c r="LG94" s="3"/>
      <c r="LH94" s="3"/>
      <c r="LI94" s="3"/>
      <c r="LJ94" s="3"/>
      <c r="LK94" s="3"/>
      <c r="LL94" s="3"/>
      <c r="LM94" s="3"/>
      <c r="LN94" s="3"/>
      <c r="LO94" s="3"/>
      <c r="LP94" s="3"/>
      <c r="LQ94" s="3"/>
      <c r="LR94" s="3"/>
      <c r="LS94" s="3"/>
      <c r="LT94" s="3"/>
      <c r="LU94" s="3"/>
      <c r="LV94" s="3"/>
      <c r="LW94" s="3"/>
      <c r="LX94" s="3"/>
      <c r="LY94" s="3"/>
      <c r="LZ94" s="3"/>
      <c r="MA94" s="3"/>
      <c r="MB94" s="3"/>
      <c r="MC94" s="3"/>
      <c r="MD94" s="3"/>
      <c r="ME94" s="3"/>
      <c r="MF94" s="3"/>
      <c r="MG94" s="3"/>
      <c r="MH94" s="3"/>
      <c r="MI94" s="3"/>
      <c r="MJ94" s="3"/>
      <c r="MK94" s="3"/>
      <c r="ML94" s="3"/>
      <c r="MM94" s="3"/>
      <c r="MN94" s="3"/>
      <c r="MO94" s="3"/>
      <c r="MP94" s="3"/>
      <c r="MQ94" s="3"/>
      <c r="MR94" s="3"/>
      <c r="MS94" s="3"/>
      <c r="MT94" s="3"/>
      <c r="MU94" s="3"/>
      <c r="MV94" s="3"/>
      <c r="MW94" s="3"/>
      <c r="MX94" s="3"/>
      <c r="MY94" s="3"/>
      <c r="MZ94" s="3"/>
      <c r="NA94" s="3"/>
      <c r="NB94" s="3"/>
      <c r="NC94" s="3"/>
      <c r="ND94" s="3"/>
      <c r="NE94" s="3"/>
      <c r="NF94" s="3"/>
      <c r="NG94" s="3"/>
      <c r="NH94" s="3"/>
      <c r="NI94" s="3"/>
      <c r="NJ94" s="3"/>
      <c r="NK94" s="3"/>
      <c r="NL94" s="3"/>
      <c r="NM94" s="3"/>
      <c r="NN94" s="3"/>
      <c r="NO94" s="3"/>
      <c r="NP94" s="3"/>
      <c r="NQ94" s="3"/>
      <c r="NR94" s="3"/>
      <c r="NS94" s="3"/>
      <c r="NT94" s="3"/>
      <c r="NU94" s="3"/>
      <c r="NV94" s="3"/>
      <c r="NW94" s="3"/>
      <c r="NX94" s="3"/>
      <c r="NY94" s="3"/>
      <c r="NZ94" s="3"/>
      <c r="OA94" s="3"/>
      <c r="OB94" s="3"/>
      <c r="OC94" s="3"/>
      <c r="OD94" s="3"/>
      <c r="OE94" s="3"/>
      <c r="OF94" s="3"/>
      <c r="OG94" s="3"/>
      <c r="OH94" s="3"/>
      <c r="OI94" s="3"/>
      <c r="OJ94" s="3"/>
      <c r="OK94" s="3"/>
      <c r="OL94" s="3"/>
      <c r="OM94" s="3"/>
      <c r="ON94" s="3"/>
      <c r="OO94" s="3"/>
      <c r="OP94" s="3"/>
      <c r="OQ94" s="3"/>
      <c r="OR94" s="3"/>
      <c r="OS94" s="3"/>
      <c r="OT94" s="3"/>
      <c r="OU94" s="3"/>
      <c r="OV94" s="3"/>
      <c r="OW94" s="3"/>
      <c r="OX94" s="3"/>
      <c r="OY94" s="3"/>
      <c r="OZ94" s="3"/>
      <c r="PA94" s="3"/>
      <c r="PB94" s="3"/>
      <c r="PC94" s="3"/>
      <c r="PD94" s="3"/>
      <c r="PE94" s="3"/>
    </row>
    <row r="95" spans="1:421" s="469" customFormat="1" ht="111" customHeight="1">
      <c r="A95" s="727">
        <v>77</v>
      </c>
      <c r="B95" s="600">
        <v>7000024508</v>
      </c>
      <c r="C95" s="600">
        <v>50</v>
      </c>
      <c r="D95" s="600">
        <v>130</v>
      </c>
      <c r="E95" s="600">
        <v>160</v>
      </c>
      <c r="F95" s="600" t="s">
        <v>528</v>
      </c>
      <c r="G95" s="599">
        <v>100044238</v>
      </c>
      <c r="H95" s="321"/>
      <c r="I95" s="322"/>
      <c r="J95" s="321"/>
      <c r="K95" s="320"/>
      <c r="L95" s="600" t="s">
        <v>613</v>
      </c>
      <c r="M95" s="600" t="s">
        <v>219</v>
      </c>
      <c r="N95" s="600">
        <v>16</v>
      </c>
      <c r="O95" s="465"/>
      <c r="P95" s="601">
        <v>18</v>
      </c>
      <c r="Q95" s="318" t="str">
        <f t="shared" si="33"/>
        <v>INCLUDED</v>
      </c>
      <c r="R95" s="318" t="str">
        <f t="shared" si="31"/>
        <v>INCLUDED</v>
      </c>
      <c r="S95" s="318" t="str">
        <f t="shared" si="34"/>
        <v>INCLUDED</v>
      </c>
      <c r="T95" s="466">
        <f t="shared" si="21"/>
        <v>0</v>
      </c>
      <c r="U95" s="300">
        <f t="shared" si="22"/>
        <v>0</v>
      </c>
      <c r="V95" s="371">
        <f>Discount!$J$36</f>
        <v>0</v>
      </c>
      <c r="W95" s="300">
        <f t="shared" si="23"/>
        <v>0</v>
      </c>
      <c r="X95" s="301">
        <f t="shared" si="24"/>
        <v>0</v>
      </c>
      <c r="Y95" s="467">
        <f t="shared" si="25"/>
        <v>0</v>
      </c>
      <c r="Z95" s="546">
        <f t="shared" si="26"/>
        <v>0</v>
      </c>
      <c r="AA95" s="467">
        <f t="shared" si="27"/>
        <v>0</v>
      </c>
      <c r="AB95" s="468">
        <f t="shared" si="28"/>
        <v>0</v>
      </c>
      <c r="AC95" s="467">
        <f t="shared" si="29"/>
        <v>0</v>
      </c>
      <c r="AD95" s="468"/>
      <c r="AE95" s="550"/>
      <c r="AF95" s="6"/>
      <c r="AG95" s="6"/>
      <c r="AH95" s="6"/>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c r="IP95" s="3"/>
      <c r="IQ95" s="3"/>
      <c r="IR95" s="3"/>
      <c r="IS95" s="3"/>
      <c r="IT95" s="3"/>
      <c r="IU95" s="3"/>
      <c r="IV95" s="3"/>
      <c r="IW95" s="3"/>
      <c r="IX95" s="3"/>
      <c r="IY95" s="3"/>
      <c r="IZ95" s="3"/>
      <c r="JA95" s="3"/>
      <c r="JB95" s="3"/>
      <c r="JC95" s="3"/>
      <c r="JD95" s="3"/>
      <c r="JE95" s="3"/>
      <c r="JF95" s="3"/>
      <c r="JG95" s="3"/>
      <c r="JH95" s="3"/>
      <c r="JI95" s="3"/>
      <c r="JJ95" s="3"/>
      <c r="JK95" s="3"/>
      <c r="JL95" s="3"/>
      <c r="JM95" s="3"/>
      <c r="JN95" s="3"/>
      <c r="JO95" s="3"/>
      <c r="JP95" s="3"/>
      <c r="JQ95" s="3"/>
      <c r="JR95" s="3"/>
      <c r="JS95" s="3"/>
      <c r="JT95" s="3"/>
      <c r="JU95" s="3"/>
      <c r="JV95" s="3"/>
      <c r="JW95" s="3"/>
      <c r="JX95" s="3"/>
      <c r="JY95" s="3"/>
      <c r="JZ95" s="3"/>
      <c r="KA95" s="3"/>
      <c r="KB95" s="3"/>
      <c r="KC95" s="3"/>
      <c r="KD95" s="3"/>
      <c r="KE95" s="3"/>
      <c r="KF95" s="3"/>
      <c r="KG95" s="3"/>
      <c r="KH95" s="3"/>
      <c r="KI95" s="3"/>
      <c r="KJ95" s="3"/>
      <c r="KK95" s="3"/>
      <c r="KL95" s="3"/>
      <c r="KM95" s="3"/>
      <c r="KN95" s="3"/>
      <c r="KO95" s="3"/>
      <c r="KP95" s="3"/>
      <c r="KQ95" s="3"/>
      <c r="KR95" s="3"/>
      <c r="KS95" s="3"/>
      <c r="KT95" s="3"/>
      <c r="KU95" s="3"/>
      <c r="KV95" s="3"/>
      <c r="KW95" s="3"/>
      <c r="KX95" s="3"/>
      <c r="KY95" s="3"/>
      <c r="KZ95" s="3"/>
      <c r="LA95" s="3"/>
      <c r="LB95" s="3"/>
      <c r="LC95" s="3"/>
      <c r="LD95" s="3"/>
      <c r="LE95" s="3"/>
      <c r="LF95" s="3"/>
      <c r="LG95" s="3"/>
      <c r="LH95" s="3"/>
      <c r="LI95" s="3"/>
      <c r="LJ95" s="3"/>
      <c r="LK95" s="3"/>
      <c r="LL95" s="3"/>
      <c r="LM95" s="3"/>
      <c r="LN95" s="3"/>
      <c r="LO95" s="3"/>
      <c r="LP95" s="3"/>
      <c r="LQ95" s="3"/>
      <c r="LR95" s="3"/>
      <c r="LS95" s="3"/>
      <c r="LT95" s="3"/>
      <c r="LU95" s="3"/>
      <c r="LV95" s="3"/>
      <c r="LW95" s="3"/>
      <c r="LX95" s="3"/>
      <c r="LY95" s="3"/>
      <c r="LZ95" s="3"/>
      <c r="MA95" s="3"/>
      <c r="MB95" s="3"/>
      <c r="MC95" s="3"/>
      <c r="MD95" s="3"/>
      <c r="ME95" s="3"/>
      <c r="MF95" s="3"/>
      <c r="MG95" s="3"/>
      <c r="MH95" s="3"/>
      <c r="MI95" s="3"/>
      <c r="MJ95" s="3"/>
      <c r="MK95" s="3"/>
      <c r="ML95" s="3"/>
      <c r="MM95" s="3"/>
      <c r="MN95" s="3"/>
      <c r="MO95" s="3"/>
      <c r="MP95" s="3"/>
      <c r="MQ95" s="3"/>
      <c r="MR95" s="3"/>
      <c r="MS95" s="3"/>
      <c r="MT95" s="3"/>
      <c r="MU95" s="3"/>
      <c r="MV95" s="3"/>
      <c r="MW95" s="3"/>
      <c r="MX95" s="3"/>
      <c r="MY95" s="3"/>
      <c r="MZ95" s="3"/>
      <c r="NA95" s="3"/>
      <c r="NB95" s="3"/>
      <c r="NC95" s="3"/>
      <c r="ND95" s="3"/>
      <c r="NE95" s="3"/>
      <c r="NF95" s="3"/>
      <c r="NG95" s="3"/>
      <c r="NH95" s="3"/>
      <c r="NI95" s="3"/>
      <c r="NJ95" s="3"/>
      <c r="NK95" s="3"/>
      <c r="NL95" s="3"/>
      <c r="NM95" s="3"/>
      <c r="NN95" s="3"/>
      <c r="NO95" s="3"/>
      <c r="NP95" s="3"/>
      <c r="NQ95" s="3"/>
      <c r="NR95" s="3"/>
      <c r="NS95" s="3"/>
      <c r="NT95" s="3"/>
      <c r="NU95" s="3"/>
      <c r="NV95" s="3"/>
      <c r="NW95" s="3"/>
      <c r="NX95" s="3"/>
      <c r="NY95" s="3"/>
      <c r="NZ95" s="3"/>
      <c r="OA95" s="3"/>
      <c r="OB95" s="3"/>
      <c r="OC95" s="3"/>
      <c r="OD95" s="3"/>
      <c r="OE95" s="3"/>
      <c r="OF95" s="3"/>
      <c r="OG95" s="3"/>
      <c r="OH95" s="3"/>
      <c r="OI95" s="3"/>
      <c r="OJ95" s="3"/>
      <c r="OK95" s="3"/>
      <c r="OL95" s="3"/>
      <c r="OM95" s="3"/>
      <c r="ON95" s="3"/>
      <c r="OO95" s="3"/>
      <c r="OP95" s="3"/>
      <c r="OQ95" s="3"/>
      <c r="OR95" s="3"/>
      <c r="OS95" s="3"/>
      <c r="OT95" s="3"/>
      <c r="OU95" s="3"/>
      <c r="OV95" s="3"/>
      <c r="OW95" s="3"/>
      <c r="OX95" s="3"/>
      <c r="OY95" s="3"/>
      <c r="OZ95" s="3"/>
      <c r="PA95" s="3"/>
      <c r="PB95" s="3"/>
      <c r="PC95" s="3"/>
      <c r="PD95" s="3"/>
      <c r="PE95" s="3"/>
    </row>
    <row r="96" spans="1:421" s="469" customFormat="1" ht="111" customHeight="1">
      <c r="A96" s="728">
        <v>78</v>
      </c>
      <c r="B96" s="600">
        <v>7000024508</v>
      </c>
      <c r="C96" s="600">
        <v>50</v>
      </c>
      <c r="D96" s="600">
        <v>130</v>
      </c>
      <c r="E96" s="600">
        <v>170</v>
      </c>
      <c r="F96" s="600" t="s">
        <v>528</v>
      </c>
      <c r="G96" s="599">
        <v>100044237</v>
      </c>
      <c r="H96" s="321"/>
      <c r="I96" s="322"/>
      <c r="J96" s="321"/>
      <c r="K96" s="320"/>
      <c r="L96" s="600" t="s">
        <v>614</v>
      </c>
      <c r="M96" s="600" t="s">
        <v>219</v>
      </c>
      <c r="N96" s="600">
        <v>152</v>
      </c>
      <c r="O96" s="465"/>
      <c r="P96" s="601">
        <v>18</v>
      </c>
      <c r="Q96" s="318" t="str">
        <f t="shared" si="33"/>
        <v>INCLUDED</v>
      </c>
      <c r="R96" s="318" t="str">
        <f t="shared" si="31"/>
        <v>INCLUDED</v>
      </c>
      <c r="S96" s="318" t="str">
        <f t="shared" si="34"/>
        <v>INCLUDED</v>
      </c>
      <c r="T96" s="466">
        <f t="shared" si="21"/>
        <v>0</v>
      </c>
      <c r="U96" s="300">
        <f t="shared" si="22"/>
        <v>0</v>
      </c>
      <c r="V96" s="371">
        <f>Discount!$J$36</f>
        <v>0</v>
      </c>
      <c r="W96" s="300">
        <f t="shared" si="23"/>
        <v>0</v>
      </c>
      <c r="X96" s="301">
        <f t="shared" si="24"/>
        <v>0</v>
      </c>
      <c r="Y96" s="467">
        <f t="shared" si="25"/>
        <v>0</v>
      </c>
      <c r="Z96" s="546">
        <f t="shared" si="26"/>
        <v>0</v>
      </c>
      <c r="AA96" s="467">
        <f t="shared" si="27"/>
        <v>0</v>
      </c>
      <c r="AB96" s="468">
        <f t="shared" si="28"/>
        <v>0</v>
      </c>
      <c r="AC96" s="467">
        <f t="shared" si="29"/>
        <v>0</v>
      </c>
      <c r="AD96" s="468"/>
      <c r="AE96" s="550"/>
      <c r="AF96" s="6"/>
      <c r="AG96" s="6"/>
      <c r="AH96" s="6"/>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c r="IT96" s="3"/>
      <c r="IU96" s="3"/>
      <c r="IV96" s="3"/>
      <c r="IW96" s="3"/>
      <c r="IX96" s="3"/>
      <c r="IY96" s="3"/>
      <c r="IZ96" s="3"/>
      <c r="JA96" s="3"/>
      <c r="JB96" s="3"/>
      <c r="JC96" s="3"/>
      <c r="JD96" s="3"/>
      <c r="JE96" s="3"/>
      <c r="JF96" s="3"/>
      <c r="JG96" s="3"/>
      <c r="JH96" s="3"/>
      <c r="JI96" s="3"/>
      <c r="JJ96" s="3"/>
      <c r="JK96" s="3"/>
      <c r="JL96" s="3"/>
      <c r="JM96" s="3"/>
      <c r="JN96" s="3"/>
      <c r="JO96" s="3"/>
      <c r="JP96" s="3"/>
      <c r="JQ96" s="3"/>
      <c r="JR96" s="3"/>
      <c r="JS96" s="3"/>
      <c r="JT96" s="3"/>
      <c r="JU96" s="3"/>
      <c r="JV96" s="3"/>
      <c r="JW96" s="3"/>
      <c r="JX96" s="3"/>
      <c r="JY96" s="3"/>
      <c r="JZ96" s="3"/>
      <c r="KA96" s="3"/>
      <c r="KB96" s="3"/>
      <c r="KC96" s="3"/>
      <c r="KD96" s="3"/>
      <c r="KE96" s="3"/>
      <c r="KF96" s="3"/>
      <c r="KG96" s="3"/>
      <c r="KH96" s="3"/>
      <c r="KI96" s="3"/>
      <c r="KJ96" s="3"/>
      <c r="KK96" s="3"/>
      <c r="KL96" s="3"/>
      <c r="KM96" s="3"/>
      <c r="KN96" s="3"/>
      <c r="KO96" s="3"/>
      <c r="KP96" s="3"/>
      <c r="KQ96" s="3"/>
      <c r="KR96" s="3"/>
      <c r="KS96" s="3"/>
      <c r="KT96" s="3"/>
      <c r="KU96" s="3"/>
      <c r="KV96" s="3"/>
      <c r="KW96" s="3"/>
      <c r="KX96" s="3"/>
      <c r="KY96" s="3"/>
      <c r="KZ96" s="3"/>
      <c r="LA96" s="3"/>
      <c r="LB96" s="3"/>
      <c r="LC96" s="3"/>
      <c r="LD96" s="3"/>
      <c r="LE96" s="3"/>
      <c r="LF96" s="3"/>
      <c r="LG96" s="3"/>
      <c r="LH96" s="3"/>
      <c r="LI96" s="3"/>
      <c r="LJ96" s="3"/>
      <c r="LK96" s="3"/>
      <c r="LL96" s="3"/>
      <c r="LM96" s="3"/>
      <c r="LN96" s="3"/>
      <c r="LO96" s="3"/>
      <c r="LP96" s="3"/>
      <c r="LQ96" s="3"/>
      <c r="LR96" s="3"/>
      <c r="LS96" s="3"/>
      <c r="LT96" s="3"/>
      <c r="LU96" s="3"/>
      <c r="LV96" s="3"/>
      <c r="LW96" s="3"/>
      <c r="LX96" s="3"/>
      <c r="LY96" s="3"/>
      <c r="LZ96" s="3"/>
      <c r="MA96" s="3"/>
      <c r="MB96" s="3"/>
      <c r="MC96" s="3"/>
      <c r="MD96" s="3"/>
      <c r="ME96" s="3"/>
      <c r="MF96" s="3"/>
      <c r="MG96" s="3"/>
      <c r="MH96" s="3"/>
      <c r="MI96" s="3"/>
      <c r="MJ96" s="3"/>
      <c r="MK96" s="3"/>
      <c r="ML96" s="3"/>
      <c r="MM96" s="3"/>
      <c r="MN96" s="3"/>
      <c r="MO96" s="3"/>
      <c r="MP96" s="3"/>
      <c r="MQ96" s="3"/>
      <c r="MR96" s="3"/>
      <c r="MS96" s="3"/>
      <c r="MT96" s="3"/>
      <c r="MU96" s="3"/>
      <c r="MV96" s="3"/>
      <c r="MW96" s="3"/>
      <c r="MX96" s="3"/>
      <c r="MY96" s="3"/>
      <c r="MZ96" s="3"/>
      <c r="NA96" s="3"/>
      <c r="NB96" s="3"/>
      <c r="NC96" s="3"/>
      <c r="ND96" s="3"/>
      <c r="NE96" s="3"/>
      <c r="NF96" s="3"/>
      <c r="NG96" s="3"/>
      <c r="NH96" s="3"/>
      <c r="NI96" s="3"/>
      <c r="NJ96" s="3"/>
      <c r="NK96" s="3"/>
      <c r="NL96" s="3"/>
      <c r="NM96" s="3"/>
      <c r="NN96" s="3"/>
      <c r="NO96" s="3"/>
      <c r="NP96" s="3"/>
      <c r="NQ96" s="3"/>
      <c r="NR96" s="3"/>
      <c r="NS96" s="3"/>
      <c r="NT96" s="3"/>
      <c r="NU96" s="3"/>
      <c r="NV96" s="3"/>
      <c r="NW96" s="3"/>
      <c r="NX96" s="3"/>
      <c r="NY96" s="3"/>
      <c r="NZ96" s="3"/>
      <c r="OA96" s="3"/>
      <c r="OB96" s="3"/>
      <c r="OC96" s="3"/>
      <c r="OD96" s="3"/>
      <c r="OE96" s="3"/>
      <c r="OF96" s="3"/>
      <c r="OG96" s="3"/>
      <c r="OH96" s="3"/>
      <c r="OI96" s="3"/>
      <c r="OJ96" s="3"/>
      <c r="OK96" s="3"/>
      <c r="OL96" s="3"/>
      <c r="OM96" s="3"/>
      <c r="ON96" s="3"/>
      <c r="OO96" s="3"/>
      <c r="OP96" s="3"/>
      <c r="OQ96" s="3"/>
      <c r="OR96" s="3"/>
      <c r="OS96" s="3"/>
      <c r="OT96" s="3"/>
      <c r="OU96" s="3"/>
      <c r="OV96" s="3"/>
      <c r="OW96" s="3"/>
      <c r="OX96" s="3"/>
      <c r="OY96" s="3"/>
      <c r="OZ96" s="3"/>
      <c r="PA96" s="3"/>
      <c r="PB96" s="3"/>
      <c r="PC96" s="3"/>
      <c r="PD96" s="3"/>
      <c r="PE96" s="3"/>
    </row>
    <row r="97" spans="1:421" s="469" customFormat="1" ht="111" customHeight="1">
      <c r="A97" s="727">
        <v>79</v>
      </c>
      <c r="B97" s="600">
        <v>7000024508</v>
      </c>
      <c r="C97" s="600">
        <v>50</v>
      </c>
      <c r="D97" s="600">
        <v>130</v>
      </c>
      <c r="E97" s="600">
        <v>180</v>
      </c>
      <c r="F97" s="600" t="s">
        <v>528</v>
      </c>
      <c r="G97" s="599">
        <v>100044236</v>
      </c>
      <c r="H97" s="321"/>
      <c r="I97" s="322"/>
      <c r="J97" s="321"/>
      <c r="K97" s="320"/>
      <c r="L97" s="600" t="s">
        <v>615</v>
      </c>
      <c r="M97" s="600" t="s">
        <v>219</v>
      </c>
      <c r="N97" s="600">
        <v>76</v>
      </c>
      <c r="O97" s="465"/>
      <c r="P97" s="601">
        <v>18</v>
      </c>
      <c r="Q97" s="318" t="str">
        <f t="shared" si="33"/>
        <v>INCLUDED</v>
      </c>
      <c r="R97" s="318" t="str">
        <f t="shared" si="31"/>
        <v>INCLUDED</v>
      </c>
      <c r="S97" s="318" t="str">
        <f t="shared" si="34"/>
        <v>INCLUDED</v>
      </c>
      <c r="T97" s="466">
        <f t="shared" si="21"/>
        <v>0</v>
      </c>
      <c r="U97" s="300">
        <f t="shared" si="22"/>
        <v>0</v>
      </c>
      <c r="V97" s="371">
        <f>Discount!$J$36</f>
        <v>0</v>
      </c>
      <c r="W97" s="300">
        <f t="shared" si="23"/>
        <v>0</v>
      </c>
      <c r="X97" s="301">
        <f t="shared" si="24"/>
        <v>0</v>
      </c>
      <c r="Y97" s="467">
        <f t="shared" si="25"/>
        <v>0</v>
      </c>
      <c r="Z97" s="546">
        <f t="shared" si="26"/>
        <v>0</v>
      </c>
      <c r="AA97" s="467">
        <f t="shared" si="27"/>
        <v>0</v>
      </c>
      <c r="AB97" s="468">
        <f t="shared" si="28"/>
        <v>0</v>
      </c>
      <c r="AC97" s="467">
        <f t="shared" si="29"/>
        <v>0</v>
      </c>
      <c r="AD97" s="468"/>
      <c r="AE97" s="550"/>
      <c r="AF97" s="6"/>
      <c r="AG97" s="6"/>
      <c r="AH97" s="6"/>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c r="IM97" s="3"/>
      <c r="IN97" s="3"/>
      <c r="IO97" s="3"/>
      <c r="IP97" s="3"/>
      <c r="IQ97" s="3"/>
      <c r="IR97" s="3"/>
      <c r="IS97" s="3"/>
      <c r="IT97" s="3"/>
      <c r="IU97" s="3"/>
      <c r="IV97" s="3"/>
      <c r="IW97" s="3"/>
      <c r="IX97" s="3"/>
      <c r="IY97" s="3"/>
      <c r="IZ97" s="3"/>
      <c r="JA97" s="3"/>
      <c r="JB97" s="3"/>
      <c r="JC97" s="3"/>
      <c r="JD97" s="3"/>
      <c r="JE97" s="3"/>
      <c r="JF97" s="3"/>
      <c r="JG97" s="3"/>
      <c r="JH97" s="3"/>
      <c r="JI97" s="3"/>
      <c r="JJ97" s="3"/>
      <c r="JK97" s="3"/>
      <c r="JL97" s="3"/>
      <c r="JM97" s="3"/>
      <c r="JN97" s="3"/>
      <c r="JO97" s="3"/>
      <c r="JP97" s="3"/>
      <c r="JQ97" s="3"/>
      <c r="JR97" s="3"/>
      <c r="JS97" s="3"/>
      <c r="JT97" s="3"/>
      <c r="JU97" s="3"/>
      <c r="JV97" s="3"/>
      <c r="JW97" s="3"/>
      <c r="JX97" s="3"/>
      <c r="JY97" s="3"/>
      <c r="JZ97" s="3"/>
      <c r="KA97" s="3"/>
      <c r="KB97" s="3"/>
      <c r="KC97" s="3"/>
      <c r="KD97" s="3"/>
      <c r="KE97" s="3"/>
      <c r="KF97" s="3"/>
      <c r="KG97" s="3"/>
      <c r="KH97" s="3"/>
      <c r="KI97" s="3"/>
      <c r="KJ97" s="3"/>
      <c r="KK97" s="3"/>
      <c r="KL97" s="3"/>
      <c r="KM97" s="3"/>
      <c r="KN97" s="3"/>
      <c r="KO97" s="3"/>
      <c r="KP97" s="3"/>
      <c r="KQ97" s="3"/>
      <c r="KR97" s="3"/>
      <c r="KS97" s="3"/>
      <c r="KT97" s="3"/>
      <c r="KU97" s="3"/>
      <c r="KV97" s="3"/>
      <c r="KW97" s="3"/>
      <c r="KX97" s="3"/>
      <c r="KY97" s="3"/>
      <c r="KZ97" s="3"/>
      <c r="LA97" s="3"/>
      <c r="LB97" s="3"/>
      <c r="LC97" s="3"/>
      <c r="LD97" s="3"/>
      <c r="LE97" s="3"/>
      <c r="LF97" s="3"/>
      <c r="LG97" s="3"/>
      <c r="LH97" s="3"/>
      <c r="LI97" s="3"/>
      <c r="LJ97" s="3"/>
      <c r="LK97" s="3"/>
      <c r="LL97" s="3"/>
      <c r="LM97" s="3"/>
      <c r="LN97" s="3"/>
      <c r="LO97" s="3"/>
      <c r="LP97" s="3"/>
      <c r="LQ97" s="3"/>
      <c r="LR97" s="3"/>
      <c r="LS97" s="3"/>
      <c r="LT97" s="3"/>
      <c r="LU97" s="3"/>
      <c r="LV97" s="3"/>
      <c r="LW97" s="3"/>
      <c r="LX97" s="3"/>
      <c r="LY97" s="3"/>
      <c r="LZ97" s="3"/>
      <c r="MA97" s="3"/>
      <c r="MB97" s="3"/>
      <c r="MC97" s="3"/>
      <c r="MD97" s="3"/>
      <c r="ME97" s="3"/>
      <c r="MF97" s="3"/>
      <c r="MG97" s="3"/>
      <c r="MH97" s="3"/>
      <c r="MI97" s="3"/>
      <c r="MJ97" s="3"/>
      <c r="MK97" s="3"/>
      <c r="ML97" s="3"/>
      <c r="MM97" s="3"/>
      <c r="MN97" s="3"/>
      <c r="MO97" s="3"/>
      <c r="MP97" s="3"/>
      <c r="MQ97" s="3"/>
      <c r="MR97" s="3"/>
      <c r="MS97" s="3"/>
      <c r="MT97" s="3"/>
      <c r="MU97" s="3"/>
      <c r="MV97" s="3"/>
      <c r="MW97" s="3"/>
      <c r="MX97" s="3"/>
      <c r="MY97" s="3"/>
      <c r="MZ97" s="3"/>
      <c r="NA97" s="3"/>
      <c r="NB97" s="3"/>
      <c r="NC97" s="3"/>
      <c r="ND97" s="3"/>
      <c r="NE97" s="3"/>
      <c r="NF97" s="3"/>
      <c r="NG97" s="3"/>
      <c r="NH97" s="3"/>
      <c r="NI97" s="3"/>
      <c r="NJ97" s="3"/>
      <c r="NK97" s="3"/>
      <c r="NL97" s="3"/>
      <c r="NM97" s="3"/>
      <c r="NN97" s="3"/>
      <c r="NO97" s="3"/>
      <c r="NP97" s="3"/>
      <c r="NQ97" s="3"/>
      <c r="NR97" s="3"/>
      <c r="NS97" s="3"/>
      <c r="NT97" s="3"/>
      <c r="NU97" s="3"/>
      <c r="NV97" s="3"/>
      <c r="NW97" s="3"/>
      <c r="NX97" s="3"/>
      <c r="NY97" s="3"/>
      <c r="NZ97" s="3"/>
      <c r="OA97" s="3"/>
      <c r="OB97" s="3"/>
      <c r="OC97" s="3"/>
      <c r="OD97" s="3"/>
      <c r="OE97" s="3"/>
      <c r="OF97" s="3"/>
      <c r="OG97" s="3"/>
      <c r="OH97" s="3"/>
      <c r="OI97" s="3"/>
      <c r="OJ97" s="3"/>
      <c r="OK97" s="3"/>
      <c r="OL97" s="3"/>
      <c r="OM97" s="3"/>
      <c r="ON97" s="3"/>
      <c r="OO97" s="3"/>
      <c r="OP97" s="3"/>
      <c r="OQ97" s="3"/>
      <c r="OR97" s="3"/>
      <c r="OS97" s="3"/>
      <c r="OT97" s="3"/>
      <c r="OU97" s="3"/>
      <c r="OV97" s="3"/>
      <c r="OW97" s="3"/>
      <c r="OX97" s="3"/>
      <c r="OY97" s="3"/>
      <c r="OZ97" s="3"/>
      <c r="PA97" s="3"/>
      <c r="PB97" s="3"/>
      <c r="PC97" s="3"/>
      <c r="PD97" s="3"/>
      <c r="PE97" s="3"/>
    </row>
    <row r="98" spans="1:421" s="469" customFormat="1" ht="111" customHeight="1">
      <c r="A98" s="728">
        <v>80</v>
      </c>
      <c r="B98" s="600">
        <v>7000024508</v>
      </c>
      <c r="C98" s="600">
        <v>50</v>
      </c>
      <c r="D98" s="600">
        <v>130</v>
      </c>
      <c r="E98" s="600">
        <v>190</v>
      </c>
      <c r="F98" s="600" t="s">
        <v>528</v>
      </c>
      <c r="G98" s="599">
        <v>100044235</v>
      </c>
      <c r="H98" s="321"/>
      <c r="I98" s="322"/>
      <c r="J98" s="321"/>
      <c r="K98" s="320"/>
      <c r="L98" s="600" t="s">
        <v>616</v>
      </c>
      <c r="M98" s="600" t="s">
        <v>219</v>
      </c>
      <c r="N98" s="600">
        <v>92</v>
      </c>
      <c r="O98" s="465"/>
      <c r="P98" s="601">
        <v>18</v>
      </c>
      <c r="Q98" s="318" t="str">
        <f t="shared" si="33"/>
        <v>INCLUDED</v>
      </c>
      <c r="R98" s="318" t="str">
        <f t="shared" si="31"/>
        <v>INCLUDED</v>
      </c>
      <c r="S98" s="318" t="str">
        <f t="shared" si="34"/>
        <v>INCLUDED</v>
      </c>
      <c r="T98" s="466">
        <f t="shared" si="21"/>
        <v>0</v>
      </c>
      <c r="U98" s="300">
        <f t="shared" si="22"/>
        <v>0</v>
      </c>
      <c r="V98" s="371">
        <f>Discount!$J$36</f>
        <v>0</v>
      </c>
      <c r="W98" s="300">
        <f t="shared" si="23"/>
        <v>0</v>
      </c>
      <c r="X98" s="301">
        <f t="shared" si="24"/>
        <v>0</v>
      </c>
      <c r="Y98" s="467">
        <f t="shared" si="25"/>
        <v>0</v>
      </c>
      <c r="Z98" s="546">
        <f t="shared" si="26"/>
        <v>0</v>
      </c>
      <c r="AA98" s="467">
        <f t="shared" si="27"/>
        <v>0</v>
      </c>
      <c r="AB98" s="468">
        <f t="shared" si="28"/>
        <v>0</v>
      </c>
      <c r="AC98" s="467">
        <f t="shared" si="29"/>
        <v>0</v>
      </c>
      <c r="AD98" s="468"/>
      <c r="AE98" s="550"/>
      <c r="AF98" s="6"/>
      <c r="AG98" s="6"/>
      <c r="AH98" s="6"/>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c r="IT98" s="3"/>
      <c r="IU98" s="3"/>
      <c r="IV98" s="3"/>
      <c r="IW98" s="3"/>
      <c r="IX98" s="3"/>
      <c r="IY98" s="3"/>
      <c r="IZ98" s="3"/>
      <c r="JA98" s="3"/>
      <c r="JB98" s="3"/>
      <c r="JC98" s="3"/>
      <c r="JD98" s="3"/>
      <c r="JE98" s="3"/>
      <c r="JF98" s="3"/>
      <c r="JG98" s="3"/>
      <c r="JH98" s="3"/>
      <c r="JI98" s="3"/>
      <c r="JJ98" s="3"/>
      <c r="JK98" s="3"/>
      <c r="JL98" s="3"/>
      <c r="JM98" s="3"/>
      <c r="JN98" s="3"/>
      <c r="JO98" s="3"/>
      <c r="JP98" s="3"/>
      <c r="JQ98" s="3"/>
      <c r="JR98" s="3"/>
      <c r="JS98" s="3"/>
      <c r="JT98" s="3"/>
      <c r="JU98" s="3"/>
      <c r="JV98" s="3"/>
      <c r="JW98" s="3"/>
      <c r="JX98" s="3"/>
      <c r="JY98" s="3"/>
      <c r="JZ98" s="3"/>
      <c r="KA98" s="3"/>
      <c r="KB98" s="3"/>
      <c r="KC98" s="3"/>
      <c r="KD98" s="3"/>
      <c r="KE98" s="3"/>
      <c r="KF98" s="3"/>
      <c r="KG98" s="3"/>
      <c r="KH98" s="3"/>
      <c r="KI98" s="3"/>
      <c r="KJ98" s="3"/>
      <c r="KK98" s="3"/>
      <c r="KL98" s="3"/>
      <c r="KM98" s="3"/>
      <c r="KN98" s="3"/>
      <c r="KO98" s="3"/>
      <c r="KP98" s="3"/>
      <c r="KQ98" s="3"/>
      <c r="KR98" s="3"/>
      <c r="KS98" s="3"/>
      <c r="KT98" s="3"/>
      <c r="KU98" s="3"/>
      <c r="KV98" s="3"/>
      <c r="KW98" s="3"/>
      <c r="KX98" s="3"/>
      <c r="KY98" s="3"/>
      <c r="KZ98" s="3"/>
      <c r="LA98" s="3"/>
      <c r="LB98" s="3"/>
      <c r="LC98" s="3"/>
      <c r="LD98" s="3"/>
      <c r="LE98" s="3"/>
      <c r="LF98" s="3"/>
      <c r="LG98" s="3"/>
      <c r="LH98" s="3"/>
      <c r="LI98" s="3"/>
      <c r="LJ98" s="3"/>
      <c r="LK98" s="3"/>
      <c r="LL98" s="3"/>
      <c r="LM98" s="3"/>
      <c r="LN98" s="3"/>
      <c r="LO98" s="3"/>
      <c r="LP98" s="3"/>
      <c r="LQ98" s="3"/>
      <c r="LR98" s="3"/>
      <c r="LS98" s="3"/>
      <c r="LT98" s="3"/>
      <c r="LU98" s="3"/>
      <c r="LV98" s="3"/>
      <c r="LW98" s="3"/>
      <c r="LX98" s="3"/>
      <c r="LY98" s="3"/>
      <c r="LZ98" s="3"/>
      <c r="MA98" s="3"/>
      <c r="MB98" s="3"/>
      <c r="MC98" s="3"/>
      <c r="MD98" s="3"/>
      <c r="ME98" s="3"/>
      <c r="MF98" s="3"/>
      <c r="MG98" s="3"/>
      <c r="MH98" s="3"/>
      <c r="MI98" s="3"/>
      <c r="MJ98" s="3"/>
      <c r="MK98" s="3"/>
      <c r="ML98" s="3"/>
      <c r="MM98" s="3"/>
      <c r="MN98" s="3"/>
      <c r="MO98" s="3"/>
      <c r="MP98" s="3"/>
      <c r="MQ98" s="3"/>
      <c r="MR98" s="3"/>
      <c r="MS98" s="3"/>
      <c r="MT98" s="3"/>
      <c r="MU98" s="3"/>
      <c r="MV98" s="3"/>
      <c r="MW98" s="3"/>
      <c r="MX98" s="3"/>
      <c r="MY98" s="3"/>
      <c r="MZ98" s="3"/>
      <c r="NA98" s="3"/>
      <c r="NB98" s="3"/>
      <c r="NC98" s="3"/>
      <c r="ND98" s="3"/>
      <c r="NE98" s="3"/>
      <c r="NF98" s="3"/>
      <c r="NG98" s="3"/>
      <c r="NH98" s="3"/>
      <c r="NI98" s="3"/>
      <c r="NJ98" s="3"/>
      <c r="NK98" s="3"/>
      <c r="NL98" s="3"/>
      <c r="NM98" s="3"/>
      <c r="NN98" s="3"/>
      <c r="NO98" s="3"/>
      <c r="NP98" s="3"/>
      <c r="NQ98" s="3"/>
      <c r="NR98" s="3"/>
      <c r="NS98" s="3"/>
      <c r="NT98" s="3"/>
      <c r="NU98" s="3"/>
      <c r="NV98" s="3"/>
      <c r="NW98" s="3"/>
      <c r="NX98" s="3"/>
      <c r="NY98" s="3"/>
      <c r="NZ98" s="3"/>
      <c r="OA98" s="3"/>
      <c r="OB98" s="3"/>
      <c r="OC98" s="3"/>
      <c r="OD98" s="3"/>
      <c r="OE98" s="3"/>
      <c r="OF98" s="3"/>
      <c r="OG98" s="3"/>
      <c r="OH98" s="3"/>
      <c r="OI98" s="3"/>
      <c r="OJ98" s="3"/>
      <c r="OK98" s="3"/>
      <c r="OL98" s="3"/>
      <c r="OM98" s="3"/>
      <c r="ON98" s="3"/>
      <c r="OO98" s="3"/>
      <c r="OP98" s="3"/>
      <c r="OQ98" s="3"/>
      <c r="OR98" s="3"/>
      <c r="OS98" s="3"/>
      <c r="OT98" s="3"/>
      <c r="OU98" s="3"/>
      <c r="OV98" s="3"/>
      <c r="OW98" s="3"/>
      <c r="OX98" s="3"/>
      <c r="OY98" s="3"/>
      <c r="OZ98" s="3"/>
      <c r="PA98" s="3"/>
      <c r="PB98" s="3"/>
      <c r="PC98" s="3"/>
      <c r="PD98" s="3"/>
      <c r="PE98" s="3"/>
    </row>
    <row r="99" spans="1:421" s="469" customFormat="1" ht="111" customHeight="1">
      <c r="A99" s="727">
        <v>81</v>
      </c>
      <c r="B99" s="600">
        <v>7000024508</v>
      </c>
      <c r="C99" s="600">
        <v>50</v>
      </c>
      <c r="D99" s="600">
        <v>130</v>
      </c>
      <c r="E99" s="600">
        <v>200</v>
      </c>
      <c r="F99" s="600" t="s">
        <v>528</v>
      </c>
      <c r="G99" s="599">
        <v>100044234</v>
      </c>
      <c r="H99" s="321"/>
      <c r="I99" s="322"/>
      <c r="J99" s="321"/>
      <c r="K99" s="320"/>
      <c r="L99" s="600" t="s">
        <v>617</v>
      </c>
      <c r="M99" s="600" t="s">
        <v>219</v>
      </c>
      <c r="N99" s="600">
        <v>108</v>
      </c>
      <c r="O99" s="465"/>
      <c r="P99" s="601">
        <v>18</v>
      </c>
      <c r="Q99" s="318" t="str">
        <f t="shared" si="33"/>
        <v>INCLUDED</v>
      </c>
      <c r="R99" s="318" t="str">
        <f t="shared" si="31"/>
        <v>INCLUDED</v>
      </c>
      <c r="S99" s="318" t="str">
        <f t="shared" si="34"/>
        <v>INCLUDED</v>
      </c>
      <c r="T99" s="466">
        <f t="shared" si="21"/>
        <v>0</v>
      </c>
      <c r="U99" s="300">
        <f t="shared" si="22"/>
        <v>0</v>
      </c>
      <c r="V99" s="371">
        <f>Discount!$J$36</f>
        <v>0</v>
      </c>
      <c r="W99" s="300">
        <f t="shared" si="23"/>
        <v>0</v>
      </c>
      <c r="X99" s="301">
        <f t="shared" si="24"/>
        <v>0</v>
      </c>
      <c r="Y99" s="467">
        <f t="shared" si="25"/>
        <v>0</v>
      </c>
      <c r="Z99" s="546">
        <f t="shared" si="26"/>
        <v>0</v>
      </c>
      <c r="AA99" s="467">
        <f t="shared" si="27"/>
        <v>0</v>
      </c>
      <c r="AB99" s="468">
        <f t="shared" si="28"/>
        <v>0</v>
      </c>
      <c r="AC99" s="467">
        <f t="shared" si="29"/>
        <v>0</v>
      </c>
      <c r="AD99" s="468"/>
      <c r="AE99" s="550"/>
      <c r="AF99" s="6"/>
      <c r="AG99" s="6"/>
      <c r="AH99" s="6"/>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c r="IX99" s="3"/>
      <c r="IY99" s="3"/>
      <c r="IZ99" s="3"/>
      <c r="JA99" s="3"/>
      <c r="JB99" s="3"/>
      <c r="JC99" s="3"/>
      <c r="JD99" s="3"/>
      <c r="JE99" s="3"/>
      <c r="JF99" s="3"/>
      <c r="JG99" s="3"/>
      <c r="JH99" s="3"/>
      <c r="JI99" s="3"/>
      <c r="JJ99" s="3"/>
      <c r="JK99" s="3"/>
      <c r="JL99" s="3"/>
      <c r="JM99" s="3"/>
      <c r="JN99" s="3"/>
      <c r="JO99" s="3"/>
      <c r="JP99" s="3"/>
      <c r="JQ99" s="3"/>
      <c r="JR99" s="3"/>
      <c r="JS99" s="3"/>
      <c r="JT99" s="3"/>
      <c r="JU99" s="3"/>
      <c r="JV99" s="3"/>
      <c r="JW99" s="3"/>
      <c r="JX99" s="3"/>
      <c r="JY99" s="3"/>
      <c r="JZ99" s="3"/>
      <c r="KA99" s="3"/>
      <c r="KB99" s="3"/>
      <c r="KC99" s="3"/>
      <c r="KD99" s="3"/>
      <c r="KE99" s="3"/>
      <c r="KF99" s="3"/>
      <c r="KG99" s="3"/>
      <c r="KH99" s="3"/>
      <c r="KI99" s="3"/>
      <c r="KJ99" s="3"/>
      <c r="KK99" s="3"/>
      <c r="KL99" s="3"/>
      <c r="KM99" s="3"/>
      <c r="KN99" s="3"/>
      <c r="KO99" s="3"/>
      <c r="KP99" s="3"/>
      <c r="KQ99" s="3"/>
      <c r="KR99" s="3"/>
      <c r="KS99" s="3"/>
      <c r="KT99" s="3"/>
      <c r="KU99" s="3"/>
      <c r="KV99" s="3"/>
      <c r="KW99" s="3"/>
      <c r="KX99" s="3"/>
      <c r="KY99" s="3"/>
      <c r="KZ99" s="3"/>
      <c r="LA99" s="3"/>
      <c r="LB99" s="3"/>
      <c r="LC99" s="3"/>
      <c r="LD99" s="3"/>
      <c r="LE99" s="3"/>
      <c r="LF99" s="3"/>
      <c r="LG99" s="3"/>
      <c r="LH99" s="3"/>
      <c r="LI99" s="3"/>
      <c r="LJ99" s="3"/>
      <c r="LK99" s="3"/>
      <c r="LL99" s="3"/>
      <c r="LM99" s="3"/>
      <c r="LN99" s="3"/>
      <c r="LO99" s="3"/>
      <c r="LP99" s="3"/>
      <c r="LQ99" s="3"/>
      <c r="LR99" s="3"/>
      <c r="LS99" s="3"/>
      <c r="LT99" s="3"/>
      <c r="LU99" s="3"/>
      <c r="LV99" s="3"/>
      <c r="LW99" s="3"/>
      <c r="LX99" s="3"/>
      <c r="LY99" s="3"/>
      <c r="LZ99" s="3"/>
      <c r="MA99" s="3"/>
      <c r="MB99" s="3"/>
      <c r="MC99" s="3"/>
      <c r="MD99" s="3"/>
      <c r="ME99" s="3"/>
      <c r="MF99" s="3"/>
      <c r="MG99" s="3"/>
      <c r="MH99" s="3"/>
      <c r="MI99" s="3"/>
      <c r="MJ99" s="3"/>
      <c r="MK99" s="3"/>
      <c r="ML99" s="3"/>
      <c r="MM99" s="3"/>
      <c r="MN99" s="3"/>
      <c r="MO99" s="3"/>
      <c r="MP99" s="3"/>
      <c r="MQ99" s="3"/>
      <c r="MR99" s="3"/>
      <c r="MS99" s="3"/>
      <c r="MT99" s="3"/>
      <c r="MU99" s="3"/>
      <c r="MV99" s="3"/>
      <c r="MW99" s="3"/>
      <c r="MX99" s="3"/>
      <c r="MY99" s="3"/>
      <c r="MZ99" s="3"/>
      <c r="NA99" s="3"/>
      <c r="NB99" s="3"/>
      <c r="NC99" s="3"/>
      <c r="ND99" s="3"/>
      <c r="NE99" s="3"/>
      <c r="NF99" s="3"/>
      <c r="NG99" s="3"/>
      <c r="NH99" s="3"/>
      <c r="NI99" s="3"/>
      <c r="NJ99" s="3"/>
      <c r="NK99" s="3"/>
      <c r="NL99" s="3"/>
      <c r="NM99" s="3"/>
      <c r="NN99" s="3"/>
      <c r="NO99" s="3"/>
      <c r="NP99" s="3"/>
      <c r="NQ99" s="3"/>
      <c r="NR99" s="3"/>
      <c r="NS99" s="3"/>
      <c r="NT99" s="3"/>
      <c r="NU99" s="3"/>
      <c r="NV99" s="3"/>
      <c r="NW99" s="3"/>
      <c r="NX99" s="3"/>
      <c r="NY99" s="3"/>
      <c r="NZ99" s="3"/>
      <c r="OA99" s="3"/>
      <c r="OB99" s="3"/>
      <c r="OC99" s="3"/>
      <c r="OD99" s="3"/>
      <c r="OE99" s="3"/>
      <c r="OF99" s="3"/>
      <c r="OG99" s="3"/>
      <c r="OH99" s="3"/>
      <c r="OI99" s="3"/>
      <c r="OJ99" s="3"/>
      <c r="OK99" s="3"/>
      <c r="OL99" s="3"/>
      <c r="OM99" s="3"/>
      <c r="ON99" s="3"/>
      <c r="OO99" s="3"/>
      <c r="OP99" s="3"/>
      <c r="OQ99" s="3"/>
      <c r="OR99" s="3"/>
      <c r="OS99" s="3"/>
      <c r="OT99" s="3"/>
      <c r="OU99" s="3"/>
      <c r="OV99" s="3"/>
      <c r="OW99" s="3"/>
      <c r="OX99" s="3"/>
      <c r="OY99" s="3"/>
      <c r="OZ99" s="3"/>
      <c r="PA99" s="3"/>
      <c r="PB99" s="3"/>
      <c r="PC99" s="3"/>
      <c r="PD99" s="3"/>
      <c r="PE99" s="3"/>
    </row>
    <row r="100" spans="1:421" s="472" customFormat="1" ht="111" customHeight="1">
      <c r="A100" s="728">
        <v>82</v>
      </c>
      <c r="B100" s="600">
        <v>7000024508</v>
      </c>
      <c r="C100" s="600">
        <v>50</v>
      </c>
      <c r="D100" s="600">
        <v>130</v>
      </c>
      <c r="E100" s="600">
        <v>210</v>
      </c>
      <c r="F100" s="600" t="s">
        <v>528</v>
      </c>
      <c r="G100" s="599">
        <v>100044233</v>
      </c>
      <c r="H100" s="321"/>
      <c r="I100" s="322"/>
      <c r="J100" s="321"/>
      <c r="K100" s="320"/>
      <c r="L100" s="600" t="s">
        <v>618</v>
      </c>
      <c r="M100" s="600" t="s">
        <v>219</v>
      </c>
      <c r="N100" s="600">
        <v>83</v>
      </c>
      <c r="O100" s="465"/>
      <c r="P100" s="601">
        <v>18</v>
      </c>
      <c r="Q100" s="318" t="str">
        <f t="shared" si="33"/>
        <v>INCLUDED</v>
      </c>
      <c r="R100" s="318" t="str">
        <f t="shared" si="31"/>
        <v>INCLUDED</v>
      </c>
      <c r="S100" s="318" t="str">
        <f t="shared" si="34"/>
        <v>INCLUDED</v>
      </c>
      <c r="T100" s="466">
        <f t="shared" si="21"/>
        <v>0</v>
      </c>
      <c r="U100" s="300">
        <f t="shared" si="22"/>
        <v>0</v>
      </c>
      <c r="V100" s="371">
        <f>Discount!$J$36</f>
        <v>0</v>
      </c>
      <c r="W100" s="300">
        <f t="shared" si="23"/>
        <v>0</v>
      </c>
      <c r="X100" s="301">
        <f t="shared" si="24"/>
        <v>0</v>
      </c>
      <c r="Y100" s="467">
        <f t="shared" si="25"/>
        <v>0</v>
      </c>
      <c r="Z100" s="546">
        <f t="shared" si="26"/>
        <v>0</v>
      </c>
      <c r="AA100" s="467">
        <f t="shared" si="27"/>
        <v>0</v>
      </c>
      <c r="AB100" s="468">
        <f t="shared" si="28"/>
        <v>0</v>
      </c>
      <c r="AC100" s="467">
        <f t="shared" si="29"/>
        <v>0</v>
      </c>
      <c r="AD100" s="468"/>
      <c r="AE100" s="550"/>
      <c r="AF100" s="6"/>
      <c r="AG100" s="6"/>
      <c r="AH100" s="6"/>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218"/>
      <c r="BI100" s="218"/>
      <c r="BJ100" s="218"/>
      <c r="BK100" s="218"/>
      <c r="BL100" s="218"/>
      <c r="BM100" s="218"/>
      <c r="BN100" s="218"/>
      <c r="BO100" s="218"/>
      <c r="BP100" s="218"/>
      <c r="BQ100" s="218"/>
      <c r="BR100" s="218"/>
      <c r="BS100" s="218"/>
      <c r="BT100" s="218"/>
      <c r="BU100" s="218"/>
      <c r="BV100" s="218"/>
      <c r="BW100" s="218"/>
      <c r="BX100" s="218"/>
      <c r="BY100" s="218"/>
      <c r="BZ100" s="218"/>
      <c r="CA100" s="218"/>
      <c r="CB100" s="218"/>
      <c r="CC100" s="218"/>
      <c r="CD100" s="218"/>
      <c r="CE100" s="218"/>
      <c r="CF100" s="218"/>
      <c r="CG100" s="218"/>
      <c r="CH100" s="218"/>
      <c r="CI100" s="218"/>
      <c r="CJ100" s="218"/>
      <c r="CK100" s="218"/>
      <c r="CL100" s="218"/>
      <c r="CM100" s="218"/>
      <c r="CN100" s="218"/>
      <c r="CO100" s="218"/>
      <c r="CP100" s="218"/>
      <c r="CQ100" s="218"/>
      <c r="CR100" s="218"/>
      <c r="CS100" s="218"/>
      <c r="CT100" s="218"/>
      <c r="CU100" s="218"/>
      <c r="CV100" s="218"/>
      <c r="CW100" s="218"/>
      <c r="CX100" s="218"/>
      <c r="CY100" s="218"/>
      <c r="CZ100" s="218"/>
      <c r="DA100" s="218"/>
      <c r="DB100" s="218"/>
      <c r="DC100" s="218"/>
      <c r="DD100" s="218"/>
      <c r="DE100" s="218"/>
      <c r="DF100" s="218"/>
      <c r="DG100" s="218"/>
      <c r="DH100" s="218"/>
      <c r="DI100" s="218"/>
      <c r="DJ100" s="218"/>
      <c r="DK100" s="218"/>
      <c r="DL100" s="218"/>
      <c r="DM100" s="218"/>
      <c r="DN100" s="218"/>
      <c r="DO100" s="218"/>
      <c r="DP100" s="218"/>
      <c r="DQ100" s="218"/>
      <c r="DR100" s="218"/>
      <c r="DS100" s="218"/>
      <c r="DT100" s="218"/>
      <c r="DU100" s="218"/>
      <c r="DV100" s="218"/>
      <c r="DW100" s="218"/>
      <c r="DX100" s="218"/>
      <c r="DY100" s="218"/>
      <c r="DZ100" s="218"/>
      <c r="EA100" s="218"/>
      <c r="EB100" s="218"/>
      <c r="EC100" s="218"/>
      <c r="ED100" s="218"/>
      <c r="EE100" s="218"/>
      <c r="EF100" s="218"/>
      <c r="EG100" s="218"/>
      <c r="EH100" s="218"/>
      <c r="EI100" s="218"/>
      <c r="EJ100" s="218"/>
      <c r="EK100" s="218"/>
      <c r="EL100" s="218"/>
      <c r="EM100" s="218"/>
      <c r="EN100" s="218"/>
      <c r="EO100" s="218"/>
      <c r="EP100" s="218"/>
      <c r="EQ100" s="218"/>
      <c r="ER100" s="218"/>
      <c r="ES100" s="218"/>
      <c r="ET100" s="218"/>
      <c r="EU100" s="218"/>
      <c r="EV100" s="218"/>
      <c r="EW100" s="218"/>
      <c r="EX100" s="218"/>
      <c r="EY100" s="218"/>
      <c r="EZ100" s="218"/>
      <c r="FA100" s="218"/>
      <c r="FB100" s="218"/>
      <c r="FC100" s="218"/>
      <c r="FD100" s="218"/>
      <c r="FE100" s="218"/>
      <c r="FF100" s="218"/>
      <c r="FG100" s="218"/>
      <c r="FH100" s="218"/>
      <c r="FI100" s="218"/>
      <c r="FJ100" s="218"/>
      <c r="FK100" s="218"/>
      <c r="FL100" s="218"/>
      <c r="FM100" s="218"/>
      <c r="FN100" s="218"/>
      <c r="FO100" s="218"/>
      <c r="FP100" s="218"/>
      <c r="FQ100" s="218"/>
      <c r="FR100" s="218"/>
      <c r="FS100" s="218"/>
      <c r="FT100" s="218"/>
      <c r="FU100" s="218"/>
      <c r="FV100" s="218"/>
      <c r="FW100" s="218"/>
      <c r="FX100" s="218"/>
      <c r="FY100" s="218"/>
      <c r="FZ100" s="218"/>
      <c r="GA100" s="218"/>
      <c r="GB100" s="218"/>
      <c r="GC100" s="218"/>
      <c r="GD100" s="218"/>
      <c r="GE100" s="218"/>
      <c r="GF100" s="218"/>
      <c r="GG100" s="218"/>
      <c r="GH100" s="218"/>
      <c r="GI100" s="218"/>
      <c r="GJ100" s="218"/>
      <c r="GK100" s="218"/>
      <c r="GL100" s="218"/>
      <c r="GM100" s="218"/>
      <c r="GN100" s="218"/>
      <c r="GO100" s="218"/>
      <c r="GP100" s="218"/>
      <c r="GQ100" s="218"/>
      <c r="GR100" s="218"/>
      <c r="GS100" s="218"/>
      <c r="GT100" s="218"/>
      <c r="GU100" s="218"/>
      <c r="GV100" s="218"/>
      <c r="GW100" s="218"/>
      <c r="GX100" s="218"/>
      <c r="GY100" s="218"/>
      <c r="GZ100" s="218"/>
      <c r="HA100" s="218"/>
      <c r="HB100" s="218"/>
      <c r="HC100" s="218"/>
      <c r="HD100" s="218"/>
      <c r="HE100" s="218"/>
      <c r="HF100" s="218"/>
      <c r="HG100" s="218"/>
      <c r="HH100" s="218"/>
      <c r="HI100" s="218"/>
      <c r="HJ100" s="218"/>
      <c r="HK100" s="218"/>
      <c r="HL100" s="218"/>
      <c r="HM100" s="218"/>
      <c r="HN100" s="218"/>
      <c r="HO100" s="218"/>
      <c r="HP100" s="218"/>
      <c r="HQ100" s="218"/>
      <c r="HR100" s="218"/>
      <c r="HS100" s="218"/>
      <c r="HT100" s="218"/>
      <c r="HU100" s="218"/>
      <c r="HV100" s="218"/>
      <c r="HW100" s="218"/>
      <c r="HX100" s="218"/>
      <c r="HY100" s="218"/>
      <c r="HZ100" s="218"/>
      <c r="IA100" s="218"/>
      <c r="IB100" s="218"/>
      <c r="IC100" s="218"/>
      <c r="ID100" s="218"/>
      <c r="IE100" s="218"/>
      <c r="IF100" s="218"/>
      <c r="IG100" s="218"/>
      <c r="IH100" s="218"/>
      <c r="II100" s="218"/>
      <c r="IJ100" s="218"/>
      <c r="IK100" s="218"/>
      <c r="IL100" s="218"/>
      <c r="IM100" s="218"/>
      <c r="IN100" s="218"/>
      <c r="IO100" s="218"/>
      <c r="IP100" s="218"/>
      <c r="IQ100" s="218"/>
      <c r="IR100" s="218"/>
      <c r="IS100" s="218"/>
      <c r="IT100" s="218"/>
      <c r="IU100" s="218"/>
      <c r="IV100" s="218"/>
      <c r="IW100" s="218"/>
      <c r="IX100" s="218"/>
      <c r="IY100" s="218"/>
      <c r="IZ100" s="218"/>
      <c r="JA100" s="218"/>
      <c r="JB100" s="218"/>
      <c r="JC100" s="218"/>
      <c r="JD100" s="218"/>
      <c r="JE100" s="218"/>
      <c r="JF100" s="218"/>
      <c r="JG100" s="218"/>
      <c r="JH100" s="218"/>
      <c r="JI100" s="218"/>
      <c r="JJ100" s="218"/>
      <c r="JK100" s="218"/>
      <c r="JL100" s="218"/>
      <c r="JM100" s="218"/>
      <c r="JN100" s="218"/>
      <c r="JO100" s="218"/>
      <c r="JP100" s="218"/>
      <c r="JQ100" s="218"/>
      <c r="JR100" s="218"/>
      <c r="JS100" s="218"/>
      <c r="JT100" s="218"/>
      <c r="JU100" s="218"/>
      <c r="JV100" s="218"/>
      <c r="JW100" s="218"/>
      <c r="JX100" s="218"/>
      <c r="JY100" s="218"/>
      <c r="JZ100" s="218"/>
      <c r="KA100" s="218"/>
      <c r="KB100" s="218"/>
      <c r="KC100" s="218"/>
      <c r="KD100" s="218"/>
      <c r="KE100" s="218"/>
      <c r="KF100" s="218"/>
      <c r="KG100" s="218"/>
      <c r="KH100" s="218"/>
      <c r="KI100" s="218"/>
      <c r="KJ100" s="218"/>
      <c r="KK100" s="218"/>
      <c r="KL100" s="218"/>
      <c r="KM100" s="218"/>
      <c r="KN100" s="218"/>
      <c r="KO100" s="218"/>
      <c r="KP100" s="218"/>
      <c r="KQ100" s="218"/>
      <c r="KR100" s="218"/>
      <c r="KS100" s="218"/>
      <c r="KT100" s="218"/>
      <c r="KU100" s="218"/>
      <c r="KV100" s="218"/>
      <c r="KW100" s="218"/>
      <c r="KX100" s="218"/>
      <c r="KY100" s="218"/>
      <c r="KZ100" s="218"/>
      <c r="LA100" s="218"/>
      <c r="LB100" s="218"/>
      <c r="LC100" s="218"/>
      <c r="LD100" s="218"/>
      <c r="LE100" s="218"/>
      <c r="LF100" s="218"/>
      <c r="LG100" s="218"/>
      <c r="LH100" s="218"/>
      <c r="LI100" s="218"/>
      <c r="LJ100" s="218"/>
      <c r="LK100" s="218"/>
      <c r="LL100" s="218"/>
      <c r="LM100" s="218"/>
      <c r="LN100" s="218"/>
      <c r="LO100" s="218"/>
      <c r="LP100" s="218"/>
      <c r="LQ100" s="218"/>
      <c r="LR100" s="218"/>
      <c r="LS100" s="218"/>
      <c r="LT100" s="218"/>
      <c r="LU100" s="218"/>
      <c r="LV100" s="218"/>
      <c r="LW100" s="218"/>
      <c r="LX100" s="218"/>
      <c r="LY100" s="218"/>
      <c r="LZ100" s="218"/>
      <c r="MA100" s="218"/>
      <c r="MB100" s="218"/>
      <c r="MC100" s="218"/>
      <c r="MD100" s="218"/>
      <c r="ME100" s="218"/>
      <c r="MF100" s="218"/>
      <c r="MG100" s="218"/>
      <c r="MH100" s="218"/>
      <c r="MI100" s="218"/>
      <c r="MJ100" s="218"/>
      <c r="MK100" s="218"/>
      <c r="ML100" s="218"/>
      <c r="MM100" s="218"/>
      <c r="MN100" s="218"/>
      <c r="MO100" s="218"/>
      <c r="MP100" s="218"/>
      <c r="MQ100" s="218"/>
      <c r="MR100" s="218"/>
      <c r="MS100" s="218"/>
      <c r="MT100" s="218"/>
      <c r="MU100" s="218"/>
      <c r="MV100" s="218"/>
      <c r="MW100" s="218"/>
      <c r="MX100" s="218"/>
      <c r="MY100" s="218"/>
      <c r="MZ100" s="218"/>
      <c r="NA100" s="218"/>
      <c r="NB100" s="218"/>
      <c r="NC100" s="218"/>
      <c r="ND100" s="218"/>
      <c r="NE100" s="218"/>
      <c r="NF100" s="218"/>
      <c r="NG100" s="218"/>
      <c r="NH100" s="218"/>
      <c r="NI100" s="218"/>
      <c r="NJ100" s="218"/>
      <c r="NK100" s="218"/>
      <c r="NL100" s="218"/>
      <c r="NM100" s="218"/>
      <c r="NN100" s="218"/>
      <c r="NO100" s="218"/>
      <c r="NP100" s="218"/>
      <c r="NQ100" s="218"/>
      <c r="NR100" s="218"/>
      <c r="NS100" s="218"/>
      <c r="NT100" s="218"/>
      <c r="NU100" s="218"/>
      <c r="NV100" s="218"/>
      <c r="NW100" s="218"/>
      <c r="NX100" s="218"/>
      <c r="NY100" s="218"/>
      <c r="NZ100" s="218"/>
      <c r="OA100" s="218"/>
      <c r="OB100" s="218"/>
      <c r="OC100" s="218"/>
      <c r="OD100" s="218"/>
      <c r="OE100" s="218"/>
      <c r="OF100" s="218"/>
      <c r="OG100" s="218"/>
      <c r="OH100" s="218"/>
      <c r="OI100" s="218"/>
      <c r="OJ100" s="218"/>
      <c r="OK100" s="218"/>
      <c r="OL100" s="218"/>
      <c r="OM100" s="218"/>
      <c r="ON100" s="218"/>
      <c r="OO100" s="218"/>
      <c r="OP100" s="218"/>
      <c r="OQ100" s="218"/>
      <c r="OR100" s="218"/>
      <c r="OS100" s="218"/>
      <c r="OT100" s="218"/>
      <c r="OU100" s="218"/>
      <c r="OV100" s="218"/>
      <c r="OW100" s="218"/>
      <c r="OX100" s="218"/>
      <c r="OY100" s="218"/>
      <c r="OZ100" s="218"/>
      <c r="PA100" s="218"/>
      <c r="PB100" s="218"/>
      <c r="PC100" s="218"/>
      <c r="PD100" s="218"/>
      <c r="PE100" s="218"/>
    </row>
    <row r="101" spans="1:421" s="469" customFormat="1" ht="111" customHeight="1">
      <c r="A101" s="727">
        <v>83</v>
      </c>
      <c r="B101" s="600">
        <v>7000024508</v>
      </c>
      <c r="C101" s="600">
        <v>50</v>
      </c>
      <c r="D101" s="600">
        <v>130</v>
      </c>
      <c r="E101" s="600">
        <v>220</v>
      </c>
      <c r="F101" s="600" t="s">
        <v>528</v>
      </c>
      <c r="G101" s="599">
        <v>100044232</v>
      </c>
      <c r="H101" s="321"/>
      <c r="I101" s="322"/>
      <c r="J101" s="321"/>
      <c r="K101" s="320"/>
      <c r="L101" s="600" t="s">
        <v>619</v>
      </c>
      <c r="M101" s="600" t="s">
        <v>219</v>
      </c>
      <c r="N101" s="600">
        <v>89</v>
      </c>
      <c r="O101" s="465"/>
      <c r="P101" s="601">
        <v>18</v>
      </c>
      <c r="Q101" s="318" t="str">
        <f t="shared" si="33"/>
        <v>INCLUDED</v>
      </c>
      <c r="R101" s="318" t="str">
        <f t="shared" si="31"/>
        <v>INCLUDED</v>
      </c>
      <c r="S101" s="318" t="str">
        <f t="shared" si="34"/>
        <v>INCLUDED</v>
      </c>
      <c r="T101" s="466">
        <f t="shared" si="21"/>
        <v>0</v>
      </c>
      <c r="U101" s="300">
        <f t="shared" si="22"/>
        <v>0</v>
      </c>
      <c r="V101" s="371">
        <f>Discount!$J$36</f>
        <v>0</v>
      </c>
      <c r="W101" s="300">
        <f t="shared" si="23"/>
        <v>0</v>
      </c>
      <c r="X101" s="301">
        <f t="shared" si="24"/>
        <v>0</v>
      </c>
      <c r="Y101" s="467">
        <f t="shared" si="25"/>
        <v>0</v>
      </c>
      <c r="Z101" s="546">
        <f t="shared" si="26"/>
        <v>0</v>
      </c>
      <c r="AA101" s="467">
        <f t="shared" si="27"/>
        <v>0</v>
      </c>
      <c r="AB101" s="468">
        <f t="shared" si="28"/>
        <v>0</v>
      </c>
      <c r="AC101" s="467">
        <f t="shared" si="29"/>
        <v>0</v>
      </c>
      <c r="AD101" s="468"/>
      <c r="AE101" s="550"/>
      <c r="AF101" s="6"/>
      <c r="AG101" s="6"/>
      <c r="AH101" s="6"/>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c r="IT101" s="3"/>
      <c r="IU101" s="3"/>
      <c r="IV101" s="3"/>
      <c r="IW101" s="3"/>
      <c r="IX101" s="3"/>
      <c r="IY101" s="3"/>
      <c r="IZ101" s="3"/>
      <c r="JA101" s="3"/>
      <c r="JB101" s="3"/>
      <c r="JC101" s="3"/>
      <c r="JD101" s="3"/>
      <c r="JE101" s="3"/>
      <c r="JF101" s="3"/>
      <c r="JG101" s="3"/>
      <c r="JH101" s="3"/>
      <c r="JI101" s="3"/>
      <c r="JJ101" s="3"/>
      <c r="JK101" s="3"/>
      <c r="JL101" s="3"/>
      <c r="JM101" s="3"/>
      <c r="JN101" s="3"/>
      <c r="JO101" s="3"/>
      <c r="JP101" s="3"/>
      <c r="JQ101" s="3"/>
      <c r="JR101" s="3"/>
      <c r="JS101" s="3"/>
      <c r="JT101" s="3"/>
      <c r="JU101" s="3"/>
      <c r="JV101" s="3"/>
      <c r="JW101" s="3"/>
      <c r="JX101" s="3"/>
      <c r="JY101" s="3"/>
      <c r="JZ101" s="3"/>
      <c r="KA101" s="3"/>
      <c r="KB101" s="3"/>
      <c r="KC101" s="3"/>
      <c r="KD101" s="3"/>
      <c r="KE101" s="3"/>
      <c r="KF101" s="3"/>
      <c r="KG101" s="3"/>
      <c r="KH101" s="3"/>
      <c r="KI101" s="3"/>
      <c r="KJ101" s="3"/>
      <c r="KK101" s="3"/>
      <c r="KL101" s="3"/>
      <c r="KM101" s="3"/>
      <c r="KN101" s="3"/>
      <c r="KO101" s="3"/>
      <c r="KP101" s="3"/>
      <c r="KQ101" s="3"/>
      <c r="KR101" s="3"/>
      <c r="KS101" s="3"/>
      <c r="KT101" s="3"/>
      <c r="KU101" s="3"/>
      <c r="KV101" s="3"/>
      <c r="KW101" s="3"/>
      <c r="KX101" s="3"/>
      <c r="KY101" s="3"/>
      <c r="KZ101" s="3"/>
      <c r="LA101" s="3"/>
      <c r="LB101" s="3"/>
      <c r="LC101" s="3"/>
      <c r="LD101" s="3"/>
      <c r="LE101" s="3"/>
      <c r="LF101" s="3"/>
      <c r="LG101" s="3"/>
      <c r="LH101" s="3"/>
      <c r="LI101" s="3"/>
      <c r="LJ101" s="3"/>
      <c r="LK101" s="3"/>
      <c r="LL101" s="3"/>
      <c r="LM101" s="3"/>
      <c r="LN101" s="3"/>
      <c r="LO101" s="3"/>
      <c r="LP101" s="3"/>
      <c r="LQ101" s="3"/>
      <c r="LR101" s="3"/>
      <c r="LS101" s="3"/>
      <c r="LT101" s="3"/>
      <c r="LU101" s="3"/>
      <c r="LV101" s="3"/>
      <c r="LW101" s="3"/>
      <c r="LX101" s="3"/>
      <c r="LY101" s="3"/>
      <c r="LZ101" s="3"/>
      <c r="MA101" s="3"/>
      <c r="MB101" s="3"/>
      <c r="MC101" s="3"/>
      <c r="MD101" s="3"/>
      <c r="ME101" s="3"/>
      <c r="MF101" s="3"/>
      <c r="MG101" s="3"/>
      <c r="MH101" s="3"/>
      <c r="MI101" s="3"/>
      <c r="MJ101" s="3"/>
      <c r="MK101" s="3"/>
      <c r="ML101" s="3"/>
      <c r="MM101" s="3"/>
      <c r="MN101" s="3"/>
      <c r="MO101" s="3"/>
      <c r="MP101" s="3"/>
      <c r="MQ101" s="3"/>
      <c r="MR101" s="3"/>
      <c r="MS101" s="3"/>
      <c r="MT101" s="3"/>
      <c r="MU101" s="3"/>
      <c r="MV101" s="3"/>
      <c r="MW101" s="3"/>
      <c r="MX101" s="3"/>
      <c r="MY101" s="3"/>
      <c r="MZ101" s="3"/>
      <c r="NA101" s="3"/>
      <c r="NB101" s="3"/>
      <c r="NC101" s="3"/>
      <c r="ND101" s="3"/>
      <c r="NE101" s="3"/>
      <c r="NF101" s="3"/>
      <c r="NG101" s="3"/>
      <c r="NH101" s="3"/>
      <c r="NI101" s="3"/>
      <c r="NJ101" s="3"/>
      <c r="NK101" s="3"/>
      <c r="NL101" s="3"/>
      <c r="NM101" s="3"/>
      <c r="NN101" s="3"/>
      <c r="NO101" s="3"/>
      <c r="NP101" s="3"/>
      <c r="NQ101" s="3"/>
      <c r="NR101" s="3"/>
      <c r="NS101" s="3"/>
      <c r="NT101" s="3"/>
      <c r="NU101" s="3"/>
      <c r="NV101" s="3"/>
      <c r="NW101" s="3"/>
      <c r="NX101" s="3"/>
      <c r="NY101" s="3"/>
      <c r="NZ101" s="3"/>
      <c r="OA101" s="3"/>
      <c r="OB101" s="3"/>
      <c r="OC101" s="3"/>
      <c r="OD101" s="3"/>
      <c r="OE101" s="3"/>
      <c r="OF101" s="3"/>
      <c r="OG101" s="3"/>
      <c r="OH101" s="3"/>
      <c r="OI101" s="3"/>
      <c r="OJ101" s="3"/>
      <c r="OK101" s="3"/>
      <c r="OL101" s="3"/>
      <c r="OM101" s="3"/>
      <c r="ON101" s="3"/>
      <c r="OO101" s="3"/>
      <c r="OP101" s="3"/>
      <c r="OQ101" s="3"/>
      <c r="OR101" s="3"/>
      <c r="OS101" s="3"/>
      <c r="OT101" s="3"/>
      <c r="OU101" s="3"/>
      <c r="OV101" s="3"/>
      <c r="OW101" s="3"/>
      <c r="OX101" s="3"/>
      <c r="OY101" s="3"/>
      <c r="OZ101" s="3"/>
      <c r="PA101" s="3"/>
      <c r="PB101" s="3"/>
      <c r="PC101" s="3"/>
      <c r="PD101" s="3"/>
      <c r="PE101" s="3"/>
    </row>
    <row r="102" spans="1:421" s="469" customFormat="1" ht="111" customHeight="1">
      <c r="A102" s="728">
        <v>84</v>
      </c>
      <c r="B102" s="600">
        <v>7000024508</v>
      </c>
      <c r="C102" s="600">
        <v>50</v>
      </c>
      <c r="D102" s="600">
        <v>130</v>
      </c>
      <c r="E102" s="600">
        <v>230</v>
      </c>
      <c r="F102" s="600" t="s">
        <v>528</v>
      </c>
      <c r="G102" s="599">
        <v>100044231</v>
      </c>
      <c r="H102" s="321"/>
      <c r="I102" s="322"/>
      <c r="J102" s="321"/>
      <c r="K102" s="320"/>
      <c r="L102" s="600" t="s">
        <v>620</v>
      </c>
      <c r="M102" s="600" t="s">
        <v>219</v>
      </c>
      <c r="N102" s="600">
        <v>148</v>
      </c>
      <c r="O102" s="465"/>
      <c r="P102" s="601">
        <v>18</v>
      </c>
      <c r="Q102" s="318" t="str">
        <f t="shared" si="33"/>
        <v>INCLUDED</v>
      </c>
      <c r="R102" s="318" t="str">
        <f t="shared" si="31"/>
        <v>INCLUDED</v>
      </c>
      <c r="S102" s="318" t="str">
        <f t="shared" si="34"/>
        <v>INCLUDED</v>
      </c>
      <c r="T102" s="466">
        <f t="shared" si="21"/>
        <v>0</v>
      </c>
      <c r="U102" s="300">
        <f t="shared" si="22"/>
        <v>0</v>
      </c>
      <c r="V102" s="371">
        <f>Discount!$J$36</f>
        <v>0</v>
      </c>
      <c r="W102" s="300">
        <f t="shared" si="23"/>
        <v>0</v>
      </c>
      <c r="X102" s="301">
        <f t="shared" si="24"/>
        <v>0</v>
      </c>
      <c r="Y102" s="467">
        <f t="shared" si="25"/>
        <v>0</v>
      </c>
      <c r="Z102" s="546">
        <f t="shared" si="26"/>
        <v>0</v>
      </c>
      <c r="AA102" s="467">
        <f t="shared" si="27"/>
        <v>0</v>
      </c>
      <c r="AB102" s="468">
        <f t="shared" si="28"/>
        <v>0</v>
      </c>
      <c r="AC102" s="467">
        <f t="shared" si="29"/>
        <v>0</v>
      </c>
      <c r="AD102" s="468"/>
      <c r="AE102" s="550"/>
      <c r="AF102" s="6"/>
      <c r="AG102" s="6"/>
      <c r="AH102" s="6"/>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c r="IS102" s="3"/>
      <c r="IT102" s="3"/>
      <c r="IU102" s="3"/>
      <c r="IV102" s="3"/>
      <c r="IW102" s="3"/>
      <c r="IX102" s="3"/>
      <c r="IY102" s="3"/>
      <c r="IZ102" s="3"/>
      <c r="JA102" s="3"/>
      <c r="JB102" s="3"/>
      <c r="JC102" s="3"/>
      <c r="JD102" s="3"/>
      <c r="JE102" s="3"/>
      <c r="JF102" s="3"/>
      <c r="JG102" s="3"/>
      <c r="JH102" s="3"/>
      <c r="JI102" s="3"/>
      <c r="JJ102" s="3"/>
      <c r="JK102" s="3"/>
      <c r="JL102" s="3"/>
      <c r="JM102" s="3"/>
      <c r="JN102" s="3"/>
      <c r="JO102" s="3"/>
      <c r="JP102" s="3"/>
      <c r="JQ102" s="3"/>
      <c r="JR102" s="3"/>
      <c r="JS102" s="3"/>
      <c r="JT102" s="3"/>
      <c r="JU102" s="3"/>
      <c r="JV102" s="3"/>
      <c r="JW102" s="3"/>
      <c r="JX102" s="3"/>
      <c r="JY102" s="3"/>
      <c r="JZ102" s="3"/>
      <c r="KA102" s="3"/>
      <c r="KB102" s="3"/>
      <c r="KC102" s="3"/>
      <c r="KD102" s="3"/>
      <c r="KE102" s="3"/>
      <c r="KF102" s="3"/>
      <c r="KG102" s="3"/>
      <c r="KH102" s="3"/>
      <c r="KI102" s="3"/>
      <c r="KJ102" s="3"/>
      <c r="KK102" s="3"/>
      <c r="KL102" s="3"/>
      <c r="KM102" s="3"/>
      <c r="KN102" s="3"/>
      <c r="KO102" s="3"/>
      <c r="KP102" s="3"/>
      <c r="KQ102" s="3"/>
      <c r="KR102" s="3"/>
      <c r="KS102" s="3"/>
      <c r="KT102" s="3"/>
      <c r="KU102" s="3"/>
      <c r="KV102" s="3"/>
      <c r="KW102" s="3"/>
      <c r="KX102" s="3"/>
      <c r="KY102" s="3"/>
      <c r="KZ102" s="3"/>
      <c r="LA102" s="3"/>
      <c r="LB102" s="3"/>
      <c r="LC102" s="3"/>
      <c r="LD102" s="3"/>
      <c r="LE102" s="3"/>
      <c r="LF102" s="3"/>
      <c r="LG102" s="3"/>
      <c r="LH102" s="3"/>
      <c r="LI102" s="3"/>
      <c r="LJ102" s="3"/>
      <c r="LK102" s="3"/>
      <c r="LL102" s="3"/>
      <c r="LM102" s="3"/>
      <c r="LN102" s="3"/>
      <c r="LO102" s="3"/>
      <c r="LP102" s="3"/>
      <c r="LQ102" s="3"/>
      <c r="LR102" s="3"/>
      <c r="LS102" s="3"/>
      <c r="LT102" s="3"/>
      <c r="LU102" s="3"/>
      <c r="LV102" s="3"/>
      <c r="LW102" s="3"/>
      <c r="LX102" s="3"/>
      <c r="LY102" s="3"/>
      <c r="LZ102" s="3"/>
      <c r="MA102" s="3"/>
      <c r="MB102" s="3"/>
      <c r="MC102" s="3"/>
      <c r="MD102" s="3"/>
      <c r="ME102" s="3"/>
      <c r="MF102" s="3"/>
      <c r="MG102" s="3"/>
      <c r="MH102" s="3"/>
      <c r="MI102" s="3"/>
      <c r="MJ102" s="3"/>
      <c r="MK102" s="3"/>
      <c r="ML102" s="3"/>
      <c r="MM102" s="3"/>
      <c r="MN102" s="3"/>
      <c r="MO102" s="3"/>
      <c r="MP102" s="3"/>
      <c r="MQ102" s="3"/>
      <c r="MR102" s="3"/>
      <c r="MS102" s="3"/>
      <c r="MT102" s="3"/>
      <c r="MU102" s="3"/>
      <c r="MV102" s="3"/>
      <c r="MW102" s="3"/>
      <c r="MX102" s="3"/>
      <c r="MY102" s="3"/>
      <c r="MZ102" s="3"/>
      <c r="NA102" s="3"/>
      <c r="NB102" s="3"/>
      <c r="NC102" s="3"/>
      <c r="ND102" s="3"/>
      <c r="NE102" s="3"/>
      <c r="NF102" s="3"/>
      <c r="NG102" s="3"/>
      <c r="NH102" s="3"/>
      <c r="NI102" s="3"/>
      <c r="NJ102" s="3"/>
      <c r="NK102" s="3"/>
      <c r="NL102" s="3"/>
      <c r="NM102" s="3"/>
      <c r="NN102" s="3"/>
      <c r="NO102" s="3"/>
      <c r="NP102" s="3"/>
      <c r="NQ102" s="3"/>
      <c r="NR102" s="3"/>
      <c r="NS102" s="3"/>
      <c r="NT102" s="3"/>
      <c r="NU102" s="3"/>
      <c r="NV102" s="3"/>
      <c r="NW102" s="3"/>
      <c r="NX102" s="3"/>
      <c r="NY102" s="3"/>
      <c r="NZ102" s="3"/>
      <c r="OA102" s="3"/>
      <c r="OB102" s="3"/>
      <c r="OC102" s="3"/>
      <c r="OD102" s="3"/>
      <c r="OE102" s="3"/>
      <c r="OF102" s="3"/>
      <c r="OG102" s="3"/>
      <c r="OH102" s="3"/>
      <c r="OI102" s="3"/>
      <c r="OJ102" s="3"/>
      <c r="OK102" s="3"/>
      <c r="OL102" s="3"/>
      <c r="OM102" s="3"/>
      <c r="ON102" s="3"/>
      <c r="OO102" s="3"/>
      <c r="OP102" s="3"/>
      <c r="OQ102" s="3"/>
      <c r="OR102" s="3"/>
      <c r="OS102" s="3"/>
      <c r="OT102" s="3"/>
      <c r="OU102" s="3"/>
      <c r="OV102" s="3"/>
      <c r="OW102" s="3"/>
      <c r="OX102" s="3"/>
      <c r="OY102" s="3"/>
      <c r="OZ102" s="3"/>
      <c r="PA102" s="3"/>
      <c r="PB102" s="3"/>
      <c r="PC102" s="3"/>
      <c r="PD102" s="3"/>
      <c r="PE102" s="3"/>
    </row>
    <row r="103" spans="1:421" s="469" customFormat="1" ht="111" customHeight="1">
      <c r="A103" s="727">
        <v>85</v>
      </c>
      <c r="B103" s="600">
        <v>7000024508</v>
      </c>
      <c r="C103" s="600">
        <v>50</v>
      </c>
      <c r="D103" s="600">
        <v>130</v>
      </c>
      <c r="E103" s="600">
        <v>240</v>
      </c>
      <c r="F103" s="600" t="s">
        <v>528</v>
      </c>
      <c r="G103" s="599">
        <v>100044230</v>
      </c>
      <c r="H103" s="321"/>
      <c r="I103" s="322"/>
      <c r="J103" s="321"/>
      <c r="K103" s="320"/>
      <c r="L103" s="600" t="s">
        <v>621</v>
      </c>
      <c r="M103" s="600" t="s">
        <v>219</v>
      </c>
      <c r="N103" s="600">
        <v>111</v>
      </c>
      <c r="O103" s="465"/>
      <c r="P103" s="601">
        <v>18</v>
      </c>
      <c r="Q103" s="318" t="str">
        <f t="shared" si="33"/>
        <v>INCLUDED</v>
      </c>
      <c r="R103" s="318" t="str">
        <f t="shared" si="31"/>
        <v>INCLUDED</v>
      </c>
      <c r="S103" s="318" t="str">
        <f t="shared" si="34"/>
        <v>INCLUDED</v>
      </c>
      <c r="T103" s="466">
        <f t="shared" si="21"/>
        <v>0</v>
      </c>
      <c r="U103" s="300">
        <f t="shared" si="22"/>
        <v>0</v>
      </c>
      <c r="V103" s="371">
        <f>Discount!$J$36</f>
        <v>0</v>
      </c>
      <c r="W103" s="300">
        <f t="shared" si="23"/>
        <v>0</v>
      </c>
      <c r="X103" s="301">
        <f t="shared" si="24"/>
        <v>0</v>
      </c>
      <c r="Y103" s="467">
        <f t="shared" si="25"/>
        <v>0</v>
      </c>
      <c r="Z103" s="546">
        <f t="shared" si="26"/>
        <v>0</v>
      </c>
      <c r="AA103" s="467">
        <f t="shared" si="27"/>
        <v>0</v>
      </c>
      <c r="AB103" s="468">
        <f t="shared" si="28"/>
        <v>0</v>
      </c>
      <c r="AC103" s="467">
        <f t="shared" si="29"/>
        <v>0</v>
      </c>
      <c r="AD103" s="468"/>
      <c r="AE103" s="550"/>
      <c r="AF103" s="6"/>
      <c r="AG103" s="6"/>
      <c r="AH103" s="6"/>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c r="IS103" s="3"/>
      <c r="IT103" s="3"/>
      <c r="IU103" s="3"/>
      <c r="IV103" s="3"/>
      <c r="IW103" s="3"/>
      <c r="IX103" s="3"/>
      <c r="IY103" s="3"/>
      <c r="IZ103" s="3"/>
      <c r="JA103" s="3"/>
      <c r="JB103" s="3"/>
      <c r="JC103" s="3"/>
      <c r="JD103" s="3"/>
      <c r="JE103" s="3"/>
      <c r="JF103" s="3"/>
      <c r="JG103" s="3"/>
      <c r="JH103" s="3"/>
      <c r="JI103" s="3"/>
      <c r="JJ103" s="3"/>
      <c r="JK103" s="3"/>
      <c r="JL103" s="3"/>
      <c r="JM103" s="3"/>
      <c r="JN103" s="3"/>
      <c r="JO103" s="3"/>
      <c r="JP103" s="3"/>
      <c r="JQ103" s="3"/>
      <c r="JR103" s="3"/>
      <c r="JS103" s="3"/>
      <c r="JT103" s="3"/>
      <c r="JU103" s="3"/>
      <c r="JV103" s="3"/>
      <c r="JW103" s="3"/>
      <c r="JX103" s="3"/>
      <c r="JY103" s="3"/>
      <c r="JZ103" s="3"/>
      <c r="KA103" s="3"/>
      <c r="KB103" s="3"/>
      <c r="KC103" s="3"/>
      <c r="KD103" s="3"/>
      <c r="KE103" s="3"/>
      <c r="KF103" s="3"/>
      <c r="KG103" s="3"/>
      <c r="KH103" s="3"/>
      <c r="KI103" s="3"/>
      <c r="KJ103" s="3"/>
      <c r="KK103" s="3"/>
      <c r="KL103" s="3"/>
      <c r="KM103" s="3"/>
      <c r="KN103" s="3"/>
      <c r="KO103" s="3"/>
      <c r="KP103" s="3"/>
      <c r="KQ103" s="3"/>
      <c r="KR103" s="3"/>
      <c r="KS103" s="3"/>
      <c r="KT103" s="3"/>
      <c r="KU103" s="3"/>
      <c r="KV103" s="3"/>
      <c r="KW103" s="3"/>
      <c r="KX103" s="3"/>
      <c r="KY103" s="3"/>
      <c r="KZ103" s="3"/>
      <c r="LA103" s="3"/>
      <c r="LB103" s="3"/>
      <c r="LC103" s="3"/>
      <c r="LD103" s="3"/>
      <c r="LE103" s="3"/>
      <c r="LF103" s="3"/>
      <c r="LG103" s="3"/>
      <c r="LH103" s="3"/>
      <c r="LI103" s="3"/>
      <c r="LJ103" s="3"/>
      <c r="LK103" s="3"/>
      <c r="LL103" s="3"/>
      <c r="LM103" s="3"/>
      <c r="LN103" s="3"/>
      <c r="LO103" s="3"/>
      <c r="LP103" s="3"/>
      <c r="LQ103" s="3"/>
      <c r="LR103" s="3"/>
      <c r="LS103" s="3"/>
      <c r="LT103" s="3"/>
      <c r="LU103" s="3"/>
      <c r="LV103" s="3"/>
      <c r="LW103" s="3"/>
      <c r="LX103" s="3"/>
      <c r="LY103" s="3"/>
      <c r="LZ103" s="3"/>
      <c r="MA103" s="3"/>
      <c r="MB103" s="3"/>
      <c r="MC103" s="3"/>
      <c r="MD103" s="3"/>
      <c r="ME103" s="3"/>
      <c r="MF103" s="3"/>
      <c r="MG103" s="3"/>
      <c r="MH103" s="3"/>
      <c r="MI103" s="3"/>
      <c r="MJ103" s="3"/>
      <c r="MK103" s="3"/>
      <c r="ML103" s="3"/>
      <c r="MM103" s="3"/>
      <c r="MN103" s="3"/>
      <c r="MO103" s="3"/>
      <c r="MP103" s="3"/>
      <c r="MQ103" s="3"/>
      <c r="MR103" s="3"/>
      <c r="MS103" s="3"/>
      <c r="MT103" s="3"/>
      <c r="MU103" s="3"/>
      <c r="MV103" s="3"/>
      <c r="MW103" s="3"/>
      <c r="MX103" s="3"/>
      <c r="MY103" s="3"/>
      <c r="MZ103" s="3"/>
      <c r="NA103" s="3"/>
      <c r="NB103" s="3"/>
      <c r="NC103" s="3"/>
      <c r="ND103" s="3"/>
      <c r="NE103" s="3"/>
      <c r="NF103" s="3"/>
      <c r="NG103" s="3"/>
      <c r="NH103" s="3"/>
      <c r="NI103" s="3"/>
      <c r="NJ103" s="3"/>
      <c r="NK103" s="3"/>
      <c r="NL103" s="3"/>
      <c r="NM103" s="3"/>
      <c r="NN103" s="3"/>
      <c r="NO103" s="3"/>
      <c r="NP103" s="3"/>
      <c r="NQ103" s="3"/>
      <c r="NR103" s="3"/>
      <c r="NS103" s="3"/>
      <c r="NT103" s="3"/>
      <c r="NU103" s="3"/>
      <c r="NV103" s="3"/>
      <c r="NW103" s="3"/>
      <c r="NX103" s="3"/>
      <c r="NY103" s="3"/>
      <c r="NZ103" s="3"/>
      <c r="OA103" s="3"/>
      <c r="OB103" s="3"/>
      <c r="OC103" s="3"/>
      <c r="OD103" s="3"/>
      <c r="OE103" s="3"/>
      <c r="OF103" s="3"/>
      <c r="OG103" s="3"/>
      <c r="OH103" s="3"/>
      <c r="OI103" s="3"/>
      <c r="OJ103" s="3"/>
      <c r="OK103" s="3"/>
      <c r="OL103" s="3"/>
      <c r="OM103" s="3"/>
      <c r="ON103" s="3"/>
      <c r="OO103" s="3"/>
      <c r="OP103" s="3"/>
      <c r="OQ103" s="3"/>
      <c r="OR103" s="3"/>
      <c r="OS103" s="3"/>
      <c r="OT103" s="3"/>
      <c r="OU103" s="3"/>
      <c r="OV103" s="3"/>
      <c r="OW103" s="3"/>
      <c r="OX103" s="3"/>
      <c r="OY103" s="3"/>
      <c r="OZ103" s="3"/>
      <c r="PA103" s="3"/>
      <c r="PB103" s="3"/>
      <c r="PC103" s="3"/>
      <c r="PD103" s="3"/>
      <c r="PE103" s="3"/>
    </row>
    <row r="104" spans="1:421" s="469" customFormat="1" ht="111" customHeight="1">
      <c r="A104" s="728">
        <v>86</v>
      </c>
      <c r="B104" s="600">
        <v>7000024508</v>
      </c>
      <c r="C104" s="600">
        <v>60</v>
      </c>
      <c r="D104" s="600">
        <v>150</v>
      </c>
      <c r="E104" s="600">
        <v>10</v>
      </c>
      <c r="F104" s="600" t="s">
        <v>529</v>
      </c>
      <c r="G104" s="599">
        <v>100002202</v>
      </c>
      <c r="H104" s="321"/>
      <c r="I104" s="322"/>
      <c r="J104" s="321"/>
      <c r="K104" s="320"/>
      <c r="L104" s="600" t="s">
        <v>622</v>
      </c>
      <c r="M104" s="600" t="s">
        <v>219</v>
      </c>
      <c r="N104" s="600">
        <v>1</v>
      </c>
      <c r="O104" s="465"/>
      <c r="P104" s="601">
        <v>18</v>
      </c>
      <c r="Q104" s="318" t="str">
        <f t="shared" si="33"/>
        <v>INCLUDED</v>
      </c>
      <c r="R104" s="318" t="str">
        <f t="shared" si="31"/>
        <v>INCLUDED</v>
      </c>
      <c r="S104" s="318" t="str">
        <f t="shared" si="34"/>
        <v>INCLUDED</v>
      </c>
      <c r="T104" s="466">
        <f t="shared" si="21"/>
        <v>0</v>
      </c>
      <c r="U104" s="300">
        <f t="shared" si="22"/>
        <v>0</v>
      </c>
      <c r="V104" s="371">
        <f>Discount!$J$36</f>
        <v>0</v>
      </c>
      <c r="W104" s="300">
        <f t="shared" si="23"/>
        <v>0</v>
      </c>
      <c r="X104" s="301">
        <f t="shared" si="24"/>
        <v>0</v>
      </c>
      <c r="Y104" s="467">
        <f t="shared" si="25"/>
        <v>0</v>
      </c>
      <c r="Z104" s="546">
        <f t="shared" si="26"/>
        <v>0</v>
      </c>
      <c r="AA104" s="467">
        <f t="shared" si="27"/>
        <v>0</v>
      </c>
      <c r="AB104" s="468">
        <f t="shared" si="28"/>
        <v>0</v>
      </c>
      <c r="AC104" s="467">
        <f t="shared" si="29"/>
        <v>0</v>
      </c>
      <c r="AD104" s="468"/>
      <c r="AE104" s="550"/>
      <c r="AF104" s="6"/>
      <c r="AG104" s="6"/>
      <c r="AH104" s="6"/>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c r="IT104" s="3"/>
      <c r="IU104" s="3"/>
      <c r="IV104" s="3"/>
      <c r="IW104" s="3"/>
      <c r="IX104" s="3"/>
      <c r="IY104" s="3"/>
      <c r="IZ104" s="3"/>
      <c r="JA104" s="3"/>
      <c r="JB104" s="3"/>
      <c r="JC104" s="3"/>
      <c r="JD104" s="3"/>
      <c r="JE104" s="3"/>
      <c r="JF104" s="3"/>
      <c r="JG104" s="3"/>
      <c r="JH104" s="3"/>
      <c r="JI104" s="3"/>
      <c r="JJ104" s="3"/>
      <c r="JK104" s="3"/>
      <c r="JL104" s="3"/>
      <c r="JM104" s="3"/>
      <c r="JN104" s="3"/>
      <c r="JO104" s="3"/>
      <c r="JP104" s="3"/>
      <c r="JQ104" s="3"/>
      <c r="JR104" s="3"/>
      <c r="JS104" s="3"/>
      <c r="JT104" s="3"/>
      <c r="JU104" s="3"/>
      <c r="JV104" s="3"/>
      <c r="JW104" s="3"/>
      <c r="JX104" s="3"/>
      <c r="JY104" s="3"/>
      <c r="JZ104" s="3"/>
      <c r="KA104" s="3"/>
      <c r="KB104" s="3"/>
      <c r="KC104" s="3"/>
      <c r="KD104" s="3"/>
      <c r="KE104" s="3"/>
      <c r="KF104" s="3"/>
      <c r="KG104" s="3"/>
      <c r="KH104" s="3"/>
      <c r="KI104" s="3"/>
      <c r="KJ104" s="3"/>
      <c r="KK104" s="3"/>
      <c r="KL104" s="3"/>
      <c r="KM104" s="3"/>
      <c r="KN104" s="3"/>
      <c r="KO104" s="3"/>
      <c r="KP104" s="3"/>
      <c r="KQ104" s="3"/>
      <c r="KR104" s="3"/>
      <c r="KS104" s="3"/>
      <c r="KT104" s="3"/>
      <c r="KU104" s="3"/>
      <c r="KV104" s="3"/>
      <c r="KW104" s="3"/>
      <c r="KX104" s="3"/>
      <c r="KY104" s="3"/>
      <c r="KZ104" s="3"/>
      <c r="LA104" s="3"/>
      <c r="LB104" s="3"/>
      <c r="LC104" s="3"/>
      <c r="LD104" s="3"/>
      <c r="LE104" s="3"/>
      <c r="LF104" s="3"/>
      <c r="LG104" s="3"/>
      <c r="LH104" s="3"/>
      <c r="LI104" s="3"/>
      <c r="LJ104" s="3"/>
      <c r="LK104" s="3"/>
      <c r="LL104" s="3"/>
      <c r="LM104" s="3"/>
      <c r="LN104" s="3"/>
      <c r="LO104" s="3"/>
      <c r="LP104" s="3"/>
      <c r="LQ104" s="3"/>
      <c r="LR104" s="3"/>
      <c r="LS104" s="3"/>
      <c r="LT104" s="3"/>
      <c r="LU104" s="3"/>
      <c r="LV104" s="3"/>
      <c r="LW104" s="3"/>
      <c r="LX104" s="3"/>
      <c r="LY104" s="3"/>
      <c r="LZ104" s="3"/>
      <c r="MA104" s="3"/>
      <c r="MB104" s="3"/>
      <c r="MC104" s="3"/>
      <c r="MD104" s="3"/>
      <c r="ME104" s="3"/>
      <c r="MF104" s="3"/>
      <c r="MG104" s="3"/>
      <c r="MH104" s="3"/>
      <c r="MI104" s="3"/>
      <c r="MJ104" s="3"/>
      <c r="MK104" s="3"/>
      <c r="ML104" s="3"/>
      <c r="MM104" s="3"/>
      <c r="MN104" s="3"/>
      <c r="MO104" s="3"/>
      <c r="MP104" s="3"/>
      <c r="MQ104" s="3"/>
      <c r="MR104" s="3"/>
      <c r="MS104" s="3"/>
      <c r="MT104" s="3"/>
      <c r="MU104" s="3"/>
      <c r="MV104" s="3"/>
      <c r="MW104" s="3"/>
      <c r="MX104" s="3"/>
      <c r="MY104" s="3"/>
      <c r="MZ104" s="3"/>
      <c r="NA104" s="3"/>
      <c r="NB104" s="3"/>
      <c r="NC104" s="3"/>
      <c r="ND104" s="3"/>
      <c r="NE104" s="3"/>
      <c r="NF104" s="3"/>
      <c r="NG104" s="3"/>
      <c r="NH104" s="3"/>
      <c r="NI104" s="3"/>
      <c r="NJ104" s="3"/>
      <c r="NK104" s="3"/>
      <c r="NL104" s="3"/>
      <c r="NM104" s="3"/>
      <c r="NN104" s="3"/>
      <c r="NO104" s="3"/>
      <c r="NP104" s="3"/>
      <c r="NQ104" s="3"/>
      <c r="NR104" s="3"/>
      <c r="NS104" s="3"/>
      <c r="NT104" s="3"/>
      <c r="NU104" s="3"/>
      <c r="NV104" s="3"/>
      <c r="NW104" s="3"/>
      <c r="NX104" s="3"/>
      <c r="NY104" s="3"/>
      <c r="NZ104" s="3"/>
      <c r="OA104" s="3"/>
      <c r="OB104" s="3"/>
      <c r="OC104" s="3"/>
      <c r="OD104" s="3"/>
      <c r="OE104" s="3"/>
      <c r="OF104" s="3"/>
      <c r="OG104" s="3"/>
      <c r="OH104" s="3"/>
      <c r="OI104" s="3"/>
      <c r="OJ104" s="3"/>
      <c r="OK104" s="3"/>
      <c r="OL104" s="3"/>
      <c r="OM104" s="3"/>
      <c r="ON104" s="3"/>
      <c r="OO104" s="3"/>
      <c r="OP104" s="3"/>
      <c r="OQ104" s="3"/>
      <c r="OR104" s="3"/>
      <c r="OS104" s="3"/>
      <c r="OT104" s="3"/>
      <c r="OU104" s="3"/>
      <c r="OV104" s="3"/>
      <c r="OW104" s="3"/>
      <c r="OX104" s="3"/>
      <c r="OY104" s="3"/>
      <c r="OZ104" s="3"/>
      <c r="PA104" s="3"/>
      <c r="PB104" s="3"/>
      <c r="PC104" s="3"/>
      <c r="PD104" s="3"/>
      <c r="PE104" s="3"/>
    </row>
    <row r="105" spans="1:421" s="472" customFormat="1" ht="111" customHeight="1">
      <c r="A105" s="727">
        <v>87</v>
      </c>
      <c r="B105" s="600">
        <v>7000024508</v>
      </c>
      <c r="C105" s="600">
        <v>60</v>
      </c>
      <c r="D105" s="600">
        <v>150</v>
      </c>
      <c r="E105" s="600">
        <v>20</v>
      </c>
      <c r="F105" s="600" t="s">
        <v>529</v>
      </c>
      <c r="G105" s="599">
        <v>170002471</v>
      </c>
      <c r="H105" s="321"/>
      <c r="I105" s="322"/>
      <c r="J105" s="321"/>
      <c r="K105" s="320"/>
      <c r="L105" s="600" t="s">
        <v>623</v>
      </c>
      <c r="M105" s="600" t="s">
        <v>219</v>
      </c>
      <c r="N105" s="600">
        <v>4</v>
      </c>
      <c r="O105" s="465"/>
      <c r="P105" s="601">
        <v>18</v>
      </c>
      <c r="Q105" s="318" t="str">
        <f t="shared" si="33"/>
        <v>INCLUDED</v>
      </c>
      <c r="R105" s="318" t="str">
        <f t="shared" si="31"/>
        <v>INCLUDED</v>
      </c>
      <c r="S105" s="318" t="str">
        <f t="shared" si="34"/>
        <v>INCLUDED</v>
      </c>
      <c r="T105" s="466">
        <f t="shared" si="21"/>
        <v>0</v>
      </c>
      <c r="U105" s="300">
        <f t="shared" si="22"/>
        <v>0</v>
      </c>
      <c r="V105" s="371">
        <f>Discount!$J$36</f>
        <v>0</v>
      </c>
      <c r="W105" s="300">
        <f t="shared" si="23"/>
        <v>0</v>
      </c>
      <c r="X105" s="301">
        <f t="shared" si="24"/>
        <v>0</v>
      </c>
      <c r="Y105" s="467">
        <f t="shared" si="25"/>
        <v>0</v>
      </c>
      <c r="Z105" s="546">
        <f t="shared" si="26"/>
        <v>0</v>
      </c>
      <c r="AA105" s="467">
        <f t="shared" si="27"/>
        <v>0</v>
      </c>
      <c r="AB105" s="468">
        <f t="shared" si="28"/>
        <v>0</v>
      </c>
      <c r="AC105" s="467">
        <f t="shared" si="29"/>
        <v>0</v>
      </c>
      <c r="AD105" s="468"/>
      <c r="AE105" s="550"/>
      <c r="AF105" s="6"/>
      <c r="AG105" s="6"/>
      <c r="AH105" s="6"/>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218"/>
      <c r="BI105" s="218"/>
      <c r="BJ105" s="218"/>
      <c r="BK105" s="218"/>
      <c r="BL105" s="218"/>
      <c r="BM105" s="218"/>
      <c r="BN105" s="218"/>
      <c r="BO105" s="218"/>
      <c r="BP105" s="218"/>
      <c r="BQ105" s="218"/>
      <c r="BR105" s="218"/>
      <c r="BS105" s="218"/>
      <c r="BT105" s="218"/>
      <c r="BU105" s="218"/>
      <c r="BV105" s="218"/>
      <c r="BW105" s="218"/>
      <c r="BX105" s="218"/>
      <c r="BY105" s="218"/>
      <c r="BZ105" s="218"/>
      <c r="CA105" s="218"/>
      <c r="CB105" s="218"/>
      <c r="CC105" s="218"/>
      <c r="CD105" s="218"/>
      <c r="CE105" s="218"/>
      <c r="CF105" s="218"/>
      <c r="CG105" s="218"/>
      <c r="CH105" s="218"/>
      <c r="CI105" s="218"/>
      <c r="CJ105" s="218"/>
      <c r="CK105" s="218"/>
      <c r="CL105" s="218"/>
      <c r="CM105" s="218"/>
      <c r="CN105" s="218"/>
      <c r="CO105" s="218"/>
      <c r="CP105" s="218"/>
      <c r="CQ105" s="218"/>
      <c r="CR105" s="218"/>
      <c r="CS105" s="218"/>
      <c r="CT105" s="218"/>
      <c r="CU105" s="218"/>
      <c r="CV105" s="218"/>
      <c r="CW105" s="218"/>
      <c r="CX105" s="218"/>
      <c r="CY105" s="218"/>
      <c r="CZ105" s="218"/>
      <c r="DA105" s="218"/>
      <c r="DB105" s="218"/>
      <c r="DC105" s="218"/>
      <c r="DD105" s="218"/>
      <c r="DE105" s="218"/>
      <c r="DF105" s="218"/>
      <c r="DG105" s="218"/>
      <c r="DH105" s="218"/>
      <c r="DI105" s="218"/>
      <c r="DJ105" s="218"/>
      <c r="DK105" s="218"/>
      <c r="DL105" s="218"/>
      <c r="DM105" s="218"/>
      <c r="DN105" s="218"/>
      <c r="DO105" s="218"/>
      <c r="DP105" s="218"/>
      <c r="DQ105" s="218"/>
      <c r="DR105" s="218"/>
      <c r="DS105" s="218"/>
      <c r="DT105" s="218"/>
      <c r="DU105" s="218"/>
      <c r="DV105" s="218"/>
      <c r="DW105" s="218"/>
      <c r="DX105" s="218"/>
      <c r="DY105" s="218"/>
      <c r="DZ105" s="218"/>
      <c r="EA105" s="218"/>
      <c r="EB105" s="218"/>
      <c r="EC105" s="218"/>
      <c r="ED105" s="218"/>
      <c r="EE105" s="218"/>
      <c r="EF105" s="218"/>
      <c r="EG105" s="218"/>
      <c r="EH105" s="218"/>
      <c r="EI105" s="218"/>
      <c r="EJ105" s="218"/>
      <c r="EK105" s="218"/>
      <c r="EL105" s="218"/>
      <c r="EM105" s="218"/>
      <c r="EN105" s="218"/>
      <c r="EO105" s="218"/>
      <c r="EP105" s="218"/>
      <c r="EQ105" s="218"/>
      <c r="ER105" s="218"/>
      <c r="ES105" s="218"/>
      <c r="ET105" s="218"/>
      <c r="EU105" s="218"/>
      <c r="EV105" s="218"/>
      <c r="EW105" s="218"/>
      <c r="EX105" s="218"/>
      <c r="EY105" s="218"/>
      <c r="EZ105" s="218"/>
      <c r="FA105" s="218"/>
      <c r="FB105" s="218"/>
      <c r="FC105" s="218"/>
      <c r="FD105" s="218"/>
      <c r="FE105" s="218"/>
      <c r="FF105" s="218"/>
      <c r="FG105" s="218"/>
      <c r="FH105" s="218"/>
      <c r="FI105" s="218"/>
      <c r="FJ105" s="218"/>
      <c r="FK105" s="218"/>
      <c r="FL105" s="218"/>
      <c r="FM105" s="218"/>
      <c r="FN105" s="218"/>
      <c r="FO105" s="218"/>
      <c r="FP105" s="218"/>
      <c r="FQ105" s="218"/>
      <c r="FR105" s="218"/>
      <c r="FS105" s="218"/>
      <c r="FT105" s="218"/>
      <c r="FU105" s="218"/>
      <c r="FV105" s="218"/>
      <c r="FW105" s="218"/>
      <c r="FX105" s="218"/>
      <c r="FY105" s="218"/>
      <c r="FZ105" s="218"/>
      <c r="GA105" s="218"/>
      <c r="GB105" s="218"/>
      <c r="GC105" s="218"/>
      <c r="GD105" s="218"/>
      <c r="GE105" s="218"/>
      <c r="GF105" s="218"/>
      <c r="GG105" s="218"/>
      <c r="GH105" s="218"/>
      <c r="GI105" s="218"/>
      <c r="GJ105" s="218"/>
      <c r="GK105" s="218"/>
      <c r="GL105" s="218"/>
      <c r="GM105" s="218"/>
      <c r="GN105" s="218"/>
      <c r="GO105" s="218"/>
      <c r="GP105" s="218"/>
      <c r="GQ105" s="218"/>
      <c r="GR105" s="218"/>
      <c r="GS105" s="218"/>
      <c r="GT105" s="218"/>
      <c r="GU105" s="218"/>
      <c r="GV105" s="218"/>
      <c r="GW105" s="218"/>
      <c r="GX105" s="218"/>
      <c r="GY105" s="218"/>
      <c r="GZ105" s="218"/>
      <c r="HA105" s="218"/>
      <c r="HB105" s="218"/>
      <c r="HC105" s="218"/>
      <c r="HD105" s="218"/>
      <c r="HE105" s="218"/>
      <c r="HF105" s="218"/>
      <c r="HG105" s="218"/>
      <c r="HH105" s="218"/>
      <c r="HI105" s="218"/>
      <c r="HJ105" s="218"/>
      <c r="HK105" s="218"/>
      <c r="HL105" s="218"/>
      <c r="HM105" s="218"/>
      <c r="HN105" s="218"/>
      <c r="HO105" s="218"/>
      <c r="HP105" s="218"/>
      <c r="HQ105" s="218"/>
      <c r="HR105" s="218"/>
      <c r="HS105" s="218"/>
      <c r="HT105" s="218"/>
      <c r="HU105" s="218"/>
      <c r="HV105" s="218"/>
      <c r="HW105" s="218"/>
      <c r="HX105" s="218"/>
      <c r="HY105" s="218"/>
      <c r="HZ105" s="218"/>
      <c r="IA105" s="218"/>
      <c r="IB105" s="218"/>
      <c r="IC105" s="218"/>
      <c r="ID105" s="218"/>
      <c r="IE105" s="218"/>
      <c r="IF105" s="218"/>
      <c r="IG105" s="218"/>
      <c r="IH105" s="218"/>
      <c r="II105" s="218"/>
      <c r="IJ105" s="218"/>
      <c r="IK105" s="218"/>
      <c r="IL105" s="218"/>
      <c r="IM105" s="218"/>
      <c r="IN105" s="218"/>
      <c r="IO105" s="218"/>
      <c r="IP105" s="218"/>
      <c r="IQ105" s="218"/>
      <c r="IR105" s="218"/>
      <c r="IS105" s="218"/>
      <c r="IT105" s="218"/>
      <c r="IU105" s="218"/>
      <c r="IV105" s="218"/>
      <c r="IW105" s="218"/>
      <c r="IX105" s="218"/>
      <c r="IY105" s="218"/>
      <c r="IZ105" s="218"/>
      <c r="JA105" s="218"/>
      <c r="JB105" s="218"/>
      <c r="JC105" s="218"/>
      <c r="JD105" s="218"/>
      <c r="JE105" s="218"/>
      <c r="JF105" s="218"/>
      <c r="JG105" s="218"/>
      <c r="JH105" s="218"/>
      <c r="JI105" s="218"/>
      <c r="JJ105" s="218"/>
      <c r="JK105" s="218"/>
      <c r="JL105" s="218"/>
      <c r="JM105" s="218"/>
      <c r="JN105" s="218"/>
      <c r="JO105" s="218"/>
      <c r="JP105" s="218"/>
      <c r="JQ105" s="218"/>
      <c r="JR105" s="218"/>
      <c r="JS105" s="218"/>
      <c r="JT105" s="218"/>
      <c r="JU105" s="218"/>
      <c r="JV105" s="218"/>
      <c r="JW105" s="218"/>
      <c r="JX105" s="218"/>
      <c r="JY105" s="218"/>
      <c r="JZ105" s="218"/>
      <c r="KA105" s="218"/>
      <c r="KB105" s="218"/>
      <c r="KC105" s="218"/>
      <c r="KD105" s="218"/>
      <c r="KE105" s="218"/>
      <c r="KF105" s="218"/>
      <c r="KG105" s="218"/>
      <c r="KH105" s="218"/>
      <c r="KI105" s="218"/>
      <c r="KJ105" s="218"/>
      <c r="KK105" s="218"/>
      <c r="KL105" s="218"/>
      <c r="KM105" s="218"/>
      <c r="KN105" s="218"/>
      <c r="KO105" s="218"/>
      <c r="KP105" s="218"/>
      <c r="KQ105" s="218"/>
      <c r="KR105" s="218"/>
      <c r="KS105" s="218"/>
      <c r="KT105" s="218"/>
      <c r="KU105" s="218"/>
      <c r="KV105" s="218"/>
      <c r="KW105" s="218"/>
      <c r="KX105" s="218"/>
      <c r="KY105" s="218"/>
      <c r="KZ105" s="218"/>
      <c r="LA105" s="218"/>
      <c r="LB105" s="218"/>
      <c r="LC105" s="218"/>
      <c r="LD105" s="218"/>
      <c r="LE105" s="218"/>
      <c r="LF105" s="218"/>
      <c r="LG105" s="218"/>
      <c r="LH105" s="218"/>
      <c r="LI105" s="218"/>
      <c r="LJ105" s="218"/>
      <c r="LK105" s="218"/>
      <c r="LL105" s="218"/>
      <c r="LM105" s="218"/>
      <c r="LN105" s="218"/>
      <c r="LO105" s="218"/>
      <c r="LP105" s="218"/>
      <c r="LQ105" s="218"/>
      <c r="LR105" s="218"/>
      <c r="LS105" s="218"/>
      <c r="LT105" s="218"/>
      <c r="LU105" s="218"/>
      <c r="LV105" s="218"/>
      <c r="LW105" s="218"/>
      <c r="LX105" s="218"/>
      <c r="LY105" s="218"/>
      <c r="LZ105" s="218"/>
      <c r="MA105" s="218"/>
      <c r="MB105" s="218"/>
      <c r="MC105" s="218"/>
      <c r="MD105" s="218"/>
      <c r="ME105" s="218"/>
      <c r="MF105" s="218"/>
      <c r="MG105" s="218"/>
      <c r="MH105" s="218"/>
      <c r="MI105" s="218"/>
      <c r="MJ105" s="218"/>
      <c r="MK105" s="218"/>
      <c r="ML105" s="218"/>
      <c r="MM105" s="218"/>
      <c r="MN105" s="218"/>
      <c r="MO105" s="218"/>
      <c r="MP105" s="218"/>
      <c r="MQ105" s="218"/>
      <c r="MR105" s="218"/>
      <c r="MS105" s="218"/>
      <c r="MT105" s="218"/>
      <c r="MU105" s="218"/>
      <c r="MV105" s="218"/>
      <c r="MW105" s="218"/>
      <c r="MX105" s="218"/>
      <c r="MY105" s="218"/>
      <c r="MZ105" s="218"/>
      <c r="NA105" s="218"/>
      <c r="NB105" s="218"/>
      <c r="NC105" s="218"/>
      <c r="ND105" s="218"/>
      <c r="NE105" s="218"/>
      <c r="NF105" s="218"/>
      <c r="NG105" s="218"/>
      <c r="NH105" s="218"/>
      <c r="NI105" s="218"/>
      <c r="NJ105" s="218"/>
      <c r="NK105" s="218"/>
      <c r="NL105" s="218"/>
      <c r="NM105" s="218"/>
      <c r="NN105" s="218"/>
      <c r="NO105" s="218"/>
      <c r="NP105" s="218"/>
      <c r="NQ105" s="218"/>
      <c r="NR105" s="218"/>
      <c r="NS105" s="218"/>
      <c r="NT105" s="218"/>
      <c r="NU105" s="218"/>
      <c r="NV105" s="218"/>
      <c r="NW105" s="218"/>
      <c r="NX105" s="218"/>
      <c r="NY105" s="218"/>
      <c r="NZ105" s="218"/>
      <c r="OA105" s="218"/>
      <c r="OB105" s="218"/>
      <c r="OC105" s="218"/>
      <c r="OD105" s="218"/>
      <c r="OE105" s="218"/>
      <c r="OF105" s="218"/>
      <c r="OG105" s="218"/>
      <c r="OH105" s="218"/>
      <c r="OI105" s="218"/>
      <c r="OJ105" s="218"/>
      <c r="OK105" s="218"/>
      <c r="OL105" s="218"/>
      <c r="OM105" s="218"/>
      <c r="ON105" s="218"/>
      <c r="OO105" s="218"/>
      <c r="OP105" s="218"/>
      <c r="OQ105" s="218"/>
      <c r="OR105" s="218"/>
      <c r="OS105" s="218"/>
      <c r="OT105" s="218"/>
      <c r="OU105" s="218"/>
      <c r="OV105" s="218"/>
      <c r="OW105" s="218"/>
      <c r="OX105" s="218"/>
      <c r="OY105" s="218"/>
      <c r="OZ105" s="218"/>
      <c r="PA105" s="218"/>
      <c r="PB105" s="218"/>
      <c r="PC105" s="218"/>
      <c r="PD105" s="218"/>
      <c r="PE105" s="218"/>
    </row>
    <row r="106" spans="1:421" s="472" customFormat="1" ht="111" customHeight="1">
      <c r="A106" s="728">
        <v>88</v>
      </c>
      <c r="B106" s="600">
        <v>7000024508</v>
      </c>
      <c r="C106" s="600">
        <v>60</v>
      </c>
      <c r="D106" s="600">
        <v>150</v>
      </c>
      <c r="E106" s="600">
        <v>30</v>
      </c>
      <c r="F106" s="600" t="s">
        <v>529</v>
      </c>
      <c r="G106" s="599">
        <v>100018257</v>
      </c>
      <c r="H106" s="321"/>
      <c r="I106" s="322"/>
      <c r="J106" s="321"/>
      <c r="K106" s="320"/>
      <c r="L106" s="600" t="s">
        <v>624</v>
      </c>
      <c r="M106" s="600" t="s">
        <v>219</v>
      </c>
      <c r="N106" s="600">
        <v>10</v>
      </c>
      <c r="O106" s="465"/>
      <c r="P106" s="601">
        <v>18</v>
      </c>
      <c r="Q106" s="318" t="str">
        <f t="shared" si="33"/>
        <v>INCLUDED</v>
      </c>
      <c r="R106" s="318" t="str">
        <f t="shared" si="31"/>
        <v>INCLUDED</v>
      </c>
      <c r="S106" s="318" t="str">
        <f t="shared" si="34"/>
        <v>INCLUDED</v>
      </c>
      <c r="T106" s="466">
        <f t="shared" si="21"/>
        <v>0</v>
      </c>
      <c r="U106" s="300">
        <f t="shared" si="22"/>
        <v>0</v>
      </c>
      <c r="V106" s="371">
        <f>Discount!$J$36</f>
        <v>0</v>
      </c>
      <c r="W106" s="300">
        <f t="shared" si="23"/>
        <v>0</v>
      </c>
      <c r="X106" s="301">
        <f t="shared" si="24"/>
        <v>0</v>
      </c>
      <c r="Y106" s="467">
        <f t="shared" si="25"/>
        <v>0</v>
      </c>
      <c r="Z106" s="546">
        <f t="shared" si="26"/>
        <v>0</v>
      </c>
      <c r="AA106" s="467">
        <f t="shared" si="27"/>
        <v>0</v>
      </c>
      <c r="AB106" s="468">
        <f t="shared" si="28"/>
        <v>0</v>
      </c>
      <c r="AC106" s="467">
        <f t="shared" si="29"/>
        <v>0</v>
      </c>
      <c r="AD106" s="468"/>
      <c r="AE106" s="550"/>
      <c r="AF106" s="6"/>
      <c r="AG106" s="6"/>
      <c r="AH106" s="6"/>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218"/>
      <c r="BI106" s="218"/>
      <c r="BJ106" s="218"/>
      <c r="BK106" s="218"/>
      <c r="BL106" s="218"/>
      <c r="BM106" s="218"/>
      <c r="BN106" s="218"/>
      <c r="BO106" s="218"/>
      <c r="BP106" s="218"/>
      <c r="BQ106" s="218"/>
      <c r="BR106" s="218"/>
      <c r="BS106" s="218"/>
      <c r="BT106" s="218"/>
      <c r="BU106" s="218"/>
      <c r="BV106" s="218"/>
      <c r="BW106" s="218"/>
      <c r="BX106" s="218"/>
      <c r="BY106" s="218"/>
      <c r="BZ106" s="218"/>
      <c r="CA106" s="218"/>
      <c r="CB106" s="218"/>
      <c r="CC106" s="218"/>
      <c r="CD106" s="218"/>
      <c r="CE106" s="218"/>
      <c r="CF106" s="218"/>
      <c r="CG106" s="218"/>
      <c r="CH106" s="218"/>
      <c r="CI106" s="218"/>
      <c r="CJ106" s="218"/>
      <c r="CK106" s="218"/>
      <c r="CL106" s="218"/>
      <c r="CM106" s="218"/>
      <c r="CN106" s="218"/>
      <c r="CO106" s="218"/>
      <c r="CP106" s="218"/>
      <c r="CQ106" s="218"/>
      <c r="CR106" s="218"/>
      <c r="CS106" s="218"/>
      <c r="CT106" s="218"/>
      <c r="CU106" s="218"/>
      <c r="CV106" s="218"/>
      <c r="CW106" s="218"/>
      <c r="CX106" s="218"/>
      <c r="CY106" s="218"/>
      <c r="CZ106" s="218"/>
      <c r="DA106" s="218"/>
      <c r="DB106" s="218"/>
      <c r="DC106" s="218"/>
      <c r="DD106" s="218"/>
      <c r="DE106" s="218"/>
      <c r="DF106" s="218"/>
      <c r="DG106" s="218"/>
      <c r="DH106" s="218"/>
      <c r="DI106" s="218"/>
      <c r="DJ106" s="218"/>
      <c r="DK106" s="218"/>
      <c r="DL106" s="218"/>
      <c r="DM106" s="218"/>
      <c r="DN106" s="218"/>
      <c r="DO106" s="218"/>
      <c r="DP106" s="218"/>
      <c r="DQ106" s="218"/>
      <c r="DR106" s="218"/>
      <c r="DS106" s="218"/>
      <c r="DT106" s="218"/>
      <c r="DU106" s="218"/>
      <c r="DV106" s="218"/>
      <c r="DW106" s="218"/>
      <c r="DX106" s="218"/>
      <c r="DY106" s="218"/>
      <c r="DZ106" s="218"/>
      <c r="EA106" s="218"/>
      <c r="EB106" s="218"/>
      <c r="EC106" s="218"/>
      <c r="ED106" s="218"/>
      <c r="EE106" s="218"/>
      <c r="EF106" s="218"/>
      <c r="EG106" s="218"/>
      <c r="EH106" s="218"/>
      <c r="EI106" s="218"/>
      <c r="EJ106" s="218"/>
      <c r="EK106" s="218"/>
      <c r="EL106" s="218"/>
      <c r="EM106" s="218"/>
      <c r="EN106" s="218"/>
      <c r="EO106" s="218"/>
      <c r="EP106" s="218"/>
      <c r="EQ106" s="218"/>
      <c r="ER106" s="218"/>
      <c r="ES106" s="218"/>
      <c r="ET106" s="218"/>
      <c r="EU106" s="218"/>
      <c r="EV106" s="218"/>
      <c r="EW106" s="218"/>
      <c r="EX106" s="218"/>
      <c r="EY106" s="218"/>
      <c r="EZ106" s="218"/>
      <c r="FA106" s="218"/>
      <c r="FB106" s="218"/>
      <c r="FC106" s="218"/>
      <c r="FD106" s="218"/>
      <c r="FE106" s="218"/>
      <c r="FF106" s="218"/>
      <c r="FG106" s="218"/>
      <c r="FH106" s="218"/>
      <c r="FI106" s="218"/>
      <c r="FJ106" s="218"/>
      <c r="FK106" s="218"/>
      <c r="FL106" s="218"/>
      <c r="FM106" s="218"/>
      <c r="FN106" s="218"/>
      <c r="FO106" s="218"/>
      <c r="FP106" s="218"/>
      <c r="FQ106" s="218"/>
      <c r="FR106" s="218"/>
      <c r="FS106" s="218"/>
      <c r="FT106" s="218"/>
      <c r="FU106" s="218"/>
      <c r="FV106" s="218"/>
      <c r="FW106" s="218"/>
      <c r="FX106" s="218"/>
      <c r="FY106" s="218"/>
      <c r="FZ106" s="218"/>
      <c r="GA106" s="218"/>
      <c r="GB106" s="218"/>
      <c r="GC106" s="218"/>
      <c r="GD106" s="218"/>
      <c r="GE106" s="218"/>
      <c r="GF106" s="218"/>
      <c r="GG106" s="218"/>
      <c r="GH106" s="218"/>
      <c r="GI106" s="218"/>
      <c r="GJ106" s="218"/>
      <c r="GK106" s="218"/>
      <c r="GL106" s="218"/>
      <c r="GM106" s="218"/>
      <c r="GN106" s="218"/>
      <c r="GO106" s="218"/>
      <c r="GP106" s="218"/>
      <c r="GQ106" s="218"/>
      <c r="GR106" s="218"/>
      <c r="GS106" s="218"/>
      <c r="GT106" s="218"/>
      <c r="GU106" s="218"/>
      <c r="GV106" s="218"/>
      <c r="GW106" s="218"/>
      <c r="GX106" s="218"/>
      <c r="GY106" s="218"/>
      <c r="GZ106" s="218"/>
      <c r="HA106" s="218"/>
      <c r="HB106" s="218"/>
      <c r="HC106" s="218"/>
      <c r="HD106" s="218"/>
      <c r="HE106" s="218"/>
      <c r="HF106" s="218"/>
      <c r="HG106" s="218"/>
      <c r="HH106" s="218"/>
      <c r="HI106" s="218"/>
      <c r="HJ106" s="218"/>
      <c r="HK106" s="218"/>
      <c r="HL106" s="218"/>
      <c r="HM106" s="218"/>
      <c r="HN106" s="218"/>
      <c r="HO106" s="218"/>
      <c r="HP106" s="218"/>
      <c r="HQ106" s="218"/>
      <c r="HR106" s="218"/>
      <c r="HS106" s="218"/>
      <c r="HT106" s="218"/>
      <c r="HU106" s="218"/>
      <c r="HV106" s="218"/>
      <c r="HW106" s="218"/>
      <c r="HX106" s="218"/>
      <c r="HY106" s="218"/>
      <c r="HZ106" s="218"/>
      <c r="IA106" s="218"/>
      <c r="IB106" s="218"/>
      <c r="IC106" s="218"/>
      <c r="ID106" s="218"/>
      <c r="IE106" s="218"/>
      <c r="IF106" s="218"/>
      <c r="IG106" s="218"/>
      <c r="IH106" s="218"/>
      <c r="II106" s="218"/>
      <c r="IJ106" s="218"/>
      <c r="IK106" s="218"/>
      <c r="IL106" s="218"/>
      <c r="IM106" s="218"/>
      <c r="IN106" s="218"/>
      <c r="IO106" s="218"/>
      <c r="IP106" s="218"/>
      <c r="IQ106" s="218"/>
      <c r="IR106" s="218"/>
      <c r="IS106" s="218"/>
      <c r="IT106" s="218"/>
      <c r="IU106" s="218"/>
      <c r="IV106" s="218"/>
      <c r="IW106" s="218"/>
      <c r="IX106" s="218"/>
      <c r="IY106" s="218"/>
      <c r="IZ106" s="218"/>
      <c r="JA106" s="218"/>
      <c r="JB106" s="218"/>
      <c r="JC106" s="218"/>
      <c r="JD106" s="218"/>
      <c r="JE106" s="218"/>
      <c r="JF106" s="218"/>
      <c r="JG106" s="218"/>
      <c r="JH106" s="218"/>
      <c r="JI106" s="218"/>
      <c r="JJ106" s="218"/>
      <c r="JK106" s="218"/>
      <c r="JL106" s="218"/>
      <c r="JM106" s="218"/>
      <c r="JN106" s="218"/>
      <c r="JO106" s="218"/>
      <c r="JP106" s="218"/>
      <c r="JQ106" s="218"/>
      <c r="JR106" s="218"/>
      <c r="JS106" s="218"/>
      <c r="JT106" s="218"/>
      <c r="JU106" s="218"/>
      <c r="JV106" s="218"/>
      <c r="JW106" s="218"/>
      <c r="JX106" s="218"/>
      <c r="JY106" s="218"/>
      <c r="JZ106" s="218"/>
      <c r="KA106" s="218"/>
      <c r="KB106" s="218"/>
      <c r="KC106" s="218"/>
      <c r="KD106" s="218"/>
      <c r="KE106" s="218"/>
      <c r="KF106" s="218"/>
      <c r="KG106" s="218"/>
      <c r="KH106" s="218"/>
      <c r="KI106" s="218"/>
      <c r="KJ106" s="218"/>
      <c r="KK106" s="218"/>
      <c r="KL106" s="218"/>
      <c r="KM106" s="218"/>
      <c r="KN106" s="218"/>
      <c r="KO106" s="218"/>
      <c r="KP106" s="218"/>
      <c r="KQ106" s="218"/>
      <c r="KR106" s="218"/>
      <c r="KS106" s="218"/>
      <c r="KT106" s="218"/>
      <c r="KU106" s="218"/>
      <c r="KV106" s="218"/>
      <c r="KW106" s="218"/>
      <c r="KX106" s="218"/>
      <c r="KY106" s="218"/>
      <c r="KZ106" s="218"/>
      <c r="LA106" s="218"/>
      <c r="LB106" s="218"/>
      <c r="LC106" s="218"/>
      <c r="LD106" s="218"/>
      <c r="LE106" s="218"/>
      <c r="LF106" s="218"/>
      <c r="LG106" s="218"/>
      <c r="LH106" s="218"/>
      <c r="LI106" s="218"/>
      <c r="LJ106" s="218"/>
      <c r="LK106" s="218"/>
      <c r="LL106" s="218"/>
      <c r="LM106" s="218"/>
      <c r="LN106" s="218"/>
      <c r="LO106" s="218"/>
      <c r="LP106" s="218"/>
      <c r="LQ106" s="218"/>
      <c r="LR106" s="218"/>
      <c r="LS106" s="218"/>
      <c r="LT106" s="218"/>
      <c r="LU106" s="218"/>
      <c r="LV106" s="218"/>
      <c r="LW106" s="218"/>
      <c r="LX106" s="218"/>
      <c r="LY106" s="218"/>
      <c r="LZ106" s="218"/>
      <c r="MA106" s="218"/>
      <c r="MB106" s="218"/>
      <c r="MC106" s="218"/>
      <c r="MD106" s="218"/>
      <c r="ME106" s="218"/>
      <c r="MF106" s="218"/>
      <c r="MG106" s="218"/>
      <c r="MH106" s="218"/>
      <c r="MI106" s="218"/>
      <c r="MJ106" s="218"/>
      <c r="MK106" s="218"/>
      <c r="ML106" s="218"/>
      <c r="MM106" s="218"/>
      <c r="MN106" s="218"/>
      <c r="MO106" s="218"/>
      <c r="MP106" s="218"/>
      <c r="MQ106" s="218"/>
      <c r="MR106" s="218"/>
      <c r="MS106" s="218"/>
      <c r="MT106" s="218"/>
      <c r="MU106" s="218"/>
      <c r="MV106" s="218"/>
      <c r="MW106" s="218"/>
      <c r="MX106" s="218"/>
      <c r="MY106" s="218"/>
      <c r="MZ106" s="218"/>
      <c r="NA106" s="218"/>
      <c r="NB106" s="218"/>
      <c r="NC106" s="218"/>
      <c r="ND106" s="218"/>
      <c r="NE106" s="218"/>
      <c r="NF106" s="218"/>
      <c r="NG106" s="218"/>
      <c r="NH106" s="218"/>
      <c r="NI106" s="218"/>
      <c r="NJ106" s="218"/>
      <c r="NK106" s="218"/>
      <c r="NL106" s="218"/>
      <c r="NM106" s="218"/>
      <c r="NN106" s="218"/>
      <c r="NO106" s="218"/>
      <c r="NP106" s="218"/>
      <c r="NQ106" s="218"/>
      <c r="NR106" s="218"/>
      <c r="NS106" s="218"/>
      <c r="NT106" s="218"/>
      <c r="NU106" s="218"/>
      <c r="NV106" s="218"/>
      <c r="NW106" s="218"/>
      <c r="NX106" s="218"/>
      <c r="NY106" s="218"/>
      <c r="NZ106" s="218"/>
      <c r="OA106" s="218"/>
      <c r="OB106" s="218"/>
      <c r="OC106" s="218"/>
      <c r="OD106" s="218"/>
      <c r="OE106" s="218"/>
      <c r="OF106" s="218"/>
      <c r="OG106" s="218"/>
      <c r="OH106" s="218"/>
      <c r="OI106" s="218"/>
      <c r="OJ106" s="218"/>
      <c r="OK106" s="218"/>
      <c r="OL106" s="218"/>
      <c r="OM106" s="218"/>
      <c r="ON106" s="218"/>
      <c r="OO106" s="218"/>
      <c r="OP106" s="218"/>
      <c r="OQ106" s="218"/>
      <c r="OR106" s="218"/>
      <c r="OS106" s="218"/>
      <c r="OT106" s="218"/>
      <c r="OU106" s="218"/>
      <c r="OV106" s="218"/>
      <c r="OW106" s="218"/>
      <c r="OX106" s="218"/>
      <c r="OY106" s="218"/>
      <c r="OZ106" s="218"/>
      <c r="PA106" s="218"/>
      <c r="PB106" s="218"/>
      <c r="PC106" s="218"/>
      <c r="PD106" s="218"/>
      <c r="PE106" s="218"/>
    </row>
    <row r="107" spans="1:421" s="472" customFormat="1" ht="111" customHeight="1">
      <c r="A107" s="727">
        <v>89</v>
      </c>
      <c r="B107" s="600">
        <v>7000024508</v>
      </c>
      <c r="C107" s="600">
        <v>60</v>
      </c>
      <c r="D107" s="600">
        <v>150</v>
      </c>
      <c r="E107" s="600">
        <v>40</v>
      </c>
      <c r="F107" s="600" t="s">
        <v>529</v>
      </c>
      <c r="G107" s="599">
        <v>100008105</v>
      </c>
      <c r="H107" s="321"/>
      <c r="I107" s="322"/>
      <c r="J107" s="321"/>
      <c r="K107" s="320"/>
      <c r="L107" s="600" t="s">
        <v>625</v>
      </c>
      <c r="M107" s="600" t="s">
        <v>219</v>
      </c>
      <c r="N107" s="600">
        <v>39</v>
      </c>
      <c r="O107" s="465"/>
      <c r="P107" s="601">
        <v>18</v>
      </c>
      <c r="Q107" s="318" t="str">
        <f t="shared" si="33"/>
        <v>INCLUDED</v>
      </c>
      <c r="R107" s="318" t="str">
        <f t="shared" si="31"/>
        <v>INCLUDED</v>
      </c>
      <c r="S107" s="318" t="str">
        <f t="shared" si="34"/>
        <v>INCLUDED</v>
      </c>
      <c r="T107" s="466">
        <f t="shared" si="21"/>
        <v>0</v>
      </c>
      <c r="U107" s="300">
        <f t="shared" si="22"/>
        <v>0</v>
      </c>
      <c r="V107" s="371">
        <f>Discount!$J$36</f>
        <v>0</v>
      </c>
      <c r="W107" s="300">
        <f t="shared" si="23"/>
        <v>0</v>
      </c>
      <c r="X107" s="301">
        <f t="shared" si="24"/>
        <v>0</v>
      </c>
      <c r="Y107" s="467">
        <f t="shared" si="25"/>
        <v>0</v>
      </c>
      <c r="Z107" s="546">
        <f t="shared" si="26"/>
        <v>0</v>
      </c>
      <c r="AA107" s="467">
        <f t="shared" si="27"/>
        <v>0</v>
      </c>
      <c r="AB107" s="468">
        <f t="shared" si="28"/>
        <v>0</v>
      </c>
      <c r="AC107" s="467">
        <f t="shared" si="29"/>
        <v>0</v>
      </c>
      <c r="AD107" s="468"/>
      <c r="AE107" s="550"/>
      <c r="AF107" s="6"/>
      <c r="AG107" s="6"/>
      <c r="AH107" s="6"/>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218"/>
      <c r="BI107" s="218"/>
      <c r="BJ107" s="218"/>
      <c r="BK107" s="218"/>
      <c r="BL107" s="218"/>
      <c r="BM107" s="218"/>
      <c r="BN107" s="218"/>
      <c r="BO107" s="218"/>
      <c r="BP107" s="218"/>
      <c r="BQ107" s="218"/>
      <c r="BR107" s="218"/>
      <c r="BS107" s="218"/>
      <c r="BT107" s="218"/>
      <c r="BU107" s="218"/>
      <c r="BV107" s="218"/>
      <c r="BW107" s="218"/>
      <c r="BX107" s="218"/>
      <c r="BY107" s="218"/>
      <c r="BZ107" s="218"/>
      <c r="CA107" s="218"/>
      <c r="CB107" s="218"/>
      <c r="CC107" s="218"/>
      <c r="CD107" s="218"/>
      <c r="CE107" s="218"/>
      <c r="CF107" s="218"/>
      <c r="CG107" s="218"/>
      <c r="CH107" s="218"/>
      <c r="CI107" s="218"/>
      <c r="CJ107" s="218"/>
      <c r="CK107" s="218"/>
      <c r="CL107" s="218"/>
      <c r="CM107" s="218"/>
      <c r="CN107" s="218"/>
      <c r="CO107" s="218"/>
      <c r="CP107" s="218"/>
      <c r="CQ107" s="218"/>
      <c r="CR107" s="218"/>
      <c r="CS107" s="218"/>
      <c r="CT107" s="218"/>
      <c r="CU107" s="218"/>
      <c r="CV107" s="218"/>
      <c r="CW107" s="218"/>
      <c r="CX107" s="218"/>
      <c r="CY107" s="218"/>
      <c r="CZ107" s="218"/>
      <c r="DA107" s="218"/>
      <c r="DB107" s="218"/>
      <c r="DC107" s="218"/>
      <c r="DD107" s="218"/>
      <c r="DE107" s="218"/>
      <c r="DF107" s="218"/>
      <c r="DG107" s="218"/>
      <c r="DH107" s="218"/>
      <c r="DI107" s="218"/>
      <c r="DJ107" s="218"/>
      <c r="DK107" s="218"/>
      <c r="DL107" s="218"/>
      <c r="DM107" s="218"/>
      <c r="DN107" s="218"/>
      <c r="DO107" s="218"/>
      <c r="DP107" s="218"/>
      <c r="DQ107" s="218"/>
      <c r="DR107" s="218"/>
      <c r="DS107" s="218"/>
      <c r="DT107" s="218"/>
      <c r="DU107" s="218"/>
      <c r="DV107" s="218"/>
      <c r="DW107" s="218"/>
      <c r="DX107" s="218"/>
      <c r="DY107" s="218"/>
      <c r="DZ107" s="218"/>
      <c r="EA107" s="218"/>
      <c r="EB107" s="218"/>
      <c r="EC107" s="218"/>
      <c r="ED107" s="218"/>
      <c r="EE107" s="218"/>
      <c r="EF107" s="218"/>
      <c r="EG107" s="218"/>
      <c r="EH107" s="218"/>
      <c r="EI107" s="218"/>
      <c r="EJ107" s="218"/>
      <c r="EK107" s="218"/>
      <c r="EL107" s="218"/>
      <c r="EM107" s="218"/>
      <c r="EN107" s="218"/>
      <c r="EO107" s="218"/>
      <c r="EP107" s="218"/>
      <c r="EQ107" s="218"/>
      <c r="ER107" s="218"/>
      <c r="ES107" s="218"/>
      <c r="ET107" s="218"/>
      <c r="EU107" s="218"/>
      <c r="EV107" s="218"/>
      <c r="EW107" s="218"/>
      <c r="EX107" s="218"/>
      <c r="EY107" s="218"/>
      <c r="EZ107" s="218"/>
      <c r="FA107" s="218"/>
      <c r="FB107" s="218"/>
      <c r="FC107" s="218"/>
      <c r="FD107" s="218"/>
      <c r="FE107" s="218"/>
      <c r="FF107" s="218"/>
      <c r="FG107" s="218"/>
      <c r="FH107" s="218"/>
      <c r="FI107" s="218"/>
      <c r="FJ107" s="218"/>
      <c r="FK107" s="218"/>
      <c r="FL107" s="218"/>
      <c r="FM107" s="218"/>
      <c r="FN107" s="218"/>
      <c r="FO107" s="218"/>
      <c r="FP107" s="218"/>
      <c r="FQ107" s="218"/>
      <c r="FR107" s="218"/>
      <c r="FS107" s="218"/>
      <c r="FT107" s="218"/>
      <c r="FU107" s="218"/>
      <c r="FV107" s="218"/>
      <c r="FW107" s="218"/>
      <c r="FX107" s="218"/>
      <c r="FY107" s="218"/>
      <c r="FZ107" s="218"/>
      <c r="GA107" s="218"/>
      <c r="GB107" s="218"/>
      <c r="GC107" s="218"/>
      <c r="GD107" s="218"/>
      <c r="GE107" s="218"/>
      <c r="GF107" s="218"/>
      <c r="GG107" s="218"/>
      <c r="GH107" s="218"/>
      <c r="GI107" s="218"/>
      <c r="GJ107" s="218"/>
      <c r="GK107" s="218"/>
      <c r="GL107" s="218"/>
      <c r="GM107" s="218"/>
      <c r="GN107" s="218"/>
      <c r="GO107" s="218"/>
      <c r="GP107" s="218"/>
      <c r="GQ107" s="218"/>
      <c r="GR107" s="218"/>
      <c r="GS107" s="218"/>
      <c r="GT107" s="218"/>
      <c r="GU107" s="218"/>
      <c r="GV107" s="218"/>
      <c r="GW107" s="218"/>
      <c r="GX107" s="218"/>
      <c r="GY107" s="218"/>
      <c r="GZ107" s="218"/>
      <c r="HA107" s="218"/>
      <c r="HB107" s="218"/>
      <c r="HC107" s="218"/>
      <c r="HD107" s="218"/>
      <c r="HE107" s="218"/>
      <c r="HF107" s="218"/>
      <c r="HG107" s="218"/>
      <c r="HH107" s="218"/>
      <c r="HI107" s="218"/>
      <c r="HJ107" s="218"/>
      <c r="HK107" s="218"/>
      <c r="HL107" s="218"/>
      <c r="HM107" s="218"/>
      <c r="HN107" s="218"/>
      <c r="HO107" s="218"/>
      <c r="HP107" s="218"/>
      <c r="HQ107" s="218"/>
      <c r="HR107" s="218"/>
      <c r="HS107" s="218"/>
      <c r="HT107" s="218"/>
      <c r="HU107" s="218"/>
      <c r="HV107" s="218"/>
      <c r="HW107" s="218"/>
      <c r="HX107" s="218"/>
      <c r="HY107" s="218"/>
      <c r="HZ107" s="218"/>
      <c r="IA107" s="218"/>
      <c r="IB107" s="218"/>
      <c r="IC107" s="218"/>
      <c r="ID107" s="218"/>
      <c r="IE107" s="218"/>
      <c r="IF107" s="218"/>
      <c r="IG107" s="218"/>
      <c r="IH107" s="218"/>
      <c r="II107" s="218"/>
      <c r="IJ107" s="218"/>
      <c r="IK107" s="218"/>
      <c r="IL107" s="218"/>
      <c r="IM107" s="218"/>
      <c r="IN107" s="218"/>
      <c r="IO107" s="218"/>
      <c r="IP107" s="218"/>
      <c r="IQ107" s="218"/>
      <c r="IR107" s="218"/>
      <c r="IS107" s="218"/>
      <c r="IT107" s="218"/>
      <c r="IU107" s="218"/>
      <c r="IV107" s="218"/>
      <c r="IW107" s="218"/>
      <c r="IX107" s="218"/>
      <c r="IY107" s="218"/>
      <c r="IZ107" s="218"/>
      <c r="JA107" s="218"/>
      <c r="JB107" s="218"/>
      <c r="JC107" s="218"/>
      <c r="JD107" s="218"/>
      <c r="JE107" s="218"/>
      <c r="JF107" s="218"/>
      <c r="JG107" s="218"/>
      <c r="JH107" s="218"/>
      <c r="JI107" s="218"/>
      <c r="JJ107" s="218"/>
      <c r="JK107" s="218"/>
      <c r="JL107" s="218"/>
      <c r="JM107" s="218"/>
      <c r="JN107" s="218"/>
      <c r="JO107" s="218"/>
      <c r="JP107" s="218"/>
      <c r="JQ107" s="218"/>
      <c r="JR107" s="218"/>
      <c r="JS107" s="218"/>
      <c r="JT107" s="218"/>
      <c r="JU107" s="218"/>
      <c r="JV107" s="218"/>
      <c r="JW107" s="218"/>
      <c r="JX107" s="218"/>
      <c r="JY107" s="218"/>
      <c r="JZ107" s="218"/>
      <c r="KA107" s="218"/>
      <c r="KB107" s="218"/>
      <c r="KC107" s="218"/>
      <c r="KD107" s="218"/>
      <c r="KE107" s="218"/>
      <c r="KF107" s="218"/>
      <c r="KG107" s="218"/>
      <c r="KH107" s="218"/>
      <c r="KI107" s="218"/>
      <c r="KJ107" s="218"/>
      <c r="KK107" s="218"/>
      <c r="KL107" s="218"/>
      <c r="KM107" s="218"/>
      <c r="KN107" s="218"/>
      <c r="KO107" s="218"/>
      <c r="KP107" s="218"/>
      <c r="KQ107" s="218"/>
      <c r="KR107" s="218"/>
      <c r="KS107" s="218"/>
      <c r="KT107" s="218"/>
      <c r="KU107" s="218"/>
      <c r="KV107" s="218"/>
      <c r="KW107" s="218"/>
      <c r="KX107" s="218"/>
      <c r="KY107" s="218"/>
      <c r="KZ107" s="218"/>
      <c r="LA107" s="218"/>
      <c r="LB107" s="218"/>
      <c r="LC107" s="218"/>
      <c r="LD107" s="218"/>
      <c r="LE107" s="218"/>
      <c r="LF107" s="218"/>
      <c r="LG107" s="218"/>
      <c r="LH107" s="218"/>
      <c r="LI107" s="218"/>
      <c r="LJ107" s="218"/>
      <c r="LK107" s="218"/>
      <c r="LL107" s="218"/>
      <c r="LM107" s="218"/>
      <c r="LN107" s="218"/>
      <c r="LO107" s="218"/>
      <c r="LP107" s="218"/>
      <c r="LQ107" s="218"/>
      <c r="LR107" s="218"/>
      <c r="LS107" s="218"/>
      <c r="LT107" s="218"/>
      <c r="LU107" s="218"/>
      <c r="LV107" s="218"/>
      <c r="LW107" s="218"/>
      <c r="LX107" s="218"/>
      <c r="LY107" s="218"/>
      <c r="LZ107" s="218"/>
      <c r="MA107" s="218"/>
      <c r="MB107" s="218"/>
      <c r="MC107" s="218"/>
      <c r="MD107" s="218"/>
      <c r="ME107" s="218"/>
      <c r="MF107" s="218"/>
      <c r="MG107" s="218"/>
      <c r="MH107" s="218"/>
      <c r="MI107" s="218"/>
      <c r="MJ107" s="218"/>
      <c r="MK107" s="218"/>
      <c r="ML107" s="218"/>
      <c r="MM107" s="218"/>
      <c r="MN107" s="218"/>
      <c r="MO107" s="218"/>
      <c r="MP107" s="218"/>
      <c r="MQ107" s="218"/>
      <c r="MR107" s="218"/>
      <c r="MS107" s="218"/>
      <c r="MT107" s="218"/>
      <c r="MU107" s="218"/>
      <c r="MV107" s="218"/>
      <c r="MW107" s="218"/>
      <c r="MX107" s="218"/>
      <c r="MY107" s="218"/>
      <c r="MZ107" s="218"/>
      <c r="NA107" s="218"/>
      <c r="NB107" s="218"/>
      <c r="NC107" s="218"/>
      <c r="ND107" s="218"/>
      <c r="NE107" s="218"/>
      <c r="NF107" s="218"/>
      <c r="NG107" s="218"/>
      <c r="NH107" s="218"/>
      <c r="NI107" s="218"/>
      <c r="NJ107" s="218"/>
      <c r="NK107" s="218"/>
      <c r="NL107" s="218"/>
      <c r="NM107" s="218"/>
      <c r="NN107" s="218"/>
      <c r="NO107" s="218"/>
      <c r="NP107" s="218"/>
      <c r="NQ107" s="218"/>
      <c r="NR107" s="218"/>
      <c r="NS107" s="218"/>
      <c r="NT107" s="218"/>
      <c r="NU107" s="218"/>
      <c r="NV107" s="218"/>
      <c r="NW107" s="218"/>
      <c r="NX107" s="218"/>
      <c r="NY107" s="218"/>
      <c r="NZ107" s="218"/>
      <c r="OA107" s="218"/>
      <c r="OB107" s="218"/>
      <c r="OC107" s="218"/>
      <c r="OD107" s="218"/>
      <c r="OE107" s="218"/>
      <c r="OF107" s="218"/>
      <c r="OG107" s="218"/>
      <c r="OH107" s="218"/>
      <c r="OI107" s="218"/>
      <c r="OJ107" s="218"/>
      <c r="OK107" s="218"/>
      <c r="OL107" s="218"/>
      <c r="OM107" s="218"/>
      <c r="ON107" s="218"/>
      <c r="OO107" s="218"/>
      <c r="OP107" s="218"/>
      <c r="OQ107" s="218"/>
      <c r="OR107" s="218"/>
      <c r="OS107" s="218"/>
      <c r="OT107" s="218"/>
      <c r="OU107" s="218"/>
      <c r="OV107" s="218"/>
      <c r="OW107" s="218"/>
      <c r="OX107" s="218"/>
      <c r="OY107" s="218"/>
      <c r="OZ107" s="218"/>
      <c r="PA107" s="218"/>
      <c r="PB107" s="218"/>
      <c r="PC107" s="218"/>
      <c r="PD107" s="218"/>
      <c r="PE107" s="218"/>
    </row>
    <row r="108" spans="1:421" s="469" customFormat="1" ht="111" customHeight="1">
      <c r="A108" s="728">
        <v>90</v>
      </c>
      <c r="B108" s="600">
        <v>7000024508</v>
      </c>
      <c r="C108" s="600">
        <v>60</v>
      </c>
      <c r="D108" s="600">
        <v>150</v>
      </c>
      <c r="E108" s="600">
        <v>50</v>
      </c>
      <c r="F108" s="600" t="s">
        <v>529</v>
      </c>
      <c r="G108" s="599">
        <v>100004928</v>
      </c>
      <c r="H108" s="321"/>
      <c r="I108" s="322"/>
      <c r="J108" s="321"/>
      <c r="K108" s="320"/>
      <c r="L108" s="600" t="s">
        <v>476</v>
      </c>
      <c r="M108" s="600" t="s">
        <v>219</v>
      </c>
      <c r="N108" s="600">
        <v>43</v>
      </c>
      <c r="O108" s="465"/>
      <c r="P108" s="601">
        <v>18</v>
      </c>
      <c r="Q108" s="318" t="str">
        <f t="shared" si="33"/>
        <v>INCLUDED</v>
      </c>
      <c r="R108" s="318" t="str">
        <f t="shared" si="31"/>
        <v>INCLUDED</v>
      </c>
      <c r="S108" s="318" t="str">
        <f t="shared" si="34"/>
        <v>INCLUDED</v>
      </c>
      <c r="T108" s="466">
        <f t="shared" si="21"/>
        <v>0</v>
      </c>
      <c r="U108" s="300">
        <f t="shared" si="22"/>
        <v>0</v>
      </c>
      <c r="V108" s="371">
        <f>Discount!$J$36</f>
        <v>0</v>
      </c>
      <c r="W108" s="300">
        <f t="shared" si="23"/>
        <v>0</v>
      </c>
      <c r="X108" s="301">
        <f t="shared" si="24"/>
        <v>0</v>
      </c>
      <c r="Y108" s="467">
        <f t="shared" si="25"/>
        <v>0</v>
      </c>
      <c r="Z108" s="546">
        <f t="shared" si="26"/>
        <v>0</v>
      </c>
      <c r="AA108" s="467">
        <f t="shared" si="27"/>
        <v>0</v>
      </c>
      <c r="AB108" s="468">
        <f t="shared" si="28"/>
        <v>0</v>
      </c>
      <c r="AC108" s="467">
        <f t="shared" si="29"/>
        <v>0</v>
      </c>
      <c r="AD108" s="468"/>
      <c r="AE108" s="550"/>
      <c r="AF108" s="6"/>
      <c r="AG108" s="6"/>
      <c r="AH108" s="6"/>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c r="IS108" s="3"/>
      <c r="IT108" s="3"/>
      <c r="IU108" s="3"/>
      <c r="IV108" s="3"/>
      <c r="IW108" s="3"/>
      <c r="IX108" s="3"/>
      <c r="IY108" s="3"/>
      <c r="IZ108" s="3"/>
      <c r="JA108" s="3"/>
      <c r="JB108" s="3"/>
      <c r="JC108" s="3"/>
      <c r="JD108" s="3"/>
      <c r="JE108" s="3"/>
      <c r="JF108" s="3"/>
      <c r="JG108" s="3"/>
      <c r="JH108" s="3"/>
      <c r="JI108" s="3"/>
      <c r="JJ108" s="3"/>
      <c r="JK108" s="3"/>
      <c r="JL108" s="3"/>
      <c r="JM108" s="3"/>
      <c r="JN108" s="3"/>
      <c r="JO108" s="3"/>
      <c r="JP108" s="3"/>
      <c r="JQ108" s="3"/>
      <c r="JR108" s="3"/>
      <c r="JS108" s="3"/>
      <c r="JT108" s="3"/>
      <c r="JU108" s="3"/>
      <c r="JV108" s="3"/>
      <c r="JW108" s="3"/>
      <c r="JX108" s="3"/>
      <c r="JY108" s="3"/>
      <c r="JZ108" s="3"/>
      <c r="KA108" s="3"/>
      <c r="KB108" s="3"/>
      <c r="KC108" s="3"/>
      <c r="KD108" s="3"/>
      <c r="KE108" s="3"/>
      <c r="KF108" s="3"/>
      <c r="KG108" s="3"/>
      <c r="KH108" s="3"/>
      <c r="KI108" s="3"/>
      <c r="KJ108" s="3"/>
      <c r="KK108" s="3"/>
      <c r="KL108" s="3"/>
      <c r="KM108" s="3"/>
      <c r="KN108" s="3"/>
      <c r="KO108" s="3"/>
      <c r="KP108" s="3"/>
      <c r="KQ108" s="3"/>
      <c r="KR108" s="3"/>
      <c r="KS108" s="3"/>
      <c r="KT108" s="3"/>
      <c r="KU108" s="3"/>
      <c r="KV108" s="3"/>
      <c r="KW108" s="3"/>
      <c r="KX108" s="3"/>
      <c r="KY108" s="3"/>
      <c r="KZ108" s="3"/>
      <c r="LA108" s="3"/>
      <c r="LB108" s="3"/>
      <c r="LC108" s="3"/>
      <c r="LD108" s="3"/>
      <c r="LE108" s="3"/>
      <c r="LF108" s="3"/>
      <c r="LG108" s="3"/>
      <c r="LH108" s="3"/>
      <c r="LI108" s="3"/>
      <c r="LJ108" s="3"/>
      <c r="LK108" s="3"/>
      <c r="LL108" s="3"/>
      <c r="LM108" s="3"/>
      <c r="LN108" s="3"/>
      <c r="LO108" s="3"/>
      <c r="LP108" s="3"/>
      <c r="LQ108" s="3"/>
      <c r="LR108" s="3"/>
      <c r="LS108" s="3"/>
      <c r="LT108" s="3"/>
      <c r="LU108" s="3"/>
      <c r="LV108" s="3"/>
      <c r="LW108" s="3"/>
      <c r="LX108" s="3"/>
      <c r="LY108" s="3"/>
      <c r="LZ108" s="3"/>
      <c r="MA108" s="3"/>
      <c r="MB108" s="3"/>
      <c r="MC108" s="3"/>
      <c r="MD108" s="3"/>
      <c r="ME108" s="3"/>
      <c r="MF108" s="3"/>
      <c r="MG108" s="3"/>
      <c r="MH108" s="3"/>
      <c r="MI108" s="3"/>
      <c r="MJ108" s="3"/>
      <c r="MK108" s="3"/>
      <c r="ML108" s="3"/>
      <c r="MM108" s="3"/>
      <c r="MN108" s="3"/>
      <c r="MO108" s="3"/>
      <c r="MP108" s="3"/>
      <c r="MQ108" s="3"/>
      <c r="MR108" s="3"/>
      <c r="MS108" s="3"/>
      <c r="MT108" s="3"/>
      <c r="MU108" s="3"/>
      <c r="MV108" s="3"/>
      <c r="MW108" s="3"/>
      <c r="MX108" s="3"/>
      <c r="MY108" s="3"/>
      <c r="MZ108" s="3"/>
      <c r="NA108" s="3"/>
      <c r="NB108" s="3"/>
      <c r="NC108" s="3"/>
      <c r="ND108" s="3"/>
      <c r="NE108" s="3"/>
      <c r="NF108" s="3"/>
      <c r="NG108" s="3"/>
      <c r="NH108" s="3"/>
      <c r="NI108" s="3"/>
      <c r="NJ108" s="3"/>
      <c r="NK108" s="3"/>
      <c r="NL108" s="3"/>
      <c r="NM108" s="3"/>
      <c r="NN108" s="3"/>
      <c r="NO108" s="3"/>
      <c r="NP108" s="3"/>
      <c r="NQ108" s="3"/>
      <c r="NR108" s="3"/>
      <c r="NS108" s="3"/>
      <c r="NT108" s="3"/>
      <c r="NU108" s="3"/>
      <c r="NV108" s="3"/>
      <c r="NW108" s="3"/>
      <c r="NX108" s="3"/>
      <c r="NY108" s="3"/>
      <c r="NZ108" s="3"/>
      <c r="OA108" s="3"/>
      <c r="OB108" s="3"/>
      <c r="OC108" s="3"/>
      <c r="OD108" s="3"/>
      <c r="OE108" s="3"/>
      <c r="OF108" s="3"/>
      <c r="OG108" s="3"/>
      <c r="OH108" s="3"/>
      <c r="OI108" s="3"/>
      <c r="OJ108" s="3"/>
      <c r="OK108" s="3"/>
      <c r="OL108" s="3"/>
      <c r="OM108" s="3"/>
      <c r="ON108" s="3"/>
      <c r="OO108" s="3"/>
      <c r="OP108" s="3"/>
      <c r="OQ108" s="3"/>
      <c r="OR108" s="3"/>
      <c r="OS108" s="3"/>
      <c r="OT108" s="3"/>
      <c r="OU108" s="3"/>
      <c r="OV108" s="3"/>
      <c r="OW108" s="3"/>
      <c r="OX108" s="3"/>
      <c r="OY108" s="3"/>
      <c r="OZ108" s="3"/>
      <c r="PA108" s="3"/>
      <c r="PB108" s="3"/>
      <c r="PC108" s="3"/>
      <c r="PD108" s="3"/>
      <c r="PE108" s="3"/>
    </row>
    <row r="109" spans="1:421" s="469" customFormat="1" ht="111" customHeight="1">
      <c r="A109" s="727">
        <v>91</v>
      </c>
      <c r="B109" s="600">
        <v>7000024508</v>
      </c>
      <c r="C109" s="600">
        <v>60</v>
      </c>
      <c r="D109" s="600">
        <v>150</v>
      </c>
      <c r="E109" s="600">
        <v>60</v>
      </c>
      <c r="F109" s="600" t="s">
        <v>529</v>
      </c>
      <c r="G109" s="599">
        <v>100001270</v>
      </c>
      <c r="H109" s="321"/>
      <c r="I109" s="322"/>
      <c r="J109" s="321"/>
      <c r="K109" s="320"/>
      <c r="L109" s="600" t="s">
        <v>626</v>
      </c>
      <c r="M109" s="600" t="s">
        <v>219</v>
      </c>
      <c r="N109" s="600">
        <v>349</v>
      </c>
      <c r="O109" s="465"/>
      <c r="P109" s="601">
        <v>18</v>
      </c>
      <c r="Q109" s="318" t="str">
        <f t="shared" si="33"/>
        <v>INCLUDED</v>
      </c>
      <c r="R109" s="318" t="str">
        <f t="shared" si="31"/>
        <v>INCLUDED</v>
      </c>
      <c r="S109" s="318" t="str">
        <f t="shared" si="34"/>
        <v>INCLUDED</v>
      </c>
      <c r="T109" s="466">
        <f t="shared" si="21"/>
        <v>0</v>
      </c>
      <c r="U109" s="300">
        <f t="shared" si="22"/>
        <v>0</v>
      </c>
      <c r="V109" s="371">
        <f>Discount!$J$36</f>
        <v>0</v>
      </c>
      <c r="W109" s="300">
        <f t="shared" si="23"/>
        <v>0</v>
      </c>
      <c r="X109" s="301">
        <f t="shared" si="24"/>
        <v>0</v>
      </c>
      <c r="Y109" s="467">
        <f t="shared" si="25"/>
        <v>0</v>
      </c>
      <c r="Z109" s="546">
        <f t="shared" si="26"/>
        <v>0</v>
      </c>
      <c r="AA109" s="467">
        <f t="shared" si="27"/>
        <v>0</v>
      </c>
      <c r="AB109" s="468">
        <f t="shared" si="28"/>
        <v>0</v>
      </c>
      <c r="AC109" s="467">
        <f t="shared" si="29"/>
        <v>0</v>
      </c>
      <c r="AD109" s="468"/>
      <c r="AE109" s="550"/>
      <c r="AF109" s="6"/>
      <c r="AG109" s="6"/>
      <c r="AH109" s="6"/>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c r="HW109" s="3"/>
      <c r="HX109" s="3"/>
      <c r="HY109" s="3"/>
      <c r="HZ109" s="3"/>
      <c r="IA109" s="3"/>
      <c r="IB109" s="3"/>
      <c r="IC109" s="3"/>
      <c r="ID109" s="3"/>
      <c r="IE109" s="3"/>
      <c r="IF109" s="3"/>
      <c r="IG109" s="3"/>
      <c r="IH109" s="3"/>
      <c r="II109" s="3"/>
      <c r="IJ109" s="3"/>
      <c r="IK109" s="3"/>
      <c r="IL109" s="3"/>
      <c r="IM109" s="3"/>
      <c r="IN109" s="3"/>
      <c r="IO109" s="3"/>
      <c r="IP109" s="3"/>
      <c r="IQ109" s="3"/>
      <c r="IR109" s="3"/>
      <c r="IS109" s="3"/>
      <c r="IT109" s="3"/>
      <c r="IU109" s="3"/>
      <c r="IV109" s="3"/>
      <c r="IW109" s="3"/>
      <c r="IX109" s="3"/>
      <c r="IY109" s="3"/>
      <c r="IZ109" s="3"/>
      <c r="JA109" s="3"/>
      <c r="JB109" s="3"/>
      <c r="JC109" s="3"/>
      <c r="JD109" s="3"/>
      <c r="JE109" s="3"/>
      <c r="JF109" s="3"/>
      <c r="JG109" s="3"/>
      <c r="JH109" s="3"/>
      <c r="JI109" s="3"/>
      <c r="JJ109" s="3"/>
      <c r="JK109" s="3"/>
      <c r="JL109" s="3"/>
      <c r="JM109" s="3"/>
      <c r="JN109" s="3"/>
      <c r="JO109" s="3"/>
      <c r="JP109" s="3"/>
      <c r="JQ109" s="3"/>
      <c r="JR109" s="3"/>
      <c r="JS109" s="3"/>
      <c r="JT109" s="3"/>
      <c r="JU109" s="3"/>
      <c r="JV109" s="3"/>
      <c r="JW109" s="3"/>
      <c r="JX109" s="3"/>
      <c r="JY109" s="3"/>
      <c r="JZ109" s="3"/>
      <c r="KA109" s="3"/>
      <c r="KB109" s="3"/>
      <c r="KC109" s="3"/>
      <c r="KD109" s="3"/>
      <c r="KE109" s="3"/>
      <c r="KF109" s="3"/>
      <c r="KG109" s="3"/>
      <c r="KH109" s="3"/>
      <c r="KI109" s="3"/>
      <c r="KJ109" s="3"/>
      <c r="KK109" s="3"/>
      <c r="KL109" s="3"/>
      <c r="KM109" s="3"/>
      <c r="KN109" s="3"/>
      <c r="KO109" s="3"/>
      <c r="KP109" s="3"/>
      <c r="KQ109" s="3"/>
      <c r="KR109" s="3"/>
      <c r="KS109" s="3"/>
      <c r="KT109" s="3"/>
      <c r="KU109" s="3"/>
      <c r="KV109" s="3"/>
      <c r="KW109" s="3"/>
      <c r="KX109" s="3"/>
      <c r="KY109" s="3"/>
      <c r="KZ109" s="3"/>
      <c r="LA109" s="3"/>
      <c r="LB109" s="3"/>
      <c r="LC109" s="3"/>
      <c r="LD109" s="3"/>
      <c r="LE109" s="3"/>
      <c r="LF109" s="3"/>
      <c r="LG109" s="3"/>
      <c r="LH109" s="3"/>
      <c r="LI109" s="3"/>
      <c r="LJ109" s="3"/>
      <c r="LK109" s="3"/>
      <c r="LL109" s="3"/>
      <c r="LM109" s="3"/>
      <c r="LN109" s="3"/>
      <c r="LO109" s="3"/>
      <c r="LP109" s="3"/>
      <c r="LQ109" s="3"/>
      <c r="LR109" s="3"/>
      <c r="LS109" s="3"/>
      <c r="LT109" s="3"/>
      <c r="LU109" s="3"/>
      <c r="LV109" s="3"/>
      <c r="LW109" s="3"/>
      <c r="LX109" s="3"/>
      <c r="LY109" s="3"/>
      <c r="LZ109" s="3"/>
      <c r="MA109" s="3"/>
      <c r="MB109" s="3"/>
      <c r="MC109" s="3"/>
      <c r="MD109" s="3"/>
      <c r="ME109" s="3"/>
      <c r="MF109" s="3"/>
      <c r="MG109" s="3"/>
      <c r="MH109" s="3"/>
      <c r="MI109" s="3"/>
      <c r="MJ109" s="3"/>
      <c r="MK109" s="3"/>
      <c r="ML109" s="3"/>
      <c r="MM109" s="3"/>
      <c r="MN109" s="3"/>
      <c r="MO109" s="3"/>
      <c r="MP109" s="3"/>
      <c r="MQ109" s="3"/>
      <c r="MR109" s="3"/>
      <c r="MS109" s="3"/>
      <c r="MT109" s="3"/>
      <c r="MU109" s="3"/>
      <c r="MV109" s="3"/>
      <c r="MW109" s="3"/>
      <c r="MX109" s="3"/>
      <c r="MY109" s="3"/>
      <c r="MZ109" s="3"/>
      <c r="NA109" s="3"/>
      <c r="NB109" s="3"/>
      <c r="NC109" s="3"/>
      <c r="ND109" s="3"/>
      <c r="NE109" s="3"/>
      <c r="NF109" s="3"/>
      <c r="NG109" s="3"/>
      <c r="NH109" s="3"/>
      <c r="NI109" s="3"/>
      <c r="NJ109" s="3"/>
      <c r="NK109" s="3"/>
      <c r="NL109" s="3"/>
      <c r="NM109" s="3"/>
      <c r="NN109" s="3"/>
      <c r="NO109" s="3"/>
      <c r="NP109" s="3"/>
      <c r="NQ109" s="3"/>
      <c r="NR109" s="3"/>
      <c r="NS109" s="3"/>
      <c r="NT109" s="3"/>
      <c r="NU109" s="3"/>
      <c r="NV109" s="3"/>
      <c r="NW109" s="3"/>
      <c r="NX109" s="3"/>
      <c r="NY109" s="3"/>
      <c r="NZ109" s="3"/>
      <c r="OA109" s="3"/>
      <c r="OB109" s="3"/>
      <c r="OC109" s="3"/>
      <c r="OD109" s="3"/>
      <c r="OE109" s="3"/>
      <c r="OF109" s="3"/>
      <c r="OG109" s="3"/>
      <c r="OH109" s="3"/>
      <c r="OI109" s="3"/>
      <c r="OJ109" s="3"/>
      <c r="OK109" s="3"/>
      <c r="OL109" s="3"/>
      <c r="OM109" s="3"/>
      <c r="ON109" s="3"/>
      <c r="OO109" s="3"/>
      <c r="OP109" s="3"/>
      <c r="OQ109" s="3"/>
      <c r="OR109" s="3"/>
      <c r="OS109" s="3"/>
      <c r="OT109" s="3"/>
      <c r="OU109" s="3"/>
      <c r="OV109" s="3"/>
      <c r="OW109" s="3"/>
      <c r="OX109" s="3"/>
      <c r="OY109" s="3"/>
      <c r="OZ109" s="3"/>
      <c r="PA109" s="3"/>
      <c r="PB109" s="3"/>
      <c r="PC109" s="3"/>
      <c r="PD109" s="3"/>
      <c r="PE109" s="3"/>
    </row>
    <row r="110" spans="1:421" s="469" customFormat="1" ht="111" customHeight="1">
      <c r="A110" s="728">
        <v>92</v>
      </c>
      <c r="B110" s="600">
        <v>7000024508</v>
      </c>
      <c r="C110" s="600">
        <v>60</v>
      </c>
      <c r="D110" s="600">
        <v>150</v>
      </c>
      <c r="E110" s="600">
        <v>70</v>
      </c>
      <c r="F110" s="600" t="s">
        <v>529</v>
      </c>
      <c r="G110" s="599">
        <v>100001269</v>
      </c>
      <c r="H110" s="321"/>
      <c r="I110" s="322"/>
      <c r="J110" s="321"/>
      <c r="K110" s="320"/>
      <c r="L110" s="600" t="s">
        <v>627</v>
      </c>
      <c r="M110" s="600" t="s">
        <v>219</v>
      </c>
      <c r="N110" s="600">
        <v>39</v>
      </c>
      <c r="O110" s="465"/>
      <c r="P110" s="601">
        <v>18</v>
      </c>
      <c r="Q110" s="318" t="str">
        <f t="shared" si="33"/>
        <v>INCLUDED</v>
      </c>
      <c r="R110" s="318" t="str">
        <f t="shared" si="31"/>
        <v>INCLUDED</v>
      </c>
      <c r="S110" s="318" t="str">
        <f t="shared" si="34"/>
        <v>INCLUDED</v>
      </c>
      <c r="T110" s="466">
        <f t="shared" si="21"/>
        <v>0</v>
      </c>
      <c r="U110" s="300">
        <f t="shared" si="22"/>
        <v>0</v>
      </c>
      <c r="V110" s="371">
        <f>Discount!$J$36</f>
        <v>0</v>
      </c>
      <c r="W110" s="300">
        <f t="shared" si="23"/>
        <v>0</v>
      </c>
      <c r="X110" s="301">
        <f t="shared" si="24"/>
        <v>0</v>
      </c>
      <c r="Y110" s="467">
        <f t="shared" si="25"/>
        <v>0</v>
      </c>
      <c r="Z110" s="546">
        <f t="shared" si="26"/>
        <v>0</v>
      </c>
      <c r="AA110" s="467">
        <f t="shared" si="27"/>
        <v>0</v>
      </c>
      <c r="AB110" s="468">
        <f t="shared" si="28"/>
        <v>0</v>
      </c>
      <c r="AC110" s="467">
        <f t="shared" si="29"/>
        <v>0</v>
      </c>
      <c r="AD110" s="468"/>
      <c r="AE110" s="550"/>
      <c r="AF110" s="6"/>
      <c r="AG110" s="6"/>
      <c r="AH110" s="6"/>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c r="IM110" s="3"/>
      <c r="IN110" s="3"/>
      <c r="IO110" s="3"/>
      <c r="IP110" s="3"/>
      <c r="IQ110" s="3"/>
      <c r="IR110" s="3"/>
      <c r="IS110" s="3"/>
      <c r="IT110" s="3"/>
      <c r="IU110" s="3"/>
      <c r="IV110" s="3"/>
      <c r="IW110" s="3"/>
      <c r="IX110" s="3"/>
      <c r="IY110" s="3"/>
      <c r="IZ110" s="3"/>
      <c r="JA110" s="3"/>
      <c r="JB110" s="3"/>
      <c r="JC110" s="3"/>
      <c r="JD110" s="3"/>
      <c r="JE110" s="3"/>
      <c r="JF110" s="3"/>
      <c r="JG110" s="3"/>
      <c r="JH110" s="3"/>
      <c r="JI110" s="3"/>
      <c r="JJ110" s="3"/>
      <c r="JK110" s="3"/>
      <c r="JL110" s="3"/>
      <c r="JM110" s="3"/>
      <c r="JN110" s="3"/>
      <c r="JO110" s="3"/>
      <c r="JP110" s="3"/>
      <c r="JQ110" s="3"/>
      <c r="JR110" s="3"/>
      <c r="JS110" s="3"/>
      <c r="JT110" s="3"/>
      <c r="JU110" s="3"/>
      <c r="JV110" s="3"/>
      <c r="JW110" s="3"/>
      <c r="JX110" s="3"/>
      <c r="JY110" s="3"/>
      <c r="JZ110" s="3"/>
      <c r="KA110" s="3"/>
      <c r="KB110" s="3"/>
      <c r="KC110" s="3"/>
      <c r="KD110" s="3"/>
      <c r="KE110" s="3"/>
      <c r="KF110" s="3"/>
      <c r="KG110" s="3"/>
      <c r="KH110" s="3"/>
      <c r="KI110" s="3"/>
      <c r="KJ110" s="3"/>
      <c r="KK110" s="3"/>
      <c r="KL110" s="3"/>
      <c r="KM110" s="3"/>
      <c r="KN110" s="3"/>
      <c r="KO110" s="3"/>
      <c r="KP110" s="3"/>
      <c r="KQ110" s="3"/>
      <c r="KR110" s="3"/>
      <c r="KS110" s="3"/>
      <c r="KT110" s="3"/>
      <c r="KU110" s="3"/>
      <c r="KV110" s="3"/>
      <c r="KW110" s="3"/>
      <c r="KX110" s="3"/>
      <c r="KY110" s="3"/>
      <c r="KZ110" s="3"/>
      <c r="LA110" s="3"/>
      <c r="LB110" s="3"/>
      <c r="LC110" s="3"/>
      <c r="LD110" s="3"/>
      <c r="LE110" s="3"/>
      <c r="LF110" s="3"/>
      <c r="LG110" s="3"/>
      <c r="LH110" s="3"/>
      <c r="LI110" s="3"/>
      <c r="LJ110" s="3"/>
      <c r="LK110" s="3"/>
      <c r="LL110" s="3"/>
      <c r="LM110" s="3"/>
      <c r="LN110" s="3"/>
      <c r="LO110" s="3"/>
      <c r="LP110" s="3"/>
      <c r="LQ110" s="3"/>
      <c r="LR110" s="3"/>
      <c r="LS110" s="3"/>
      <c r="LT110" s="3"/>
      <c r="LU110" s="3"/>
      <c r="LV110" s="3"/>
      <c r="LW110" s="3"/>
      <c r="LX110" s="3"/>
      <c r="LY110" s="3"/>
      <c r="LZ110" s="3"/>
      <c r="MA110" s="3"/>
      <c r="MB110" s="3"/>
      <c r="MC110" s="3"/>
      <c r="MD110" s="3"/>
      <c r="ME110" s="3"/>
      <c r="MF110" s="3"/>
      <c r="MG110" s="3"/>
      <c r="MH110" s="3"/>
      <c r="MI110" s="3"/>
      <c r="MJ110" s="3"/>
      <c r="MK110" s="3"/>
      <c r="ML110" s="3"/>
      <c r="MM110" s="3"/>
      <c r="MN110" s="3"/>
      <c r="MO110" s="3"/>
      <c r="MP110" s="3"/>
      <c r="MQ110" s="3"/>
      <c r="MR110" s="3"/>
      <c r="MS110" s="3"/>
      <c r="MT110" s="3"/>
      <c r="MU110" s="3"/>
      <c r="MV110" s="3"/>
      <c r="MW110" s="3"/>
      <c r="MX110" s="3"/>
      <c r="MY110" s="3"/>
      <c r="MZ110" s="3"/>
      <c r="NA110" s="3"/>
      <c r="NB110" s="3"/>
      <c r="NC110" s="3"/>
      <c r="ND110" s="3"/>
      <c r="NE110" s="3"/>
      <c r="NF110" s="3"/>
      <c r="NG110" s="3"/>
      <c r="NH110" s="3"/>
      <c r="NI110" s="3"/>
      <c r="NJ110" s="3"/>
      <c r="NK110" s="3"/>
      <c r="NL110" s="3"/>
      <c r="NM110" s="3"/>
      <c r="NN110" s="3"/>
      <c r="NO110" s="3"/>
      <c r="NP110" s="3"/>
      <c r="NQ110" s="3"/>
      <c r="NR110" s="3"/>
      <c r="NS110" s="3"/>
      <c r="NT110" s="3"/>
      <c r="NU110" s="3"/>
      <c r="NV110" s="3"/>
      <c r="NW110" s="3"/>
      <c r="NX110" s="3"/>
      <c r="NY110" s="3"/>
      <c r="NZ110" s="3"/>
      <c r="OA110" s="3"/>
      <c r="OB110" s="3"/>
      <c r="OC110" s="3"/>
      <c r="OD110" s="3"/>
      <c r="OE110" s="3"/>
      <c r="OF110" s="3"/>
      <c r="OG110" s="3"/>
      <c r="OH110" s="3"/>
      <c r="OI110" s="3"/>
      <c r="OJ110" s="3"/>
      <c r="OK110" s="3"/>
      <c r="OL110" s="3"/>
      <c r="OM110" s="3"/>
      <c r="ON110" s="3"/>
      <c r="OO110" s="3"/>
      <c r="OP110" s="3"/>
      <c r="OQ110" s="3"/>
      <c r="OR110" s="3"/>
      <c r="OS110" s="3"/>
      <c r="OT110" s="3"/>
      <c r="OU110" s="3"/>
      <c r="OV110" s="3"/>
      <c r="OW110" s="3"/>
      <c r="OX110" s="3"/>
      <c r="OY110" s="3"/>
      <c r="OZ110" s="3"/>
      <c r="PA110" s="3"/>
      <c r="PB110" s="3"/>
      <c r="PC110" s="3"/>
      <c r="PD110" s="3"/>
      <c r="PE110" s="3"/>
    </row>
    <row r="111" spans="1:421" s="469" customFormat="1" ht="111" customHeight="1">
      <c r="A111" s="727">
        <v>93</v>
      </c>
      <c r="B111" s="600">
        <v>7000024508</v>
      </c>
      <c r="C111" s="600">
        <v>70</v>
      </c>
      <c r="D111" s="600">
        <v>160</v>
      </c>
      <c r="E111" s="600">
        <v>10</v>
      </c>
      <c r="F111" s="600" t="s">
        <v>530</v>
      </c>
      <c r="G111" s="599">
        <v>100001274</v>
      </c>
      <c r="H111" s="321"/>
      <c r="I111" s="322"/>
      <c r="J111" s="321"/>
      <c r="K111" s="320"/>
      <c r="L111" s="600" t="s">
        <v>628</v>
      </c>
      <c r="M111" s="600" t="s">
        <v>219</v>
      </c>
      <c r="N111" s="600">
        <v>431</v>
      </c>
      <c r="O111" s="465"/>
      <c r="P111" s="601">
        <v>18</v>
      </c>
      <c r="Q111" s="318" t="str">
        <f t="shared" si="33"/>
        <v>INCLUDED</v>
      </c>
      <c r="R111" s="318" t="str">
        <f t="shared" si="31"/>
        <v>INCLUDED</v>
      </c>
      <c r="S111" s="318" t="str">
        <f t="shared" si="34"/>
        <v>INCLUDED</v>
      </c>
      <c r="T111" s="466">
        <f t="shared" si="21"/>
        <v>0</v>
      </c>
      <c r="U111" s="300">
        <f t="shared" si="22"/>
        <v>0</v>
      </c>
      <c r="V111" s="371">
        <f>Discount!$J$36</f>
        <v>0</v>
      </c>
      <c r="W111" s="300">
        <f t="shared" si="23"/>
        <v>0</v>
      </c>
      <c r="X111" s="301">
        <f t="shared" si="24"/>
        <v>0</v>
      </c>
      <c r="Y111" s="467">
        <f t="shared" si="25"/>
        <v>0</v>
      </c>
      <c r="Z111" s="546">
        <f t="shared" si="26"/>
        <v>0</v>
      </c>
      <c r="AA111" s="467">
        <f t="shared" si="27"/>
        <v>0</v>
      </c>
      <c r="AB111" s="468">
        <f t="shared" si="28"/>
        <v>0</v>
      </c>
      <c r="AC111" s="467">
        <f t="shared" si="29"/>
        <v>0</v>
      </c>
      <c r="AD111" s="468"/>
      <c r="AE111" s="550"/>
      <c r="AF111" s="6"/>
      <c r="AG111" s="6"/>
      <c r="AH111" s="6"/>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c r="IM111" s="3"/>
      <c r="IN111" s="3"/>
      <c r="IO111" s="3"/>
      <c r="IP111" s="3"/>
      <c r="IQ111" s="3"/>
      <c r="IR111" s="3"/>
      <c r="IS111" s="3"/>
      <c r="IT111" s="3"/>
      <c r="IU111" s="3"/>
      <c r="IV111" s="3"/>
      <c r="IW111" s="3"/>
      <c r="IX111" s="3"/>
      <c r="IY111" s="3"/>
      <c r="IZ111" s="3"/>
      <c r="JA111" s="3"/>
      <c r="JB111" s="3"/>
      <c r="JC111" s="3"/>
      <c r="JD111" s="3"/>
      <c r="JE111" s="3"/>
      <c r="JF111" s="3"/>
      <c r="JG111" s="3"/>
      <c r="JH111" s="3"/>
      <c r="JI111" s="3"/>
      <c r="JJ111" s="3"/>
      <c r="JK111" s="3"/>
      <c r="JL111" s="3"/>
      <c r="JM111" s="3"/>
      <c r="JN111" s="3"/>
      <c r="JO111" s="3"/>
      <c r="JP111" s="3"/>
      <c r="JQ111" s="3"/>
      <c r="JR111" s="3"/>
      <c r="JS111" s="3"/>
      <c r="JT111" s="3"/>
      <c r="JU111" s="3"/>
      <c r="JV111" s="3"/>
      <c r="JW111" s="3"/>
      <c r="JX111" s="3"/>
      <c r="JY111" s="3"/>
      <c r="JZ111" s="3"/>
      <c r="KA111" s="3"/>
      <c r="KB111" s="3"/>
      <c r="KC111" s="3"/>
      <c r="KD111" s="3"/>
      <c r="KE111" s="3"/>
      <c r="KF111" s="3"/>
      <c r="KG111" s="3"/>
      <c r="KH111" s="3"/>
      <c r="KI111" s="3"/>
      <c r="KJ111" s="3"/>
      <c r="KK111" s="3"/>
      <c r="KL111" s="3"/>
      <c r="KM111" s="3"/>
      <c r="KN111" s="3"/>
      <c r="KO111" s="3"/>
      <c r="KP111" s="3"/>
      <c r="KQ111" s="3"/>
      <c r="KR111" s="3"/>
      <c r="KS111" s="3"/>
      <c r="KT111" s="3"/>
      <c r="KU111" s="3"/>
      <c r="KV111" s="3"/>
      <c r="KW111" s="3"/>
      <c r="KX111" s="3"/>
      <c r="KY111" s="3"/>
      <c r="KZ111" s="3"/>
      <c r="LA111" s="3"/>
      <c r="LB111" s="3"/>
      <c r="LC111" s="3"/>
      <c r="LD111" s="3"/>
      <c r="LE111" s="3"/>
      <c r="LF111" s="3"/>
      <c r="LG111" s="3"/>
      <c r="LH111" s="3"/>
      <c r="LI111" s="3"/>
      <c r="LJ111" s="3"/>
      <c r="LK111" s="3"/>
      <c r="LL111" s="3"/>
      <c r="LM111" s="3"/>
      <c r="LN111" s="3"/>
      <c r="LO111" s="3"/>
      <c r="LP111" s="3"/>
      <c r="LQ111" s="3"/>
      <c r="LR111" s="3"/>
      <c r="LS111" s="3"/>
      <c r="LT111" s="3"/>
      <c r="LU111" s="3"/>
      <c r="LV111" s="3"/>
      <c r="LW111" s="3"/>
      <c r="LX111" s="3"/>
      <c r="LY111" s="3"/>
      <c r="LZ111" s="3"/>
      <c r="MA111" s="3"/>
      <c r="MB111" s="3"/>
      <c r="MC111" s="3"/>
      <c r="MD111" s="3"/>
      <c r="ME111" s="3"/>
      <c r="MF111" s="3"/>
      <c r="MG111" s="3"/>
      <c r="MH111" s="3"/>
      <c r="MI111" s="3"/>
      <c r="MJ111" s="3"/>
      <c r="MK111" s="3"/>
      <c r="ML111" s="3"/>
      <c r="MM111" s="3"/>
      <c r="MN111" s="3"/>
      <c r="MO111" s="3"/>
      <c r="MP111" s="3"/>
      <c r="MQ111" s="3"/>
      <c r="MR111" s="3"/>
      <c r="MS111" s="3"/>
      <c r="MT111" s="3"/>
      <c r="MU111" s="3"/>
      <c r="MV111" s="3"/>
      <c r="MW111" s="3"/>
      <c r="MX111" s="3"/>
      <c r="MY111" s="3"/>
      <c r="MZ111" s="3"/>
      <c r="NA111" s="3"/>
      <c r="NB111" s="3"/>
      <c r="NC111" s="3"/>
      <c r="ND111" s="3"/>
      <c r="NE111" s="3"/>
      <c r="NF111" s="3"/>
      <c r="NG111" s="3"/>
      <c r="NH111" s="3"/>
      <c r="NI111" s="3"/>
      <c r="NJ111" s="3"/>
      <c r="NK111" s="3"/>
      <c r="NL111" s="3"/>
      <c r="NM111" s="3"/>
      <c r="NN111" s="3"/>
      <c r="NO111" s="3"/>
      <c r="NP111" s="3"/>
      <c r="NQ111" s="3"/>
      <c r="NR111" s="3"/>
      <c r="NS111" s="3"/>
      <c r="NT111" s="3"/>
      <c r="NU111" s="3"/>
      <c r="NV111" s="3"/>
      <c r="NW111" s="3"/>
      <c r="NX111" s="3"/>
      <c r="NY111" s="3"/>
      <c r="NZ111" s="3"/>
      <c r="OA111" s="3"/>
      <c r="OB111" s="3"/>
      <c r="OC111" s="3"/>
      <c r="OD111" s="3"/>
      <c r="OE111" s="3"/>
      <c r="OF111" s="3"/>
      <c r="OG111" s="3"/>
      <c r="OH111" s="3"/>
      <c r="OI111" s="3"/>
      <c r="OJ111" s="3"/>
      <c r="OK111" s="3"/>
      <c r="OL111" s="3"/>
      <c r="OM111" s="3"/>
      <c r="ON111" s="3"/>
      <c r="OO111" s="3"/>
      <c r="OP111" s="3"/>
      <c r="OQ111" s="3"/>
      <c r="OR111" s="3"/>
      <c r="OS111" s="3"/>
      <c r="OT111" s="3"/>
      <c r="OU111" s="3"/>
      <c r="OV111" s="3"/>
      <c r="OW111" s="3"/>
      <c r="OX111" s="3"/>
      <c r="OY111" s="3"/>
      <c r="OZ111" s="3"/>
      <c r="PA111" s="3"/>
      <c r="PB111" s="3"/>
      <c r="PC111" s="3"/>
      <c r="PD111" s="3"/>
      <c r="PE111" s="3"/>
    </row>
    <row r="112" spans="1:421" s="469" customFormat="1" ht="111" customHeight="1">
      <c r="A112" s="728">
        <v>94</v>
      </c>
      <c r="B112" s="600">
        <v>7000024508</v>
      </c>
      <c r="C112" s="600">
        <v>70</v>
      </c>
      <c r="D112" s="600">
        <v>160</v>
      </c>
      <c r="E112" s="600">
        <v>20</v>
      </c>
      <c r="F112" s="600" t="s">
        <v>530</v>
      </c>
      <c r="G112" s="599">
        <v>100001275</v>
      </c>
      <c r="H112" s="321"/>
      <c r="I112" s="322"/>
      <c r="J112" s="321"/>
      <c r="K112" s="320"/>
      <c r="L112" s="600" t="s">
        <v>629</v>
      </c>
      <c r="M112" s="600" t="s">
        <v>219</v>
      </c>
      <c r="N112" s="600">
        <v>431</v>
      </c>
      <c r="O112" s="465"/>
      <c r="P112" s="601">
        <v>18</v>
      </c>
      <c r="Q112" s="318" t="str">
        <f t="shared" si="33"/>
        <v>INCLUDED</v>
      </c>
      <c r="R112" s="318" t="str">
        <f t="shared" si="31"/>
        <v>INCLUDED</v>
      </c>
      <c r="S112" s="318" t="str">
        <f t="shared" si="34"/>
        <v>INCLUDED</v>
      </c>
      <c r="T112" s="466">
        <f t="shared" si="21"/>
        <v>0</v>
      </c>
      <c r="U112" s="300">
        <f t="shared" si="22"/>
        <v>0</v>
      </c>
      <c r="V112" s="371">
        <f>Discount!$J$36</f>
        <v>0</v>
      </c>
      <c r="W112" s="300">
        <f t="shared" si="23"/>
        <v>0</v>
      </c>
      <c r="X112" s="301">
        <f t="shared" si="24"/>
        <v>0</v>
      </c>
      <c r="Y112" s="467">
        <f t="shared" si="25"/>
        <v>0</v>
      </c>
      <c r="Z112" s="546">
        <f t="shared" si="26"/>
        <v>0</v>
      </c>
      <c r="AA112" s="467">
        <f t="shared" si="27"/>
        <v>0</v>
      </c>
      <c r="AB112" s="468">
        <f t="shared" si="28"/>
        <v>0</v>
      </c>
      <c r="AC112" s="467">
        <f t="shared" si="29"/>
        <v>0</v>
      </c>
      <c r="AD112" s="468"/>
      <c r="AE112" s="550"/>
      <c r="AF112" s="6"/>
      <c r="AG112" s="6"/>
      <c r="AH112" s="6"/>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c r="HW112" s="3"/>
      <c r="HX112" s="3"/>
      <c r="HY112" s="3"/>
      <c r="HZ112" s="3"/>
      <c r="IA112" s="3"/>
      <c r="IB112" s="3"/>
      <c r="IC112" s="3"/>
      <c r="ID112" s="3"/>
      <c r="IE112" s="3"/>
      <c r="IF112" s="3"/>
      <c r="IG112" s="3"/>
      <c r="IH112" s="3"/>
      <c r="II112" s="3"/>
      <c r="IJ112" s="3"/>
      <c r="IK112" s="3"/>
      <c r="IL112" s="3"/>
      <c r="IM112" s="3"/>
      <c r="IN112" s="3"/>
      <c r="IO112" s="3"/>
      <c r="IP112" s="3"/>
      <c r="IQ112" s="3"/>
      <c r="IR112" s="3"/>
      <c r="IS112" s="3"/>
      <c r="IT112" s="3"/>
      <c r="IU112" s="3"/>
      <c r="IV112" s="3"/>
      <c r="IW112" s="3"/>
      <c r="IX112" s="3"/>
      <c r="IY112" s="3"/>
      <c r="IZ112" s="3"/>
      <c r="JA112" s="3"/>
      <c r="JB112" s="3"/>
      <c r="JC112" s="3"/>
      <c r="JD112" s="3"/>
      <c r="JE112" s="3"/>
      <c r="JF112" s="3"/>
      <c r="JG112" s="3"/>
      <c r="JH112" s="3"/>
      <c r="JI112" s="3"/>
      <c r="JJ112" s="3"/>
      <c r="JK112" s="3"/>
      <c r="JL112" s="3"/>
      <c r="JM112" s="3"/>
      <c r="JN112" s="3"/>
      <c r="JO112" s="3"/>
      <c r="JP112" s="3"/>
      <c r="JQ112" s="3"/>
      <c r="JR112" s="3"/>
      <c r="JS112" s="3"/>
      <c r="JT112" s="3"/>
      <c r="JU112" s="3"/>
      <c r="JV112" s="3"/>
      <c r="JW112" s="3"/>
      <c r="JX112" s="3"/>
      <c r="JY112" s="3"/>
      <c r="JZ112" s="3"/>
      <c r="KA112" s="3"/>
      <c r="KB112" s="3"/>
      <c r="KC112" s="3"/>
      <c r="KD112" s="3"/>
      <c r="KE112" s="3"/>
      <c r="KF112" s="3"/>
      <c r="KG112" s="3"/>
      <c r="KH112" s="3"/>
      <c r="KI112" s="3"/>
      <c r="KJ112" s="3"/>
      <c r="KK112" s="3"/>
      <c r="KL112" s="3"/>
      <c r="KM112" s="3"/>
      <c r="KN112" s="3"/>
      <c r="KO112" s="3"/>
      <c r="KP112" s="3"/>
      <c r="KQ112" s="3"/>
      <c r="KR112" s="3"/>
      <c r="KS112" s="3"/>
      <c r="KT112" s="3"/>
      <c r="KU112" s="3"/>
      <c r="KV112" s="3"/>
      <c r="KW112" s="3"/>
      <c r="KX112" s="3"/>
      <c r="KY112" s="3"/>
      <c r="KZ112" s="3"/>
      <c r="LA112" s="3"/>
      <c r="LB112" s="3"/>
      <c r="LC112" s="3"/>
      <c r="LD112" s="3"/>
      <c r="LE112" s="3"/>
      <c r="LF112" s="3"/>
      <c r="LG112" s="3"/>
      <c r="LH112" s="3"/>
      <c r="LI112" s="3"/>
      <c r="LJ112" s="3"/>
      <c r="LK112" s="3"/>
      <c r="LL112" s="3"/>
      <c r="LM112" s="3"/>
      <c r="LN112" s="3"/>
      <c r="LO112" s="3"/>
      <c r="LP112" s="3"/>
      <c r="LQ112" s="3"/>
      <c r="LR112" s="3"/>
      <c r="LS112" s="3"/>
      <c r="LT112" s="3"/>
      <c r="LU112" s="3"/>
      <c r="LV112" s="3"/>
      <c r="LW112" s="3"/>
      <c r="LX112" s="3"/>
      <c r="LY112" s="3"/>
      <c r="LZ112" s="3"/>
      <c r="MA112" s="3"/>
      <c r="MB112" s="3"/>
      <c r="MC112" s="3"/>
      <c r="MD112" s="3"/>
      <c r="ME112" s="3"/>
      <c r="MF112" s="3"/>
      <c r="MG112" s="3"/>
      <c r="MH112" s="3"/>
      <c r="MI112" s="3"/>
      <c r="MJ112" s="3"/>
      <c r="MK112" s="3"/>
      <c r="ML112" s="3"/>
      <c r="MM112" s="3"/>
      <c r="MN112" s="3"/>
      <c r="MO112" s="3"/>
      <c r="MP112" s="3"/>
      <c r="MQ112" s="3"/>
      <c r="MR112" s="3"/>
      <c r="MS112" s="3"/>
      <c r="MT112" s="3"/>
      <c r="MU112" s="3"/>
      <c r="MV112" s="3"/>
      <c r="MW112" s="3"/>
      <c r="MX112" s="3"/>
      <c r="MY112" s="3"/>
      <c r="MZ112" s="3"/>
      <c r="NA112" s="3"/>
      <c r="NB112" s="3"/>
      <c r="NC112" s="3"/>
      <c r="ND112" s="3"/>
      <c r="NE112" s="3"/>
      <c r="NF112" s="3"/>
      <c r="NG112" s="3"/>
      <c r="NH112" s="3"/>
      <c r="NI112" s="3"/>
      <c r="NJ112" s="3"/>
      <c r="NK112" s="3"/>
      <c r="NL112" s="3"/>
      <c r="NM112" s="3"/>
      <c r="NN112" s="3"/>
      <c r="NO112" s="3"/>
      <c r="NP112" s="3"/>
      <c r="NQ112" s="3"/>
      <c r="NR112" s="3"/>
      <c r="NS112" s="3"/>
      <c r="NT112" s="3"/>
      <c r="NU112" s="3"/>
      <c r="NV112" s="3"/>
      <c r="NW112" s="3"/>
      <c r="NX112" s="3"/>
      <c r="NY112" s="3"/>
      <c r="NZ112" s="3"/>
      <c r="OA112" s="3"/>
      <c r="OB112" s="3"/>
      <c r="OC112" s="3"/>
      <c r="OD112" s="3"/>
      <c r="OE112" s="3"/>
      <c r="OF112" s="3"/>
      <c r="OG112" s="3"/>
      <c r="OH112" s="3"/>
      <c r="OI112" s="3"/>
      <c r="OJ112" s="3"/>
      <c r="OK112" s="3"/>
      <c r="OL112" s="3"/>
      <c r="OM112" s="3"/>
      <c r="ON112" s="3"/>
      <c r="OO112" s="3"/>
      <c r="OP112" s="3"/>
      <c r="OQ112" s="3"/>
      <c r="OR112" s="3"/>
      <c r="OS112" s="3"/>
      <c r="OT112" s="3"/>
      <c r="OU112" s="3"/>
      <c r="OV112" s="3"/>
      <c r="OW112" s="3"/>
      <c r="OX112" s="3"/>
      <c r="OY112" s="3"/>
      <c r="OZ112" s="3"/>
      <c r="PA112" s="3"/>
      <c r="PB112" s="3"/>
      <c r="PC112" s="3"/>
      <c r="PD112" s="3"/>
      <c r="PE112" s="3"/>
    </row>
    <row r="113" spans="1:421" s="469" customFormat="1" ht="111" customHeight="1">
      <c r="A113" s="727">
        <v>95</v>
      </c>
      <c r="B113" s="600">
        <v>7000024508</v>
      </c>
      <c r="C113" s="600">
        <v>70</v>
      </c>
      <c r="D113" s="600">
        <v>160</v>
      </c>
      <c r="E113" s="600">
        <v>30</v>
      </c>
      <c r="F113" s="600" t="s">
        <v>530</v>
      </c>
      <c r="G113" s="599">
        <v>100001276</v>
      </c>
      <c r="H113" s="321"/>
      <c r="I113" s="322"/>
      <c r="J113" s="321"/>
      <c r="K113" s="320"/>
      <c r="L113" s="600" t="s">
        <v>630</v>
      </c>
      <c r="M113" s="600" t="s">
        <v>220</v>
      </c>
      <c r="N113" s="600">
        <v>431</v>
      </c>
      <c r="O113" s="465"/>
      <c r="P113" s="601">
        <v>18</v>
      </c>
      <c r="Q113" s="318" t="str">
        <f t="shared" si="33"/>
        <v>INCLUDED</v>
      </c>
      <c r="R113" s="318" t="str">
        <f t="shared" si="31"/>
        <v>INCLUDED</v>
      </c>
      <c r="S113" s="318" t="str">
        <f t="shared" si="34"/>
        <v>INCLUDED</v>
      </c>
      <c r="T113" s="466">
        <f t="shared" si="21"/>
        <v>0</v>
      </c>
      <c r="U113" s="300">
        <f t="shared" si="22"/>
        <v>0</v>
      </c>
      <c r="V113" s="371">
        <f>Discount!$J$36</f>
        <v>0</v>
      </c>
      <c r="W113" s="300">
        <f t="shared" si="23"/>
        <v>0</v>
      </c>
      <c r="X113" s="301">
        <f t="shared" si="24"/>
        <v>0</v>
      </c>
      <c r="Y113" s="467">
        <f t="shared" si="25"/>
        <v>0</v>
      </c>
      <c r="Z113" s="546">
        <f t="shared" si="26"/>
        <v>0</v>
      </c>
      <c r="AA113" s="467">
        <f t="shared" si="27"/>
        <v>0</v>
      </c>
      <c r="AB113" s="468">
        <f t="shared" si="28"/>
        <v>0</v>
      </c>
      <c r="AC113" s="467">
        <f t="shared" si="29"/>
        <v>0</v>
      </c>
      <c r="AD113" s="468"/>
      <c r="AE113" s="550"/>
      <c r="AF113" s="6"/>
      <c r="AG113" s="6"/>
      <c r="AH113" s="6"/>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c r="HT113" s="3"/>
      <c r="HU113" s="3"/>
      <c r="HV113" s="3"/>
      <c r="HW113" s="3"/>
      <c r="HX113" s="3"/>
      <c r="HY113" s="3"/>
      <c r="HZ113" s="3"/>
      <c r="IA113" s="3"/>
      <c r="IB113" s="3"/>
      <c r="IC113" s="3"/>
      <c r="ID113" s="3"/>
      <c r="IE113" s="3"/>
      <c r="IF113" s="3"/>
      <c r="IG113" s="3"/>
      <c r="IH113" s="3"/>
      <c r="II113" s="3"/>
      <c r="IJ113" s="3"/>
      <c r="IK113" s="3"/>
      <c r="IL113" s="3"/>
      <c r="IM113" s="3"/>
      <c r="IN113" s="3"/>
      <c r="IO113" s="3"/>
      <c r="IP113" s="3"/>
      <c r="IQ113" s="3"/>
      <c r="IR113" s="3"/>
      <c r="IS113" s="3"/>
      <c r="IT113" s="3"/>
      <c r="IU113" s="3"/>
      <c r="IV113" s="3"/>
      <c r="IW113" s="3"/>
      <c r="IX113" s="3"/>
      <c r="IY113" s="3"/>
      <c r="IZ113" s="3"/>
      <c r="JA113" s="3"/>
      <c r="JB113" s="3"/>
      <c r="JC113" s="3"/>
      <c r="JD113" s="3"/>
      <c r="JE113" s="3"/>
      <c r="JF113" s="3"/>
      <c r="JG113" s="3"/>
      <c r="JH113" s="3"/>
      <c r="JI113" s="3"/>
      <c r="JJ113" s="3"/>
      <c r="JK113" s="3"/>
      <c r="JL113" s="3"/>
      <c r="JM113" s="3"/>
      <c r="JN113" s="3"/>
      <c r="JO113" s="3"/>
      <c r="JP113" s="3"/>
      <c r="JQ113" s="3"/>
      <c r="JR113" s="3"/>
      <c r="JS113" s="3"/>
      <c r="JT113" s="3"/>
      <c r="JU113" s="3"/>
      <c r="JV113" s="3"/>
      <c r="JW113" s="3"/>
      <c r="JX113" s="3"/>
      <c r="JY113" s="3"/>
      <c r="JZ113" s="3"/>
      <c r="KA113" s="3"/>
      <c r="KB113" s="3"/>
      <c r="KC113" s="3"/>
      <c r="KD113" s="3"/>
      <c r="KE113" s="3"/>
      <c r="KF113" s="3"/>
      <c r="KG113" s="3"/>
      <c r="KH113" s="3"/>
      <c r="KI113" s="3"/>
      <c r="KJ113" s="3"/>
      <c r="KK113" s="3"/>
      <c r="KL113" s="3"/>
      <c r="KM113" s="3"/>
      <c r="KN113" s="3"/>
      <c r="KO113" s="3"/>
      <c r="KP113" s="3"/>
      <c r="KQ113" s="3"/>
      <c r="KR113" s="3"/>
      <c r="KS113" s="3"/>
      <c r="KT113" s="3"/>
      <c r="KU113" s="3"/>
      <c r="KV113" s="3"/>
      <c r="KW113" s="3"/>
      <c r="KX113" s="3"/>
      <c r="KY113" s="3"/>
      <c r="KZ113" s="3"/>
      <c r="LA113" s="3"/>
      <c r="LB113" s="3"/>
      <c r="LC113" s="3"/>
      <c r="LD113" s="3"/>
      <c r="LE113" s="3"/>
      <c r="LF113" s="3"/>
      <c r="LG113" s="3"/>
      <c r="LH113" s="3"/>
      <c r="LI113" s="3"/>
      <c r="LJ113" s="3"/>
      <c r="LK113" s="3"/>
      <c r="LL113" s="3"/>
      <c r="LM113" s="3"/>
      <c r="LN113" s="3"/>
      <c r="LO113" s="3"/>
      <c r="LP113" s="3"/>
      <c r="LQ113" s="3"/>
      <c r="LR113" s="3"/>
      <c r="LS113" s="3"/>
      <c r="LT113" s="3"/>
      <c r="LU113" s="3"/>
      <c r="LV113" s="3"/>
      <c r="LW113" s="3"/>
      <c r="LX113" s="3"/>
      <c r="LY113" s="3"/>
      <c r="LZ113" s="3"/>
      <c r="MA113" s="3"/>
      <c r="MB113" s="3"/>
      <c r="MC113" s="3"/>
      <c r="MD113" s="3"/>
      <c r="ME113" s="3"/>
      <c r="MF113" s="3"/>
      <c r="MG113" s="3"/>
      <c r="MH113" s="3"/>
      <c r="MI113" s="3"/>
      <c r="MJ113" s="3"/>
      <c r="MK113" s="3"/>
      <c r="ML113" s="3"/>
      <c r="MM113" s="3"/>
      <c r="MN113" s="3"/>
      <c r="MO113" s="3"/>
      <c r="MP113" s="3"/>
      <c r="MQ113" s="3"/>
      <c r="MR113" s="3"/>
      <c r="MS113" s="3"/>
      <c r="MT113" s="3"/>
      <c r="MU113" s="3"/>
      <c r="MV113" s="3"/>
      <c r="MW113" s="3"/>
      <c r="MX113" s="3"/>
      <c r="MY113" s="3"/>
      <c r="MZ113" s="3"/>
      <c r="NA113" s="3"/>
      <c r="NB113" s="3"/>
      <c r="NC113" s="3"/>
      <c r="ND113" s="3"/>
      <c r="NE113" s="3"/>
      <c r="NF113" s="3"/>
      <c r="NG113" s="3"/>
      <c r="NH113" s="3"/>
      <c r="NI113" s="3"/>
      <c r="NJ113" s="3"/>
      <c r="NK113" s="3"/>
      <c r="NL113" s="3"/>
      <c r="NM113" s="3"/>
      <c r="NN113" s="3"/>
      <c r="NO113" s="3"/>
      <c r="NP113" s="3"/>
      <c r="NQ113" s="3"/>
      <c r="NR113" s="3"/>
      <c r="NS113" s="3"/>
      <c r="NT113" s="3"/>
      <c r="NU113" s="3"/>
      <c r="NV113" s="3"/>
      <c r="NW113" s="3"/>
      <c r="NX113" s="3"/>
      <c r="NY113" s="3"/>
      <c r="NZ113" s="3"/>
      <c r="OA113" s="3"/>
      <c r="OB113" s="3"/>
      <c r="OC113" s="3"/>
      <c r="OD113" s="3"/>
      <c r="OE113" s="3"/>
      <c r="OF113" s="3"/>
      <c r="OG113" s="3"/>
      <c r="OH113" s="3"/>
      <c r="OI113" s="3"/>
      <c r="OJ113" s="3"/>
      <c r="OK113" s="3"/>
      <c r="OL113" s="3"/>
      <c r="OM113" s="3"/>
      <c r="ON113" s="3"/>
      <c r="OO113" s="3"/>
      <c r="OP113" s="3"/>
      <c r="OQ113" s="3"/>
      <c r="OR113" s="3"/>
      <c r="OS113" s="3"/>
      <c r="OT113" s="3"/>
      <c r="OU113" s="3"/>
      <c r="OV113" s="3"/>
      <c r="OW113" s="3"/>
      <c r="OX113" s="3"/>
      <c r="OY113" s="3"/>
      <c r="OZ113" s="3"/>
      <c r="PA113" s="3"/>
      <c r="PB113" s="3"/>
      <c r="PC113" s="3"/>
      <c r="PD113" s="3"/>
      <c r="PE113" s="3"/>
    </row>
    <row r="114" spans="1:421" s="469" customFormat="1" ht="111" customHeight="1">
      <c r="A114" s="728">
        <v>96</v>
      </c>
      <c r="B114" s="600">
        <v>7000024508</v>
      </c>
      <c r="C114" s="600">
        <v>70</v>
      </c>
      <c r="D114" s="600">
        <v>160</v>
      </c>
      <c r="E114" s="600">
        <v>40</v>
      </c>
      <c r="F114" s="600" t="s">
        <v>530</v>
      </c>
      <c r="G114" s="599">
        <v>100001278</v>
      </c>
      <c r="H114" s="321"/>
      <c r="I114" s="322"/>
      <c r="J114" s="321"/>
      <c r="K114" s="320"/>
      <c r="L114" s="600" t="s">
        <v>631</v>
      </c>
      <c r="M114" s="600" t="s">
        <v>220</v>
      </c>
      <c r="N114" s="600">
        <v>431</v>
      </c>
      <c r="O114" s="465"/>
      <c r="P114" s="601">
        <v>18</v>
      </c>
      <c r="Q114" s="318" t="str">
        <f t="shared" si="33"/>
        <v>INCLUDED</v>
      </c>
      <c r="R114" s="318" t="str">
        <f t="shared" si="31"/>
        <v>INCLUDED</v>
      </c>
      <c r="S114" s="318" t="str">
        <f t="shared" si="34"/>
        <v>INCLUDED</v>
      </c>
      <c r="T114" s="466">
        <f t="shared" si="21"/>
        <v>0</v>
      </c>
      <c r="U114" s="300">
        <f t="shared" si="22"/>
        <v>0</v>
      </c>
      <c r="V114" s="371">
        <f>Discount!$J$36</f>
        <v>0</v>
      </c>
      <c r="W114" s="300">
        <f t="shared" si="23"/>
        <v>0</v>
      </c>
      <c r="X114" s="301">
        <f t="shared" si="24"/>
        <v>0</v>
      </c>
      <c r="Y114" s="467">
        <f t="shared" si="25"/>
        <v>0</v>
      </c>
      <c r="Z114" s="546">
        <f t="shared" si="26"/>
        <v>0</v>
      </c>
      <c r="AA114" s="467">
        <f t="shared" si="27"/>
        <v>0</v>
      </c>
      <c r="AB114" s="468">
        <f t="shared" si="28"/>
        <v>0</v>
      </c>
      <c r="AC114" s="467">
        <f t="shared" si="29"/>
        <v>0</v>
      </c>
      <c r="AD114" s="468"/>
      <c r="AE114" s="550"/>
      <c r="AF114" s="6"/>
      <c r="AG114" s="6"/>
      <c r="AH114" s="6"/>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3"/>
      <c r="GF114" s="3"/>
      <c r="GG114" s="3"/>
      <c r="GH114" s="3"/>
      <c r="GI114" s="3"/>
      <c r="GJ114" s="3"/>
      <c r="GK114" s="3"/>
      <c r="GL114" s="3"/>
      <c r="GM114" s="3"/>
      <c r="GN114" s="3"/>
      <c r="GO114" s="3"/>
      <c r="GP114" s="3"/>
      <c r="GQ114" s="3"/>
      <c r="GR114" s="3"/>
      <c r="GS114" s="3"/>
      <c r="GT114" s="3"/>
      <c r="GU114" s="3"/>
      <c r="GV114" s="3"/>
      <c r="GW114" s="3"/>
      <c r="GX114" s="3"/>
      <c r="GY114" s="3"/>
      <c r="GZ114" s="3"/>
      <c r="HA114" s="3"/>
      <c r="HB114" s="3"/>
      <c r="HC114" s="3"/>
      <c r="HD114" s="3"/>
      <c r="HE114" s="3"/>
      <c r="HF114" s="3"/>
      <c r="HG114" s="3"/>
      <c r="HH114" s="3"/>
      <c r="HI114" s="3"/>
      <c r="HJ114" s="3"/>
      <c r="HK114" s="3"/>
      <c r="HL114" s="3"/>
      <c r="HM114" s="3"/>
      <c r="HN114" s="3"/>
      <c r="HO114" s="3"/>
      <c r="HP114" s="3"/>
      <c r="HQ114" s="3"/>
      <c r="HR114" s="3"/>
      <c r="HS114" s="3"/>
      <c r="HT114" s="3"/>
      <c r="HU114" s="3"/>
      <c r="HV114" s="3"/>
      <c r="HW114" s="3"/>
      <c r="HX114" s="3"/>
      <c r="HY114" s="3"/>
      <c r="HZ114" s="3"/>
      <c r="IA114" s="3"/>
      <c r="IB114" s="3"/>
      <c r="IC114" s="3"/>
      <c r="ID114" s="3"/>
      <c r="IE114" s="3"/>
      <c r="IF114" s="3"/>
      <c r="IG114" s="3"/>
      <c r="IH114" s="3"/>
      <c r="II114" s="3"/>
      <c r="IJ114" s="3"/>
      <c r="IK114" s="3"/>
      <c r="IL114" s="3"/>
      <c r="IM114" s="3"/>
      <c r="IN114" s="3"/>
      <c r="IO114" s="3"/>
      <c r="IP114" s="3"/>
      <c r="IQ114" s="3"/>
      <c r="IR114" s="3"/>
      <c r="IS114" s="3"/>
      <c r="IT114" s="3"/>
      <c r="IU114" s="3"/>
      <c r="IV114" s="3"/>
      <c r="IW114" s="3"/>
      <c r="IX114" s="3"/>
      <c r="IY114" s="3"/>
      <c r="IZ114" s="3"/>
      <c r="JA114" s="3"/>
      <c r="JB114" s="3"/>
      <c r="JC114" s="3"/>
      <c r="JD114" s="3"/>
      <c r="JE114" s="3"/>
      <c r="JF114" s="3"/>
      <c r="JG114" s="3"/>
      <c r="JH114" s="3"/>
      <c r="JI114" s="3"/>
      <c r="JJ114" s="3"/>
      <c r="JK114" s="3"/>
      <c r="JL114" s="3"/>
      <c r="JM114" s="3"/>
      <c r="JN114" s="3"/>
      <c r="JO114" s="3"/>
      <c r="JP114" s="3"/>
      <c r="JQ114" s="3"/>
      <c r="JR114" s="3"/>
      <c r="JS114" s="3"/>
      <c r="JT114" s="3"/>
      <c r="JU114" s="3"/>
      <c r="JV114" s="3"/>
      <c r="JW114" s="3"/>
      <c r="JX114" s="3"/>
      <c r="JY114" s="3"/>
      <c r="JZ114" s="3"/>
      <c r="KA114" s="3"/>
      <c r="KB114" s="3"/>
      <c r="KC114" s="3"/>
      <c r="KD114" s="3"/>
      <c r="KE114" s="3"/>
      <c r="KF114" s="3"/>
      <c r="KG114" s="3"/>
      <c r="KH114" s="3"/>
      <c r="KI114" s="3"/>
      <c r="KJ114" s="3"/>
      <c r="KK114" s="3"/>
      <c r="KL114" s="3"/>
      <c r="KM114" s="3"/>
      <c r="KN114" s="3"/>
      <c r="KO114" s="3"/>
      <c r="KP114" s="3"/>
      <c r="KQ114" s="3"/>
      <c r="KR114" s="3"/>
      <c r="KS114" s="3"/>
      <c r="KT114" s="3"/>
      <c r="KU114" s="3"/>
      <c r="KV114" s="3"/>
      <c r="KW114" s="3"/>
      <c r="KX114" s="3"/>
      <c r="KY114" s="3"/>
      <c r="KZ114" s="3"/>
      <c r="LA114" s="3"/>
      <c r="LB114" s="3"/>
      <c r="LC114" s="3"/>
      <c r="LD114" s="3"/>
      <c r="LE114" s="3"/>
      <c r="LF114" s="3"/>
      <c r="LG114" s="3"/>
      <c r="LH114" s="3"/>
      <c r="LI114" s="3"/>
      <c r="LJ114" s="3"/>
      <c r="LK114" s="3"/>
      <c r="LL114" s="3"/>
      <c r="LM114" s="3"/>
      <c r="LN114" s="3"/>
      <c r="LO114" s="3"/>
      <c r="LP114" s="3"/>
      <c r="LQ114" s="3"/>
      <c r="LR114" s="3"/>
      <c r="LS114" s="3"/>
      <c r="LT114" s="3"/>
      <c r="LU114" s="3"/>
      <c r="LV114" s="3"/>
      <c r="LW114" s="3"/>
      <c r="LX114" s="3"/>
      <c r="LY114" s="3"/>
      <c r="LZ114" s="3"/>
      <c r="MA114" s="3"/>
      <c r="MB114" s="3"/>
      <c r="MC114" s="3"/>
      <c r="MD114" s="3"/>
      <c r="ME114" s="3"/>
      <c r="MF114" s="3"/>
      <c r="MG114" s="3"/>
      <c r="MH114" s="3"/>
      <c r="MI114" s="3"/>
      <c r="MJ114" s="3"/>
      <c r="MK114" s="3"/>
      <c r="ML114" s="3"/>
      <c r="MM114" s="3"/>
      <c r="MN114" s="3"/>
      <c r="MO114" s="3"/>
      <c r="MP114" s="3"/>
      <c r="MQ114" s="3"/>
      <c r="MR114" s="3"/>
      <c r="MS114" s="3"/>
      <c r="MT114" s="3"/>
      <c r="MU114" s="3"/>
      <c r="MV114" s="3"/>
      <c r="MW114" s="3"/>
      <c r="MX114" s="3"/>
      <c r="MY114" s="3"/>
      <c r="MZ114" s="3"/>
      <c r="NA114" s="3"/>
      <c r="NB114" s="3"/>
      <c r="NC114" s="3"/>
      <c r="ND114" s="3"/>
      <c r="NE114" s="3"/>
      <c r="NF114" s="3"/>
      <c r="NG114" s="3"/>
      <c r="NH114" s="3"/>
      <c r="NI114" s="3"/>
      <c r="NJ114" s="3"/>
      <c r="NK114" s="3"/>
      <c r="NL114" s="3"/>
      <c r="NM114" s="3"/>
      <c r="NN114" s="3"/>
      <c r="NO114" s="3"/>
      <c r="NP114" s="3"/>
      <c r="NQ114" s="3"/>
      <c r="NR114" s="3"/>
      <c r="NS114" s="3"/>
      <c r="NT114" s="3"/>
      <c r="NU114" s="3"/>
      <c r="NV114" s="3"/>
      <c r="NW114" s="3"/>
      <c r="NX114" s="3"/>
      <c r="NY114" s="3"/>
      <c r="NZ114" s="3"/>
      <c r="OA114" s="3"/>
      <c r="OB114" s="3"/>
      <c r="OC114" s="3"/>
      <c r="OD114" s="3"/>
      <c r="OE114" s="3"/>
      <c r="OF114" s="3"/>
      <c r="OG114" s="3"/>
      <c r="OH114" s="3"/>
      <c r="OI114" s="3"/>
      <c r="OJ114" s="3"/>
      <c r="OK114" s="3"/>
      <c r="OL114" s="3"/>
      <c r="OM114" s="3"/>
      <c r="ON114" s="3"/>
      <c r="OO114" s="3"/>
      <c r="OP114" s="3"/>
      <c r="OQ114" s="3"/>
      <c r="OR114" s="3"/>
      <c r="OS114" s="3"/>
      <c r="OT114" s="3"/>
      <c r="OU114" s="3"/>
      <c r="OV114" s="3"/>
      <c r="OW114" s="3"/>
      <c r="OX114" s="3"/>
      <c r="OY114" s="3"/>
      <c r="OZ114" s="3"/>
      <c r="PA114" s="3"/>
      <c r="PB114" s="3"/>
      <c r="PC114" s="3"/>
      <c r="PD114" s="3"/>
      <c r="PE114" s="3"/>
    </row>
    <row r="115" spans="1:421" s="469" customFormat="1" ht="111" customHeight="1">
      <c r="A115" s="727">
        <v>97</v>
      </c>
      <c r="B115" s="600">
        <v>7000024508</v>
      </c>
      <c r="C115" s="600">
        <v>70</v>
      </c>
      <c r="D115" s="600">
        <v>160</v>
      </c>
      <c r="E115" s="600">
        <v>50</v>
      </c>
      <c r="F115" s="600" t="s">
        <v>530</v>
      </c>
      <c r="G115" s="599">
        <v>100001277</v>
      </c>
      <c r="H115" s="321"/>
      <c r="I115" s="322"/>
      <c r="J115" s="321"/>
      <c r="K115" s="320"/>
      <c r="L115" s="600" t="s">
        <v>632</v>
      </c>
      <c r="M115" s="600" t="s">
        <v>219</v>
      </c>
      <c r="N115" s="600">
        <v>431</v>
      </c>
      <c r="O115" s="465"/>
      <c r="P115" s="601">
        <v>18</v>
      </c>
      <c r="Q115" s="318" t="str">
        <f t="shared" si="33"/>
        <v>INCLUDED</v>
      </c>
      <c r="R115" s="318" t="str">
        <f t="shared" si="31"/>
        <v>INCLUDED</v>
      </c>
      <c r="S115" s="318" t="str">
        <f t="shared" si="34"/>
        <v>INCLUDED</v>
      </c>
      <c r="T115" s="466">
        <f t="shared" si="21"/>
        <v>0</v>
      </c>
      <c r="U115" s="300">
        <f t="shared" si="22"/>
        <v>0</v>
      </c>
      <c r="V115" s="371">
        <f>Discount!$J$36</f>
        <v>0</v>
      </c>
      <c r="W115" s="300">
        <f t="shared" si="23"/>
        <v>0</v>
      </c>
      <c r="X115" s="301">
        <f t="shared" si="24"/>
        <v>0</v>
      </c>
      <c r="Y115" s="467">
        <f t="shared" si="25"/>
        <v>0</v>
      </c>
      <c r="Z115" s="546">
        <f t="shared" si="26"/>
        <v>0</v>
      </c>
      <c r="AA115" s="467">
        <f t="shared" si="27"/>
        <v>0</v>
      </c>
      <c r="AB115" s="468">
        <f t="shared" si="28"/>
        <v>0</v>
      </c>
      <c r="AC115" s="467">
        <f t="shared" si="29"/>
        <v>0</v>
      </c>
      <c r="AD115" s="468"/>
      <c r="AE115" s="550"/>
      <c r="AF115" s="6"/>
      <c r="AG115" s="6"/>
      <c r="AH115" s="6"/>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3"/>
      <c r="GF115" s="3"/>
      <c r="GG115" s="3"/>
      <c r="GH115" s="3"/>
      <c r="GI115" s="3"/>
      <c r="GJ115" s="3"/>
      <c r="GK115" s="3"/>
      <c r="GL115" s="3"/>
      <c r="GM115" s="3"/>
      <c r="GN115" s="3"/>
      <c r="GO115" s="3"/>
      <c r="GP115" s="3"/>
      <c r="GQ115" s="3"/>
      <c r="GR115" s="3"/>
      <c r="GS115" s="3"/>
      <c r="GT115" s="3"/>
      <c r="GU115" s="3"/>
      <c r="GV115" s="3"/>
      <c r="GW115" s="3"/>
      <c r="GX115" s="3"/>
      <c r="GY115" s="3"/>
      <c r="GZ115" s="3"/>
      <c r="HA115" s="3"/>
      <c r="HB115" s="3"/>
      <c r="HC115" s="3"/>
      <c r="HD115" s="3"/>
      <c r="HE115" s="3"/>
      <c r="HF115" s="3"/>
      <c r="HG115" s="3"/>
      <c r="HH115" s="3"/>
      <c r="HI115" s="3"/>
      <c r="HJ115" s="3"/>
      <c r="HK115" s="3"/>
      <c r="HL115" s="3"/>
      <c r="HM115" s="3"/>
      <c r="HN115" s="3"/>
      <c r="HO115" s="3"/>
      <c r="HP115" s="3"/>
      <c r="HQ115" s="3"/>
      <c r="HR115" s="3"/>
      <c r="HS115" s="3"/>
      <c r="HT115" s="3"/>
      <c r="HU115" s="3"/>
      <c r="HV115" s="3"/>
      <c r="HW115" s="3"/>
      <c r="HX115" s="3"/>
      <c r="HY115" s="3"/>
      <c r="HZ115" s="3"/>
      <c r="IA115" s="3"/>
      <c r="IB115" s="3"/>
      <c r="IC115" s="3"/>
      <c r="ID115" s="3"/>
      <c r="IE115" s="3"/>
      <c r="IF115" s="3"/>
      <c r="IG115" s="3"/>
      <c r="IH115" s="3"/>
      <c r="II115" s="3"/>
      <c r="IJ115" s="3"/>
      <c r="IK115" s="3"/>
      <c r="IL115" s="3"/>
      <c r="IM115" s="3"/>
      <c r="IN115" s="3"/>
      <c r="IO115" s="3"/>
      <c r="IP115" s="3"/>
      <c r="IQ115" s="3"/>
      <c r="IR115" s="3"/>
      <c r="IS115" s="3"/>
      <c r="IT115" s="3"/>
      <c r="IU115" s="3"/>
      <c r="IV115" s="3"/>
      <c r="IW115" s="3"/>
      <c r="IX115" s="3"/>
      <c r="IY115" s="3"/>
      <c r="IZ115" s="3"/>
      <c r="JA115" s="3"/>
      <c r="JB115" s="3"/>
      <c r="JC115" s="3"/>
      <c r="JD115" s="3"/>
      <c r="JE115" s="3"/>
      <c r="JF115" s="3"/>
      <c r="JG115" s="3"/>
      <c r="JH115" s="3"/>
      <c r="JI115" s="3"/>
      <c r="JJ115" s="3"/>
      <c r="JK115" s="3"/>
      <c r="JL115" s="3"/>
      <c r="JM115" s="3"/>
      <c r="JN115" s="3"/>
      <c r="JO115" s="3"/>
      <c r="JP115" s="3"/>
      <c r="JQ115" s="3"/>
      <c r="JR115" s="3"/>
      <c r="JS115" s="3"/>
      <c r="JT115" s="3"/>
      <c r="JU115" s="3"/>
      <c r="JV115" s="3"/>
      <c r="JW115" s="3"/>
      <c r="JX115" s="3"/>
      <c r="JY115" s="3"/>
      <c r="JZ115" s="3"/>
      <c r="KA115" s="3"/>
      <c r="KB115" s="3"/>
      <c r="KC115" s="3"/>
      <c r="KD115" s="3"/>
      <c r="KE115" s="3"/>
      <c r="KF115" s="3"/>
      <c r="KG115" s="3"/>
      <c r="KH115" s="3"/>
      <c r="KI115" s="3"/>
      <c r="KJ115" s="3"/>
      <c r="KK115" s="3"/>
      <c r="KL115" s="3"/>
      <c r="KM115" s="3"/>
      <c r="KN115" s="3"/>
      <c r="KO115" s="3"/>
      <c r="KP115" s="3"/>
      <c r="KQ115" s="3"/>
      <c r="KR115" s="3"/>
      <c r="KS115" s="3"/>
      <c r="KT115" s="3"/>
      <c r="KU115" s="3"/>
      <c r="KV115" s="3"/>
      <c r="KW115" s="3"/>
      <c r="KX115" s="3"/>
      <c r="KY115" s="3"/>
      <c r="KZ115" s="3"/>
      <c r="LA115" s="3"/>
      <c r="LB115" s="3"/>
      <c r="LC115" s="3"/>
      <c r="LD115" s="3"/>
      <c r="LE115" s="3"/>
      <c r="LF115" s="3"/>
      <c r="LG115" s="3"/>
      <c r="LH115" s="3"/>
      <c r="LI115" s="3"/>
      <c r="LJ115" s="3"/>
      <c r="LK115" s="3"/>
      <c r="LL115" s="3"/>
      <c r="LM115" s="3"/>
      <c r="LN115" s="3"/>
      <c r="LO115" s="3"/>
      <c r="LP115" s="3"/>
      <c r="LQ115" s="3"/>
      <c r="LR115" s="3"/>
      <c r="LS115" s="3"/>
      <c r="LT115" s="3"/>
      <c r="LU115" s="3"/>
      <c r="LV115" s="3"/>
      <c r="LW115" s="3"/>
      <c r="LX115" s="3"/>
      <c r="LY115" s="3"/>
      <c r="LZ115" s="3"/>
      <c r="MA115" s="3"/>
      <c r="MB115" s="3"/>
      <c r="MC115" s="3"/>
      <c r="MD115" s="3"/>
      <c r="ME115" s="3"/>
      <c r="MF115" s="3"/>
      <c r="MG115" s="3"/>
      <c r="MH115" s="3"/>
      <c r="MI115" s="3"/>
      <c r="MJ115" s="3"/>
      <c r="MK115" s="3"/>
      <c r="ML115" s="3"/>
      <c r="MM115" s="3"/>
      <c r="MN115" s="3"/>
      <c r="MO115" s="3"/>
      <c r="MP115" s="3"/>
      <c r="MQ115" s="3"/>
      <c r="MR115" s="3"/>
      <c r="MS115" s="3"/>
      <c r="MT115" s="3"/>
      <c r="MU115" s="3"/>
      <c r="MV115" s="3"/>
      <c r="MW115" s="3"/>
      <c r="MX115" s="3"/>
      <c r="MY115" s="3"/>
      <c r="MZ115" s="3"/>
      <c r="NA115" s="3"/>
      <c r="NB115" s="3"/>
      <c r="NC115" s="3"/>
      <c r="ND115" s="3"/>
      <c r="NE115" s="3"/>
      <c r="NF115" s="3"/>
      <c r="NG115" s="3"/>
      <c r="NH115" s="3"/>
      <c r="NI115" s="3"/>
      <c r="NJ115" s="3"/>
      <c r="NK115" s="3"/>
      <c r="NL115" s="3"/>
      <c r="NM115" s="3"/>
      <c r="NN115" s="3"/>
      <c r="NO115" s="3"/>
      <c r="NP115" s="3"/>
      <c r="NQ115" s="3"/>
      <c r="NR115" s="3"/>
      <c r="NS115" s="3"/>
      <c r="NT115" s="3"/>
      <c r="NU115" s="3"/>
      <c r="NV115" s="3"/>
      <c r="NW115" s="3"/>
      <c r="NX115" s="3"/>
      <c r="NY115" s="3"/>
      <c r="NZ115" s="3"/>
      <c r="OA115" s="3"/>
      <c r="OB115" s="3"/>
      <c r="OC115" s="3"/>
      <c r="OD115" s="3"/>
      <c r="OE115" s="3"/>
      <c r="OF115" s="3"/>
      <c r="OG115" s="3"/>
      <c r="OH115" s="3"/>
      <c r="OI115" s="3"/>
      <c r="OJ115" s="3"/>
      <c r="OK115" s="3"/>
      <c r="OL115" s="3"/>
      <c r="OM115" s="3"/>
      <c r="ON115" s="3"/>
      <c r="OO115" s="3"/>
      <c r="OP115" s="3"/>
      <c r="OQ115" s="3"/>
      <c r="OR115" s="3"/>
      <c r="OS115" s="3"/>
      <c r="OT115" s="3"/>
      <c r="OU115" s="3"/>
      <c r="OV115" s="3"/>
      <c r="OW115" s="3"/>
      <c r="OX115" s="3"/>
      <c r="OY115" s="3"/>
      <c r="OZ115" s="3"/>
      <c r="PA115" s="3"/>
      <c r="PB115" s="3"/>
      <c r="PC115" s="3"/>
      <c r="PD115" s="3"/>
      <c r="PE115" s="3"/>
    </row>
    <row r="116" spans="1:421" s="469" customFormat="1" ht="111" customHeight="1">
      <c r="A116" s="728">
        <v>98</v>
      </c>
      <c r="B116" s="600">
        <v>7000024508</v>
      </c>
      <c r="C116" s="600">
        <v>70</v>
      </c>
      <c r="D116" s="600">
        <v>160</v>
      </c>
      <c r="E116" s="600">
        <v>60</v>
      </c>
      <c r="F116" s="600" t="s">
        <v>530</v>
      </c>
      <c r="G116" s="599">
        <v>100001279</v>
      </c>
      <c r="H116" s="321"/>
      <c r="I116" s="322"/>
      <c r="J116" s="321"/>
      <c r="K116" s="320"/>
      <c r="L116" s="600" t="s">
        <v>633</v>
      </c>
      <c r="M116" s="600" t="s">
        <v>220</v>
      </c>
      <c r="N116" s="600">
        <v>111</v>
      </c>
      <c r="O116" s="465"/>
      <c r="P116" s="601">
        <v>18</v>
      </c>
      <c r="Q116" s="318" t="str">
        <f t="shared" si="33"/>
        <v>INCLUDED</v>
      </c>
      <c r="R116" s="318" t="str">
        <f t="shared" si="31"/>
        <v>INCLUDED</v>
      </c>
      <c r="S116" s="318" t="str">
        <f t="shared" si="34"/>
        <v>INCLUDED</v>
      </c>
      <c r="T116" s="466">
        <f t="shared" si="21"/>
        <v>0</v>
      </c>
      <c r="U116" s="300">
        <f t="shared" si="22"/>
        <v>0</v>
      </c>
      <c r="V116" s="371">
        <f>Discount!$J$36</f>
        <v>0</v>
      </c>
      <c r="W116" s="300">
        <f t="shared" si="23"/>
        <v>0</v>
      </c>
      <c r="X116" s="301">
        <f t="shared" si="24"/>
        <v>0</v>
      </c>
      <c r="Y116" s="467">
        <f t="shared" si="25"/>
        <v>0</v>
      </c>
      <c r="Z116" s="546">
        <f t="shared" si="26"/>
        <v>0</v>
      </c>
      <c r="AA116" s="467">
        <f t="shared" si="27"/>
        <v>0</v>
      </c>
      <c r="AB116" s="468">
        <f t="shared" si="28"/>
        <v>0</v>
      </c>
      <c r="AC116" s="467">
        <f t="shared" si="29"/>
        <v>0</v>
      </c>
      <c r="AD116" s="468"/>
      <c r="AE116" s="550"/>
      <c r="AF116" s="6"/>
      <c r="AG116" s="6"/>
      <c r="AH116" s="6"/>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c r="HA116" s="3"/>
      <c r="HB116" s="3"/>
      <c r="HC116" s="3"/>
      <c r="HD116" s="3"/>
      <c r="HE116" s="3"/>
      <c r="HF116" s="3"/>
      <c r="HG116" s="3"/>
      <c r="HH116" s="3"/>
      <c r="HI116" s="3"/>
      <c r="HJ116" s="3"/>
      <c r="HK116" s="3"/>
      <c r="HL116" s="3"/>
      <c r="HM116" s="3"/>
      <c r="HN116" s="3"/>
      <c r="HO116" s="3"/>
      <c r="HP116" s="3"/>
      <c r="HQ116" s="3"/>
      <c r="HR116" s="3"/>
      <c r="HS116" s="3"/>
      <c r="HT116" s="3"/>
      <c r="HU116" s="3"/>
      <c r="HV116" s="3"/>
      <c r="HW116" s="3"/>
      <c r="HX116" s="3"/>
      <c r="HY116" s="3"/>
      <c r="HZ116" s="3"/>
      <c r="IA116" s="3"/>
      <c r="IB116" s="3"/>
      <c r="IC116" s="3"/>
      <c r="ID116" s="3"/>
      <c r="IE116" s="3"/>
      <c r="IF116" s="3"/>
      <c r="IG116" s="3"/>
      <c r="IH116" s="3"/>
      <c r="II116" s="3"/>
      <c r="IJ116" s="3"/>
      <c r="IK116" s="3"/>
      <c r="IL116" s="3"/>
      <c r="IM116" s="3"/>
      <c r="IN116" s="3"/>
      <c r="IO116" s="3"/>
      <c r="IP116" s="3"/>
      <c r="IQ116" s="3"/>
      <c r="IR116" s="3"/>
      <c r="IS116" s="3"/>
      <c r="IT116" s="3"/>
      <c r="IU116" s="3"/>
      <c r="IV116" s="3"/>
      <c r="IW116" s="3"/>
      <c r="IX116" s="3"/>
      <c r="IY116" s="3"/>
      <c r="IZ116" s="3"/>
      <c r="JA116" s="3"/>
      <c r="JB116" s="3"/>
      <c r="JC116" s="3"/>
      <c r="JD116" s="3"/>
      <c r="JE116" s="3"/>
      <c r="JF116" s="3"/>
      <c r="JG116" s="3"/>
      <c r="JH116" s="3"/>
      <c r="JI116" s="3"/>
      <c r="JJ116" s="3"/>
      <c r="JK116" s="3"/>
      <c r="JL116" s="3"/>
      <c r="JM116" s="3"/>
      <c r="JN116" s="3"/>
      <c r="JO116" s="3"/>
      <c r="JP116" s="3"/>
      <c r="JQ116" s="3"/>
      <c r="JR116" s="3"/>
      <c r="JS116" s="3"/>
      <c r="JT116" s="3"/>
      <c r="JU116" s="3"/>
      <c r="JV116" s="3"/>
      <c r="JW116" s="3"/>
      <c r="JX116" s="3"/>
      <c r="JY116" s="3"/>
      <c r="JZ116" s="3"/>
      <c r="KA116" s="3"/>
      <c r="KB116" s="3"/>
      <c r="KC116" s="3"/>
      <c r="KD116" s="3"/>
      <c r="KE116" s="3"/>
      <c r="KF116" s="3"/>
      <c r="KG116" s="3"/>
      <c r="KH116" s="3"/>
      <c r="KI116" s="3"/>
      <c r="KJ116" s="3"/>
      <c r="KK116" s="3"/>
      <c r="KL116" s="3"/>
      <c r="KM116" s="3"/>
      <c r="KN116" s="3"/>
      <c r="KO116" s="3"/>
      <c r="KP116" s="3"/>
      <c r="KQ116" s="3"/>
      <c r="KR116" s="3"/>
      <c r="KS116" s="3"/>
      <c r="KT116" s="3"/>
      <c r="KU116" s="3"/>
      <c r="KV116" s="3"/>
      <c r="KW116" s="3"/>
      <c r="KX116" s="3"/>
      <c r="KY116" s="3"/>
      <c r="KZ116" s="3"/>
      <c r="LA116" s="3"/>
      <c r="LB116" s="3"/>
      <c r="LC116" s="3"/>
      <c r="LD116" s="3"/>
      <c r="LE116" s="3"/>
      <c r="LF116" s="3"/>
      <c r="LG116" s="3"/>
      <c r="LH116" s="3"/>
      <c r="LI116" s="3"/>
      <c r="LJ116" s="3"/>
      <c r="LK116" s="3"/>
      <c r="LL116" s="3"/>
      <c r="LM116" s="3"/>
      <c r="LN116" s="3"/>
      <c r="LO116" s="3"/>
      <c r="LP116" s="3"/>
      <c r="LQ116" s="3"/>
      <c r="LR116" s="3"/>
      <c r="LS116" s="3"/>
      <c r="LT116" s="3"/>
      <c r="LU116" s="3"/>
      <c r="LV116" s="3"/>
      <c r="LW116" s="3"/>
      <c r="LX116" s="3"/>
      <c r="LY116" s="3"/>
      <c r="LZ116" s="3"/>
      <c r="MA116" s="3"/>
      <c r="MB116" s="3"/>
      <c r="MC116" s="3"/>
      <c r="MD116" s="3"/>
      <c r="ME116" s="3"/>
      <c r="MF116" s="3"/>
      <c r="MG116" s="3"/>
      <c r="MH116" s="3"/>
      <c r="MI116" s="3"/>
      <c r="MJ116" s="3"/>
      <c r="MK116" s="3"/>
      <c r="ML116" s="3"/>
      <c r="MM116" s="3"/>
      <c r="MN116" s="3"/>
      <c r="MO116" s="3"/>
      <c r="MP116" s="3"/>
      <c r="MQ116" s="3"/>
      <c r="MR116" s="3"/>
      <c r="MS116" s="3"/>
      <c r="MT116" s="3"/>
      <c r="MU116" s="3"/>
      <c r="MV116" s="3"/>
      <c r="MW116" s="3"/>
      <c r="MX116" s="3"/>
      <c r="MY116" s="3"/>
      <c r="MZ116" s="3"/>
      <c r="NA116" s="3"/>
      <c r="NB116" s="3"/>
      <c r="NC116" s="3"/>
      <c r="ND116" s="3"/>
      <c r="NE116" s="3"/>
      <c r="NF116" s="3"/>
      <c r="NG116" s="3"/>
      <c r="NH116" s="3"/>
      <c r="NI116" s="3"/>
      <c r="NJ116" s="3"/>
      <c r="NK116" s="3"/>
      <c r="NL116" s="3"/>
      <c r="NM116" s="3"/>
      <c r="NN116" s="3"/>
      <c r="NO116" s="3"/>
      <c r="NP116" s="3"/>
      <c r="NQ116" s="3"/>
      <c r="NR116" s="3"/>
      <c r="NS116" s="3"/>
      <c r="NT116" s="3"/>
      <c r="NU116" s="3"/>
      <c r="NV116" s="3"/>
      <c r="NW116" s="3"/>
      <c r="NX116" s="3"/>
      <c r="NY116" s="3"/>
      <c r="NZ116" s="3"/>
      <c r="OA116" s="3"/>
      <c r="OB116" s="3"/>
      <c r="OC116" s="3"/>
      <c r="OD116" s="3"/>
      <c r="OE116" s="3"/>
      <c r="OF116" s="3"/>
      <c r="OG116" s="3"/>
      <c r="OH116" s="3"/>
      <c r="OI116" s="3"/>
      <c r="OJ116" s="3"/>
      <c r="OK116" s="3"/>
      <c r="OL116" s="3"/>
      <c r="OM116" s="3"/>
      <c r="ON116" s="3"/>
      <c r="OO116" s="3"/>
      <c r="OP116" s="3"/>
      <c r="OQ116" s="3"/>
      <c r="OR116" s="3"/>
      <c r="OS116" s="3"/>
      <c r="OT116" s="3"/>
      <c r="OU116" s="3"/>
      <c r="OV116" s="3"/>
      <c r="OW116" s="3"/>
      <c r="OX116" s="3"/>
      <c r="OY116" s="3"/>
      <c r="OZ116" s="3"/>
      <c r="PA116" s="3"/>
      <c r="PB116" s="3"/>
      <c r="PC116" s="3"/>
      <c r="PD116" s="3"/>
      <c r="PE116" s="3"/>
    </row>
    <row r="117" spans="1:421" s="469" customFormat="1" ht="111" customHeight="1">
      <c r="A117" s="727">
        <v>99</v>
      </c>
      <c r="B117" s="600">
        <v>7000024508</v>
      </c>
      <c r="C117" s="600">
        <v>80</v>
      </c>
      <c r="D117" s="600">
        <v>180</v>
      </c>
      <c r="E117" s="600">
        <v>10</v>
      </c>
      <c r="F117" s="600" t="s">
        <v>531</v>
      </c>
      <c r="G117" s="599">
        <v>100044268</v>
      </c>
      <c r="H117" s="321"/>
      <c r="I117" s="322"/>
      <c r="J117" s="321"/>
      <c r="K117" s="320"/>
      <c r="L117" s="600" t="s">
        <v>634</v>
      </c>
      <c r="M117" s="600" t="s">
        <v>363</v>
      </c>
      <c r="N117" s="600">
        <v>70</v>
      </c>
      <c r="O117" s="465"/>
      <c r="P117" s="601">
        <v>18</v>
      </c>
      <c r="Q117" s="318" t="str">
        <f t="shared" si="33"/>
        <v>INCLUDED</v>
      </c>
      <c r="R117" s="318" t="str">
        <f t="shared" si="31"/>
        <v>INCLUDED</v>
      </c>
      <c r="S117" s="318" t="str">
        <f t="shared" si="34"/>
        <v>INCLUDED</v>
      </c>
      <c r="T117" s="466">
        <f t="shared" si="21"/>
        <v>0</v>
      </c>
      <c r="U117" s="300">
        <f t="shared" si="22"/>
        <v>0</v>
      </c>
      <c r="V117" s="371">
        <f>Discount!$J$36</f>
        <v>0</v>
      </c>
      <c r="W117" s="300">
        <f t="shared" si="23"/>
        <v>0</v>
      </c>
      <c r="X117" s="301">
        <f t="shared" si="24"/>
        <v>0</v>
      </c>
      <c r="Y117" s="467">
        <f t="shared" si="25"/>
        <v>0</v>
      </c>
      <c r="Z117" s="546">
        <f t="shared" si="26"/>
        <v>0</v>
      </c>
      <c r="AA117" s="467">
        <f t="shared" si="27"/>
        <v>0</v>
      </c>
      <c r="AB117" s="468">
        <f t="shared" si="28"/>
        <v>0</v>
      </c>
      <c r="AC117" s="467">
        <f t="shared" si="29"/>
        <v>0</v>
      </c>
      <c r="AD117" s="468"/>
      <c r="AE117" s="550"/>
      <c r="AF117" s="6"/>
      <c r="AG117" s="6"/>
      <c r="AH117" s="6"/>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c r="HI117" s="3"/>
      <c r="HJ117" s="3"/>
      <c r="HK117" s="3"/>
      <c r="HL117" s="3"/>
      <c r="HM117" s="3"/>
      <c r="HN117" s="3"/>
      <c r="HO117" s="3"/>
      <c r="HP117" s="3"/>
      <c r="HQ117" s="3"/>
      <c r="HR117" s="3"/>
      <c r="HS117" s="3"/>
      <c r="HT117" s="3"/>
      <c r="HU117" s="3"/>
      <c r="HV117" s="3"/>
      <c r="HW117" s="3"/>
      <c r="HX117" s="3"/>
      <c r="HY117" s="3"/>
      <c r="HZ117" s="3"/>
      <c r="IA117" s="3"/>
      <c r="IB117" s="3"/>
      <c r="IC117" s="3"/>
      <c r="ID117" s="3"/>
      <c r="IE117" s="3"/>
      <c r="IF117" s="3"/>
      <c r="IG117" s="3"/>
      <c r="IH117" s="3"/>
      <c r="II117" s="3"/>
      <c r="IJ117" s="3"/>
      <c r="IK117" s="3"/>
      <c r="IL117" s="3"/>
      <c r="IM117" s="3"/>
      <c r="IN117" s="3"/>
      <c r="IO117" s="3"/>
      <c r="IP117" s="3"/>
      <c r="IQ117" s="3"/>
      <c r="IR117" s="3"/>
      <c r="IS117" s="3"/>
      <c r="IT117" s="3"/>
      <c r="IU117" s="3"/>
      <c r="IV117" s="3"/>
      <c r="IW117" s="3"/>
      <c r="IX117" s="3"/>
      <c r="IY117" s="3"/>
      <c r="IZ117" s="3"/>
      <c r="JA117" s="3"/>
      <c r="JB117" s="3"/>
      <c r="JC117" s="3"/>
      <c r="JD117" s="3"/>
      <c r="JE117" s="3"/>
      <c r="JF117" s="3"/>
      <c r="JG117" s="3"/>
      <c r="JH117" s="3"/>
      <c r="JI117" s="3"/>
      <c r="JJ117" s="3"/>
      <c r="JK117" s="3"/>
      <c r="JL117" s="3"/>
      <c r="JM117" s="3"/>
      <c r="JN117" s="3"/>
      <c r="JO117" s="3"/>
      <c r="JP117" s="3"/>
      <c r="JQ117" s="3"/>
      <c r="JR117" s="3"/>
      <c r="JS117" s="3"/>
      <c r="JT117" s="3"/>
      <c r="JU117" s="3"/>
      <c r="JV117" s="3"/>
      <c r="JW117" s="3"/>
      <c r="JX117" s="3"/>
      <c r="JY117" s="3"/>
      <c r="JZ117" s="3"/>
      <c r="KA117" s="3"/>
      <c r="KB117" s="3"/>
      <c r="KC117" s="3"/>
      <c r="KD117" s="3"/>
      <c r="KE117" s="3"/>
      <c r="KF117" s="3"/>
      <c r="KG117" s="3"/>
      <c r="KH117" s="3"/>
      <c r="KI117" s="3"/>
      <c r="KJ117" s="3"/>
      <c r="KK117" s="3"/>
      <c r="KL117" s="3"/>
      <c r="KM117" s="3"/>
      <c r="KN117" s="3"/>
      <c r="KO117" s="3"/>
      <c r="KP117" s="3"/>
      <c r="KQ117" s="3"/>
      <c r="KR117" s="3"/>
      <c r="KS117" s="3"/>
      <c r="KT117" s="3"/>
      <c r="KU117" s="3"/>
      <c r="KV117" s="3"/>
      <c r="KW117" s="3"/>
      <c r="KX117" s="3"/>
      <c r="KY117" s="3"/>
      <c r="KZ117" s="3"/>
      <c r="LA117" s="3"/>
      <c r="LB117" s="3"/>
      <c r="LC117" s="3"/>
      <c r="LD117" s="3"/>
      <c r="LE117" s="3"/>
      <c r="LF117" s="3"/>
      <c r="LG117" s="3"/>
      <c r="LH117" s="3"/>
      <c r="LI117" s="3"/>
      <c r="LJ117" s="3"/>
      <c r="LK117" s="3"/>
      <c r="LL117" s="3"/>
      <c r="LM117" s="3"/>
      <c r="LN117" s="3"/>
      <c r="LO117" s="3"/>
      <c r="LP117" s="3"/>
      <c r="LQ117" s="3"/>
      <c r="LR117" s="3"/>
      <c r="LS117" s="3"/>
      <c r="LT117" s="3"/>
      <c r="LU117" s="3"/>
      <c r="LV117" s="3"/>
      <c r="LW117" s="3"/>
      <c r="LX117" s="3"/>
      <c r="LY117" s="3"/>
      <c r="LZ117" s="3"/>
      <c r="MA117" s="3"/>
      <c r="MB117" s="3"/>
      <c r="MC117" s="3"/>
      <c r="MD117" s="3"/>
      <c r="ME117" s="3"/>
      <c r="MF117" s="3"/>
      <c r="MG117" s="3"/>
      <c r="MH117" s="3"/>
      <c r="MI117" s="3"/>
      <c r="MJ117" s="3"/>
      <c r="MK117" s="3"/>
      <c r="ML117" s="3"/>
      <c r="MM117" s="3"/>
      <c r="MN117" s="3"/>
      <c r="MO117" s="3"/>
      <c r="MP117" s="3"/>
      <c r="MQ117" s="3"/>
      <c r="MR117" s="3"/>
      <c r="MS117" s="3"/>
      <c r="MT117" s="3"/>
      <c r="MU117" s="3"/>
      <c r="MV117" s="3"/>
      <c r="MW117" s="3"/>
      <c r="MX117" s="3"/>
      <c r="MY117" s="3"/>
      <c r="MZ117" s="3"/>
      <c r="NA117" s="3"/>
      <c r="NB117" s="3"/>
      <c r="NC117" s="3"/>
      <c r="ND117" s="3"/>
      <c r="NE117" s="3"/>
      <c r="NF117" s="3"/>
      <c r="NG117" s="3"/>
      <c r="NH117" s="3"/>
      <c r="NI117" s="3"/>
      <c r="NJ117" s="3"/>
      <c r="NK117" s="3"/>
      <c r="NL117" s="3"/>
      <c r="NM117" s="3"/>
      <c r="NN117" s="3"/>
      <c r="NO117" s="3"/>
      <c r="NP117" s="3"/>
      <c r="NQ117" s="3"/>
      <c r="NR117" s="3"/>
      <c r="NS117" s="3"/>
      <c r="NT117" s="3"/>
      <c r="NU117" s="3"/>
      <c r="NV117" s="3"/>
      <c r="NW117" s="3"/>
      <c r="NX117" s="3"/>
      <c r="NY117" s="3"/>
      <c r="NZ117" s="3"/>
      <c r="OA117" s="3"/>
      <c r="OB117" s="3"/>
      <c r="OC117" s="3"/>
      <c r="OD117" s="3"/>
      <c r="OE117" s="3"/>
      <c r="OF117" s="3"/>
      <c r="OG117" s="3"/>
      <c r="OH117" s="3"/>
      <c r="OI117" s="3"/>
      <c r="OJ117" s="3"/>
      <c r="OK117" s="3"/>
      <c r="OL117" s="3"/>
      <c r="OM117" s="3"/>
      <c r="ON117" s="3"/>
      <c r="OO117" s="3"/>
      <c r="OP117" s="3"/>
      <c r="OQ117" s="3"/>
      <c r="OR117" s="3"/>
      <c r="OS117" s="3"/>
      <c r="OT117" s="3"/>
      <c r="OU117" s="3"/>
      <c r="OV117" s="3"/>
      <c r="OW117" s="3"/>
      <c r="OX117" s="3"/>
      <c r="OY117" s="3"/>
      <c r="OZ117" s="3"/>
      <c r="PA117" s="3"/>
      <c r="PB117" s="3"/>
      <c r="PC117" s="3"/>
      <c r="PD117" s="3"/>
      <c r="PE117" s="3"/>
    </row>
    <row r="118" spans="1:421" s="469" customFormat="1" ht="111" customHeight="1">
      <c r="A118" s="728">
        <v>100</v>
      </c>
      <c r="B118" s="600">
        <v>7000024508</v>
      </c>
      <c r="C118" s="600">
        <v>90</v>
      </c>
      <c r="D118" s="600">
        <v>190</v>
      </c>
      <c r="E118" s="600">
        <v>10</v>
      </c>
      <c r="F118" s="600" t="s">
        <v>532</v>
      </c>
      <c r="G118" s="599">
        <v>100001285</v>
      </c>
      <c r="H118" s="321"/>
      <c r="I118" s="322"/>
      <c r="J118" s="321"/>
      <c r="K118" s="320"/>
      <c r="L118" s="600" t="s">
        <v>635</v>
      </c>
      <c r="M118" s="600" t="s">
        <v>424</v>
      </c>
      <c r="N118" s="600">
        <v>430</v>
      </c>
      <c r="O118" s="465"/>
      <c r="P118" s="601">
        <v>18</v>
      </c>
      <c r="Q118" s="318" t="str">
        <f t="shared" si="33"/>
        <v>INCLUDED</v>
      </c>
      <c r="R118" s="318" t="str">
        <f t="shared" si="31"/>
        <v>INCLUDED</v>
      </c>
      <c r="S118" s="318" t="str">
        <f t="shared" si="34"/>
        <v>INCLUDED</v>
      </c>
      <c r="T118" s="466">
        <f t="shared" si="21"/>
        <v>0</v>
      </c>
      <c r="U118" s="300">
        <f t="shared" si="22"/>
        <v>0</v>
      </c>
      <c r="V118" s="371">
        <f>Discount!$J$36</f>
        <v>0</v>
      </c>
      <c r="W118" s="300">
        <f t="shared" si="23"/>
        <v>0</v>
      </c>
      <c r="X118" s="301">
        <f t="shared" si="24"/>
        <v>0</v>
      </c>
      <c r="Y118" s="467">
        <f t="shared" si="25"/>
        <v>0</v>
      </c>
      <c r="Z118" s="546">
        <f t="shared" si="26"/>
        <v>0</v>
      </c>
      <c r="AA118" s="467">
        <f t="shared" si="27"/>
        <v>0</v>
      </c>
      <c r="AB118" s="468">
        <f t="shared" si="28"/>
        <v>0</v>
      </c>
      <c r="AC118" s="467">
        <f t="shared" si="29"/>
        <v>0</v>
      </c>
      <c r="AD118" s="468"/>
      <c r="AE118" s="550"/>
      <c r="AF118" s="6"/>
      <c r="AG118" s="6"/>
      <c r="AH118" s="6"/>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3"/>
      <c r="HL118" s="3"/>
      <c r="HM118" s="3"/>
      <c r="HN118" s="3"/>
      <c r="HO118" s="3"/>
      <c r="HP118" s="3"/>
      <c r="HQ118" s="3"/>
      <c r="HR118" s="3"/>
      <c r="HS118" s="3"/>
      <c r="HT118" s="3"/>
      <c r="HU118" s="3"/>
      <c r="HV118" s="3"/>
      <c r="HW118" s="3"/>
      <c r="HX118" s="3"/>
      <c r="HY118" s="3"/>
      <c r="HZ118" s="3"/>
      <c r="IA118" s="3"/>
      <c r="IB118" s="3"/>
      <c r="IC118" s="3"/>
      <c r="ID118" s="3"/>
      <c r="IE118" s="3"/>
      <c r="IF118" s="3"/>
      <c r="IG118" s="3"/>
      <c r="IH118" s="3"/>
      <c r="II118" s="3"/>
      <c r="IJ118" s="3"/>
      <c r="IK118" s="3"/>
      <c r="IL118" s="3"/>
      <c r="IM118" s="3"/>
      <c r="IN118" s="3"/>
      <c r="IO118" s="3"/>
      <c r="IP118" s="3"/>
      <c r="IQ118" s="3"/>
      <c r="IR118" s="3"/>
      <c r="IS118" s="3"/>
      <c r="IT118" s="3"/>
      <c r="IU118" s="3"/>
      <c r="IV118" s="3"/>
      <c r="IW118" s="3"/>
      <c r="IX118" s="3"/>
      <c r="IY118" s="3"/>
      <c r="IZ118" s="3"/>
      <c r="JA118" s="3"/>
      <c r="JB118" s="3"/>
      <c r="JC118" s="3"/>
      <c r="JD118" s="3"/>
      <c r="JE118" s="3"/>
      <c r="JF118" s="3"/>
      <c r="JG118" s="3"/>
      <c r="JH118" s="3"/>
      <c r="JI118" s="3"/>
      <c r="JJ118" s="3"/>
      <c r="JK118" s="3"/>
      <c r="JL118" s="3"/>
      <c r="JM118" s="3"/>
      <c r="JN118" s="3"/>
      <c r="JO118" s="3"/>
      <c r="JP118" s="3"/>
      <c r="JQ118" s="3"/>
      <c r="JR118" s="3"/>
      <c r="JS118" s="3"/>
      <c r="JT118" s="3"/>
      <c r="JU118" s="3"/>
      <c r="JV118" s="3"/>
      <c r="JW118" s="3"/>
      <c r="JX118" s="3"/>
      <c r="JY118" s="3"/>
      <c r="JZ118" s="3"/>
      <c r="KA118" s="3"/>
      <c r="KB118" s="3"/>
      <c r="KC118" s="3"/>
      <c r="KD118" s="3"/>
      <c r="KE118" s="3"/>
      <c r="KF118" s="3"/>
      <c r="KG118" s="3"/>
      <c r="KH118" s="3"/>
      <c r="KI118" s="3"/>
      <c r="KJ118" s="3"/>
      <c r="KK118" s="3"/>
      <c r="KL118" s="3"/>
      <c r="KM118" s="3"/>
      <c r="KN118" s="3"/>
      <c r="KO118" s="3"/>
      <c r="KP118" s="3"/>
      <c r="KQ118" s="3"/>
      <c r="KR118" s="3"/>
      <c r="KS118" s="3"/>
      <c r="KT118" s="3"/>
      <c r="KU118" s="3"/>
      <c r="KV118" s="3"/>
      <c r="KW118" s="3"/>
      <c r="KX118" s="3"/>
      <c r="KY118" s="3"/>
      <c r="KZ118" s="3"/>
      <c r="LA118" s="3"/>
      <c r="LB118" s="3"/>
      <c r="LC118" s="3"/>
      <c r="LD118" s="3"/>
      <c r="LE118" s="3"/>
      <c r="LF118" s="3"/>
      <c r="LG118" s="3"/>
      <c r="LH118" s="3"/>
      <c r="LI118" s="3"/>
      <c r="LJ118" s="3"/>
      <c r="LK118" s="3"/>
      <c r="LL118" s="3"/>
      <c r="LM118" s="3"/>
      <c r="LN118" s="3"/>
      <c r="LO118" s="3"/>
      <c r="LP118" s="3"/>
      <c r="LQ118" s="3"/>
      <c r="LR118" s="3"/>
      <c r="LS118" s="3"/>
      <c r="LT118" s="3"/>
      <c r="LU118" s="3"/>
      <c r="LV118" s="3"/>
      <c r="LW118" s="3"/>
      <c r="LX118" s="3"/>
      <c r="LY118" s="3"/>
      <c r="LZ118" s="3"/>
      <c r="MA118" s="3"/>
      <c r="MB118" s="3"/>
      <c r="MC118" s="3"/>
      <c r="MD118" s="3"/>
      <c r="ME118" s="3"/>
      <c r="MF118" s="3"/>
      <c r="MG118" s="3"/>
      <c r="MH118" s="3"/>
      <c r="MI118" s="3"/>
      <c r="MJ118" s="3"/>
      <c r="MK118" s="3"/>
      <c r="ML118" s="3"/>
      <c r="MM118" s="3"/>
      <c r="MN118" s="3"/>
      <c r="MO118" s="3"/>
      <c r="MP118" s="3"/>
      <c r="MQ118" s="3"/>
      <c r="MR118" s="3"/>
      <c r="MS118" s="3"/>
      <c r="MT118" s="3"/>
      <c r="MU118" s="3"/>
      <c r="MV118" s="3"/>
      <c r="MW118" s="3"/>
      <c r="MX118" s="3"/>
      <c r="MY118" s="3"/>
      <c r="MZ118" s="3"/>
      <c r="NA118" s="3"/>
      <c r="NB118" s="3"/>
      <c r="NC118" s="3"/>
      <c r="ND118" s="3"/>
      <c r="NE118" s="3"/>
      <c r="NF118" s="3"/>
      <c r="NG118" s="3"/>
      <c r="NH118" s="3"/>
      <c r="NI118" s="3"/>
      <c r="NJ118" s="3"/>
      <c r="NK118" s="3"/>
      <c r="NL118" s="3"/>
      <c r="NM118" s="3"/>
      <c r="NN118" s="3"/>
      <c r="NO118" s="3"/>
      <c r="NP118" s="3"/>
      <c r="NQ118" s="3"/>
      <c r="NR118" s="3"/>
      <c r="NS118" s="3"/>
      <c r="NT118" s="3"/>
      <c r="NU118" s="3"/>
      <c r="NV118" s="3"/>
      <c r="NW118" s="3"/>
      <c r="NX118" s="3"/>
      <c r="NY118" s="3"/>
      <c r="NZ118" s="3"/>
      <c r="OA118" s="3"/>
      <c r="OB118" s="3"/>
      <c r="OC118" s="3"/>
      <c r="OD118" s="3"/>
      <c r="OE118" s="3"/>
      <c r="OF118" s="3"/>
      <c r="OG118" s="3"/>
      <c r="OH118" s="3"/>
      <c r="OI118" s="3"/>
      <c r="OJ118" s="3"/>
      <c r="OK118" s="3"/>
      <c r="OL118" s="3"/>
      <c r="OM118" s="3"/>
      <c r="ON118" s="3"/>
      <c r="OO118" s="3"/>
      <c r="OP118" s="3"/>
      <c r="OQ118" s="3"/>
      <c r="OR118" s="3"/>
      <c r="OS118" s="3"/>
      <c r="OT118" s="3"/>
      <c r="OU118" s="3"/>
      <c r="OV118" s="3"/>
      <c r="OW118" s="3"/>
      <c r="OX118" s="3"/>
      <c r="OY118" s="3"/>
      <c r="OZ118" s="3"/>
      <c r="PA118" s="3"/>
      <c r="PB118" s="3"/>
      <c r="PC118" s="3"/>
      <c r="PD118" s="3"/>
      <c r="PE118" s="3"/>
    </row>
    <row r="119" spans="1:421" s="469" customFormat="1" ht="111" customHeight="1">
      <c r="A119" s="727">
        <v>101</v>
      </c>
      <c r="B119" s="600">
        <v>7000024508</v>
      </c>
      <c r="C119" s="600">
        <v>100</v>
      </c>
      <c r="D119" s="600">
        <v>200</v>
      </c>
      <c r="E119" s="600">
        <v>10</v>
      </c>
      <c r="F119" s="600" t="s">
        <v>533</v>
      </c>
      <c r="G119" s="599">
        <v>100001282</v>
      </c>
      <c r="H119" s="321"/>
      <c r="I119" s="322"/>
      <c r="J119" s="321"/>
      <c r="K119" s="320"/>
      <c r="L119" s="600" t="s">
        <v>636</v>
      </c>
      <c r="M119" s="600" t="s">
        <v>219</v>
      </c>
      <c r="N119" s="600">
        <v>43</v>
      </c>
      <c r="O119" s="465"/>
      <c r="P119" s="601">
        <v>18</v>
      </c>
      <c r="Q119" s="318" t="str">
        <f t="shared" si="33"/>
        <v>INCLUDED</v>
      </c>
      <c r="R119" s="318" t="str">
        <f t="shared" si="31"/>
        <v>INCLUDED</v>
      </c>
      <c r="S119" s="318" t="str">
        <f t="shared" si="34"/>
        <v>INCLUDED</v>
      </c>
      <c r="T119" s="466">
        <f t="shared" si="21"/>
        <v>0</v>
      </c>
      <c r="U119" s="300">
        <f t="shared" si="22"/>
        <v>0</v>
      </c>
      <c r="V119" s="371">
        <f>Discount!$J$36</f>
        <v>0</v>
      </c>
      <c r="W119" s="300">
        <f t="shared" si="23"/>
        <v>0</v>
      </c>
      <c r="X119" s="301">
        <f t="shared" si="24"/>
        <v>0</v>
      </c>
      <c r="Y119" s="467">
        <f t="shared" si="25"/>
        <v>0</v>
      </c>
      <c r="Z119" s="546">
        <f t="shared" si="26"/>
        <v>0</v>
      </c>
      <c r="AA119" s="467">
        <f t="shared" si="27"/>
        <v>0</v>
      </c>
      <c r="AB119" s="468">
        <f t="shared" si="28"/>
        <v>0</v>
      </c>
      <c r="AC119" s="467">
        <f t="shared" si="29"/>
        <v>0</v>
      </c>
      <c r="AD119" s="468"/>
      <c r="AE119" s="550"/>
      <c r="AF119" s="6"/>
      <c r="AG119" s="6"/>
      <c r="AH119" s="6"/>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c r="HT119" s="3"/>
      <c r="HU119" s="3"/>
      <c r="HV119" s="3"/>
      <c r="HW119" s="3"/>
      <c r="HX119" s="3"/>
      <c r="HY119" s="3"/>
      <c r="HZ119" s="3"/>
      <c r="IA119" s="3"/>
      <c r="IB119" s="3"/>
      <c r="IC119" s="3"/>
      <c r="ID119" s="3"/>
      <c r="IE119" s="3"/>
      <c r="IF119" s="3"/>
      <c r="IG119" s="3"/>
      <c r="IH119" s="3"/>
      <c r="II119" s="3"/>
      <c r="IJ119" s="3"/>
      <c r="IK119" s="3"/>
      <c r="IL119" s="3"/>
      <c r="IM119" s="3"/>
      <c r="IN119" s="3"/>
      <c r="IO119" s="3"/>
      <c r="IP119" s="3"/>
      <c r="IQ119" s="3"/>
      <c r="IR119" s="3"/>
      <c r="IS119" s="3"/>
      <c r="IT119" s="3"/>
      <c r="IU119" s="3"/>
      <c r="IV119" s="3"/>
      <c r="IW119" s="3"/>
      <c r="IX119" s="3"/>
      <c r="IY119" s="3"/>
      <c r="IZ119" s="3"/>
      <c r="JA119" s="3"/>
      <c r="JB119" s="3"/>
      <c r="JC119" s="3"/>
      <c r="JD119" s="3"/>
      <c r="JE119" s="3"/>
      <c r="JF119" s="3"/>
      <c r="JG119" s="3"/>
      <c r="JH119" s="3"/>
      <c r="JI119" s="3"/>
      <c r="JJ119" s="3"/>
      <c r="JK119" s="3"/>
      <c r="JL119" s="3"/>
      <c r="JM119" s="3"/>
      <c r="JN119" s="3"/>
      <c r="JO119" s="3"/>
      <c r="JP119" s="3"/>
      <c r="JQ119" s="3"/>
      <c r="JR119" s="3"/>
      <c r="JS119" s="3"/>
      <c r="JT119" s="3"/>
      <c r="JU119" s="3"/>
      <c r="JV119" s="3"/>
      <c r="JW119" s="3"/>
      <c r="JX119" s="3"/>
      <c r="JY119" s="3"/>
      <c r="JZ119" s="3"/>
      <c r="KA119" s="3"/>
      <c r="KB119" s="3"/>
      <c r="KC119" s="3"/>
      <c r="KD119" s="3"/>
      <c r="KE119" s="3"/>
      <c r="KF119" s="3"/>
      <c r="KG119" s="3"/>
      <c r="KH119" s="3"/>
      <c r="KI119" s="3"/>
      <c r="KJ119" s="3"/>
      <c r="KK119" s="3"/>
      <c r="KL119" s="3"/>
      <c r="KM119" s="3"/>
      <c r="KN119" s="3"/>
      <c r="KO119" s="3"/>
      <c r="KP119" s="3"/>
      <c r="KQ119" s="3"/>
      <c r="KR119" s="3"/>
      <c r="KS119" s="3"/>
      <c r="KT119" s="3"/>
      <c r="KU119" s="3"/>
      <c r="KV119" s="3"/>
      <c r="KW119" s="3"/>
      <c r="KX119" s="3"/>
      <c r="KY119" s="3"/>
      <c r="KZ119" s="3"/>
      <c r="LA119" s="3"/>
      <c r="LB119" s="3"/>
      <c r="LC119" s="3"/>
      <c r="LD119" s="3"/>
      <c r="LE119" s="3"/>
      <c r="LF119" s="3"/>
      <c r="LG119" s="3"/>
      <c r="LH119" s="3"/>
      <c r="LI119" s="3"/>
      <c r="LJ119" s="3"/>
      <c r="LK119" s="3"/>
      <c r="LL119" s="3"/>
      <c r="LM119" s="3"/>
      <c r="LN119" s="3"/>
      <c r="LO119" s="3"/>
      <c r="LP119" s="3"/>
      <c r="LQ119" s="3"/>
      <c r="LR119" s="3"/>
      <c r="LS119" s="3"/>
      <c r="LT119" s="3"/>
      <c r="LU119" s="3"/>
      <c r="LV119" s="3"/>
      <c r="LW119" s="3"/>
      <c r="LX119" s="3"/>
      <c r="LY119" s="3"/>
      <c r="LZ119" s="3"/>
      <c r="MA119" s="3"/>
      <c r="MB119" s="3"/>
      <c r="MC119" s="3"/>
      <c r="MD119" s="3"/>
      <c r="ME119" s="3"/>
      <c r="MF119" s="3"/>
      <c r="MG119" s="3"/>
      <c r="MH119" s="3"/>
      <c r="MI119" s="3"/>
      <c r="MJ119" s="3"/>
      <c r="MK119" s="3"/>
      <c r="ML119" s="3"/>
      <c r="MM119" s="3"/>
      <c r="MN119" s="3"/>
      <c r="MO119" s="3"/>
      <c r="MP119" s="3"/>
      <c r="MQ119" s="3"/>
      <c r="MR119" s="3"/>
      <c r="MS119" s="3"/>
      <c r="MT119" s="3"/>
      <c r="MU119" s="3"/>
      <c r="MV119" s="3"/>
      <c r="MW119" s="3"/>
      <c r="MX119" s="3"/>
      <c r="MY119" s="3"/>
      <c r="MZ119" s="3"/>
      <c r="NA119" s="3"/>
      <c r="NB119" s="3"/>
      <c r="NC119" s="3"/>
      <c r="ND119" s="3"/>
      <c r="NE119" s="3"/>
      <c r="NF119" s="3"/>
      <c r="NG119" s="3"/>
      <c r="NH119" s="3"/>
      <c r="NI119" s="3"/>
      <c r="NJ119" s="3"/>
      <c r="NK119" s="3"/>
      <c r="NL119" s="3"/>
      <c r="NM119" s="3"/>
      <c r="NN119" s="3"/>
      <c r="NO119" s="3"/>
      <c r="NP119" s="3"/>
      <c r="NQ119" s="3"/>
      <c r="NR119" s="3"/>
      <c r="NS119" s="3"/>
      <c r="NT119" s="3"/>
      <c r="NU119" s="3"/>
      <c r="NV119" s="3"/>
      <c r="NW119" s="3"/>
      <c r="NX119" s="3"/>
      <c r="NY119" s="3"/>
      <c r="NZ119" s="3"/>
      <c r="OA119" s="3"/>
      <c r="OB119" s="3"/>
      <c r="OC119" s="3"/>
      <c r="OD119" s="3"/>
      <c r="OE119" s="3"/>
      <c r="OF119" s="3"/>
      <c r="OG119" s="3"/>
      <c r="OH119" s="3"/>
      <c r="OI119" s="3"/>
      <c r="OJ119" s="3"/>
      <c r="OK119" s="3"/>
      <c r="OL119" s="3"/>
      <c r="OM119" s="3"/>
      <c r="ON119" s="3"/>
      <c r="OO119" s="3"/>
      <c r="OP119" s="3"/>
      <c r="OQ119" s="3"/>
      <c r="OR119" s="3"/>
      <c r="OS119" s="3"/>
      <c r="OT119" s="3"/>
      <c r="OU119" s="3"/>
      <c r="OV119" s="3"/>
      <c r="OW119" s="3"/>
      <c r="OX119" s="3"/>
      <c r="OY119" s="3"/>
      <c r="OZ119" s="3"/>
      <c r="PA119" s="3"/>
      <c r="PB119" s="3"/>
      <c r="PC119" s="3"/>
      <c r="PD119" s="3"/>
      <c r="PE119" s="3"/>
    </row>
    <row r="120" spans="1:421" s="469" customFormat="1" ht="111" customHeight="1">
      <c r="A120" s="728">
        <v>102</v>
      </c>
      <c r="B120" s="600">
        <v>7000024508</v>
      </c>
      <c r="C120" s="600">
        <v>100</v>
      </c>
      <c r="D120" s="600">
        <v>200</v>
      </c>
      <c r="E120" s="600">
        <v>20</v>
      </c>
      <c r="F120" s="600" t="s">
        <v>533</v>
      </c>
      <c r="G120" s="599">
        <v>100001283</v>
      </c>
      <c r="H120" s="321"/>
      <c r="I120" s="322"/>
      <c r="J120" s="321"/>
      <c r="K120" s="320"/>
      <c r="L120" s="600" t="s">
        <v>637</v>
      </c>
      <c r="M120" s="600" t="s">
        <v>220</v>
      </c>
      <c r="N120" s="600">
        <v>22</v>
      </c>
      <c r="O120" s="465"/>
      <c r="P120" s="601">
        <v>18</v>
      </c>
      <c r="Q120" s="318" t="str">
        <f t="shared" si="33"/>
        <v>INCLUDED</v>
      </c>
      <c r="R120" s="318" t="str">
        <f t="shared" si="31"/>
        <v>INCLUDED</v>
      </c>
      <c r="S120" s="318" t="str">
        <f t="shared" si="34"/>
        <v>INCLUDED</v>
      </c>
      <c r="T120" s="466">
        <f t="shared" si="21"/>
        <v>0</v>
      </c>
      <c r="U120" s="300">
        <f t="shared" si="22"/>
        <v>0</v>
      </c>
      <c r="V120" s="371">
        <f>Discount!$J$36</f>
        <v>0</v>
      </c>
      <c r="W120" s="300">
        <f t="shared" si="23"/>
        <v>0</v>
      </c>
      <c r="X120" s="301">
        <f t="shared" si="24"/>
        <v>0</v>
      </c>
      <c r="Y120" s="467">
        <f t="shared" si="25"/>
        <v>0</v>
      </c>
      <c r="Z120" s="546">
        <f t="shared" si="26"/>
        <v>0</v>
      </c>
      <c r="AA120" s="467">
        <f t="shared" si="27"/>
        <v>0</v>
      </c>
      <c r="AB120" s="468">
        <f t="shared" si="28"/>
        <v>0</v>
      </c>
      <c r="AC120" s="467">
        <f t="shared" si="29"/>
        <v>0</v>
      </c>
      <c r="AD120" s="468"/>
      <c r="AE120" s="550"/>
      <c r="AF120" s="6"/>
      <c r="AG120" s="6"/>
      <c r="AH120" s="6"/>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c r="HA120" s="3"/>
      <c r="HB120" s="3"/>
      <c r="HC120" s="3"/>
      <c r="HD120" s="3"/>
      <c r="HE120" s="3"/>
      <c r="HF120" s="3"/>
      <c r="HG120" s="3"/>
      <c r="HH120" s="3"/>
      <c r="HI120" s="3"/>
      <c r="HJ120" s="3"/>
      <c r="HK120" s="3"/>
      <c r="HL120" s="3"/>
      <c r="HM120" s="3"/>
      <c r="HN120" s="3"/>
      <c r="HO120" s="3"/>
      <c r="HP120" s="3"/>
      <c r="HQ120" s="3"/>
      <c r="HR120" s="3"/>
      <c r="HS120" s="3"/>
      <c r="HT120" s="3"/>
      <c r="HU120" s="3"/>
      <c r="HV120" s="3"/>
      <c r="HW120" s="3"/>
      <c r="HX120" s="3"/>
      <c r="HY120" s="3"/>
      <c r="HZ120" s="3"/>
      <c r="IA120" s="3"/>
      <c r="IB120" s="3"/>
      <c r="IC120" s="3"/>
      <c r="ID120" s="3"/>
      <c r="IE120" s="3"/>
      <c r="IF120" s="3"/>
      <c r="IG120" s="3"/>
      <c r="IH120" s="3"/>
      <c r="II120" s="3"/>
      <c r="IJ120" s="3"/>
      <c r="IK120" s="3"/>
      <c r="IL120" s="3"/>
      <c r="IM120" s="3"/>
      <c r="IN120" s="3"/>
      <c r="IO120" s="3"/>
      <c r="IP120" s="3"/>
      <c r="IQ120" s="3"/>
      <c r="IR120" s="3"/>
      <c r="IS120" s="3"/>
      <c r="IT120" s="3"/>
      <c r="IU120" s="3"/>
      <c r="IV120" s="3"/>
      <c r="IW120" s="3"/>
      <c r="IX120" s="3"/>
      <c r="IY120" s="3"/>
      <c r="IZ120" s="3"/>
      <c r="JA120" s="3"/>
      <c r="JB120" s="3"/>
      <c r="JC120" s="3"/>
      <c r="JD120" s="3"/>
      <c r="JE120" s="3"/>
      <c r="JF120" s="3"/>
      <c r="JG120" s="3"/>
      <c r="JH120" s="3"/>
      <c r="JI120" s="3"/>
      <c r="JJ120" s="3"/>
      <c r="JK120" s="3"/>
      <c r="JL120" s="3"/>
      <c r="JM120" s="3"/>
      <c r="JN120" s="3"/>
      <c r="JO120" s="3"/>
      <c r="JP120" s="3"/>
      <c r="JQ120" s="3"/>
      <c r="JR120" s="3"/>
      <c r="JS120" s="3"/>
      <c r="JT120" s="3"/>
      <c r="JU120" s="3"/>
      <c r="JV120" s="3"/>
      <c r="JW120" s="3"/>
      <c r="JX120" s="3"/>
      <c r="JY120" s="3"/>
      <c r="JZ120" s="3"/>
      <c r="KA120" s="3"/>
      <c r="KB120" s="3"/>
      <c r="KC120" s="3"/>
      <c r="KD120" s="3"/>
      <c r="KE120" s="3"/>
      <c r="KF120" s="3"/>
      <c r="KG120" s="3"/>
      <c r="KH120" s="3"/>
      <c r="KI120" s="3"/>
      <c r="KJ120" s="3"/>
      <c r="KK120" s="3"/>
      <c r="KL120" s="3"/>
      <c r="KM120" s="3"/>
      <c r="KN120" s="3"/>
      <c r="KO120" s="3"/>
      <c r="KP120" s="3"/>
      <c r="KQ120" s="3"/>
      <c r="KR120" s="3"/>
      <c r="KS120" s="3"/>
      <c r="KT120" s="3"/>
      <c r="KU120" s="3"/>
      <c r="KV120" s="3"/>
      <c r="KW120" s="3"/>
      <c r="KX120" s="3"/>
      <c r="KY120" s="3"/>
      <c r="KZ120" s="3"/>
      <c r="LA120" s="3"/>
      <c r="LB120" s="3"/>
      <c r="LC120" s="3"/>
      <c r="LD120" s="3"/>
      <c r="LE120" s="3"/>
      <c r="LF120" s="3"/>
      <c r="LG120" s="3"/>
      <c r="LH120" s="3"/>
      <c r="LI120" s="3"/>
      <c r="LJ120" s="3"/>
      <c r="LK120" s="3"/>
      <c r="LL120" s="3"/>
      <c r="LM120" s="3"/>
      <c r="LN120" s="3"/>
      <c r="LO120" s="3"/>
      <c r="LP120" s="3"/>
      <c r="LQ120" s="3"/>
      <c r="LR120" s="3"/>
      <c r="LS120" s="3"/>
      <c r="LT120" s="3"/>
      <c r="LU120" s="3"/>
      <c r="LV120" s="3"/>
      <c r="LW120" s="3"/>
      <c r="LX120" s="3"/>
      <c r="LY120" s="3"/>
      <c r="LZ120" s="3"/>
      <c r="MA120" s="3"/>
      <c r="MB120" s="3"/>
      <c r="MC120" s="3"/>
      <c r="MD120" s="3"/>
      <c r="ME120" s="3"/>
      <c r="MF120" s="3"/>
      <c r="MG120" s="3"/>
      <c r="MH120" s="3"/>
      <c r="MI120" s="3"/>
      <c r="MJ120" s="3"/>
      <c r="MK120" s="3"/>
      <c r="ML120" s="3"/>
      <c r="MM120" s="3"/>
      <c r="MN120" s="3"/>
      <c r="MO120" s="3"/>
      <c r="MP120" s="3"/>
      <c r="MQ120" s="3"/>
      <c r="MR120" s="3"/>
      <c r="MS120" s="3"/>
      <c r="MT120" s="3"/>
      <c r="MU120" s="3"/>
      <c r="MV120" s="3"/>
      <c r="MW120" s="3"/>
      <c r="MX120" s="3"/>
      <c r="MY120" s="3"/>
      <c r="MZ120" s="3"/>
      <c r="NA120" s="3"/>
      <c r="NB120" s="3"/>
      <c r="NC120" s="3"/>
      <c r="ND120" s="3"/>
      <c r="NE120" s="3"/>
      <c r="NF120" s="3"/>
      <c r="NG120" s="3"/>
      <c r="NH120" s="3"/>
      <c r="NI120" s="3"/>
      <c r="NJ120" s="3"/>
      <c r="NK120" s="3"/>
      <c r="NL120" s="3"/>
      <c r="NM120" s="3"/>
      <c r="NN120" s="3"/>
      <c r="NO120" s="3"/>
      <c r="NP120" s="3"/>
      <c r="NQ120" s="3"/>
      <c r="NR120" s="3"/>
      <c r="NS120" s="3"/>
      <c r="NT120" s="3"/>
      <c r="NU120" s="3"/>
      <c r="NV120" s="3"/>
      <c r="NW120" s="3"/>
      <c r="NX120" s="3"/>
      <c r="NY120" s="3"/>
      <c r="NZ120" s="3"/>
      <c r="OA120" s="3"/>
      <c r="OB120" s="3"/>
      <c r="OC120" s="3"/>
      <c r="OD120" s="3"/>
      <c r="OE120" s="3"/>
      <c r="OF120" s="3"/>
      <c r="OG120" s="3"/>
      <c r="OH120" s="3"/>
      <c r="OI120" s="3"/>
      <c r="OJ120" s="3"/>
      <c r="OK120" s="3"/>
      <c r="OL120" s="3"/>
      <c r="OM120" s="3"/>
      <c r="ON120" s="3"/>
      <c r="OO120" s="3"/>
      <c r="OP120" s="3"/>
      <c r="OQ120" s="3"/>
      <c r="OR120" s="3"/>
      <c r="OS120" s="3"/>
      <c r="OT120" s="3"/>
      <c r="OU120" s="3"/>
      <c r="OV120" s="3"/>
      <c r="OW120" s="3"/>
      <c r="OX120" s="3"/>
      <c r="OY120" s="3"/>
      <c r="OZ120" s="3"/>
      <c r="PA120" s="3"/>
      <c r="PB120" s="3"/>
      <c r="PC120" s="3"/>
      <c r="PD120" s="3"/>
      <c r="PE120" s="3"/>
    </row>
    <row r="121" spans="1:421" s="469" customFormat="1" ht="111" customHeight="1">
      <c r="A121" s="727">
        <v>103</v>
      </c>
      <c r="B121" s="600">
        <v>7000024508</v>
      </c>
      <c r="C121" s="600">
        <v>100</v>
      </c>
      <c r="D121" s="600">
        <v>200</v>
      </c>
      <c r="E121" s="600">
        <v>30</v>
      </c>
      <c r="F121" s="600" t="s">
        <v>533</v>
      </c>
      <c r="G121" s="599">
        <v>100001284</v>
      </c>
      <c r="H121" s="321"/>
      <c r="I121" s="322"/>
      <c r="J121" s="321"/>
      <c r="K121" s="320"/>
      <c r="L121" s="600" t="s">
        <v>638</v>
      </c>
      <c r="M121" s="600" t="s">
        <v>220</v>
      </c>
      <c r="N121" s="600">
        <v>11</v>
      </c>
      <c r="O121" s="465"/>
      <c r="P121" s="601">
        <v>18</v>
      </c>
      <c r="Q121" s="318" t="str">
        <f t="shared" si="33"/>
        <v>INCLUDED</v>
      </c>
      <c r="R121" s="318" t="str">
        <f t="shared" si="31"/>
        <v>INCLUDED</v>
      </c>
      <c r="S121" s="318" t="str">
        <f t="shared" si="34"/>
        <v>INCLUDED</v>
      </c>
      <c r="T121" s="466">
        <f t="shared" si="21"/>
        <v>0</v>
      </c>
      <c r="U121" s="300">
        <f t="shared" si="22"/>
        <v>0</v>
      </c>
      <c r="V121" s="371">
        <f>Discount!$J$36</f>
        <v>0</v>
      </c>
      <c r="W121" s="300">
        <f t="shared" si="23"/>
        <v>0</v>
      </c>
      <c r="X121" s="301">
        <f t="shared" si="24"/>
        <v>0</v>
      </c>
      <c r="Y121" s="467">
        <f t="shared" si="25"/>
        <v>0</v>
      </c>
      <c r="Z121" s="546">
        <f t="shared" si="26"/>
        <v>0</v>
      </c>
      <c r="AA121" s="467">
        <f t="shared" si="27"/>
        <v>0</v>
      </c>
      <c r="AB121" s="468">
        <f t="shared" si="28"/>
        <v>0</v>
      </c>
      <c r="AC121" s="467">
        <f t="shared" si="29"/>
        <v>0</v>
      </c>
      <c r="AD121" s="468"/>
      <c r="AE121" s="550"/>
      <c r="AF121" s="6"/>
      <c r="AG121" s="6"/>
      <c r="AH121" s="6"/>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c r="HI121" s="3"/>
      <c r="HJ121" s="3"/>
      <c r="HK121" s="3"/>
      <c r="HL121" s="3"/>
      <c r="HM121" s="3"/>
      <c r="HN121" s="3"/>
      <c r="HO121" s="3"/>
      <c r="HP121" s="3"/>
      <c r="HQ121" s="3"/>
      <c r="HR121" s="3"/>
      <c r="HS121" s="3"/>
      <c r="HT121" s="3"/>
      <c r="HU121" s="3"/>
      <c r="HV121" s="3"/>
      <c r="HW121" s="3"/>
      <c r="HX121" s="3"/>
      <c r="HY121" s="3"/>
      <c r="HZ121" s="3"/>
      <c r="IA121" s="3"/>
      <c r="IB121" s="3"/>
      <c r="IC121" s="3"/>
      <c r="ID121" s="3"/>
      <c r="IE121" s="3"/>
      <c r="IF121" s="3"/>
      <c r="IG121" s="3"/>
      <c r="IH121" s="3"/>
      <c r="II121" s="3"/>
      <c r="IJ121" s="3"/>
      <c r="IK121" s="3"/>
      <c r="IL121" s="3"/>
      <c r="IM121" s="3"/>
      <c r="IN121" s="3"/>
      <c r="IO121" s="3"/>
      <c r="IP121" s="3"/>
      <c r="IQ121" s="3"/>
      <c r="IR121" s="3"/>
      <c r="IS121" s="3"/>
      <c r="IT121" s="3"/>
      <c r="IU121" s="3"/>
      <c r="IV121" s="3"/>
      <c r="IW121" s="3"/>
      <c r="IX121" s="3"/>
      <c r="IY121" s="3"/>
      <c r="IZ121" s="3"/>
      <c r="JA121" s="3"/>
      <c r="JB121" s="3"/>
      <c r="JC121" s="3"/>
      <c r="JD121" s="3"/>
      <c r="JE121" s="3"/>
      <c r="JF121" s="3"/>
      <c r="JG121" s="3"/>
      <c r="JH121" s="3"/>
      <c r="JI121" s="3"/>
      <c r="JJ121" s="3"/>
      <c r="JK121" s="3"/>
      <c r="JL121" s="3"/>
      <c r="JM121" s="3"/>
      <c r="JN121" s="3"/>
      <c r="JO121" s="3"/>
      <c r="JP121" s="3"/>
      <c r="JQ121" s="3"/>
      <c r="JR121" s="3"/>
      <c r="JS121" s="3"/>
      <c r="JT121" s="3"/>
      <c r="JU121" s="3"/>
      <c r="JV121" s="3"/>
      <c r="JW121" s="3"/>
      <c r="JX121" s="3"/>
      <c r="JY121" s="3"/>
      <c r="JZ121" s="3"/>
      <c r="KA121" s="3"/>
      <c r="KB121" s="3"/>
      <c r="KC121" s="3"/>
      <c r="KD121" s="3"/>
      <c r="KE121" s="3"/>
      <c r="KF121" s="3"/>
      <c r="KG121" s="3"/>
      <c r="KH121" s="3"/>
      <c r="KI121" s="3"/>
      <c r="KJ121" s="3"/>
      <c r="KK121" s="3"/>
      <c r="KL121" s="3"/>
      <c r="KM121" s="3"/>
      <c r="KN121" s="3"/>
      <c r="KO121" s="3"/>
      <c r="KP121" s="3"/>
      <c r="KQ121" s="3"/>
      <c r="KR121" s="3"/>
      <c r="KS121" s="3"/>
      <c r="KT121" s="3"/>
      <c r="KU121" s="3"/>
      <c r="KV121" s="3"/>
      <c r="KW121" s="3"/>
      <c r="KX121" s="3"/>
      <c r="KY121" s="3"/>
      <c r="KZ121" s="3"/>
      <c r="LA121" s="3"/>
      <c r="LB121" s="3"/>
      <c r="LC121" s="3"/>
      <c r="LD121" s="3"/>
      <c r="LE121" s="3"/>
      <c r="LF121" s="3"/>
      <c r="LG121" s="3"/>
      <c r="LH121" s="3"/>
      <c r="LI121" s="3"/>
      <c r="LJ121" s="3"/>
      <c r="LK121" s="3"/>
      <c r="LL121" s="3"/>
      <c r="LM121" s="3"/>
      <c r="LN121" s="3"/>
      <c r="LO121" s="3"/>
      <c r="LP121" s="3"/>
      <c r="LQ121" s="3"/>
      <c r="LR121" s="3"/>
      <c r="LS121" s="3"/>
      <c r="LT121" s="3"/>
      <c r="LU121" s="3"/>
      <c r="LV121" s="3"/>
      <c r="LW121" s="3"/>
      <c r="LX121" s="3"/>
      <c r="LY121" s="3"/>
      <c r="LZ121" s="3"/>
      <c r="MA121" s="3"/>
      <c r="MB121" s="3"/>
      <c r="MC121" s="3"/>
      <c r="MD121" s="3"/>
      <c r="ME121" s="3"/>
      <c r="MF121" s="3"/>
      <c r="MG121" s="3"/>
      <c r="MH121" s="3"/>
      <c r="MI121" s="3"/>
      <c r="MJ121" s="3"/>
      <c r="MK121" s="3"/>
      <c r="ML121" s="3"/>
      <c r="MM121" s="3"/>
      <c r="MN121" s="3"/>
      <c r="MO121" s="3"/>
      <c r="MP121" s="3"/>
      <c r="MQ121" s="3"/>
      <c r="MR121" s="3"/>
      <c r="MS121" s="3"/>
      <c r="MT121" s="3"/>
      <c r="MU121" s="3"/>
      <c r="MV121" s="3"/>
      <c r="MW121" s="3"/>
      <c r="MX121" s="3"/>
      <c r="MY121" s="3"/>
      <c r="MZ121" s="3"/>
      <c r="NA121" s="3"/>
      <c r="NB121" s="3"/>
      <c r="NC121" s="3"/>
      <c r="ND121" s="3"/>
      <c r="NE121" s="3"/>
      <c r="NF121" s="3"/>
      <c r="NG121" s="3"/>
      <c r="NH121" s="3"/>
      <c r="NI121" s="3"/>
      <c r="NJ121" s="3"/>
      <c r="NK121" s="3"/>
      <c r="NL121" s="3"/>
      <c r="NM121" s="3"/>
      <c r="NN121" s="3"/>
      <c r="NO121" s="3"/>
      <c r="NP121" s="3"/>
      <c r="NQ121" s="3"/>
      <c r="NR121" s="3"/>
      <c r="NS121" s="3"/>
      <c r="NT121" s="3"/>
      <c r="NU121" s="3"/>
      <c r="NV121" s="3"/>
      <c r="NW121" s="3"/>
      <c r="NX121" s="3"/>
      <c r="NY121" s="3"/>
      <c r="NZ121" s="3"/>
      <c r="OA121" s="3"/>
      <c r="OB121" s="3"/>
      <c r="OC121" s="3"/>
      <c r="OD121" s="3"/>
      <c r="OE121" s="3"/>
      <c r="OF121" s="3"/>
      <c r="OG121" s="3"/>
      <c r="OH121" s="3"/>
      <c r="OI121" s="3"/>
      <c r="OJ121" s="3"/>
      <c r="OK121" s="3"/>
      <c r="OL121" s="3"/>
      <c r="OM121" s="3"/>
      <c r="ON121" s="3"/>
      <c r="OO121" s="3"/>
      <c r="OP121" s="3"/>
      <c r="OQ121" s="3"/>
      <c r="OR121" s="3"/>
      <c r="OS121" s="3"/>
      <c r="OT121" s="3"/>
      <c r="OU121" s="3"/>
      <c r="OV121" s="3"/>
      <c r="OW121" s="3"/>
      <c r="OX121" s="3"/>
      <c r="OY121" s="3"/>
      <c r="OZ121" s="3"/>
      <c r="PA121" s="3"/>
      <c r="PB121" s="3"/>
      <c r="PC121" s="3"/>
      <c r="PD121" s="3"/>
      <c r="PE121" s="3"/>
    </row>
    <row r="122" spans="1:421" s="469" customFormat="1" ht="111" customHeight="1">
      <c r="A122" s="728">
        <v>104</v>
      </c>
      <c r="B122" s="600">
        <v>7000024508</v>
      </c>
      <c r="C122" s="600">
        <v>110</v>
      </c>
      <c r="D122" s="600">
        <v>210</v>
      </c>
      <c r="E122" s="600">
        <v>10</v>
      </c>
      <c r="F122" s="600" t="s">
        <v>534</v>
      </c>
      <c r="G122" s="599">
        <v>100001252</v>
      </c>
      <c r="H122" s="321"/>
      <c r="I122" s="322"/>
      <c r="J122" s="321"/>
      <c r="K122" s="320"/>
      <c r="L122" s="600" t="s">
        <v>639</v>
      </c>
      <c r="M122" s="600" t="s">
        <v>443</v>
      </c>
      <c r="N122" s="600">
        <v>8495</v>
      </c>
      <c r="O122" s="465"/>
      <c r="P122" s="601">
        <v>18</v>
      </c>
      <c r="Q122" s="318" t="str">
        <f t="shared" si="33"/>
        <v>INCLUDED</v>
      </c>
      <c r="R122" s="318" t="str">
        <f t="shared" si="31"/>
        <v>INCLUDED</v>
      </c>
      <c r="S122" s="318" t="str">
        <f t="shared" si="34"/>
        <v>INCLUDED</v>
      </c>
      <c r="T122" s="466">
        <f t="shared" si="21"/>
        <v>0</v>
      </c>
      <c r="U122" s="300">
        <f t="shared" si="22"/>
        <v>0</v>
      </c>
      <c r="V122" s="371">
        <f>Discount!$J$36</f>
        <v>0</v>
      </c>
      <c r="W122" s="300">
        <f t="shared" si="23"/>
        <v>0</v>
      </c>
      <c r="X122" s="301">
        <f t="shared" si="24"/>
        <v>0</v>
      </c>
      <c r="Y122" s="467">
        <f t="shared" si="25"/>
        <v>0</v>
      </c>
      <c r="Z122" s="546">
        <f t="shared" si="26"/>
        <v>0</v>
      </c>
      <c r="AA122" s="467">
        <f t="shared" si="27"/>
        <v>0</v>
      </c>
      <c r="AB122" s="468">
        <f t="shared" si="28"/>
        <v>0</v>
      </c>
      <c r="AC122" s="467">
        <f t="shared" si="29"/>
        <v>0</v>
      </c>
      <c r="AD122" s="468"/>
      <c r="AE122" s="550"/>
      <c r="AF122" s="6"/>
      <c r="AG122" s="6"/>
      <c r="AH122" s="6"/>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3"/>
      <c r="GF122" s="3"/>
      <c r="GG122" s="3"/>
      <c r="GH122" s="3"/>
      <c r="GI122" s="3"/>
      <c r="GJ122" s="3"/>
      <c r="GK122" s="3"/>
      <c r="GL122" s="3"/>
      <c r="GM122" s="3"/>
      <c r="GN122" s="3"/>
      <c r="GO122" s="3"/>
      <c r="GP122" s="3"/>
      <c r="GQ122" s="3"/>
      <c r="GR122" s="3"/>
      <c r="GS122" s="3"/>
      <c r="GT122" s="3"/>
      <c r="GU122" s="3"/>
      <c r="GV122" s="3"/>
      <c r="GW122" s="3"/>
      <c r="GX122" s="3"/>
      <c r="GY122" s="3"/>
      <c r="GZ122" s="3"/>
      <c r="HA122" s="3"/>
      <c r="HB122" s="3"/>
      <c r="HC122" s="3"/>
      <c r="HD122" s="3"/>
      <c r="HE122" s="3"/>
      <c r="HF122" s="3"/>
      <c r="HG122" s="3"/>
      <c r="HH122" s="3"/>
      <c r="HI122" s="3"/>
      <c r="HJ122" s="3"/>
      <c r="HK122" s="3"/>
      <c r="HL122" s="3"/>
      <c r="HM122" s="3"/>
      <c r="HN122" s="3"/>
      <c r="HO122" s="3"/>
      <c r="HP122" s="3"/>
      <c r="HQ122" s="3"/>
      <c r="HR122" s="3"/>
      <c r="HS122" s="3"/>
      <c r="HT122" s="3"/>
      <c r="HU122" s="3"/>
      <c r="HV122" s="3"/>
      <c r="HW122" s="3"/>
      <c r="HX122" s="3"/>
      <c r="HY122" s="3"/>
      <c r="HZ122" s="3"/>
      <c r="IA122" s="3"/>
      <c r="IB122" s="3"/>
      <c r="IC122" s="3"/>
      <c r="ID122" s="3"/>
      <c r="IE122" s="3"/>
      <c r="IF122" s="3"/>
      <c r="IG122" s="3"/>
      <c r="IH122" s="3"/>
      <c r="II122" s="3"/>
      <c r="IJ122" s="3"/>
      <c r="IK122" s="3"/>
      <c r="IL122" s="3"/>
      <c r="IM122" s="3"/>
      <c r="IN122" s="3"/>
      <c r="IO122" s="3"/>
      <c r="IP122" s="3"/>
      <c r="IQ122" s="3"/>
      <c r="IR122" s="3"/>
      <c r="IS122" s="3"/>
      <c r="IT122" s="3"/>
      <c r="IU122" s="3"/>
      <c r="IV122" s="3"/>
      <c r="IW122" s="3"/>
      <c r="IX122" s="3"/>
      <c r="IY122" s="3"/>
      <c r="IZ122" s="3"/>
      <c r="JA122" s="3"/>
      <c r="JB122" s="3"/>
      <c r="JC122" s="3"/>
      <c r="JD122" s="3"/>
      <c r="JE122" s="3"/>
      <c r="JF122" s="3"/>
      <c r="JG122" s="3"/>
      <c r="JH122" s="3"/>
      <c r="JI122" s="3"/>
      <c r="JJ122" s="3"/>
      <c r="JK122" s="3"/>
      <c r="JL122" s="3"/>
      <c r="JM122" s="3"/>
      <c r="JN122" s="3"/>
      <c r="JO122" s="3"/>
      <c r="JP122" s="3"/>
      <c r="JQ122" s="3"/>
      <c r="JR122" s="3"/>
      <c r="JS122" s="3"/>
      <c r="JT122" s="3"/>
      <c r="JU122" s="3"/>
      <c r="JV122" s="3"/>
      <c r="JW122" s="3"/>
      <c r="JX122" s="3"/>
      <c r="JY122" s="3"/>
      <c r="JZ122" s="3"/>
      <c r="KA122" s="3"/>
      <c r="KB122" s="3"/>
      <c r="KC122" s="3"/>
      <c r="KD122" s="3"/>
      <c r="KE122" s="3"/>
      <c r="KF122" s="3"/>
      <c r="KG122" s="3"/>
      <c r="KH122" s="3"/>
      <c r="KI122" s="3"/>
      <c r="KJ122" s="3"/>
      <c r="KK122" s="3"/>
      <c r="KL122" s="3"/>
      <c r="KM122" s="3"/>
      <c r="KN122" s="3"/>
      <c r="KO122" s="3"/>
      <c r="KP122" s="3"/>
      <c r="KQ122" s="3"/>
      <c r="KR122" s="3"/>
      <c r="KS122" s="3"/>
      <c r="KT122" s="3"/>
      <c r="KU122" s="3"/>
      <c r="KV122" s="3"/>
      <c r="KW122" s="3"/>
      <c r="KX122" s="3"/>
      <c r="KY122" s="3"/>
      <c r="KZ122" s="3"/>
      <c r="LA122" s="3"/>
      <c r="LB122" s="3"/>
      <c r="LC122" s="3"/>
      <c r="LD122" s="3"/>
      <c r="LE122" s="3"/>
      <c r="LF122" s="3"/>
      <c r="LG122" s="3"/>
      <c r="LH122" s="3"/>
      <c r="LI122" s="3"/>
      <c r="LJ122" s="3"/>
      <c r="LK122" s="3"/>
      <c r="LL122" s="3"/>
      <c r="LM122" s="3"/>
      <c r="LN122" s="3"/>
      <c r="LO122" s="3"/>
      <c r="LP122" s="3"/>
      <c r="LQ122" s="3"/>
      <c r="LR122" s="3"/>
      <c r="LS122" s="3"/>
      <c r="LT122" s="3"/>
      <c r="LU122" s="3"/>
      <c r="LV122" s="3"/>
      <c r="LW122" s="3"/>
      <c r="LX122" s="3"/>
      <c r="LY122" s="3"/>
      <c r="LZ122" s="3"/>
      <c r="MA122" s="3"/>
      <c r="MB122" s="3"/>
      <c r="MC122" s="3"/>
      <c r="MD122" s="3"/>
      <c r="ME122" s="3"/>
      <c r="MF122" s="3"/>
      <c r="MG122" s="3"/>
      <c r="MH122" s="3"/>
      <c r="MI122" s="3"/>
      <c r="MJ122" s="3"/>
      <c r="MK122" s="3"/>
      <c r="ML122" s="3"/>
      <c r="MM122" s="3"/>
      <c r="MN122" s="3"/>
      <c r="MO122" s="3"/>
      <c r="MP122" s="3"/>
      <c r="MQ122" s="3"/>
      <c r="MR122" s="3"/>
      <c r="MS122" s="3"/>
      <c r="MT122" s="3"/>
      <c r="MU122" s="3"/>
      <c r="MV122" s="3"/>
      <c r="MW122" s="3"/>
      <c r="MX122" s="3"/>
      <c r="MY122" s="3"/>
      <c r="MZ122" s="3"/>
      <c r="NA122" s="3"/>
      <c r="NB122" s="3"/>
      <c r="NC122" s="3"/>
      <c r="ND122" s="3"/>
      <c r="NE122" s="3"/>
      <c r="NF122" s="3"/>
      <c r="NG122" s="3"/>
      <c r="NH122" s="3"/>
      <c r="NI122" s="3"/>
      <c r="NJ122" s="3"/>
      <c r="NK122" s="3"/>
      <c r="NL122" s="3"/>
      <c r="NM122" s="3"/>
      <c r="NN122" s="3"/>
      <c r="NO122" s="3"/>
      <c r="NP122" s="3"/>
      <c r="NQ122" s="3"/>
      <c r="NR122" s="3"/>
      <c r="NS122" s="3"/>
      <c r="NT122" s="3"/>
      <c r="NU122" s="3"/>
      <c r="NV122" s="3"/>
      <c r="NW122" s="3"/>
      <c r="NX122" s="3"/>
      <c r="NY122" s="3"/>
      <c r="NZ122" s="3"/>
      <c r="OA122" s="3"/>
      <c r="OB122" s="3"/>
      <c r="OC122" s="3"/>
      <c r="OD122" s="3"/>
      <c r="OE122" s="3"/>
      <c r="OF122" s="3"/>
      <c r="OG122" s="3"/>
      <c r="OH122" s="3"/>
      <c r="OI122" s="3"/>
      <c r="OJ122" s="3"/>
      <c r="OK122" s="3"/>
      <c r="OL122" s="3"/>
      <c r="OM122" s="3"/>
      <c r="ON122" s="3"/>
      <c r="OO122" s="3"/>
      <c r="OP122" s="3"/>
      <c r="OQ122" s="3"/>
      <c r="OR122" s="3"/>
      <c r="OS122" s="3"/>
      <c r="OT122" s="3"/>
      <c r="OU122" s="3"/>
      <c r="OV122" s="3"/>
      <c r="OW122" s="3"/>
      <c r="OX122" s="3"/>
      <c r="OY122" s="3"/>
      <c r="OZ122" s="3"/>
      <c r="PA122" s="3"/>
      <c r="PB122" s="3"/>
      <c r="PC122" s="3"/>
      <c r="PD122" s="3"/>
      <c r="PE122" s="3"/>
    </row>
    <row r="123" spans="1:421" s="469" customFormat="1" ht="111" customHeight="1">
      <c r="A123" s="727">
        <v>105</v>
      </c>
      <c r="B123" s="600">
        <v>7000024508</v>
      </c>
      <c r="C123" s="600">
        <v>110</v>
      </c>
      <c r="D123" s="600">
        <v>210</v>
      </c>
      <c r="E123" s="600">
        <v>20</v>
      </c>
      <c r="F123" s="600" t="s">
        <v>534</v>
      </c>
      <c r="G123" s="599">
        <v>100001253</v>
      </c>
      <c r="H123" s="321"/>
      <c r="I123" s="322"/>
      <c r="J123" s="321"/>
      <c r="K123" s="320"/>
      <c r="L123" s="600" t="s">
        <v>640</v>
      </c>
      <c r="M123" s="600" t="s">
        <v>443</v>
      </c>
      <c r="N123" s="600">
        <v>2322</v>
      </c>
      <c r="O123" s="465"/>
      <c r="P123" s="601">
        <v>18</v>
      </c>
      <c r="Q123" s="318" t="str">
        <f t="shared" si="33"/>
        <v>INCLUDED</v>
      </c>
      <c r="R123" s="318" t="str">
        <f t="shared" si="31"/>
        <v>INCLUDED</v>
      </c>
      <c r="S123" s="318" t="str">
        <f t="shared" si="34"/>
        <v>INCLUDED</v>
      </c>
      <c r="T123" s="466">
        <f t="shared" si="21"/>
        <v>0</v>
      </c>
      <c r="U123" s="300">
        <f t="shared" si="22"/>
        <v>0</v>
      </c>
      <c r="V123" s="371">
        <f>Discount!$J$36</f>
        <v>0</v>
      </c>
      <c r="W123" s="300">
        <f t="shared" si="23"/>
        <v>0</v>
      </c>
      <c r="X123" s="301">
        <f t="shared" si="24"/>
        <v>0</v>
      </c>
      <c r="Y123" s="467">
        <f t="shared" si="25"/>
        <v>0</v>
      </c>
      <c r="Z123" s="546">
        <f t="shared" si="26"/>
        <v>0</v>
      </c>
      <c r="AA123" s="467">
        <f t="shared" si="27"/>
        <v>0</v>
      </c>
      <c r="AB123" s="468">
        <f t="shared" si="28"/>
        <v>0</v>
      </c>
      <c r="AC123" s="467">
        <f t="shared" si="29"/>
        <v>0</v>
      </c>
      <c r="AD123" s="468"/>
      <c r="AE123" s="550"/>
      <c r="AF123" s="6"/>
      <c r="AG123" s="6"/>
      <c r="AH123" s="6"/>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3"/>
      <c r="GF123" s="3"/>
      <c r="GG123" s="3"/>
      <c r="GH123" s="3"/>
      <c r="GI123" s="3"/>
      <c r="GJ123" s="3"/>
      <c r="GK123" s="3"/>
      <c r="GL123" s="3"/>
      <c r="GM123" s="3"/>
      <c r="GN123" s="3"/>
      <c r="GO123" s="3"/>
      <c r="GP123" s="3"/>
      <c r="GQ123" s="3"/>
      <c r="GR123" s="3"/>
      <c r="GS123" s="3"/>
      <c r="GT123" s="3"/>
      <c r="GU123" s="3"/>
      <c r="GV123" s="3"/>
      <c r="GW123" s="3"/>
      <c r="GX123" s="3"/>
      <c r="GY123" s="3"/>
      <c r="GZ123" s="3"/>
      <c r="HA123" s="3"/>
      <c r="HB123" s="3"/>
      <c r="HC123" s="3"/>
      <c r="HD123" s="3"/>
      <c r="HE123" s="3"/>
      <c r="HF123" s="3"/>
      <c r="HG123" s="3"/>
      <c r="HH123" s="3"/>
      <c r="HI123" s="3"/>
      <c r="HJ123" s="3"/>
      <c r="HK123" s="3"/>
      <c r="HL123" s="3"/>
      <c r="HM123" s="3"/>
      <c r="HN123" s="3"/>
      <c r="HO123" s="3"/>
      <c r="HP123" s="3"/>
      <c r="HQ123" s="3"/>
      <c r="HR123" s="3"/>
      <c r="HS123" s="3"/>
      <c r="HT123" s="3"/>
      <c r="HU123" s="3"/>
      <c r="HV123" s="3"/>
      <c r="HW123" s="3"/>
      <c r="HX123" s="3"/>
      <c r="HY123" s="3"/>
      <c r="HZ123" s="3"/>
      <c r="IA123" s="3"/>
      <c r="IB123" s="3"/>
      <c r="IC123" s="3"/>
      <c r="ID123" s="3"/>
      <c r="IE123" s="3"/>
      <c r="IF123" s="3"/>
      <c r="IG123" s="3"/>
      <c r="IH123" s="3"/>
      <c r="II123" s="3"/>
      <c r="IJ123" s="3"/>
      <c r="IK123" s="3"/>
      <c r="IL123" s="3"/>
      <c r="IM123" s="3"/>
      <c r="IN123" s="3"/>
      <c r="IO123" s="3"/>
      <c r="IP123" s="3"/>
      <c r="IQ123" s="3"/>
      <c r="IR123" s="3"/>
      <c r="IS123" s="3"/>
      <c r="IT123" s="3"/>
      <c r="IU123" s="3"/>
      <c r="IV123" s="3"/>
      <c r="IW123" s="3"/>
      <c r="IX123" s="3"/>
      <c r="IY123" s="3"/>
      <c r="IZ123" s="3"/>
      <c r="JA123" s="3"/>
      <c r="JB123" s="3"/>
      <c r="JC123" s="3"/>
      <c r="JD123" s="3"/>
      <c r="JE123" s="3"/>
      <c r="JF123" s="3"/>
      <c r="JG123" s="3"/>
      <c r="JH123" s="3"/>
      <c r="JI123" s="3"/>
      <c r="JJ123" s="3"/>
      <c r="JK123" s="3"/>
      <c r="JL123" s="3"/>
      <c r="JM123" s="3"/>
      <c r="JN123" s="3"/>
      <c r="JO123" s="3"/>
      <c r="JP123" s="3"/>
      <c r="JQ123" s="3"/>
      <c r="JR123" s="3"/>
      <c r="JS123" s="3"/>
      <c r="JT123" s="3"/>
      <c r="JU123" s="3"/>
      <c r="JV123" s="3"/>
      <c r="JW123" s="3"/>
      <c r="JX123" s="3"/>
      <c r="JY123" s="3"/>
      <c r="JZ123" s="3"/>
      <c r="KA123" s="3"/>
      <c r="KB123" s="3"/>
      <c r="KC123" s="3"/>
      <c r="KD123" s="3"/>
      <c r="KE123" s="3"/>
      <c r="KF123" s="3"/>
      <c r="KG123" s="3"/>
      <c r="KH123" s="3"/>
      <c r="KI123" s="3"/>
      <c r="KJ123" s="3"/>
      <c r="KK123" s="3"/>
      <c r="KL123" s="3"/>
      <c r="KM123" s="3"/>
      <c r="KN123" s="3"/>
      <c r="KO123" s="3"/>
      <c r="KP123" s="3"/>
      <c r="KQ123" s="3"/>
      <c r="KR123" s="3"/>
      <c r="KS123" s="3"/>
      <c r="KT123" s="3"/>
      <c r="KU123" s="3"/>
      <c r="KV123" s="3"/>
      <c r="KW123" s="3"/>
      <c r="KX123" s="3"/>
      <c r="KY123" s="3"/>
      <c r="KZ123" s="3"/>
      <c r="LA123" s="3"/>
      <c r="LB123" s="3"/>
      <c r="LC123" s="3"/>
      <c r="LD123" s="3"/>
      <c r="LE123" s="3"/>
      <c r="LF123" s="3"/>
      <c r="LG123" s="3"/>
      <c r="LH123" s="3"/>
      <c r="LI123" s="3"/>
      <c r="LJ123" s="3"/>
      <c r="LK123" s="3"/>
      <c r="LL123" s="3"/>
      <c r="LM123" s="3"/>
      <c r="LN123" s="3"/>
      <c r="LO123" s="3"/>
      <c r="LP123" s="3"/>
      <c r="LQ123" s="3"/>
      <c r="LR123" s="3"/>
      <c r="LS123" s="3"/>
      <c r="LT123" s="3"/>
      <c r="LU123" s="3"/>
      <c r="LV123" s="3"/>
      <c r="LW123" s="3"/>
      <c r="LX123" s="3"/>
      <c r="LY123" s="3"/>
      <c r="LZ123" s="3"/>
      <c r="MA123" s="3"/>
      <c r="MB123" s="3"/>
      <c r="MC123" s="3"/>
      <c r="MD123" s="3"/>
      <c r="ME123" s="3"/>
      <c r="MF123" s="3"/>
      <c r="MG123" s="3"/>
      <c r="MH123" s="3"/>
      <c r="MI123" s="3"/>
      <c r="MJ123" s="3"/>
      <c r="MK123" s="3"/>
      <c r="ML123" s="3"/>
      <c r="MM123" s="3"/>
      <c r="MN123" s="3"/>
      <c r="MO123" s="3"/>
      <c r="MP123" s="3"/>
      <c r="MQ123" s="3"/>
      <c r="MR123" s="3"/>
      <c r="MS123" s="3"/>
      <c r="MT123" s="3"/>
      <c r="MU123" s="3"/>
      <c r="MV123" s="3"/>
      <c r="MW123" s="3"/>
      <c r="MX123" s="3"/>
      <c r="MY123" s="3"/>
      <c r="MZ123" s="3"/>
      <c r="NA123" s="3"/>
      <c r="NB123" s="3"/>
      <c r="NC123" s="3"/>
      <c r="ND123" s="3"/>
      <c r="NE123" s="3"/>
      <c r="NF123" s="3"/>
      <c r="NG123" s="3"/>
      <c r="NH123" s="3"/>
      <c r="NI123" s="3"/>
      <c r="NJ123" s="3"/>
      <c r="NK123" s="3"/>
      <c r="NL123" s="3"/>
      <c r="NM123" s="3"/>
      <c r="NN123" s="3"/>
      <c r="NO123" s="3"/>
      <c r="NP123" s="3"/>
      <c r="NQ123" s="3"/>
      <c r="NR123" s="3"/>
      <c r="NS123" s="3"/>
      <c r="NT123" s="3"/>
      <c r="NU123" s="3"/>
      <c r="NV123" s="3"/>
      <c r="NW123" s="3"/>
      <c r="NX123" s="3"/>
      <c r="NY123" s="3"/>
      <c r="NZ123" s="3"/>
      <c r="OA123" s="3"/>
      <c r="OB123" s="3"/>
      <c r="OC123" s="3"/>
      <c r="OD123" s="3"/>
      <c r="OE123" s="3"/>
      <c r="OF123" s="3"/>
      <c r="OG123" s="3"/>
      <c r="OH123" s="3"/>
      <c r="OI123" s="3"/>
      <c r="OJ123" s="3"/>
      <c r="OK123" s="3"/>
      <c r="OL123" s="3"/>
      <c r="OM123" s="3"/>
      <c r="ON123" s="3"/>
      <c r="OO123" s="3"/>
      <c r="OP123" s="3"/>
      <c r="OQ123" s="3"/>
      <c r="OR123" s="3"/>
      <c r="OS123" s="3"/>
      <c r="OT123" s="3"/>
      <c r="OU123" s="3"/>
      <c r="OV123" s="3"/>
      <c r="OW123" s="3"/>
      <c r="OX123" s="3"/>
      <c r="OY123" s="3"/>
      <c r="OZ123" s="3"/>
      <c r="PA123" s="3"/>
      <c r="PB123" s="3"/>
      <c r="PC123" s="3"/>
      <c r="PD123" s="3"/>
      <c r="PE123" s="3"/>
    </row>
    <row r="124" spans="1:421" s="469" customFormat="1" ht="111" customHeight="1">
      <c r="A124" s="728">
        <v>106</v>
      </c>
      <c r="B124" s="600">
        <v>7000024508</v>
      </c>
      <c r="C124" s="600">
        <v>110</v>
      </c>
      <c r="D124" s="600">
        <v>210</v>
      </c>
      <c r="E124" s="600">
        <v>30</v>
      </c>
      <c r="F124" s="600" t="s">
        <v>534</v>
      </c>
      <c r="G124" s="599">
        <v>100001254</v>
      </c>
      <c r="H124" s="321"/>
      <c r="I124" s="322"/>
      <c r="J124" s="321"/>
      <c r="K124" s="320"/>
      <c r="L124" s="600" t="s">
        <v>641</v>
      </c>
      <c r="M124" s="600" t="s">
        <v>443</v>
      </c>
      <c r="N124" s="600">
        <v>579</v>
      </c>
      <c r="O124" s="465"/>
      <c r="P124" s="601">
        <v>18</v>
      </c>
      <c r="Q124" s="318" t="str">
        <f t="shared" si="33"/>
        <v>INCLUDED</v>
      </c>
      <c r="R124" s="318" t="str">
        <f t="shared" si="31"/>
        <v>INCLUDED</v>
      </c>
      <c r="S124" s="318" t="str">
        <f t="shared" si="34"/>
        <v>INCLUDED</v>
      </c>
      <c r="T124" s="466">
        <f t="shared" si="21"/>
        <v>0</v>
      </c>
      <c r="U124" s="300">
        <f t="shared" si="22"/>
        <v>0</v>
      </c>
      <c r="V124" s="371">
        <f>Discount!$J$36</f>
        <v>0</v>
      </c>
      <c r="W124" s="300">
        <f t="shared" si="23"/>
        <v>0</v>
      </c>
      <c r="X124" s="301">
        <f t="shared" si="24"/>
        <v>0</v>
      </c>
      <c r="Y124" s="467">
        <f t="shared" si="25"/>
        <v>0</v>
      </c>
      <c r="Z124" s="546">
        <f t="shared" si="26"/>
        <v>0</v>
      </c>
      <c r="AA124" s="467">
        <f t="shared" si="27"/>
        <v>0</v>
      </c>
      <c r="AB124" s="468">
        <f t="shared" si="28"/>
        <v>0</v>
      </c>
      <c r="AC124" s="467">
        <f t="shared" si="29"/>
        <v>0</v>
      </c>
      <c r="AD124" s="468"/>
      <c r="AE124" s="550"/>
      <c r="AF124" s="6"/>
      <c r="AG124" s="6"/>
      <c r="AH124" s="6"/>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3"/>
      <c r="HN124" s="3"/>
      <c r="HO124" s="3"/>
      <c r="HP124" s="3"/>
      <c r="HQ124" s="3"/>
      <c r="HR124" s="3"/>
      <c r="HS124" s="3"/>
      <c r="HT124" s="3"/>
      <c r="HU124" s="3"/>
      <c r="HV124" s="3"/>
      <c r="HW124" s="3"/>
      <c r="HX124" s="3"/>
      <c r="HY124" s="3"/>
      <c r="HZ124" s="3"/>
      <c r="IA124" s="3"/>
      <c r="IB124" s="3"/>
      <c r="IC124" s="3"/>
      <c r="ID124" s="3"/>
      <c r="IE124" s="3"/>
      <c r="IF124" s="3"/>
      <c r="IG124" s="3"/>
      <c r="IH124" s="3"/>
      <c r="II124" s="3"/>
      <c r="IJ124" s="3"/>
      <c r="IK124" s="3"/>
      <c r="IL124" s="3"/>
      <c r="IM124" s="3"/>
      <c r="IN124" s="3"/>
      <c r="IO124" s="3"/>
      <c r="IP124" s="3"/>
      <c r="IQ124" s="3"/>
      <c r="IR124" s="3"/>
      <c r="IS124" s="3"/>
      <c r="IT124" s="3"/>
      <c r="IU124" s="3"/>
      <c r="IV124" s="3"/>
      <c r="IW124" s="3"/>
      <c r="IX124" s="3"/>
      <c r="IY124" s="3"/>
      <c r="IZ124" s="3"/>
      <c r="JA124" s="3"/>
      <c r="JB124" s="3"/>
      <c r="JC124" s="3"/>
      <c r="JD124" s="3"/>
      <c r="JE124" s="3"/>
      <c r="JF124" s="3"/>
      <c r="JG124" s="3"/>
      <c r="JH124" s="3"/>
      <c r="JI124" s="3"/>
      <c r="JJ124" s="3"/>
      <c r="JK124" s="3"/>
      <c r="JL124" s="3"/>
      <c r="JM124" s="3"/>
      <c r="JN124" s="3"/>
      <c r="JO124" s="3"/>
      <c r="JP124" s="3"/>
      <c r="JQ124" s="3"/>
      <c r="JR124" s="3"/>
      <c r="JS124" s="3"/>
      <c r="JT124" s="3"/>
      <c r="JU124" s="3"/>
      <c r="JV124" s="3"/>
      <c r="JW124" s="3"/>
      <c r="JX124" s="3"/>
      <c r="JY124" s="3"/>
      <c r="JZ124" s="3"/>
      <c r="KA124" s="3"/>
      <c r="KB124" s="3"/>
      <c r="KC124" s="3"/>
      <c r="KD124" s="3"/>
      <c r="KE124" s="3"/>
      <c r="KF124" s="3"/>
      <c r="KG124" s="3"/>
      <c r="KH124" s="3"/>
      <c r="KI124" s="3"/>
      <c r="KJ124" s="3"/>
      <c r="KK124" s="3"/>
      <c r="KL124" s="3"/>
      <c r="KM124" s="3"/>
      <c r="KN124" s="3"/>
      <c r="KO124" s="3"/>
      <c r="KP124" s="3"/>
      <c r="KQ124" s="3"/>
      <c r="KR124" s="3"/>
      <c r="KS124" s="3"/>
      <c r="KT124" s="3"/>
      <c r="KU124" s="3"/>
      <c r="KV124" s="3"/>
      <c r="KW124" s="3"/>
      <c r="KX124" s="3"/>
      <c r="KY124" s="3"/>
      <c r="KZ124" s="3"/>
      <c r="LA124" s="3"/>
      <c r="LB124" s="3"/>
      <c r="LC124" s="3"/>
      <c r="LD124" s="3"/>
      <c r="LE124" s="3"/>
      <c r="LF124" s="3"/>
      <c r="LG124" s="3"/>
      <c r="LH124" s="3"/>
      <c r="LI124" s="3"/>
      <c r="LJ124" s="3"/>
      <c r="LK124" s="3"/>
      <c r="LL124" s="3"/>
      <c r="LM124" s="3"/>
      <c r="LN124" s="3"/>
      <c r="LO124" s="3"/>
      <c r="LP124" s="3"/>
      <c r="LQ124" s="3"/>
      <c r="LR124" s="3"/>
      <c r="LS124" s="3"/>
      <c r="LT124" s="3"/>
      <c r="LU124" s="3"/>
      <c r="LV124" s="3"/>
      <c r="LW124" s="3"/>
      <c r="LX124" s="3"/>
      <c r="LY124" s="3"/>
      <c r="LZ124" s="3"/>
      <c r="MA124" s="3"/>
      <c r="MB124" s="3"/>
      <c r="MC124" s="3"/>
      <c r="MD124" s="3"/>
      <c r="ME124" s="3"/>
      <c r="MF124" s="3"/>
      <c r="MG124" s="3"/>
      <c r="MH124" s="3"/>
      <c r="MI124" s="3"/>
      <c r="MJ124" s="3"/>
      <c r="MK124" s="3"/>
      <c r="ML124" s="3"/>
      <c r="MM124" s="3"/>
      <c r="MN124" s="3"/>
      <c r="MO124" s="3"/>
      <c r="MP124" s="3"/>
      <c r="MQ124" s="3"/>
      <c r="MR124" s="3"/>
      <c r="MS124" s="3"/>
      <c r="MT124" s="3"/>
      <c r="MU124" s="3"/>
      <c r="MV124" s="3"/>
      <c r="MW124" s="3"/>
      <c r="MX124" s="3"/>
      <c r="MY124" s="3"/>
      <c r="MZ124" s="3"/>
      <c r="NA124" s="3"/>
      <c r="NB124" s="3"/>
      <c r="NC124" s="3"/>
      <c r="ND124" s="3"/>
      <c r="NE124" s="3"/>
      <c r="NF124" s="3"/>
      <c r="NG124" s="3"/>
      <c r="NH124" s="3"/>
      <c r="NI124" s="3"/>
      <c r="NJ124" s="3"/>
      <c r="NK124" s="3"/>
      <c r="NL124" s="3"/>
      <c r="NM124" s="3"/>
      <c r="NN124" s="3"/>
      <c r="NO124" s="3"/>
      <c r="NP124" s="3"/>
      <c r="NQ124" s="3"/>
      <c r="NR124" s="3"/>
      <c r="NS124" s="3"/>
      <c r="NT124" s="3"/>
      <c r="NU124" s="3"/>
      <c r="NV124" s="3"/>
      <c r="NW124" s="3"/>
      <c r="NX124" s="3"/>
      <c r="NY124" s="3"/>
      <c r="NZ124" s="3"/>
      <c r="OA124" s="3"/>
      <c r="OB124" s="3"/>
      <c r="OC124" s="3"/>
      <c r="OD124" s="3"/>
      <c r="OE124" s="3"/>
      <c r="OF124" s="3"/>
      <c r="OG124" s="3"/>
      <c r="OH124" s="3"/>
      <c r="OI124" s="3"/>
      <c r="OJ124" s="3"/>
      <c r="OK124" s="3"/>
      <c r="OL124" s="3"/>
      <c r="OM124" s="3"/>
      <c r="ON124" s="3"/>
      <c r="OO124" s="3"/>
      <c r="OP124" s="3"/>
      <c r="OQ124" s="3"/>
      <c r="OR124" s="3"/>
      <c r="OS124" s="3"/>
      <c r="OT124" s="3"/>
      <c r="OU124" s="3"/>
      <c r="OV124" s="3"/>
      <c r="OW124" s="3"/>
      <c r="OX124" s="3"/>
      <c r="OY124" s="3"/>
      <c r="OZ124" s="3"/>
      <c r="PA124" s="3"/>
      <c r="PB124" s="3"/>
      <c r="PC124" s="3"/>
      <c r="PD124" s="3"/>
      <c r="PE124" s="3"/>
    </row>
    <row r="125" spans="1:421" s="469" customFormat="1" ht="111" customHeight="1">
      <c r="A125" s="727">
        <v>107</v>
      </c>
      <c r="B125" s="600">
        <v>7000024508</v>
      </c>
      <c r="C125" s="600">
        <v>120</v>
      </c>
      <c r="D125" s="600">
        <v>220</v>
      </c>
      <c r="E125" s="600">
        <v>10</v>
      </c>
      <c r="F125" s="600" t="s">
        <v>535</v>
      </c>
      <c r="G125" s="599">
        <v>100001264</v>
      </c>
      <c r="H125" s="321"/>
      <c r="I125" s="322"/>
      <c r="J125" s="321"/>
      <c r="K125" s="320"/>
      <c r="L125" s="600" t="s">
        <v>642</v>
      </c>
      <c r="M125" s="600" t="s">
        <v>443</v>
      </c>
      <c r="N125" s="600">
        <v>10775</v>
      </c>
      <c r="O125" s="465"/>
      <c r="P125" s="601">
        <v>18</v>
      </c>
      <c r="Q125" s="318" t="str">
        <f t="shared" si="33"/>
        <v>INCLUDED</v>
      </c>
      <c r="R125" s="318" t="str">
        <f t="shared" si="31"/>
        <v>INCLUDED</v>
      </c>
      <c r="S125" s="318" t="str">
        <f t="shared" si="34"/>
        <v>INCLUDED</v>
      </c>
      <c r="T125" s="466">
        <f t="shared" si="21"/>
        <v>0</v>
      </c>
      <c r="U125" s="300">
        <f t="shared" si="22"/>
        <v>0</v>
      </c>
      <c r="V125" s="371">
        <f>Discount!$J$36</f>
        <v>0</v>
      </c>
      <c r="W125" s="300">
        <f t="shared" si="23"/>
        <v>0</v>
      </c>
      <c r="X125" s="301">
        <f t="shared" si="24"/>
        <v>0</v>
      </c>
      <c r="Y125" s="467">
        <f t="shared" si="25"/>
        <v>0</v>
      </c>
      <c r="Z125" s="546">
        <f t="shared" si="26"/>
        <v>0</v>
      </c>
      <c r="AA125" s="467">
        <f t="shared" si="27"/>
        <v>0</v>
      </c>
      <c r="AB125" s="468">
        <f t="shared" si="28"/>
        <v>0</v>
      </c>
      <c r="AC125" s="467">
        <f t="shared" si="29"/>
        <v>0</v>
      </c>
      <c r="AD125" s="468"/>
      <c r="AE125" s="550"/>
      <c r="AF125" s="6"/>
      <c r="AG125" s="6"/>
      <c r="AH125" s="6"/>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c r="GO125" s="3"/>
      <c r="GP125" s="3"/>
      <c r="GQ125" s="3"/>
      <c r="GR125" s="3"/>
      <c r="GS125" s="3"/>
      <c r="GT125" s="3"/>
      <c r="GU125" s="3"/>
      <c r="GV125" s="3"/>
      <c r="GW125" s="3"/>
      <c r="GX125" s="3"/>
      <c r="GY125" s="3"/>
      <c r="GZ125" s="3"/>
      <c r="HA125" s="3"/>
      <c r="HB125" s="3"/>
      <c r="HC125" s="3"/>
      <c r="HD125" s="3"/>
      <c r="HE125" s="3"/>
      <c r="HF125" s="3"/>
      <c r="HG125" s="3"/>
      <c r="HH125" s="3"/>
      <c r="HI125" s="3"/>
      <c r="HJ125" s="3"/>
      <c r="HK125" s="3"/>
      <c r="HL125" s="3"/>
      <c r="HM125" s="3"/>
      <c r="HN125" s="3"/>
      <c r="HO125" s="3"/>
      <c r="HP125" s="3"/>
      <c r="HQ125" s="3"/>
      <c r="HR125" s="3"/>
      <c r="HS125" s="3"/>
      <c r="HT125" s="3"/>
      <c r="HU125" s="3"/>
      <c r="HV125" s="3"/>
      <c r="HW125" s="3"/>
      <c r="HX125" s="3"/>
      <c r="HY125" s="3"/>
      <c r="HZ125" s="3"/>
      <c r="IA125" s="3"/>
      <c r="IB125" s="3"/>
      <c r="IC125" s="3"/>
      <c r="ID125" s="3"/>
      <c r="IE125" s="3"/>
      <c r="IF125" s="3"/>
      <c r="IG125" s="3"/>
      <c r="IH125" s="3"/>
      <c r="II125" s="3"/>
      <c r="IJ125" s="3"/>
      <c r="IK125" s="3"/>
      <c r="IL125" s="3"/>
      <c r="IM125" s="3"/>
      <c r="IN125" s="3"/>
      <c r="IO125" s="3"/>
      <c r="IP125" s="3"/>
      <c r="IQ125" s="3"/>
      <c r="IR125" s="3"/>
      <c r="IS125" s="3"/>
      <c r="IT125" s="3"/>
      <c r="IU125" s="3"/>
      <c r="IV125" s="3"/>
      <c r="IW125" s="3"/>
      <c r="IX125" s="3"/>
      <c r="IY125" s="3"/>
      <c r="IZ125" s="3"/>
      <c r="JA125" s="3"/>
      <c r="JB125" s="3"/>
      <c r="JC125" s="3"/>
      <c r="JD125" s="3"/>
      <c r="JE125" s="3"/>
      <c r="JF125" s="3"/>
      <c r="JG125" s="3"/>
      <c r="JH125" s="3"/>
      <c r="JI125" s="3"/>
      <c r="JJ125" s="3"/>
      <c r="JK125" s="3"/>
      <c r="JL125" s="3"/>
      <c r="JM125" s="3"/>
      <c r="JN125" s="3"/>
      <c r="JO125" s="3"/>
      <c r="JP125" s="3"/>
      <c r="JQ125" s="3"/>
      <c r="JR125" s="3"/>
      <c r="JS125" s="3"/>
      <c r="JT125" s="3"/>
      <c r="JU125" s="3"/>
      <c r="JV125" s="3"/>
      <c r="JW125" s="3"/>
      <c r="JX125" s="3"/>
      <c r="JY125" s="3"/>
      <c r="JZ125" s="3"/>
      <c r="KA125" s="3"/>
      <c r="KB125" s="3"/>
      <c r="KC125" s="3"/>
      <c r="KD125" s="3"/>
      <c r="KE125" s="3"/>
      <c r="KF125" s="3"/>
      <c r="KG125" s="3"/>
      <c r="KH125" s="3"/>
      <c r="KI125" s="3"/>
      <c r="KJ125" s="3"/>
      <c r="KK125" s="3"/>
      <c r="KL125" s="3"/>
      <c r="KM125" s="3"/>
      <c r="KN125" s="3"/>
      <c r="KO125" s="3"/>
      <c r="KP125" s="3"/>
      <c r="KQ125" s="3"/>
      <c r="KR125" s="3"/>
      <c r="KS125" s="3"/>
      <c r="KT125" s="3"/>
      <c r="KU125" s="3"/>
      <c r="KV125" s="3"/>
      <c r="KW125" s="3"/>
      <c r="KX125" s="3"/>
      <c r="KY125" s="3"/>
      <c r="KZ125" s="3"/>
      <c r="LA125" s="3"/>
      <c r="LB125" s="3"/>
      <c r="LC125" s="3"/>
      <c r="LD125" s="3"/>
      <c r="LE125" s="3"/>
      <c r="LF125" s="3"/>
      <c r="LG125" s="3"/>
      <c r="LH125" s="3"/>
      <c r="LI125" s="3"/>
      <c r="LJ125" s="3"/>
      <c r="LK125" s="3"/>
      <c r="LL125" s="3"/>
      <c r="LM125" s="3"/>
      <c r="LN125" s="3"/>
      <c r="LO125" s="3"/>
      <c r="LP125" s="3"/>
      <c r="LQ125" s="3"/>
      <c r="LR125" s="3"/>
      <c r="LS125" s="3"/>
      <c r="LT125" s="3"/>
      <c r="LU125" s="3"/>
      <c r="LV125" s="3"/>
      <c r="LW125" s="3"/>
      <c r="LX125" s="3"/>
      <c r="LY125" s="3"/>
      <c r="LZ125" s="3"/>
      <c r="MA125" s="3"/>
      <c r="MB125" s="3"/>
      <c r="MC125" s="3"/>
      <c r="MD125" s="3"/>
      <c r="ME125" s="3"/>
      <c r="MF125" s="3"/>
      <c r="MG125" s="3"/>
      <c r="MH125" s="3"/>
      <c r="MI125" s="3"/>
      <c r="MJ125" s="3"/>
      <c r="MK125" s="3"/>
      <c r="ML125" s="3"/>
      <c r="MM125" s="3"/>
      <c r="MN125" s="3"/>
      <c r="MO125" s="3"/>
      <c r="MP125" s="3"/>
      <c r="MQ125" s="3"/>
      <c r="MR125" s="3"/>
      <c r="MS125" s="3"/>
      <c r="MT125" s="3"/>
      <c r="MU125" s="3"/>
      <c r="MV125" s="3"/>
      <c r="MW125" s="3"/>
      <c r="MX125" s="3"/>
      <c r="MY125" s="3"/>
      <c r="MZ125" s="3"/>
      <c r="NA125" s="3"/>
      <c r="NB125" s="3"/>
      <c r="NC125" s="3"/>
      <c r="ND125" s="3"/>
      <c r="NE125" s="3"/>
      <c r="NF125" s="3"/>
      <c r="NG125" s="3"/>
      <c r="NH125" s="3"/>
      <c r="NI125" s="3"/>
      <c r="NJ125" s="3"/>
      <c r="NK125" s="3"/>
      <c r="NL125" s="3"/>
      <c r="NM125" s="3"/>
      <c r="NN125" s="3"/>
      <c r="NO125" s="3"/>
      <c r="NP125" s="3"/>
      <c r="NQ125" s="3"/>
      <c r="NR125" s="3"/>
      <c r="NS125" s="3"/>
      <c r="NT125" s="3"/>
      <c r="NU125" s="3"/>
      <c r="NV125" s="3"/>
      <c r="NW125" s="3"/>
      <c r="NX125" s="3"/>
      <c r="NY125" s="3"/>
      <c r="NZ125" s="3"/>
      <c r="OA125" s="3"/>
      <c r="OB125" s="3"/>
      <c r="OC125" s="3"/>
      <c r="OD125" s="3"/>
      <c r="OE125" s="3"/>
      <c r="OF125" s="3"/>
      <c r="OG125" s="3"/>
      <c r="OH125" s="3"/>
      <c r="OI125" s="3"/>
      <c r="OJ125" s="3"/>
      <c r="OK125" s="3"/>
      <c r="OL125" s="3"/>
      <c r="OM125" s="3"/>
      <c r="ON125" s="3"/>
      <c r="OO125" s="3"/>
      <c r="OP125" s="3"/>
      <c r="OQ125" s="3"/>
      <c r="OR125" s="3"/>
      <c r="OS125" s="3"/>
      <c r="OT125" s="3"/>
      <c r="OU125" s="3"/>
      <c r="OV125" s="3"/>
      <c r="OW125" s="3"/>
      <c r="OX125" s="3"/>
      <c r="OY125" s="3"/>
      <c r="OZ125" s="3"/>
      <c r="PA125" s="3"/>
      <c r="PB125" s="3"/>
      <c r="PC125" s="3"/>
      <c r="PD125" s="3"/>
      <c r="PE125" s="3"/>
    </row>
    <row r="126" spans="1:421" s="469" customFormat="1" ht="111" customHeight="1">
      <c r="A126" s="728">
        <v>108</v>
      </c>
      <c r="B126" s="600">
        <v>7000024508</v>
      </c>
      <c r="C126" s="600">
        <v>120</v>
      </c>
      <c r="D126" s="600">
        <v>220</v>
      </c>
      <c r="E126" s="600">
        <v>20</v>
      </c>
      <c r="F126" s="600" t="s">
        <v>535</v>
      </c>
      <c r="G126" s="599">
        <v>100001267</v>
      </c>
      <c r="H126" s="321"/>
      <c r="I126" s="322"/>
      <c r="J126" s="321"/>
      <c r="K126" s="320"/>
      <c r="L126" s="600" t="s">
        <v>643</v>
      </c>
      <c r="M126" s="600" t="s">
        <v>443</v>
      </c>
      <c r="N126" s="600">
        <v>108</v>
      </c>
      <c r="O126" s="465"/>
      <c r="P126" s="601">
        <v>18</v>
      </c>
      <c r="Q126" s="318" t="str">
        <f t="shared" si="33"/>
        <v>INCLUDED</v>
      </c>
      <c r="R126" s="318" t="str">
        <f t="shared" si="31"/>
        <v>INCLUDED</v>
      </c>
      <c r="S126" s="318" t="str">
        <f t="shared" si="34"/>
        <v>INCLUDED</v>
      </c>
      <c r="T126" s="466">
        <f t="shared" si="21"/>
        <v>0</v>
      </c>
      <c r="U126" s="300">
        <f t="shared" si="22"/>
        <v>0</v>
      </c>
      <c r="V126" s="371">
        <f>Discount!$J$36</f>
        <v>0</v>
      </c>
      <c r="W126" s="300">
        <f t="shared" si="23"/>
        <v>0</v>
      </c>
      <c r="X126" s="301">
        <f t="shared" si="24"/>
        <v>0</v>
      </c>
      <c r="Y126" s="467">
        <f t="shared" si="25"/>
        <v>0</v>
      </c>
      <c r="Z126" s="546">
        <f t="shared" si="26"/>
        <v>0</v>
      </c>
      <c r="AA126" s="467">
        <f t="shared" si="27"/>
        <v>0</v>
      </c>
      <c r="AB126" s="468">
        <f t="shared" si="28"/>
        <v>0</v>
      </c>
      <c r="AC126" s="467">
        <f t="shared" si="29"/>
        <v>0</v>
      </c>
      <c r="AD126" s="468"/>
      <c r="AE126" s="550"/>
      <c r="AF126" s="6"/>
      <c r="AG126" s="6"/>
      <c r="AH126" s="6"/>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c r="GO126" s="3"/>
      <c r="GP126" s="3"/>
      <c r="GQ126" s="3"/>
      <c r="GR126" s="3"/>
      <c r="GS126" s="3"/>
      <c r="GT126" s="3"/>
      <c r="GU126" s="3"/>
      <c r="GV126" s="3"/>
      <c r="GW126" s="3"/>
      <c r="GX126" s="3"/>
      <c r="GY126" s="3"/>
      <c r="GZ126" s="3"/>
      <c r="HA126" s="3"/>
      <c r="HB126" s="3"/>
      <c r="HC126" s="3"/>
      <c r="HD126" s="3"/>
      <c r="HE126" s="3"/>
      <c r="HF126" s="3"/>
      <c r="HG126" s="3"/>
      <c r="HH126" s="3"/>
      <c r="HI126" s="3"/>
      <c r="HJ126" s="3"/>
      <c r="HK126" s="3"/>
      <c r="HL126" s="3"/>
      <c r="HM126" s="3"/>
      <c r="HN126" s="3"/>
      <c r="HO126" s="3"/>
      <c r="HP126" s="3"/>
      <c r="HQ126" s="3"/>
      <c r="HR126" s="3"/>
      <c r="HS126" s="3"/>
      <c r="HT126" s="3"/>
      <c r="HU126" s="3"/>
      <c r="HV126" s="3"/>
      <c r="HW126" s="3"/>
      <c r="HX126" s="3"/>
      <c r="HY126" s="3"/>
      <c r="HZ126" s="3"/>
      <c r="IA126" s="3"/>
      <c r="IB126" s="3"/>
      <c r="IC126" s="3"/>
      <c r="ID126" s="3"/>
      <c r="IE126" s="3"/>
      <c r="IF126" s="3"/>
      <c r="IG126" s="3"/>
      <c r="IH126" s="3"/>
      <c r="II126" s="3"/>
      <c r="IJ126" s="3"/>
      <c r="IK126" s="3"/>
      <c r="IL126" s="3"/>
      <c r="IM126" s="3"/>
      <c r="IN126" s="3"/>
      <c r="IO126" s="3"/>
      <c r="IP126" s="3"/>
      <c r="IQ126" s="3"/>
      <c r="IR126" s="3"/>
      <c r="IS126" s="3"/>
      <c r="IT126" s="3"/>
      <c r="IU126" s="3"/>
      <c r="IV126" s="3"/>
      <c r="IW126" s="3"/>
      <c r="IX126" s="3"/>
      <c r="IY126" s="3"/>
      <c r="IZ126" s="3"/>
      <c r="JA126" s="3"/>
      <c r="JB126" s="3"/>
      <c r="JC126" s="3"/>
      <c r="JD126" s="3"/>
      <c r="JE126" s="3"/>
      <c r="JF126" s="3"/>
      <c r="JG126" s="3"/>
      <c r="JH126" s="3"/>
      <c r="JI126" s="3"/>
      <c r="JJ126" s="3"/>
      <c r="JK126" s="3"/>
      <c r="JL126" s="3"/>
      <c r="JM126" s="3"/>
      <c r="JN126" s="3"/>
      <c r="JO126" s="3"/>
      <c r="JP126" s="3"/>
      <c r="JQ126" s="3"/>
      <c r="JR126" s="3"/>
      <c r="JS126" s="3"/>
      <c r="JT126" s="3"/>
      <c r="JU126" s="3"/>
      <c r="JV126" s="3"/>
      <c r="JW126" s="3"/>
      <c r="JX126" s="3"/>
      <c r="JY126" s="3"/>
      <c r="JZ126" s="3"/>
      <c r="KA126" s="3"/>
      <c r="KB126" s="3"/>
      <c r="KC126" s="3"/>
      <c r="KD126" s="3"/>
      <c r="KE126" s="3"/>
      <c r="KF126" s="3"/>
      <c r="KG126" s="3"/>
      <c r="KH126" s="3"/>
      <c r="KI126" s="3"/>
      <c r="KJ126" s="3"/>
      <c r="KK126" s="3"/>
      <c r="KL126" s="3"/>
      <c r="KM126" s="3"/>
      <c r="KN126" s="3"/>
      <c r="KO126" s="3"/>
      <c r="KP126" s="3"/>
      <c r="KQ126" s="3"/>
      <c r="KR126" s="3"/>
      <c r="KS126" s="3"/>
      <c r="KT126" s="3"/>
      <c r="KU126" s="3"/>
      <c r="KV126" s="3"/>
      <c r="KW126" s="3"/>
      <c r="KX126" s="3"/>
      <c r="KY126" s="3"/>
      <c r="KZ126" s="3"/>
      <c r="LA126" s="3"/>
      <c r="LB126" s="3"/>
      <c r="LC126" s="3"/>
      <c r="LD126" s="3"/>
      <c r="LE126" s="3"/>
      <c r="LF126" s="3"/>
      <c r="LG126" s="3"/>
      <c r="LH126" s="3"/>
      <c r="LI126" s="3"/>
      <c r="LJ126" s="3"/>
      <c r="LK126" s="3"/>
      <c r="LL126" s="3"/>
      <c r="LM126" s="3"/>
      <c r="LN126" s="3"/>
      <c r="LO126" s="3"/>
      <c r="LP126" s="3"/>
      <c r="LQ126" s="3"/>
      <c r="LR126" s="3"/>
      <c r="LS126" s="3"/>
      <c r="LT126" s="3"/>
      <c r="LU126" s="3"/>
      <c r="LV126" s="3"/>
      <c r="LW126" s="3"/>
      <c r="LX126" s="3"/>
      <c r="LY126" s="3"/>
      <c r="LZ126" s="3"/>
      <c r="MA126" s="3"/>
      <c r="MB126" s="3"/>
      <c r="MC126" s="3"/>
      <c r="MD126" s="3"/>
      <c r="ME126" s="3"/>
      <c r="MF126" s="3"/>
      <c r="MG126" s="3"/>
      <c r="MH126" s="3"/>
      <c r="MI126" s="3"/>
      <c r="MJ126" s="3"/>
      <c r="MK126" s="3"/>
      <c r="ML126" s="3"/>
      <c r="MM126" s="3"/>
      <c r="MN126" s="3"/>
      <c r="MO126" s="3"/>
      <c r="MP126" s="3"/>
      <c r="MQ126" s="3"/>
      <c r="MR126" s="3"/>
      <c r="MS126" s="3"/>
      <c r="MT126" s="3"/>
      <c r="MU126" s="3"/>
      <c r="MV126" s="3"/>
      <c r="MW126" s="3"/>
      <c r="MX126" s="3"/>
      <c r="MY126" s="3"/>
      <c r="MZ126" s="3"/>
      <c r="NA126" s="3"/>
      <c r="NB126" s="3"/>
      <c r="NC126" s="3"/>
      <c r="ND126" s="3"/>
      <c r="NE126" s="3"/>
      <c r="NF126" s="3"/>
      <c r="NG126" s="3"/>
      <c r="NH126" s="3"/>
      <c r="NI126" s="3"/>
      <c r="NJ126" s="3"/>
      <c r="NK126" s="3"/>
      <c r="NL126" s="3"/>
      <c r="NM126" s="3"/>
      <c r="NN126" s="3"/>
      <c r="NO126" s="3"/>
      <c r="NP126" s="3"/>
      <c r="NQ126" s="3"/>
      <c r="NR126" s="3"/>
      <c r="NS126" s="3"/>
      <c r="NT126" s="3"/>
      <c r="NU126" s="3"/>
      <c r="NV126" s="3"/>
      <c r="NW126" s="3"/>
      <c r="NX126" s="3"/>
      <c r="NY126" s="3"/>
      <c r="NZ126" s="3"/>
      <c r="OA126" s="3"/>
      <c r="OB126" s="3"/>
      <c r="OC126" s="3"/>
      <c r="OD126" s="3"/>
      <c r="OE126" s="3"/>
      <c r="OF126" s="3"/>
      <c r="OG126" s="3"/>
      <c r="OH126" s="3"/>
      <c r="OI126" s="3"/>
      <c r="OJ126" s="3"/>
      <c r="OK126" s="3"/>
      <c r="OL126" s="3"/>
      <c r="OM126" s="3"/>
      <c r="ON126" s="3"/>
      <c r="OO126" s="3"/>
      <c r="OP126" s="3"/>
      <c r="OQ126" s="3"/>
      <c r="OR126" s="3"/>
      <c r="OS126" s="3"/>
      <c r="OT126" s="3"/>
      <c r="OU126" s="3"/>
      <c r="OV126" s="3"/>
      <c r="OW126" s="3"/>
      <c r="OX126" s="3"/>
      <c r="OY126" s="3"/>
      <c r="OZ126" s="3"/>
      <c r="PA126" s="3"/>
      <c r="PB126" s="3"/>
      <c r="PC126" s="3"/>
      <c r="PD126" s="3"/>
      <c r="PE126" s="3"/>
    </row>
    <row r="127" spans="1:421" s="469" customFormat="1" ht="111" customHeight="1">
      <c r="A127" s="727">
        <v>109</v>
      </c>
      <c r="B127" s="600">
        <v>7000024508</v>
      </c>
      <c r="C127" s="600">
        <v>120</v>
      </c>
      <c r="D127" s="600">
        <v>220</v>
      </c>
      <c r="E127" s="600">
        <v>40</v>
      </c>
      <c r="F127" s="600" t="s">
        <v>535</v>
      </c>
      <c r="G127" s="599">
        <v>100001265</v>
      </c>
      <c r="H127" s="321"/>
      <c r="I127" s="322"/>
      <c r="J127" s="321"/>
      <c r="K127" s="320"/>
      <c r="L127" s="600" t="s">
        <v>644</v>
      </c>
      <c r="M127" s="600" t="s">
        <v>443</v>
      </c>
      <c r="N127" s="600">
        <v>1078</v>
      </c>
      <c r="O127" s="465"/>
      <c r="P127" s="601">
        <v>18</v>
      </c>
      <c r="Q127" s="318" t="str">
        <f t="shared" si="33"/>
        <v>INCLUDED</v>
      </c>
      <c r="R127" s="318" t="str">
        <f t="shared" si="31"/>
        <v>INCLUDED</v>
      </c>
      <c r="S127" s="318" t="str">
        <f t="shared" si="34"/>
        <v>INCLUDED</v>
      </c>
      <c r="T127" s="466">
        <f t="shared" si="21"/>
        <v>0</v>
      </c>
      <c r="U127" s="300">
        <f t="shared" si="22"/>
        <v>0</v>
      </c>
      <c r="V127" s="371">
        <f>Discount!$J$36</f>
        <v>0</v>
      </c>
      <c r="W127" s="300">
        <f t="shared" si="23"/>
        <v>0</v>
      </c>
      <c r="X127" s="301">
        <f t="shared" si="24"/>
        <v>0</v>
      </c>
      <c r="Y127" s="467">
        <f t="shared" si="25"/>
        <v>0</v>
      </c>
      <c r="Z127" s="546">
        <f t="shared" si="26"/>
        <v>0</v>
      </c>
      <c r="AA127" s="467">
        <f t="shared" si="27"/>
        <v>0</v>
      </c>
      <c r="AB127" s="468">
        <f t="shared" si="28"/>
        <v>0</v>
      </c>
      <c r="AC127" s="467">
        <f t="shared" si="29"/>
        <v>0</v>
      </c>
      <c r="AD127" s="468"/>
      <c r="AE127" s="550"/>
      <c r="AF127" s="6"/>
      <c r="AG127" s="6"/>
      <c r="AH127" s="6"/>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3"/>
      <c r="FX127" s="3"/>
      <c r="FY127" s="3"/>
      <c r="FZ127" s="3"/>
      <c r="GA127" s="3"/>
      <c r="GB127" s="3"/>
      <c r="GC127" s="3"/>
      <c r="GD127" s="3"/>
      <c r="GE127" s="3"/>
      <c r="GF127" s="3"/>
      <c r="GG127" s="3"/>
      <c r="GH127" s="3"/>
      <c r="GI127" s="3"/>
      <c r="GJ127" s="3"/>
      <c r="GK127" s="3"/>
      <c r="GL127" s="3"/>
      <c r="GM127" s="3"/>
      <c r="GN127" s="3"/>
      <c r="GO127" s="3"/>
      <c r="GP127" s="3"/>
      <c r="GQ127" s="3"/>
      <c r="GR127" s="3"/>
      <c r="GS127" s="3"/>
      <c r="GT127" s="3"/>
      <c r="GU127" s="3"/>
      <c r="GV127" s="3"/>
      <c r="GW127" s="3"/>
      <c r="GX127" s="3"/>
      <c r="GY127" s="3"/>
      <c r="GZ127" s="3"/>
      <c r="HA127" s="3"/>
      <c r="HB127" s="3"/>
      <c r="HC127" s="3"/>
      <c r="HD127" s="3"/>
      <c r="HE127" s="3"/>
      <c r="HF127" s="3"/>
      <c r="HG127" s="3"/>
      <c r="HH127" s="3"/>
      <c r="HI127" s="3"/>
      <c r="HJ127" s="3"/>
      <c r="HK127" s="3"/>
      <c r="HL127" s="3"/>
      <c r="HM127" s="3"/>
      <c r="HN127" s="3"/>
      <c r="HO127" s="3"/>
      <c r="HP127" s="3"/>
      <c r="HQ127" s="3"/>
      <c r="HR127" s="3"/>
      <c r="HS127" s="3"/>
      <c r="HT127" s="3"/>
      <c r="HU127" s="3"/>
      <c r="HV127" s="3"/>
      <c r="HW127" s="3"/>
      <c r="HX127" s="3"/>
      <c r="HY127" s="3"/>
      <c r="HZ127" s="3"/>
      <c r="IA127" s="3"/>
      <c r="IB127" s="3"/>
      <c r="IC127" s="3"/>
      <c r="ID127" s="3"/>
      <c r="IE127" s="3"/>
      <c r="IF127" s="3"/>
      <c r="IG127" s="3"/>
      <c r="IH127" s="3"/>
      <c r="II127" s="3"/>
      <c r="IJ127" s="3"/>
      <c r="IK127" s="3"/>
      <c r="IL127" s="3"/>
      <c r="IM127" s="3"/>
      <c r="IN127" s="3"/>
      <c r="IO127" s="3"/>
      <c r="IP127" s="3"/>
      <c r="IQ127" s="3"/>
      <c r="IR127" s="3"/>
      <c r="IS127" s="3"/>
      <c r="IT127" s="3"/>
      <c r="IU127" s="3"/>
      <c r="IV127" s="3"/>
      <c r="IW127" s="3"/>
      <c r="IX127" s="3"/>
      <c r="IY127" s="3"/>
      <c r="IZ127" s="3"/>
      <c r="JA127" s="3"/>
      <c r="JB127" s="3"/>
      <c r="JC127" s="3"/>
      <c r="JD127" s="3"/>
      <c r="JE127" s="3"/>
      <c r="JF127" s="3"/>
      <c r="JG127" s="3"/>
      <c r="JH127" s="3"/>
      <c r="JI127" s="3"/>
      <c r="JJ127" s="3"/>
      <c r="JK127" s="3"/>
      <c r="JL127" s="3"/>
      <c r="JM127" s="3"/>
      <c r="JN127" s="3"/>
      <c r="JO127" s="3"/>
      <c r="JP127" s="3"/>
      <c r="JQ127" s="3"/>
      <c r="JR127" s="3"/>
      <c r="JS127" s="3"/>
      <c r="JT127" s="3"/>
      <c r="JU127" s="3"/>
      <c r="JV127" s="3"/>
      <c r="JW127" s="3"/>
      <c r="JX127" s="3"/>
      <c r="JY127" s="3"/>
      <c r="JZ127" s="3"/>
      <c r="KA127" s="3"/>
      <c r="KB127" s="3"/>
      <c r="KC127" s="3"/>
      <c r="KD127" s="3"/>
      <c r="KE127" s="3"/>
      <c r="KF127" s="3"/>
      <c r="KG127" s="3"/>
      <c r="KH127" s="3"/>
      <c r="KI127" s="3"/>
      <c r="KJ127" s="3"/>
      <c r="KK127" s="3"/>
      <c r="KL127" s="3"/>
      <c r="KM127" s="3"/>
      <c r="KN127" s="3"/>
      <c r="KO127" s="3"/>
      <c r="KP127" s="3"/>
      <c r="KQ127" s="3"/>
      <c r="KR127" s="3"/>
      <c r="KS127" s="3"/>
      <c r="KT127" s="3"/>
      <c r="KU127" s="3"/>
      <c r="KV127" s="3"/>
      <c r="KW127" s="3"/>
      <c r="KX127" s="3"/>
      <c r="KY127" s="3"/>
      <c r="KZ127" s="3"/>
      <c r="LA127" s="3"/>
      <c r="LB127" s="3"/>
      <c r="LC127" s="3"/>
      <c r="LD127" s="3"/>
      <c r="LE127" s="3"/>
      <c r="LF127" s="3"/>
      <c r="LG127" s="3"/>
      <c r="LH127" s="3"/>
      <c r="LI127" s="3"/>
      <c r="LJ127" s="3"/>
      <c r="LK127" s="3"/>
      <c r="LL127" s="3"/>
      <c r="LM127" s="3"/>
      <c r="LN127" s="3"/>
      <c r="LO127" s="3"/>
      <c r="LP127" s="3"/>
      <c r="LQ127" s="3"/>
      <c r="LR127" s="3"/>
      <c r="LS127" s="3"/>
      <c r="LT127" s="3"/>
      <c r="LU127" s="3"/>
      <c r="LV127" s="3"/>
      <c r="LW127" s="3"/>
      <c r="LX127" s="3"/>
      <c r="LY127" s="3"/>
      <c r="LZ127" s="3"/>
      <c r="MA127" s="3"/>
      <c r="MB127" s="3"/>
      <c r="MC127" s="3"/>
      <c r="MD127" s="3"/>
      <c r="ME127" s="3"/>
      <c r="MF127" s="3"/>
      <c r="MG127" s="3"/>
      <c r="MH127" s="3"/>
      <c r="MI127" s="3"/>
      <c r="MJ127" s="3"/>
      <c r="MK127" s="3"/>
      <c r="ML127" s="3"/>
      <c r="MM127" s="3"/>
      <c r="MN127" s="3"/>
      <c r="MO127" s="3"/>
      <c r="MP127" s="3"/>
      <c r="MQ127" s="3"/>
      <c r="MR127" s="3"/>
      <c r="MS127" s="3"/>
      <c r="MT127" s="3"/>
      <c r="MU127" s="3"/>
      <c r="MV127" s="3"/>
      <c r="MW127" s="3"/>
      <c r="MX127" s="3"/>
      <c r="MY127" s="3"/>
      <c r="MZ127" s="3"/>
      <c r="NA127" s="3"/>
      <c r="NB127" s="3"/>
      <c r="NC127" s="3"/>
      <c r="ND127" s="3"/>
      <c r="NE127" s="3"/>
      <c r="NF127" s="3"/>
      <c r="NG127" s="3"/>
      <c r="NH127" s="3"/>
      <c r="NI127" s="3"/>
      <c r="NJ127" s="3"/>
      <c r="NK127" s="3"/>
      <c r="NL127" s="3"/>
      <c r="NM127" s="3"/>
      <c r="NN127" s="3"/>
      <c r="NO127" s="3"/>
      <c r="NP127" s="3"/>
      <c r="NQ127" s="3"/>
      <c r="NR127" s="3"/>
      <c r="NS127" s="3"/>
      <c r="NT127" s="3"/>
      <c r="NU127" s="3"/>
      <c r="NV127" s="3"/>
      <c r="NW127" s="3"/>
      <c r="NX127" s="3"/>
      <c r="NY127" s="3"/>
      <c r="NZ127" s="3"/>
      <c r="OA127" s="3"/>
      <c r="OB127" s="3"/>
      <c r="OC127" s="3"/>
      <c r="OD127" s="3"/>
      <c r="OE127" s="3"/>
      <c r="OF127" s="3"/>
      <c r="OG127" s="3"/>
      <c r="OH127" s="3"/>
      <c r="OI127" s="3"/>
      <c r="OJ127" s="3"/>
      <c r="OK127" s="3"/>
      <c r="OL127" s="3"/>
      <c r="OM127" s="3"/>
      <c r="ON127" s="3"/>
      <c r="OO127" s="3"/>
      <c r="OP127" s="3"/>
      <c r="OQ127" s="3"/>
      <c r="OR127" s="3"/>
      <c r="OS127" s="3"/>
      <c r="OT127" s="3"/>
      <c r="OU127" s="3"/>
      <c r="OV127" s="3"/>
      <c r="OW127" s="3"/>
      <c r="OX127" s="3"/>
      <c r="OY127" s="3"/>
      <c r="OZ127" s="3"/>
      <c r="PA127" s="3"/>
      <c r="PB127" s="3"/>
      <c r="PC127" s="3"/>
      <c r="PD127" s="3"/>
      <c r="PE127" s="3"/>
    </row>
    <row r="128" spans="1:421" s="469" customFormat="1" ht="111" customHeight="1">
      <c r="A128" s="728">
        <v>110</v>
      </c>
      <c r="B128" s="610">
        <v>7000024508</v>
      </c>
      <c r="C128" s="610">
        <v>130</v>
      </c>
      <c r="D128" s="610">
        <v>330</v>
      </c>
      <c r="E128" s="610">
        <v>10</v>
      </c>
      <c r="F128" s="600" t="s">
        <v>536</v>
      </c>
      <c r="G128" s="599">
        <v>100023085</v>
      </c>
      <c r="H128" s="722"/>
      <c r="I128" s="723"/>
      <c r="J128" s="722"/>
      <c r="K128" s="724"/>
      <c r="L128" s="600" t="s">
        <v>645</v>
      </c>
      <c r="M128" s="600" t="s">
        <v>524</v>
      </c>
      <c r="N128" s="600">
        <v>1</v>
      </c>
      <c r="O128" s="725"/>
      <c r="P128" s="609">
        <v>18</v>
      </c>
      <c r="Q128" s="726" t="str">
        <f t="shared" si="33"/>
        <v>INCLUDED</v>
      </c>
      <c r="R128" s="726" t="str">
        <f t="shared" si="31"/>
        <v>INCLUDED</v>
      </c>
      <c r="S128" s="726" t="str">
        <f t="shared" si="34"/>
        <v>INCLUDED</v>
      </c>
      <c r="T128" s="466">
        <f t="shared" si="21"/>
        <v>0</v>
      </c>
      <c r="U128" s="300">
        <f t="shared" si="22"/>
        <v>0</v>
      </c>
      <c r="V128" s="371">
        <f>Discount!$J$36</f>
        <v>0</v>
      </c>
      <c r="W128" s="300">
        <f t="shared" si="23"/>
        <v>0</v>
      </c>
      <c r="X128" s="301">
        <f t="shared" si="24"/>
        <v>0</v>
      </c>
      <c r="Y128" s="467">
        <f t="shared" si="25"/>
        <v>0</v>
      </c>
      <c r="Z128" s="546">
        <f t="shared" si="26"/>
        <v>0</v>
      </c>
      <c r="AA128" s="467">
        <f t="shared" si="27"/>
        <v>0</v>
      </c>
      <c r="AB128" s="468">
        <f t="shared" si="28"/>
        <v>0</v>
      </c>
      <c r="AC128" s="467">
        <f t="shared" si="29"/>
        <v>0</v>
      </c>
      <c r="AD128" s="468"/>
      <c r="AE128" s="550"/>
      <c r="AF128" s="6"/>
      <c r="AG128" s="6"/>
      <c r="AH128" s="6"/>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c r="HA128" s="3"/>
      <c r="HB128" s="3"/>
      <c r="HC128" s="3"/>
      <c r="HD128" s="3"/>
      <c r="HE128" s="3"/>
      <c r="HF128" s="3"/>
      <c r="HG128" s="3"/>
      <c r="HH128" s="3"/>
      <c r="HI128" s="3"/>
      <c r="HJ128" s="3"/>
      <c r="HK128" s="3"/>
      <c r="HL128" s="3"/>
      <c r="HM128" s="3"/>
      <c r="HN128" s="3"/>
      <c r="HO128" s="3"/>
      <c r="HP128" s="3"/>
      <c r="HQ128" s="3"/>
      <c r="HR128" s="3"/>
      <c r="HS128" s="3"/>
      <c r="HT128" s="3"/>
      <c r="HU128" s="3"/>
      <c r="HV128" s="3"/>
      <c r="HW128" s="3"/>
      <c r="HX128" s="3"/>
      <c r="HY128" s="3"/>
      <c r="HZ128" s="3"/>
      <c r="IA128" s="3"/>
      <c r="IB128" s="3"/>
      <c r="IC128" s="3"/>
      <c r="ID128" s="3"/>
      <c r="IE128" s="3"/>
      <c r="IF128" s="3"/>
      <c r="IG128" s="3"/>
      <c r="IH128" s="3"/>
      <c r="II128" s="3"/>
      <c r="IJ128" s="3"/>
      <c r="IK128" s="3"/>
      <c r="IL128" s="3"/>
      <c r="IM128" s="3"/>
      <c r="IN128" s="3"/>
      <c r="IO128" s="3"/>
      <c r="IP128" s="3"/>
      <c r="IQ128" s="3"/>
      <c r="IR128" s="3"/>
      <c r="IS128" s="3"/>
      <c r="IT128" s="3"/>
      <c r="IU128" s="3"/>
      <c r="IV128" s="3"/>
      <c r="IW128" s="3"/>
      <c r="IX128" s="3"/>
      <c r="IY128" s="3"/>
      <c r="IZ128" s="3"/>
      <c r="JA128" s="3"/>
      <c r="JB128" s="3"/>
      <c r="JC128" s="3"/>
      <c r="JD128" s="3"/>
      <c r="JE128" s="3"/>
      <c r="JF128" s="3"/>
      <c r="JG128" s="3"/>
      <c r="JH128" s="3"/>
      <c r="JI128" s="3"/>
      <c r="JJ128" s="3"/>
      <c r="JK128" s="3"/>
      <c r="JL128" s="3"/>
      <c r="JM128" s="3"/>
      <c r="JN128" s="3"/>
      <c r="JO128" s="3"/>
      <c r="JP128" s="3"/>
      <c r="JQ128" s="3"/>
      <c r="JR128" s="3"/>
      <c r="JS128" s="3"/>
      <c r="JT128" s="3"/>
      <c r="JU128" s="3"/>
      <c r="JV128" s="3"/>
      <c r="JW128" s="3"/>
      <c r="JX128" s="3"/>
      <c r="JY128" s="3"/>
      <c r="JZ128" s="3"/>
      <c r="KA128" s="3"/>
      <c r="KB128" s="3"/>
      <c r="KC128" s="3"/>
      <c r="KD128" s="3"/>
      <c r="KE128" s="3"/>
      <c r="KF128" s="3"/>
      <c r="KG128" s="3"/>
      <c r="KH128" s="3"/>
      <c r="KI128" s="3"/>
      <c r="KJ128" s="3"/>
      <c r="KK128" s="3"/>
      <c r="KL128" s="3"/>
      <c r="KM128" s="3"/>
      <c r="KN128" s="3"/>
      <c r="KO128" s="3"/>
      <c r="KP128" s="3"/>
      <c r="KQ128" s="3"/>
      <c r="KR128" s="3"/>
      <c r="KS128" s="3"/>
      <c r="KT128" s="3"/>
      <c r="KU128" s="3"/>
      <c r="KV128" s="3"/>
      <c r="KW128" s="3"/>
      <c r="KX128" s="3"/>
      <c r="KY128" s="3"/>
      <c r="KZ128" s="3"/>
      <c r="LA128" s="3"/>
      <c r="LB128" s="3"/>
      <c r="LC128" s="3"/>
      <c r="LD128" s="3"/>
      <c r="LE128" s="3"/>
      <c r="LF128" s="3"/>
      <c r="LG128" s="3"/>
      <c r="LH128" s="3"/>
      <c r="LI128" s="3"/>
      <c r="LJ128" s="3"/>
      <c r="LK128" s="3"/>
      <c r="LL128" s="3"/>
      <c r="LM128" s="3"/>
      <c r="LN128" s="3"/>
      <c r="LO128" s="3"/>
      <c r="LP128" s="3"/>
      <c r="LQ128" s="3"/>
      <c r="LR128" s="3"/>
      <c r="LS128" s="3"/>
      <c r="LT128" s="3"/>
      <c r="LU128" s="3"/>
      <c r="LV128" s="3"/>
      <c r="LW128" s="3"/>
      <c r="LX128" s="3"/>
      <c r="LY128" s="3"/>
      <c r="LZ128" s="3"/>
      <c r="MA128" s="3"/>
      <c r="MB128" s="3"/>
      <c r="MC128" s="3"/>
      <c r="MD128" s="3"/>
      <c r="ME128" s="3"/>
      <c r="MF128" s="3"/>
      <c r="MG128" s="3"/>
      <c r="MH128" s="3"/>
      <c r="MI128" s="3"/>
      <c r="MJ128" s="3"/>
      <c r="MK128" s="3"/>
      <c r="ML128" s="3"/>
      <c r="MM128" s="3"/>
      <c r="MN128" s="3"/>
      <c r="MO128" s="3"/>
      <c r="MP128" s="3"/>
      <c r="MQ128" s="3"/>
      <c r="MR128" s="3"/>
      <c r="MS128" s="3"/>
      <c r="MT128" s="3"/>
      <c r="MU128" s="3"/>
      <c r="MV128" s="3"/>
      <c r="MW128" s="3"/>
      <c r="MX128" s="3"/>
      <c r="MY128" s="3"/>
      <c r="MZ128" s="3"/>
      <c r="NA128" s="3"/>
      <c r="NB128" s="3"/>
      <c r="NC128" s="3"/>
      <c r="ND128" s="3"/>
      <c r="NE128" s="3"/>
      <c r="NF128" s="3"/>
      <c r="NG128" s="3"/>
      <c r="NH128" s="3"/>
      <c r="NI128" s="3"/>
      <c r="NJ128" s="3"/>
      <c r="NK128" s="3"/>
      <c r="NL128" s="3"/>
      <c r="NM128" s="3"/>
      <c r="NN128" s="3"/>
      <c r="NO128" s="3"/>
      <c r="NP128" s="3"/>
      <c r="NQ128" s="3"/>
      <c r="NR128" s="3"/>
      <c r="NS128" s="3"/>
      <c r="NT128" s="3"/>
      <c r="NU128" s="3"/>
      <c r="NV128" s="3"/>
      <c r="NW128" s="3"/>
      <c r="NX128" s="3"/>
      <c r="NY128" s="3"/>
      <c r="NZ128" s="3"/>
      <c r="OA128" s="3"/>
      <c r="OB128" s="3"/>
      <c r="OC128" s="3"/>
      <c r="OD128" s="3"/>
      <c r="OE128" s="3"/>
      <c r="OF128" s="3"/>
      <c r="OG128" s="3"/>
      <c r="OH128" s="3"/>
      <c r="OI128" s="3"/>
      <c r="OJ128" s="3"/>
      <c r="OK128" s="3"/>
      <c r="OL128" s="3"/>
      <c r="OM128" s="3"/>
      <c r="ON128" s="3"/>
      <c r="OO128" s="3"/>
      <c r="OP128" s="3"/>
      <c r="OQ128" s="3"/>
      <c r="OR128" s="3"/>
      <c r="OS128" s="3"/>
      <c r="OT128" s="3"/>
      <c r="OU128" s="3"/>
      <c r="OV128" s="3"/>
      <c r="OW128" s="3"/>
      <c r="OX128" s="3"/>
      <c r="OY128" s="3"/>
      <c r="OZ128" s="3"/>
      <c r="PA128" s="3"/>
      <c r="PB128" s="3"/>
      <c r="PC128" s="3"/>
      <c r="PD128" s="3"/>
      <c r="PE128" s="3"/>
    </row>
    <row r="129" spans="1:421" s="720" customFormat="1" ht="29.25" customHeight="1">
      <c r="A129" s="837" t="s">
        <v>661</v>
      </c>
      <c r="B129" s="838"/>
      <c r="C129" s="838"/>
      <c r="D129" s="838"/>
      <c r="E129" s="838"/>
      <c r="F129" s="838"/>
      <c r="G129" s="838"/>
      <c r="H129" s="838"/>
      <c r="I129" s="838"/>
      <c r="J129" s="838"/>
      <c r="K129" s="838"/>
      <c r="L129" s="838"/>
      <c r="M129" s="740"/>
      <c r="N129" s="740"/>
      <c r="O129" s="741"/>
      <c r="P129" s="742"/>
      <c r="Q129" s="743"/>
      <c r="R129" s="743"/>
      <c r="S129" s="744"/>
      <c r="T129" s="721">
        <f t="shared" si="21"/>
        <v>0</v>
      </c>
      <c r="U129" s="711">
        <f t="shared" si="22"/>
        <v>0</v>
      </c>
      <c r="V129" s="712">
        <f>Discount!$J$36</f>
        <v>0</v>
      </c>
      <c r="W129" s="711">
        <f t="shared" si="23"/>
        <v>0</v>
      </c>
      <c r="X129" s="713">
        <f t="shared" si="24"/>
        <v>0</v>
      </c>
      <c r="Y129" s="714">
        <f t="shared" si="25"/>
        <v>0</v>
      </c>
      <c r="Z129" s="715">
        <f t="shared" si="26"/>
        <v>0</v>
      </c>
      <c r="AA129" s="714">
        <f t="shared" si="27"/>
        <v>0</v>
      </c>
      <c r="AB129" s="716">
        <f t="shared" si="28"/>
        <v>0</v>
      </c>
      <c r="AC129" s="714">
        <f t="shared" si="29"/>
        <v>0</v>
      </c>
      <c r="AD129" s="716"/>
      <c r="AE129" s="717"/>
      <c r="AF129" s="718"/>
      <c r="AG129" s="718"/>
      <c r="AH129" s="718"/>
      <c r="AI129" s="719"/>
      <c r="AJ129" s="719"/>
      <c r="AK129" s="719"/>
      <c r="AL129" s="719"/>
      <c r="AM129" s="719"/>
      <c r="AN129" s="719"/>
      <c r="AO129" s="719"/>
      <c r="AP129" s="719"/>
      <c r="AQ129" s="719"/>
      <c r="AR129" s="719"/>
      <c r="AS129" s="719"/>
      <c r="AT129" s="719"/>
      <c r="AU129" s="719"/>
      <c r="AV129" s="719"/>
      <c r="AW129" s="719"/>
      <c r="AX129" s="719"/>
      <c r="AY129" s="719"/>
      <c r="AZ129" s="719"/>
      <c r="BA129" s="719"/>
      <c r="BB129" s="719"/>
      <c r="BC129" s="719"/>
      <c r="BD129" s="719"/>
      <c r="BE129" s="719"/>
      <c r="BF129" s="719"/>
      <c r="BG129" s="719"/>
      <c r="BH129" s="719"/>
      <c r="BI129" s="719"/>
      <c r="BJ129" s="719"/>
      <c r="BK129" s="719"/>
      <c r="BL129" s="719"/>
      <c r="BM129" s="719"/>
      <c r="BN129" s="719"/>
      <c r="BO129" s="719"/>
      <c r="BP129" s="719"/>
      <c r="BQ129" s="719"/>
      <c r="BR129" s="719"/>
      <c r="BS129" s="719"/>
      <c r="BT129" s="719"/>
      <c r="BU129" s="719"/>
      <c r="BV129" s="719"/>
      <c r="BW129" s="719"/>
      <c r="BX129" s="719"/>
      <c r="BY129" s="719"/>
      <c r="BZ129" s="719"/>
      <c r="CA129" s="719"/>
      <c r="CB129" s="719"/>
      <c r="CC129" s="719"/>
      <c r="CD129" s="719"/>
      <c r="CE129" s="719"/>
      <c r="CF129" s="719"/>
      <c r="CG129" s="719"/>
      <c r="CH129" s="719"/>
      <c r="CI129" s="719"/>
      <c r="CJ129" s="719"/>
      <c r="CK129" s="719"/>
      <c r="CL129" s="719"/>
      <c r="CM129" s="719"/>
      <c r="CN129" s="719"/>
      <c r="CO129" s="719"/>
      <c r="CP129" s="719"/>
      <c r="CQ129" s="719"/>
      <c r="CR129" s="719"/>
      <c r="CS129" s="719"/>
      <c r="CT129" s="719"/>
      <c r="CU129" s="719"/>
      <c r="CV129" s="719"/>
      <c r="CW129" s="719"/>
      <c r="CX129" s="719"/>
      <c r="CY129" s="719"/>
      <c r="CZ129" s="719"/>
      <c r="DA129" s="719"/>
      <c r="DB129" s="719"/>
      <c r="DC129" s="719"/>
      <c r="DD129" s="719"/>
      <c r="DE129" s="719"/>
      <c r="DF129" s="719"/>
      <c r="DG129" s="719"/>
      <c r="DH129" s="719"/>
      <c r="DI129" s="719"/>
      <c r="DJ129" s="719"/>
      <c r="DK129" s="719"/>
      <c r="DL129" s="719"/>
      <c r="DM129" s="719"/>
      <c r="DN129" s="719"/>
      <c r="DO129" s="719"/>
      <c r="DP129" s="719"/>
      <c r="DQ129" s="719"/>
      <c r="DR129" s="719"/>
      <c r="DS129" s="719"/>
      <c r="DT129" s="719"/>
      <c r="DU129" s="719"/>
      <c r="DV129" s="719"/>
      <c r="DW129" s="719"/>
      <c r="DX129" s="719"/>
      <c r="DY129" s="719"/>
      <c r="DZ129" s="719"/>
      <c r="EA129" s="719"/>
      <c r="EB129" s="719"/>
      <c r="EC129" s="719"/>
      <c r="ED129" s="719"/>
      <c r="EE129" s="719"/>
      <c r="EF129" s="719"/>
      <c r="EG129" s="719"/>
      <c r="EH129" s="719"/>
      <c r="EI129" s="719"/>
      <c r="EJ129" s="719"/>
      <c r="EK129" s="719"/>
      <c r="EL129" s="719"/>
      <c r="EM129" s="719"/>
      <c r="EN129" s="719"/>
      <c r="EO129" s="719"/>
      <c r="EP129" s="719"/>
      <c r="EQ129" s="719"/>
      <c r="ER129" s="719"/>
      <c r="ES129" s="719"/>
      <c r="ET129" s="719"/>
      <c r="EU129" s="719"/>
      <c r="EV129" s="719"/>
      <c r="EW129" s="719"/>
      <c r="EX129" s="719"/>
      <c r="EY129" s="719"/>
      <c r="EZ129" s="719"/>
      <c r="FA129" s="719"/>
      <c r="FB129" s="719"/>
      <c r="FC129" s="719"/>
      <c r="FD129" s="719"/>
      <c r="FE129" s="719"/>
      <c r="FF129" s="719"/>
      <c r="FG129" s="719"/>
      <c r="FH129" s="719"/>
      <c r="FI129" s="719"/>
      <c r="FJ129" s="719"/>
      <c r="FK129" s="719"/>
      <c r="FL129" s="719"/>
      <c r="FM129" s="719"/>
      <c r="FN129" s="719"/>
      <c r="FO129" s="719"/>
      <c r="FP129" s="719"/>
      <c r="FQ129" s="719"/>
      <c r="FR129" s="719"/>
      <c r="FS129" s="719"/>
      <c r="FT129" s="719"/>
      <c r="FU129" s="719"/>
      <c r="FV129" s="719"/>
      <c r="FW129" s="719"/>
      <c r="FX129" s="719"/>
      <c r="FY129" s="719"/>
      <c r="FZ129" s="719"/>
      <c r="GA129" s="719"/>
      <c r="GB129" s="719"/>
      <c r="GC129" s="719"/>
      <c r="GD129" s="719"/>
      <c r="GE129" s="719"/>
      <c r="GF129" s="719"/>
      <c r="GG129" s="719"/>
      <c r="GH129" s="719"/>
      <c r="GI129" s="719"/>
      <c r="GJ129" s="719"/>
      <c r="GK129" s="719"/>
      <c r="GL129" s="719"/>
      <c r="GM129" s="719"/>
      <c r="GN129" s="719"/>
      <c r="GO129" s="719"/>
      <c r="GP129" s="719"/>
      <c r="GQ129" s="719"/>
      <c r="GR129" s="719"/>
      <c r="GS129" s="719"/>
      <c r="GT129" s="719"/>
      <c r="GU129" s="719"/>
      <c r="GV129" s="719"/>
      <c r="GW129" s="719"/>
      <c r="GX129" s="719"/>
      <c r="GY129" s="719"/>
      <c r="GZ129" s="719"/>
      <c r="HA129" s="719"/>
      <c r="HB129" s="719"/>
      <c r="HC129" s="719"/>
      <c r="HD129" s="719"/>
      <c r="HE129" s="719"/>
      <c r="HF129" s="719"/>
      <c r="HG129" s="719"/>
      <c r="HH129" s="719"/>
      <c r="HI129" s="719"/>
      <c r="HJ129" s="719"/>
      <c r="HK129" s="719"/>
      <c r="HL129" s="719"/>
      <c r="HM129" s="719"/>
      <c r="HN129" s="719"/>
      <c r="HO129" s="719"/>
      <c r="HP129" s="719"/>
      <c r="HQ129" s="719"/>
      <c r="HR129" s="719"/>
      <c r="HS129" s="719"/>
      <c r="HT129" s="719"/>
      <c r="HU129" s="719"/>
      <c r="HV129" s="719"/>
      <c r="HW129" s="719"/>
      <c r="HX129" s="719"/>
      <c r="HY129" s="719"/>
      <c r="HZ129" s="719"/>
      <c r="IA129" s="719"/>
      <c r="IB129" s="719"/>
      <c r="IC129" s="719"/>
      <c r="ID129" s="719"/>
      <c r="IE129" s="719"/>
      <c r="IF129" s="719"/>
      <c r="IG129" s="719"/>
      <c r="IH129" s="719"/>
      <c r="II129" s="719"/>
      <c r="IJ129" s="719"/>
      <c r="IK129" s="719"/>
      <c r="IL129" s="719"/>
      <c r="IM129" s="719"/>
      <c r="IN129" s="719"/>
      <c r="IO129" s="719"/>
      <c r="IP129" s="719"/>
      <c r="IQ129" s="719"/>
      <c r="IR129" s="719"/>
      <c r="IS129" s="719"/>
      <c r="IT129" s="719"/>
      <c r="IU129" s="719"/>
      <c r="IV129" s="719"/>
      <c r="IW129" s="719"/>
      <c r="IX129" s="719"/>
      <c r="IY129" s="719"/>
      <c r="IZ129" s="719"/>
      <c r="JA129" s="719"/>
      <c r="JB129" s="719"/>
      <c r="JC129" s="719"/>
      <c r="JD129" s="719"/>
      <c r="JE129" s="719"/>
      <c r="JF129" s="719"/>
      <c r="JG129" s="719"/>
      <c r="JH129" s="719"/>
      <c r="JI129" s="719"/>
      <c r="JJ129" s="719"/>
      <c r="JK129" s="719"/>
      <c r="JL129" s="719"/>
      <c r="JM129" s="719"/>
      <c r="JN129" s="719"/>
      <c r="JO129" s="719"/>
      <c r="JP129" s="719"/>
      <c r="JQ129" s="719"/>
      <c r="JR129" s="719"/>
      <c r="JS129" s="719"/>
      <c r="JT129" s="719"/>
      <c r="JU129" s="719"/>
      <c r="JV129" s="719"/>
      <c r="JW129" s="719"/>
      <c r="JX129" s="719"/>
      <c r="JY129" s="719"/>
      <c r="JZ129" s="719"/>
      <c r="KA129" s="719"/>
      <c r="KB129" s="719"/>
      <c r="KC129" s="719"/>
      <c r="KD129" s="719"/>
      <c r="KE129" s="719"/>
      <c r="KF129" s="719"/>
      <c r="KG129" s="719"/>
      <c r="KH129" s="719"/>
      <c r="KI129" s="719"/>
      <c r="KJ129" s="719"/>
      <c r="KK129" s="719"/>
      <c r="KL129" s="719"/>
      <c r="KM129" s="719"/>
      <c r="KN129" s="719"/>
      <c r="KO129" s="719"/>
      <c r="KP129" s="719"/>
      <c r="KQ129" s="719"/>
      <c r="KR129" s="719"/>
      <c r="KS129" s="719"/>
      <c r="KT129" s="719"/>
      <c r="KU129" s="719"/>
      <c r="KV129" s="719"/>
      <c r="KW129" s="719"/>
      <c r="KX129" s="719"/>
      <c r="KY129" s="719"/>
      <c r="KZ129" s="719"/>
      <c r="LA129" s="719"/>
      <c r="LB129" s="719"/>
      <c r="LC129" s="719"/>
      <c r="LD129" s="719"/>
      <c r="LE129" s="719"/>
      <c r="LF129" s="719"/>
      <c r="LG129" s="719"/>
      <c r="LH129" s="719"/>
      <c r="LI129" s="719"/>
      <c r="LJ129" s="719"/>
      <c r="LK129" s="719"/>
      <c r="LL129" s="719"/>
      <c r="LM129" s="719"/>
      <c r="LN129" s="719"/>
      <c r="LO129" s="719"/>
      <c r="LP129" s="719"/>
      <c r="LQ129" s="719"/>
      <c r="LR129" s="719"/>
      <c r="LS129" s="719"/>
      <c r="LT129" s="719"/>
      <c r="LU129" s="719"/>
      <c r="LV129" s="719"/>
      <c r="LW129" s="719"/>
      <c r="LX129" s="719"/>
      <c r="LY129" s="719"/>
      <c r="LZ129" s="719"/>
      <c r="MA129" s="719"/>
      <c r="MB129" s="719"/>
      <c r="MC129" s="719"/>
      <c r="MD129" s="719"/>
      <c r="ME129" s="719"/>
      <c r="MF129" s="719"/>
      <c r="MG129" s="719"/>
      <c r="MH129" s="719"/>
      <c r="MI129" s="719"/>
      <c r="MJ129" s="719"/>
      <c r="MK129" s="719"/>
      <c r="ML129" s="719"/>
      <c r="MM129" s="719"/>
      <c r="MN129" s="719"/>
      <c r="MO129" s="719"/>
      <c r="MP129" s="719"/>
      <c r="MQ129" s="719"/>
      <c r="MR129" s="719"/>
      <c r="MS129" s="719"/>
      <c r="MT129" s="719"/>
      <c r="MU129" s="719"/>
      <c r="MV129" s="719"/>
      <c r="MW129" s="719"/>
      <c r="MX129" s="719"/>
      <c r="MY129" s="719"/>
      <c r="MZ129" s="719"/>
      <c r="NA129" s="719"/>
      <c r="NB129" s="719"/>
      <c r="NC129" s="719"/>
      <c r="ND129" s="719"/>
      <c r="NE129" s="719"/>
      <c r="NF129" s="719"/>
      <c r="NG129" s="719"/>
      <c r="NH129" s="719"/>
      <c r="NI129" s="719"/>
      <c r="NJ129" s="719"/>
      <c r="NK129" s="719"/>
      <c r="NL129" s="719"/>
      <c r="NM129" s="719"/>
      <c r="NN129" s="719"/>
      <c r="NO129" s="719"/>
      <c r="NP129" s="719"/>
      <c r="NQ129" s="719"/>
      <c r="NR129" s="719"/>
      <c r="NS129" s="719"/>
      <c r="NT129" s="719"/>
      <c r="NU129" s="719"/>
      <c r="NV129" s="719"/>
      <c r="NW129" s="719"/>
      <c r="NX129" s="719"/>
      <c r="NY129" s="719"/>
      <c r="NZ129" s="719"/>
      <c r="OA129" s="719"/>
      <c r="OB129" s="719"/>
      <c r="OC129" s="719"/>
      <c r="OD129" s="719"/>
      <c r="OE129" s="719"/>
      <c r="OF129" s="719"/>
      <c r="OG129" s="719"/>
      <c r="OH129" s="719"/>
      <c r="OI129" s="719"/>
      <c r="OJ129" s="719"/>
      <c r="OK129" s="719"/>
      <c r="OL129" s="719"/>
      <c r="OM129" s="719"/>
      <c r="ON129" s="719"/>
      <c r="OO129" s="719"/>
      <c r="OP129" s="719"/>
      <c r="OQ129" s="719"/>
      <c r="OR129" s="719"/>
      <c r="OS129" s="719"/>
      <c r="OT129" s="719"/>
      <c r="OU129" s="719"/>
      <c r="OV129" s="719"/>
      <c r="OW129" s="719"/>
      <c r="OX129" s="719"/>
      <c r="OY129" s="719"/>
      <c r="OZ129" s="719"/>
      <c r="PA129" s="719"/>
      <c r="PB129" s="719"/>
      <c r="PC129" s="719"/>
      <c r="PD129" s="719"/>
      <c r="PE129" s="719"/>
    </row>
    <row r="130" spans="1:421" s="472" customFormat="1" ht="111" customHeight="1">
      <c r="A130" s="677">
        <v>1</v>
      </c>
      <c r="B130" s="601">
        <v>7000024508</v>
      </c>
      <c r="C130" s="601">
        <v>1010</v>
      </c>
      <c r="D130" s="601">
        <v>100</v>
      </c>
      <c r="E130" s="601">
        <v>10</v>
      </c>
      <c r="F130" s="601" t="s">
        <v>525</v>
      </c>
      <c r="G130" s="599">
        <v>100001243</v>
      </c>
      <c r="H130" s="678"/>
      <c r="I130" s="679"/>
      <c r="J130" s="678"/>
      <c r="K130" s="680"/>
      <c r="L130" s="600" t="s">
        <v>537</v>
      </c>
      <c r="M130" s="600" t="s">
        <v>363</v>
      </c>
      <c r="N130" s="600">
        <v>45</v>
      </c>
      <c r="O130" s="681"/>
      <c r="P130" s="608">
        <v>18</v>
      </c>
      <c r="Q130" s="682" t="str">
        <f t="shared" si="33"/>
        <v>INCLUDED</v>
      </c>
      <c r="R130" s="682" t="str">
        <f t="shared" si="31"/>
        <v>INCLUDED</v>
      </c>
      <c r="S130" s="682" t="str">
        <f t="shared" si="34"/>
        <v>INCLUDED</v>
      </c>
      <c r="T130" s="466">
        <f t="shared" si="21"/>
        <v>0</v>
      </c>
      <c r="U130" s="300">
        <f t="shared" si="22"/>
        <v>0</v>
      </c>
      <c r="V130" s="371">
        <f>Discount!$J$36</f>
        <v>0</v>
      </c>
      <c r="W130" s="300">
        <f t="shared" si="23"/>
        <v>0</v>
      </c>
      <c r="X130" s="301">
        <f t="shared" si="24"/>
        <v>0</v>
      </c>
      <c r="Y130" s="467">
        <f t="shared" si="25"/>
        <v>0</v>
      </c>
      <c r="Z130" s="546">
        <f t="shared" si="26"/>
        <v>0</v>
      </c>
      <c r="AA130" s="467">
        <f t="shared" si="27"/>
        <v>0</v>
      </c>
      <c r="AB130" s="468">
        <f t="shared" si="28"/>
        <v>0</v>
      </c>
      <c r="AC130" s="467">
        <f t="shared" si="29"/>
        <v>0</v>
      </c>
      <c r="AD130" s="468"/>
      <c r="AE130" s="550"/>
      <c r="AF130" s="6"/>
      <c r="AG130" s="6"/>
      <c r="AH130" s="6"/>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218"/>
      <c r="BI130" s="218"/>
      <c r="BJ130" s="218"/>
      <c r="BK130" s="218"/>
      <c r="BL130" s="218"/>
      <c r="BM130" s="218"/>
      <c r="BN130" s="218"/>
      <c r="BO130" s="218"/>
      <c r="BP130" s="218"/>
      <c r="BQ130" s="218"/>
      <c r="BR130" s="218"/>
      <c r="BS130" s="218"/>
      <c r="BT130" s="218"/>
      <c r="BU130" s="218"/>
      <c r="BV130" s="218"/>
      <c r="BW130" s="218"/>
      <c r="BX130" s="218"/>
      <c r="BY130" s="218"/>
      <c r="BZ130" s="218"/>
      <c r="CA130" s="218"/>
      <c r="CB130" s="218"/>
      <c r="CC130" s="218"/>
      <c r="CD130" s="218"/>
      <c r="CE130" s="218"/>
      <c r="CF130" s="218"/>
      <c r="CG130" s="218"/>
      <c r="CH130" s="218"/>
      <c r="CI130" s="218"/>
      <c r="CJ130" s="218"/>
      <c r="CK130" s="218"/>
      <c r="CL130" s="218"/>
      <c r="CM130" s="218"/>
      <c r="CN130" s="218"/>
      <c r="CO130" s="218"/>
      <c r="CP130" s="218"/>
      <c r="CQ130" s="218"/>
      <c r="CR130" s="218"/>
      <c r="CS130" s="218"/>
      <c r="CT130" s="218"/>
      <c r="CU130" s="218"/>
      <c r="CV130" s="218"/>
      <c r="CW130" s="218"/>
      <c r="CX130" s="218"/>
      <c r="CY130" s="218"/>
      <c r="CZ130" s="218"/>
      <c r="DA130" s="218"/>
      <c r="DB130" s="218"/>
      <c r="DC130" s="218"/>
      <c r="DD130" s="218"/>
      <c r="DE130" s="218"/>
      <c r="DF130" s="218"/>
      <c r="DG130" s="218"/>
      <c r="DH130" s="218"/>
      <c r="DI130" s="218"/>
      <c r="DJ130" s="218"/>
      <c r="DK130" s="218"/>
      <c r="DL130" s="218"/>
      <c r="DM130" s="218"/>
      <c r="DN130" s="218"/>
      <c r="DO130" s="218"/>
      <c r="DP130" s="218"/>
      <c r="DQ130" s="218"/>
      <c r="DR130" s="218"/>
      <c r="DS130" s="218"/>
      <c r="DT130" s="218"/>
      <c r="DU130" s="218"/>
      <c r="DV130" s="218"/>
      <c r="DW130" s="218"/>
      <c r="DX130" s="218"/>
      <c r="DY130" s="218"/>
      <c r="DZ130" s="218"/>
      <c r="EA130" s="218"/>
      <c r="EB130" s="218"/>
      <c r="EC130" s="218"/>
      <c r="ED130" s="218"/>
      <c r="EE130" s="218"/>
      <c r="EF130" s="218"/>
      <c r="EG130" s="218"/>
      <c r="EH130" s="218"/>
      <c r="EI130" s="218"/>
      <c r="EJ130" s="218"/>
      <c r="EK130" s="218"/>
      <c r="EL130" s="218"/>
      <c r="EM130" s="218"/>
      <c r="EN130" s="218"/>
      <c r="EO130" s="218"/>
      <c r="EP130" s="218"/>
      <c r="EQ130" s="218"/>
      <c r="ER130" s="218"/>
      <c r="ES130" s="218"/>
      <c r="ET130" s="218"/>
      <c r="EU130" s="218"/>
      <c r="EV130" s="218"/>
      <c r="EW130" s="218"/>
      <c r="EX130" s="218"/>
      <c r="EY130" s="218"/>
      <c r="EZ130" s="218"/>
      <c r="FA130" s="218"/>
      <c r="FB130" s="218"/>
      <c r="FC130" s="218"/>
      <c r="FD130" s="218"/>
      <c r="FE130" s="218"/>
      <c r="FF130" s="218"/>
      <c r="FG130" s="218"/>
      <c r="FH130" s="218"/>
      <c r="FI130" s="218"/>
      <c r="FJ130" s="218"/>
      <c r="FK130" s="218"/>
      <c r="FL130" s="218"/>
      <c r="FM130" s="218"/>
      <c r="FN130" s="218"/>
      <c r="FO130" s="218"/>
      <c r="FP130" s="218"/>
      <c r="FQ130" s="218"/>
      <c r="FR130" s="218"/>
      <c r="FS130" s="218"/>
      <c r="FT130" s="218"/>
      <c r="FU130" s="218"/>
      <c r="FV130" s="218"/>
      <c r="FW130" s="218"/>
      <c r="FX130" s="218"/>
      <c r="FY130" s="218"/>
      <c r="FZ130" s="218"/>
      <c r="GA130" s="218"/>
      <c r="GB130" s="218"/>
      <c r="GC130" s="218"/>
      <c r="GD130" s="218"/>
      <c r="GE130" s="218"/>
      <c r="GF130" s="218"/>
      <c r="GG130" s="218"/>
      <c r="GH130" s="218"/>
      <c r="GI130" s="218"/>
      <c r="GJ130" s="218"/>
      <c r="GK130" s="218"/>
      <c r="GL130" s="218"/>
      <c r="GM130" s="218"/>
      <c r="GN130" s="218"/>
      <c r="GO130" s="218"/>
      <c r="GP130" s="218"/>
      <c r="GQ130" s="218"/>
      <c r="GR130" s="218"/>
      <c r="GS130" s="218"/>
      <c r="GT130" s="218"/>
      <c r="GU130" s="218"/>
      <c r="GV130" s="218"/>
      <c r="GW130" s="218"/>
      <c r="GX130" s="218"/>
      <c r="GY130" s="218"/>
      <c r="GZ130" s="218"/>
      <c r="HA130" s="218"/>
      <c r="HB130" s="218"/>
      <c r="HC130" s="218"/>
      <c r="HD130" s="218"/>
      <c r="HE130" s="218"/>
      <c r="HF130" s="218"/>
      <c r="HG130" s="218"/>
      <c r="HH130" s="218"/>
      <c r="HI130" s="218"/>
      <c r="HJ130" s="218"/>
      <c r="HK130" s="218"/>
      <c r="HL130" s="218"/>
      <c r="HM130" s="218"/>
      <c r="HN130" s="218"/>
      <c r="HO130" s="218"/>
      <c r="HP130" s="218"/>
      <c r="HQ130" s="218"/>
      <c r="HR130" s="218"/>
      <c r="HS130" s="218"/>
      <c r="HT130" s="218"/>
      <c r="HU130" s="218"/>
      <c r="HV130" s="218"/>
      <c r="HW130" s="218"/>
      <c r="HX130" s="218"/>
      <c r="HY130" s="218"/>
      <c r="HZ130" s="218"/>
      <c r="IA130" s="218"/>
      <c r="IB130" s="218"/>
      <c r="IC130" s="218"/>
      <c r="ID130" s="218"/>
      <c r="IE130" s="218"/>
      <c r="IF130" s="218"/>
      <c r="IG130" s="218"/>
      <c r="IH130" s="218"/>
      <c r="II130" s="218"/>
      <c r="IJ130" s="218"/>
      <c r="IK130" s="218"/>
      <c r="IL130" s="218"/>
      <c r="IM130" s="218"/>
      <c r="IN130" s="218"/>
      <c r="IO130" s="218"/>
      <c r="IP130" s="218"/>
      <c r="IQ130" s="218"/>
      <c r="IR130" s="218"/>
      <c r="IS130" s="218"/>
      <c r="IT130" s="218"/>
      <c r="IU130" s="218"/>
      <c r="IV130" s="218"/>
      <c r="IW130" s="218"/>
      <c r="IX130" s="218"/>
      <c r="IY130" s="218"/>
      <c r="IZ130" s="218"/>
      <c r="JA130" s="218"/>
      <c r="JB130" s="218"/>
      <c r="JC130" s="218"/>
      <c r="JD130" s="218"/>
      <c r="JE130" s="218"/>
      <c r="JF130" s="218"/>
      <c r="JG130" s="218"/>
      <c r="JH130" s="218"/>
      <c r="JI130" s="218"/>
      <c r="JJ130" s="218"/>
      <c r="JK130" s="218"/>
      <c r="JL130" s="218"/>
      <c r="JM130" s="218"/>
      <c r="JN130" s="218"/>
      <c r="JO130" s="218"/>
      <c r="JP130" s="218"/>
      <c r="JQ130" s="218"/>
      <c r="JR130" s="218"/>
      <c r="JS130" s="218"/>
      <c r="JT130" s="218"/>
      <c r="JU130" s="218"/>
      <c r="JV130" s="218"/>
      <c r="JW130" s="218"/>
      <c r="JX130" s="218"/>
      <c r="JY130" s="218"/>
      <c r="JZ130" s="218"/>
      <c r="KA130" s="218"/>
      <c r="KB130" s="218"/>
      <c r="KC130" s="218"/>
      <c r="KD130" s="218"/>
      <c r="KE130" s="218"/>
      <c r="KF130" s="218"/>
      <c r="KG130" s="218"/>
      <c r="KH130" s="218"/>
      <c r="KI130" s="218"/>
      <c r="KJ130" s="218"/>
      <c r="KK130" s="218"/>
      <c r="KL130" s="218"/>
      <c r="KM130" s="218"/>
      <c r="KN130" s="218"/>
      <c r="KO130" s="218"/>
      <c r="KP130" s="218"/>
      <c r="KQ130" s="218"/>
      <c r="KR130" s="218"/>
      <c r="KS130" s="218"/>
      <c r="KT130" s="218"/>
      <c r="KU130" s="218"/>
      <c r="KV130" s="218"/>
      <c r="KW130" s="218"/>
      <c r="KX130" s="218"/>
      <c r="KY130" s="218"/>
      <c r="KZ130" s="218"/>
      <c r="LA130" s="218"/>
      <c r="LB130" s="218"/>
      <c r="LC130" s="218"/>
      <c r="LD130" s="218"/>
      <c r="LE130" s="218"/>
      <c r="LF130" s="218"/>
      <c r="LG130" s="218"/>
      <c r="LH130" s="218"/>
      <c r="LI130" s="218"/>
      <c r="LJ130" s="218"/>
      <c r="LK130" s="218"/>
      <c r="LL130" s="218"/>
      <c r="LM130" s="218"/>
      <c r="LN130" s="218"/>
      <c r="LO130" s="218"/>
      <c r="LP130" s="218"/>
      <c r="LQ130" s="218"/>
      <c r="LR130" s="218"/>
      <c r="LS130" s="218"/>
      <c r="LT130" s="218"/>
      <c r="LU130" s="218"/>
      <c r="LV130" s="218"/>
      <c r="LW130" s="218"/>
      <c r="LX130" s="218"/>
      <c r="LY130" s="218"/>
      <c r="LZ130" s="218"/>
      <c r="MA130" s="218"/>
      <c r="MB130" s="218"/>
      <c r="MC130" s="218"/>
      <c r="MD130" s="218"/>
      <c r="ME130" s="218"/>
      <c r="MF130" s="218"/>
      <c r="MG130" s="218"/>
      <c r="MH130" s="218"/>
      <c r="MI130" s="218"/>
      <c r="MJ130" s="218"/>
      <c r="MK130" s="218"/>
      <c r="ML130" s="218"/>
      <c r="MM130" s="218"/>
      <c r="MN130" s="218"/>
      <c r="MO130" s="218"/>
      <c r="MP130" s="218"/>
      <c r="MQ130" s="218"/>
      <c r="MR130" s="218"/>
      <c r="MS130" s="218"/>
      <c r="MT130" s="218"/>
      <c r="MU130" s="218"/>
      <c r="MV130" s="218"/>
      <c r="MW130" s="218"/>
      <c r="MX130" s="218"/>
      <c r="MY130" s="218"/>
      <c r="MZ130" s="218"/>
      <c r="NA130" s="218"/>
      <c r="NB130" s="218"/>
      <c r="NC130" s="218"/>
      <c r="ND130" s="218"/>
      <c r="NE130" s="218"/>
      <c r="NF130" s="218"/>
      <c r="NG130" s="218"/>
      <c r="NH130" s="218"/>
      <c r="NI130" s="218"/>
      <c r="NJ130" s="218"/>
      <c r="NK130" s="218"/>
      <c r="NL130" s="218"/>
      <c r="NM130" s="218"/>
      <c r="NN130" s="218"/>
      <c r="NO130" s="218"/>
      <c r="NP130" s="218"/>
      <c r="NQ130" s="218"/>
      <c r="NR130" s="218"/>
      <c r="NS130" s="218"/>
      <c r="NT130" s="218"/>
      <c r="NU130" s="218"/>
      <c r="NV130" s="218"/>
      <c r="NW130" s="218"/>
      <c r="NX130" s="218"/>
      <c r="NY130" s="218"/>
      <c r="NZ130" s="218"/>
      <c r="OA130" s="218"/>
      <c r="OB130" s="218"/>
      <c r="OC130" s="218"/>
      <c r="OD130" s="218"/>
      <c r="OE130" s="218"/>
      <c r="OF130" s="218"/>
      <c r="OG130" s="218"/>
      <c r="OH130" s="218"/>
      <c r="OI130" s="218"/>
      <c r="OJ130" s="218"/>
      <c r="OK130" s="218"/>
      <c r="OL130" s="218"/>
      <c r="OM130" s="218"/>
      <c r="ON130" s="218"/>
      <c r="OO130" s="218"/>
      <c r="OP130" s="218"/>
      <c r="OQ130" s="218"/>
      <c r="OR130" s="218"/>
      <c r="OS130" s="218"/>
      <c r="OT130" s="218"/>
      <c r="OU130" s="218"/>
      <c r="OV130" s="218"/>
      <c r="OW130" s="218"/>
      <c r="OX130" s="218"/>
      <c r="OY130" s="218"/>
      <c r="OZ130" s="218"/>
      <c r="PA130" s="218"/>
      <c r="PB130" s="218"/>
      <c r="PC130" s="218"/>
      <c r="PD130" s="218"/>
      <c r="PE130" s="218"/>
    </row>
    <row r="131" spans="1:421" s="472" customFormat="1" ht="111" customHeight="1">
      <c r="A131" s="677">
        <v>2</v>
      </c>
      <c r="B131" s="601">
        <v>7000024508</v>
      </c>
      <c r="C131" s="601">
        <v>1010</v>
      </c>
      <c r="D131" s="601">
        <v>100</v>
      </c>
      <c r="E131" s="601">
        <v>20</v>
      </c>
      <c r="F131" s="601" t="s">
        <v>525</v>
      </c>
      <c r="G131" s="599">
        <v>100001242</v>
      </c>
      <c r="H131" s="321"/>
      <c r="I131" s="322"/>
      <c r="J131" s="321"/>
      <c r="K131" s="320"/>
      <c r="L131" s="600" t="s">
        <v>538</v>
      </c>
      <c r="M131" s="600" t="s">
        <v>363</v>
      </c>
      <c r="N131" s="600">
        <v>45</v>
      </c>
      <c r="O131" s="465"/>
      <c r="P131" s="601">
        <v>18</v>
      </c>
      <c r="Q131" s="318" t="str">
        <f t="shared" si="33"/>
        <v>INCLUDED</v>
      </c>
      <c r="R131" s="318" t="str">
        <f t="shared" si="31"/>
        <v>INCLUDED</v>
      </c>
      <c r="S131" s="318" t="str">
        <f t="shared" si="34"/>
        <v>INCLUDED</v>
      </c>
      <c r="T131" s="466">
        <f t="shared" si="21"/>
        <v>0</v>
      </c>
      <c r="U131" s="300">
        <f t="shared" si="22"/>
        <v>0</v>
      </c>
      <c r="V131" s="371">
        <f>Discount!$J$36</f>
        <v>0</v>
      </c>
      <c r="W131" s="300">
        <f t="shared" si="23"/>
        <v>0</v>
      </c>
      <c r="X131" s="301">
        <f t="shared" si="24"/>
        <v>0</v>
      </c>
      <c r="Y131" s="467">
        <f t="shared" si="25"/>
        <v>0</v>
      </c>
      <c r="Z131" s="546">
        <f t="shared" si="26"/>
        <v>0</v>
      </c>
      <c r="AA131" s="467">
        <f t="shared" si="27"/>
        <v>0</v>
      </c>
      <c r="AB131" s="468">
        <f t="shared" si="28"/>
        <v>0</v>
      </c>
      <c r="AC131" s="467">
        <f t="shared" si="29"/>
        <v>0</v>
      </c>
      <c r="AD131" s="468"/>
      <c r="AE131" s="550"/>
      <c r="AF131" s="6"/>
      <c r="AG131" s="6"/>
      <c r="AH131" s="6"/>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218"/>
      <c r="BI131" s="218"/>
      <c r="BJ131" s="218"/>
      <c r="BK131" s="218"/>
      <c r="BL131" s="218"/>
      <c r="BM131" s="218"/>
      <c r="BN131" s="218"/>
      <c r="BO131" s="218"/>
      <c r="BP131" s="218"/>
      <c r="BQ131" s="218"/>
      <c r="BR131" s="218"/>
      <c r="BS131" s="218"/>
      <c r="BT131" s="218"/>
      <c r="BU131" s="218"/>
      <c r="BV131" s="218"/>
      <c r="BW131" s="218"/>
      <c r="BX131" s="218"/>
      <c r="BY131" s="218"/>
      <c r="BZ131" s="218"/>
      <c r="CA131" s="218"/>
      <c r="CB131" s="218"/>
      <c r="CC131" s="218"/>
      <c r="CD131" s="218"/>
      <c r="CE131" s="218"/>
      <c r="CF131" s="218"/>
      <c r="CG131" s="218"/>
      <c r="CH131" s="218"/>
      <c r="CI131" s="218"/>
      <c r="CJ131" s="218"/>
      <c r="CK131" s="218"/>
      <c r="CL131" s="218"/>
      <c r="CM131" s="218"/>
      <c r="CN131" s="218"/>
      <c r="CO131" s="218"/>
      <c r="CP131" s="218"/>
      <c r="CQ131" s="218"/>
      <c r="CR131" s="218"/>
      <c r="CS131" s="218"/>
      <c r="CT131" s="218"/>
      <c r="CU131" s="218"/>
      <c r="CV131" s="218"/>
      <c r="CW131" s="218"/>
      <c r="CX131" s="218"/>
      <c r="CY131" s="218"/>
      <c r="CZ131" s="218"/>
      <c r="DA131" s="218"/>
      <c r="DB131" s="218"/>
      <c r="DC131" s="218"/>
      <c r="DD131" s="218"/>
      <c r="DE131" s="218"/>
      <c r="DF131" s="218"/>
      <c r="DG131" s="218"/>
      <c r="DH131" s="218"/>
      <c r="DI131" s="218"/>
      <c r="DJ131" s="218"/>
      <c r="DK131" s="218"/>
      <c r="DL131" s="218"/>
      <c r="DM131" s="218"/>
      <c r="DN131" s="218"/>
      <c r="DO131" s="218"/>
      <c r="DP131" s="218"/>
      <c r="DQ131" s="218"/>
      <c r="DR131" s="218"/>
      <c r="DS131" s="218"/>
      <c r="DT131" s="218"/>
      <c r="DU131" s="218"/>
      <c r="DV131" s="218"/>
      <c r="DW131" s="218"/>
      <c r="DX131" s="218"/>
      <c r="DY131" s="218"/>
      <c r="DZ131" s="218"/>
      <c r="EA131" s="218"/>
      <c r="EB131" s="218"/>
      <c r="EC131" s="218"/>
      <c r="ED131" s="218"/>
      <c r="EE131" s="218"/>
      <c r="EF131" s="218"/>
      <c r="EG131" s="218"/>
      <c r="EH131" s="218"/>
      <c r="EI131" s="218"/>
      <c r="EJ131" s="218"/>
      <c r="EK131" s="218"/>
      <c r="EL131" s="218"/>
      <c r="EM131" s="218"/>
      <c r="EN131" s="218"/>
      <c r="EO131" s="218"/>
      <c r="EP131" s="218"/>
      <c r="EQ131" s="218"/>
      <c r="ER131" s="218"/>
      <c r="ES131" s="218"/>
      <c r="ET131" s="218"/>
      <c r="EU131" s="218"/>
      <c r="EV131" s="218"/>
      <c r="EW131" s="218"/>
      <c r="EX131" s="218"/>
      <c r="EY131" s="218"/>
      <c r="EZ131" s="218"/>
      <c r="FA131" s="218"/>
      <c r="FB131" s="218"/>
      <c r="FC131" s="218"/>
      <c r="FD131" s="218"/>
      <c r="FE131" s="218"/>
      <c r="FF131" s="218"/>
      <c r="FG131" s="218"/>
      <c r="FH131" s="218"/>
      <c r="FI131" s="218"/>
      <c r="FJ131" s="218"/>
      <c r="FK131" s="218"/>
      <c r="FL131" s="218"/>
      <c r="FM131" s="218"/>
      <c r="FN131" s="218"/>
      <c r="FO131" s="218"/>
      <c r="FP131" s="218"/>
      <c r="FQ131" s="218"/>
      <c r="FR131" s="218"/>
      <c r="FS131" s="218"/>
      <c r="FT131" s="218"/>
      <c r="FU131" s="218"/>
      <c r="FV131" s="218"/>
      <c r="FW131" s="218"/>
      <c r="FX131" s="218"/>
      <c r="FY131" s="218"/>
      <c r="FZ131" s="218"/>
      <c r="GA131" s="218"/>
      <c r="GB131" s="218"/>
      <c r="GC131" s="218"/>
      <c r="GD131" s="218"/>
      <c r="GE131" s="218"/>
      <c r="GF131" s="218"/>
      <c r="GG131" s="218"/>
      <c r="GH131" s="218"/>
      <c r="GI131" s="218"/>
      <c r="GJ131" s="218"/>
      <c r="GK131" s="218"/>
      <c r="GL131" s="218"/>
      <c r="GM131" s="218"/>
      <c r="GN131" s="218"/>
      <c r="GO131" s="218"/>
      <c r="GP131" s="218"/>
      <c r="GQ131" s="218"/>
      <c r="GR131" s="218"/>
      <c r="GS131" s="218"/>
      <c r="GT131" s="218"/>
      <c r="GU131" s="218"/>
      <c r="GV131" s="218"/>
      <c r="GW131" s="218"/>
      <c r="GX131" s="218"/>
      <c r="GY131" s="218"/>
      <c r="GZ131" s="218"/>
      <c r="HA131" s="218"/>
      <c r="HB131" s="218"/>
      <c r="HC131" s="218"/>
      <c r="HD131" s="218"/>
      <c r="HE131" s="218"/>
      <c r="HF131" s="218"/>
      <c r="HG131" s="218"/>
      <c r="HH131" s="218"/>
      <c r="HI131" s="218"/>
      <c r="HJ131" s="218"/>
      <c r="HK131" s="218"/>
      <c r="HL131" s="218"/>
      <c r="HM131" s="218"/>
      <c r="HN131" s="218"/>
      <c r="HO131" s="218"/>
      <c r="HP131" s="218"/>
      <c r="HQ131" s="218"/>
      <c r="HR131" s="218"/>
      <c r="HS131" s="218"/>
      <c r="HT131" s="218"/>
      <c r="HU131" s="218"/>
      <c r="HV131" s="218"/>
      <c r="HW131" s="218"/>
      <c r="HX131" s="218"/>
      <c r="HY131" s="218"/>
      <c r="HZ131" s="218"/>
      <c r="IA131" s="218"/>
      <c r="IB131" s="218"/>
      <c r="IC131" s="218"/>
      <c r="ID131" s="218"/>
      <c r="IE131" s="218"/>
      <c r="IF131" s="218"/>
      <c r="IG131" s="218"/>
      <c r="IH131" s="218"/>
      <c r="II131" s="218"/>
      <c r="IJ131" s="218"/>
      <c r="IK131" s="218"/>
      <c r="IL131" s="218"/>
      <c r="IM131" s="218"/>
      <c r="IN131" s="218"/>
      <c r="IO131" s="218"/>
      <c r="IP131" s="218"/>
      <c r="IQ131" s="218"/>
      <c r="IR131" s="218"/>
      <c r="IS131" s="218"/>
      <c r="IT131" s="218"/>
      <c r="IU131" s="218"/>
      <c r="IV131" s="218"/>
      <c r="IW131" s="218"/>
      <c r="IX131" s="218"/>
      <c r="IY131" s="218"/>
      <c r="IZ131" s="218"/>
      <c r="JA131" s="218"/>
      <c r="JB131" s="218"/>
      <c r="JC131" s="218"/>
      <c r="JD131" s="218"/>
      <c r="JE131" s="218"/>
      <c r="JF131" s="218"/>
      <c r="JG131" s="218"/>
      <c r="JH131" s="218"/>
      <c r="JI131" s="218"/>
      <c r="JJ131" s="218"/>
      <c r="JK131" s="218"/>
      <c r="JL131" s="218"/>
      <c r="JM131" s="218"/>
      <c r="JN131" s="218"/>
      <c r="JO131" s="218"/>
      <c r="JP131" s="218"/>
      <c r="JQ131" s="218"/>
      <c r="JR131" s="218"/>
      <c r="JS131" s="218"/>
      <c r="JT131" s="218"/>
      <c r="JU131" s="218"/>
      <c r="JV131" s="218"/>
      <c r="JW131" s="218"/>
      <c r="JX131" s="218"/>
      <c r="JY131" s="218"/>
      <c r="JZ131" s="218"/>
      <c r="KA131" s="218"/>
      <c r="KB131" s="218"/>
      <c r="KC131" s="218"/>
      <c r="KD131" s="218"/>
      <c r="KE131" s="218"/>
      <c r="KF131" s="218"/>
      <c r="KG131" s="218"/>
      <c r="KH131" s="218"/>
      <c r="KI131" s="218"/>
      <c r="KJ131" s="218"/>
      <c r="KK131" s="218"/>
      <c r="KL131" s="218"/>
      <c r="KM131" s="218"/>
      <c r="KN131" s="218"/>
      <c r="KO131" s="218"/>
      <c r="KP131" s="218"/>
      <c r="KQ131" s="218"/>
      <c r="KR131" s="218"/>
      <c r="KS131" s="218"/>
      <c r="KT131" s="218"/>
      <c r="KU131" s="218"/>
      <c r="KV131" s="218"/>
      <c r="KW131" s="218"/>
      <c r="KX131" s="218"/>
      <c r="KY131" s="218"/>
      <c r="KZ131" s="218"/>
      <c r="LA131" s="218"/>
      <c r="LB131" s="218"/>
      <c r="LC131" s="218"/>
      <c r="LD131" s="218"/>
      <c r="LE131" s="218"/>
      <c r="LF131" s="218"/>
      <c r="LG131" s="218"/>
      <c r="LH131" s="218"/>
      <c r="LI131" s="218"/>
      <c r="LJ131" s="218"/>
      <c r="LK131" s="218"/>
      <c r="LL131" s="218"/>
      <c r="LM131" s="218"/>
      <c r="LN131" s="218"/>
      <c r="LO131" s="218"/>
      <c r="LP131" s="218"/>
      <c r="LQ131" s="218"/>
      <c r="LR131" s="218"/>
      <c r="LS131" s="218"/>
      <c r="LT131" s="218"/>
      <c r="LU131" s="218"/>
      <c r="LV131" s="218"/>
      <c r="LW131" s="218"/>
      <c r="LX131" s="218"/>
      <c r="LY131" s="218"/>
      <c r="LZ131" s="218"/>
      <c r="MA131" s="218"/>
      <c r="MB131" s="218"/>
      <c r="MC131" s="218"/>
      <c r="MD131" s="218"/>
      <c r="ME131" s="218"/>
      <c r="MF131" s="218"/>
      <c r="MG131" s="218"/>
      <c r="MH131" s="218"/>
      <c r="MI131" s="218"/>
      <c r="MJ131" s="218"/>
      <c r="MK131" s="218"/>
      <c r="ML131" s="218"/>
      <c r="MM131" s="218"/>
      <c r="MN131" s="218"/>
      <c r="MO131" s="218"/>
      <c r="MP131" s="218"/>
      <c r="MQ131" s="218"/>
      <c r="MR131" s="218"/>
      <c r="MS131" s="218"/>
      <c r="MT131" s="218"/>
      <c r="MU131" s="218"/>
      <c r="MV131" s="218"/>
      <c r="MW131" s="218"/>
      <c r="MX131" s="218"/>
      <c r="MY131" s="218"/>
      <c r="MZ131" s="218"/>
      <c r="NA131" s="218"/>
      <c r="NB131" s="218"/>
      <c r="NC131" s="218"/>
      <c r="ND131" s="218"/>
      <c r="NE131" s="218"/>
      <c r="NF131" s="218"/>
      <c r="NG131" s="218"/>
      <c r="NH131" s="218"/>
      <c r="NI131" s="218"/>
      <c r="NJ131" s="218"/>
      <c r="NK131" s="218"/>
      <c r="NL131" s="218"/>
      <c r="NM131" s="218"/>
      <c r="NN131" s="218"/>
      <c r="NO131" s="218"/>
      <c r="NP131" s="218"/>
      <c r="NQ131" s="218"/>
      <c r="NR131" s="218"/>
      <c r="NS131" s="218"/>
      <c r="NT131" s="218"/>
      <c r="NU131" s="218"/>
      <c r="NV131" s="218"/>
      <c r="NW131" s="218"/>
      <c r="NX131" s="218"/>
      <c r="NY131" s="218"/>
      <c r="NZ131" s="218"/>
      <c r="OA131" s="218"/>
      <c r="OB131" s="218"/>
      <c r="OC131" s="218"/>
      <c r="OD131" s="218"/>
      <c r="OE131" s="218"/>
      <c r="OF131" s="218"/>
      <c r="OG131" s="218"/>
      <c r="OH131" s="218"/>
      <c r="OI131" s="218"/>
      <c r="OJ131" s="218"/>
      <c r="OK131" s="218"/>
      <c r="OL131" s="218"/>
      <c r="OM131" s="218"/>
      <c r="ON131" s="218"/>
      <c r="OO131" s="218"/>
      <c r="OP131" s="218"/>
      <c r="OQ131" s="218"/>
      <c r="OR131" s="218"/>
      <c r="OS131" s="218"/>
      <c r="OT131" s="218"/>
      <c r="OU131" s="218"/>
      <c r="OV131" s="218"/>
      <c r="OW131" s="218"/>
      <c r="OX131" s="218"/>
      <c r="OY131" s="218"/>
      <c r="OZ131" s="218"/>
      <c r="PA131" s="218"/>
      <c r="PB131" s="218"/>
      <c r="PC131" s="218"/>
      <c r="PD131" s="218"/>
      <c r="PE131" s="218"/>
    </row>
    <row r="132" spans="1:421" s="472" customFormat="1" ht="111" customHeight="1">
      <c r="A132" s="677">
        <v>3</v>
      </c>
      <c r="B132" s="601">
        <v>7000024508</v>
      </c>
      <c r="C132" s="601">
        <v>1020</v>
      </c>
      <c r="D132" s="601">
        <v>110</v>
      </c>
      <c r="E132" s="601">
        <v>10</v>
      </c>
      <c r="F132" s="601" t="s">
        <v>526</v>
      </c>
      <c r="G132" s="599">
        <v>100001244</v>
      </c>
      <c r="H132" s="321"/>
      <c r="I132" s="322"/>
      <c r="J132" s="321"/>
      <c r="K132" s="320"/>
      <c r="L132" s="600" t="s">
        <v>539</v>
      </c>
      <c r="M132" s="600" t="s">
        <v>219</v>
      </c>
      <c r="N132" s="600">
        <v>2</v>
      </c>
      <c r="O132" s="465"/>
      <c r="P132" s="601">
        <v>18</v>
      </c>
      <c r="Q132" s="318" t="str">
        <f t="shared" si="33"/>
        <v>INCLUDED</v>
      </c>
      <c r="R132" s="318" t="str">
        <f t="shared" si="31"/>
        <v>INCLUDED</v>
      </c>
      <c r="S132" s="318" t="str">
        <f t="shared" si="34"/>
        <v>INCLUDED</v>
      </c>
      <c r="T132" s="466">
        <f t="shared" si="21"/>
        <v>0</v>
      </c>
      <c r="U132" s="300">
        <f t="shared" si="22"/>
        <v>0</v>
      </c>
      <c r="V132" s="371">
        <f>Discount!$J$36</f>
        <v>0</v>
      </c>
      <c r="W132" s="300">
        <f t="shared" si="23"/>
        <v>0</v>
      </c>
      <c r="X132" s="301">
        <f t="shared" si="24"/>
        <v>0</v>
      </c>
      <c r="Y132" s="467">
        <f t="shared" si="25"/>
        <v>0</v>
      </c>
      <c r="Z132" s="546">
        <f t="shared" si="26"/>
        <v>0</v>
      </c>
      <c r="AA132" s="467">
        <f t="shared" si="27"/>
        <v>0</v>
      </c>
      <c r="AB132" s="468">
        <f t="shared" si="28"/>
        <v>0</v>
      </c>
      <c r="AC132" s="467">
        <f t="shared" si="29"/>
        <v>0</v>
      </c>
      <c r="AD132" s="468"/>
      <c r="AE132" s="550"/>
      <c r="AF132" s="6"/>
      <c r="AG132" s="6"/>
      <c r="AH132" s="6"/>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218"/>
      <c r="BI132" s="218"/>
      <c r="BJ132" s="218"/>
      <c r="BK132" s="218"/>
      <c r="BL132" s="218"/>
      <c r="BM132" s="218"/>
      <c r="BN132" s="218"/>
      <c r="BO132" s="218"/>
      <c r="BP132" s="218"/>
      <c r="BQ132" s="218"/>
      <c r="BR132" s="218"/>
      <c r="BS132" s="218"/>
      <c r="BT132" s="218"/>
      <c r="BU132" s="218"/>
      <c r="BV132" s="218"/>
      <c r="BW132" s="218"/>
      <c r="BX132" s="218"/>
      <c r="BY132" s="218"/>
      <c r="BZ132" s="218"/>
      <c r="CA132" s="218"/>
      <c r="CB132" s="218"/>
      <c r="CC132" s="218"/>
      <c r="CD132" s="218"/>
      <c r="CE132" s="218"/>
      <c r="CF132" s="218"/>
      <c r="CG132" s="218"/>
      <c r="CH132" s="218"/>
      <c r="CI132" s="218"/>
      <c r="CJ132" s="218"/>
      <c r="CK132" s="218"/>
      <c r="CL132" s="218"/>
      <c r="CM132" s="218"/>
      <c r="CN132" s="218"/>
      <c r="CO132" s="218"/>
      <c r="CP132" s="218"/>
      <c r="CQ132" s="218"/>
      <c r="CR132" s="218"/>
      <c r="CS132" s="218"/>
      <c r="CT132" s="218"/>
      <c r="CU132" s="218"/>
      <c r="CV132" s="218"/>
      <c r="CW132" s="218"/>
      <c r="CX132" s="218"/>
      <c r="CY132" s="218"/>
      <c r="CZ132" s="218"/>
      <c r="DA132" s="218"/>
      <c r="DB132" s="218"/>
      <c r="DC132" s="218"/>
      <c r="DD132" s="218"/>
      <c r="DE132" s="218"/>
      <c r="DF132" s="218"/>
      <c r="DG132" s="218"/>
      <c r="DH132" s="218"/>
      <c r="DI132" s="218"/>
      <c r="DJ132" s="218"/>
      <c r="DK132" s="218"/>
      <c r="DL132" s="218"/>
      <c r="DM132" s="218"/>
      <c r="DN132" s="218"/>
      <c r="DO132" s="218"/>
      <c r="DP132" s="218"/>
      <c r="DQ132" s="218"/>
      <c r="DR132" s="218"/>
      <c r="DS132" s="218"/>
      <c r="DT132" s="218"/>
      <c r="DU132" s="218"/>
      <c r="DV132" s="218"/>
      <c r="DW132" s="218"/>
      <c r="DX132" s="218"/>
      <c r="DY132" s="218"/>
      <c r="DZ132" s="218"/>
      <c r="EA132" s="218"/>
      <c r="EB132" s="218"/>
      <c r="EC132" s="218"/>
      <c r="ED132" s="218"/>
      <c r="EE132" s="218"/>
      <c r="EF132" s="218"/>
      <c r="EG132" s="218"/>
      <c r="EH132" s="218"/>
      <c r="EI132" s="218"/>
      <c r="EJ132" s="218"/>
      <c r="EK132" s="218"/>
      <c r="EL132" s="218"/>
      <c r="EM132" s="218"/>
      <c r="EN132" s="218"/>
      <c r="EO132" s="218"/>
      <c r="EP132" s="218"/>
      <c r="EQ132" s="218"/>
      <c r="ER132" s="218"/>
      <c r="ES132" s="218"/>
      <c r="ET132" s="218"/>
      <c r="EU132" s="218"/>
      <c r="EV132" s="218"/>
      <c r="EW132" s="218"/>
      <c r="EX132" s="218"/>
      <c r="EY132" s="218"/>
      <c r="EZ132" s="218"/>
      <c r="FA132" s="218"/>
      <c r="FB132" s="218"/>
      <c r="FC132" s="218"/>
      <c r="FD132" s="218"/>
      <c r="FE132" s="218"/>
      <c r="FF132" s="218"/>
      <c r="FG132" s="218"/>
      <c r="FH132" s="218"/>
      <c r="FI132" s="218"/>
      <c r="FJ132" s="218"/>
      <c r="FK132" s="218"/>
      <c r="FL132" s="218"/>
      <c r="FM132" s="218"/>
      <c r="FN132" s="218"/>
      <c r="FO132" s="218"/>
      <c r="FP132" s="218"/>
      <c r="FQ132" s="218"/>
      <c r="FR132" s="218"/>
      <c r="FS132" s="218"/>
      <c r="FT132" s="218"/>
      <c r="FU132" s="218"/>
      <c r="FV132" s="218"/>
      <c r="FW132" s="218"/>
      <c r="FX132" s="218"/>
      <c r="FY132" s="218"/>
      <c r="FZ132" s="218"/>
      <c r="GA132" s="218"/>
      <c r="GB132" s="218"/>
      <c r="GC132" s="218"/>
      <c r="GD132" s="218"/>
      <c r="GE132" s="218"/>
      <c r="GF132" s="218"/>
      <c r="GG132" s="218"/>
      <c r="GH132" s="218"/>
      <c r="GI132" s="218"/>
      <c r="GJ132" s="218"/>
      <c r="GK132" s="218"/>
      <c r="GL132" s="218"/>
      <c r="GM132" s="218"/>
      <c r="GN132" s="218"/>
      <c r="GO132" s="218"/>
      <c r="GP132" s="218"/>
      <c r="GQ132" s="218"/>
      <c r="GR132" s="218"/>
      <c r="GS132" s="218"/>
      <c r="GT132" s="218"/>
      <c r="GU132" s="218"/>
      <c r="GV132" s="218"/>
      <c r="GW132" s="218"/>
      <c r="GX132" s="218"/>
      <c r="GY132" s="218"/>
      <c r="GZ132" s="218"/>
      <c r="HA132" s="218"/>
      <c r="HB132" s="218"/>
      <c r="HC132" s="218"/>
      <c r="HD132" s="218"/>
      <c r="HE132" s="218"/>
      <c r="HF132" s="218"/>
      <c r="HG132" s="218"/>
      <c r="HH132" s="218"/>
      <c r="HI132" s="218"/>
      <c r="HJ132" s="218"/>
      <c r="HK132" s="218"/>
      <c r="HL132" s="218"/>
      <c r="HM132" s="218"/>
      <c r="HN132" s="218"/>
      <c r="HO132" s="218"/>
      <c r="HP132" s="218"/>
      <c r="HQ132" s="218"/>
      <c r="HR132" s="218"/>
      <c r="HS132" s="218"/>
      <c r="HT132" s="218"/>
      <c r="HU132" s="218"/>
      <c r="HV132" s="218"/>
      <c r="HW132" s="218"/>
      <c r="HX132" s="218"/>
      <c r="HY132" s="218"/>
      <c r="HZ132" s="218"/>
      <c r="IA132" s="218"/>
      <c r="IB132" s="218"/>
      <c r="IC132" s="218"/>
      <c r="ID132" s="218"/>
      <c r="IE132" s="218"/>
      <c r="IF132" s="218"/>
      <c r="IG132" s="218"/>
      <c r="IH132" s="218"/>
      <c r="II132" s="218"/>
      <c r="IJ132" s="218"/>
      <c r="IK132" s="218"/>
      <c r="IL132" s="218"/>
      <c r="IM132" s="218"/>
      <c r="IN132" s="218"/>
      <c r="IO132" s="218"/>
      <c r="IP132" s="218"/>
      <c r="IQ132" s="218"/>
      <c r="IR132" s="218"/>
      <c r="IS132" s="218"/>
      <c r="IT132" s="218"/>
      <c r="IU132" s="218"/>
      <c r="IV132" s="218"/>
      <c r="IW132" s="218"/>
      <c r="IX132" s="218"/>
      <c r="IY132" s="218"/>
      <c r="IZ132" s="218"/>
      <c r="JA132" s="218"/>
      <c r="JB132" s="218"/>
      <c r="JC132" s="218"/>
      <c r="JD132" s="218"/>
      <c r="JE132" s="218"/>
      <c r="JF132" s="218"/>
      <c r="JG132" s="218"/>
      <c r="JH132" s="218"/>
      <c r="JI132" s="218"/>
      <c r="JJ132" s="218"/>
      <c r="JK132" s="218"/>
      <c r="JL132" s="218"/>
      <c r="JM132" s="218"/>
      <c r="JN132" s="218"/>
      <c r="JO132" s="218"/>
      <c r="JP132" s="218"/>
      <c r="JQ132" s="218"/>
      <c r="JR132" s="218"/>
      <c r="JS132" s="218"/>
      <c r="JT132" s="218"/>
      <c r="JU132" s="218"/>
      <c r="JV132" s="218"/>
      <c r="JW132" s="218"/>
      <c r="JX132" s="218"/>
      <c r="JY132" s="218"/>
      <c r="JZ132" s="218"/>
      <c r="KA132" s="218"/>
      <c r="KB132" s="218"/>
      <c r="KC132" s="218"/>
      <c r="KD132" s="218"/>
      <c r="KE132" s="218"/>
      <c r="KF132" s="218"/>
      <c r="KG132" s="218"/>
      <c r="KH132" s="218"/>
      <c r="KI132" s="218"/>
      <c r="KJ132" s="218"/>
      <c r="KK132" s="218"/>
      <c r="KL132" s="218"/>
      <c r="KM132" s="218"/>
      <c r="KN132" s="218"/>
      <c r="KO132" s="218"/>
      <c r="KP132" s="218"/>
      <c r="KQ132" s="218"/>
      <c r="KR132" s="218"/>
      <c r="KS132" s="218"/>
      <c r="KT132" s="218"/>
      <c r="KU132" s="218"/>
      <c r="KV132" s="218"/>
      <c r="KW132" s="218"/>
      <c r="KX132" s="218"/>
      <c r="KY132" s="218"/>
      <c r="KZ132" s="218"/>
      <c r="LA132" s="218"/>
      <c r="LB132" s="218"/>
      <c r="LC132" s="218"/>
      <c r="LD132" s="218"/>
      <c r="LE132" s="218"/>
      <c r="LF132" s="218"/>
      <c r="LG132" s="218"/>
      <c r="LH132" s="218"/>
      <c r="LI132" s="218"/>
      <c r="LJ132" s="218"/>
      <c r="LK132" s="218"/>
      <c r="LL132" s="218"/>
      <c r="LM132" s="218"/>
      <c r="LN132" s="218"/>
      <c r="LO132" s="218"/>
      <c r="LP132" s="218"/>
      <c r="LQ132" s="218"/>
      <c r="LR132" s="218"/>
      <c r="LS132" s="218"/>
      <c r="LT132" s="218"/>
      <c r="LU132" s="218"/>
      <c r="LV132" s="218"/>
      <c r="LW132" s="218"/>
      <c r="LX132" s="218"/>
      <c r="LY132" s="218"/>
      <c r="LZ132" s="218"/>
      <c r="MA132" s="218"/>
      <c r="MB132" s="218"/>
      <c r="MC132" s="218"/>
      <c r="MD132" s="218"/>
      <c r="ME132" s="218"/>
      <c r="MF132" s="218"/>
      <c r="MG132" s="218"/>
      <c r="MH132" s="218"/>
      <c r="MI132" s="218"/>
      <c r="MJ132" s="218"/>
      <c r="MK132" s="218"/>
      <c r="ML132" s="218"/>
      <c r="MM132" s="218"/>
      <c r="MN132" s="218"/>
      <c r="MO132" s="218"/>
      <c r="MP132" s="218"/>
      <c r="MQ132" s="218"/>
      <c r="MR132" s="218"/>
      <c r="MS132" s="218"/>
      <c r="MT132" s="218"/>
      <c r="MU132" s="218"/>
      <c r="MV132" s="218"/>
      <c r="MW132" s="218"/>
      <c r="MX132" s="218"/>
      <c r="MY132" s="218"/>
      <c r="MZ132" s="218"/>
      <c r="NA132" s="218"/>
      <c r="NB132" s="218"/>
      <c r="NC132" s="218"/>
      <c r="ND132" s="218"/>
      <c r="NE132" s="218"/>
      <c r="NF132" s="218"/>
      <c r="NG132" s="218"/>
      <c r="NH132" s="218"/>
      <c r="NI132" s="218"/>
      <c r="NJ132" s="218"/>
      <c r="NK132" s="218"/>
      <c r="NL132" s="218"/>
      <c r="NM132" s="218"/>
      <c r="NN132" s="218"/>
      <c r="NO132" s="218"/>
      <c r="NP132" s="218"/>
      <c r="NQ132" s="218"/>
      <c r="NR132" s="218"/>
      <c r="NS132" s="218"/>
      <c r="NT132" s="218"/>
      <c r="NU132" s="218"/>
      <c r="NV132" s="218"/>
      <c r="NW132" s="218"/>
      <c r="NX132" s="218"/>
      <c r="NY132" s="218"/>
      <c r="NZ132" s="218"/>
      <c r="OA132" s="218"/>
      <c r="OB132" s="218"/>
      <c r="OC132" s="218"/>
      <c r="OD132" s="218"/>
      <c r="OE132" s="218"/>
      <c r="OF132" s="218"/>
      <c r="OG132" s="218"/>
      <c r="OH132" s="218"/>
      <c r="OI132" s="218"/>
      <c r="OJ132" s="218"/>
      <c r="OK132" s="218"/>
      <c r="OL132" s="218"/>
      <c r="OM132" s="218"/>
      <c r="ON132" s="218"/>
      <c r="OO132" s="218"/>
      <c r="OP132" s="218"/>
      <c r="OQ132" s="218"/>
      <c r="OR132" s="218"/>
      <c r="OS132" s="218"/>
      <c r="OT132" s="218"/>
      <c r="OU132" s="218"/>
      <c r="OV132" s="218"/>
      <c r="OW132" s="218"/>
      <c r="OX132" s="218"/>
      <c r="OY132" s="218"/>
      <c r="OZ132" s="218"/>
      <c r="PA132" s="218"/>
      <c r="PB132" s="218"/>
      <c r="PC132" s="218"/>
      <c r="PD132" s="218"/>
      <c r="PE132" s="218"/>
    </row>
    <row r="133" spans="1:421" s="469" customFormat="1" ht="111" customHeight="1">
      <c r="A133" s="677">
        <v>4</v>
      </c>
      <c r="B133" s="601">
        <v>7000024508</v>
      </c>
      <c r="C133" s="601">
        <v>1020</v>
      </c>
      <c r="D133" s="601">
        <v>110</v>
      </c>
      <c r="E133" s="601">
        <v>20</v>
      </c>
      <c r="F133" s="601" t="s">
        <v>526</v>
      </c>
      <c r="G133" s="599">
        <v>100001245</v>
      </c>
      <c r="H133" s="321"/>
      <c r="I133" s="322"/>
      <c r="J133" s="321"/>
      <c r="K133" s="320"/>
      <c r="L133" s="600" t="s">
        <v>540</v>
      </c>
      <c r="M133" s="600" t="s">
        <v>219</v>
      </c>
      <c r="N133" s="600">
        <v>7</v>
      </c>
      <c r="O133" s="465"/>
      <c r="P133" s="601">
        <v>18</v>
      </c>
      <c r="Q133" s="318" t="str">
        <f t="shared" si="33"/>
        <v>INCLUDED</v>
      </c>
      <c r="R133" s="318" t="str">
        <f t="shared" si="31"/>
        <v>INCLUDED</v>
      </c>
      <c r="S133" s="318" t="str">
        <f t="shared" si="34"/>
        <v>INCLUDED</v>
      </c>
      <c r="T133" s="466">
        <f t="shared" si="21"/>
        <v>0</v>
      </c>
      <c r="U133" s="300">
        <f t="shared" si="22"/>
        <v>0</v>
      </c>
      <c r="V133" s="371">
        <f>Discount!$J$36</f>
        <v>0</v>
      </c>
      <c r="W133" s="300">
        <f t="shared" si="23"/>
        <v>0</v>
      </c>
      <c r="X133" s="301">
        <f t="shared" si="24"/>
        <v>0</v>
      </c>
      <c r="Y133" s="467">
        <f t="shared" si="25"/>
        <v>0</v>
      </c>
      <c r="Z133" s="546">
        <f t="shared" si="26"/>
        <v>0</v>
      </c>
      <c r="AA133" s="467">
        <f t="shared" si="27"/>
        <v>0</v>
      </c>
      <c r="AB133" s="468">
        <f t="shared" si="28"/>
        <v>0</v>
      </c>
      <c r="AC133" s="467">
        <f t="shared" si="29"/>
        <v>0</v>
      </c>
      <c r="AD133" s="468"/>
      <c r="AE133" s="550"/>
      <c r="AF133" s="6"/>
      <c r="AG133" s="6"/>
      <c r="AH133" s="6"/>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c r="HW133" s="3"/>
      <c r="HX133" s="3"/>
      <c r="HY133" s="3"/>
      <c r="HZ133" s="3"/>
      <c r="IA133" s="3"/>
      <c r="IB133" s="3"/>
      <c r="IC133" s="3"/>
      <c r="ID133" s="3"/>
      <c r="IE133" s="3"/>
      <c r="IF133" s="3"/>
      <c r="IG133" s="3"/>
      <c r="IH133" s="3"/>
      <c r="II133" s="3"/>
      <c r="IJ133" s="3"/>
      <c r="IK133" s="3"/>
      <c r="IL133" s="3"/>
      <c r="IM133" s="3"/>
      <c r="IN133" s="3"/>
      <c r="IO133" s="3"/>
      <c r="IP133" s="3"/>
      <c r="IQ133" s="3"/>
      <c r="IR133" s="3"/>
      <c r="IS133" s="3"/>
      <c r="IT133" s="3"/>
      <c r="IU133" s="3"/>
      <c r="IV133" s="3"/>
      <c r="IW133" s="3"/>
      <c r="IX133" s="3"/>
      <c r="IY133" s="3"/>
      <c r="IZ133" s="3"/>
      <c r="JA133" s="3"/>
      <c r="JB133" s="3"/>
      <c r="JC133" s="3"/>
      <c r="JD133" s="3"/>
      <c r="JE133" s="3"/>
      <c r="JF133" s="3"/>
      <c r="JG133" s="3"/>
      <c r="JH133" s="3"/>
      <c r="JI133" s="3"/>
      <c r="JJ133" s="3"/>
      <c r="JK133" s="3"/>
      <c r="JL133" s="3"/>
      <c r="JM133" s="3"/>
      <c r="JN133" s="3"/>
      <c r="JO133" s="3"/>
      <c r="JP133" s="3"/>
      <c r="JQ133" s="3"/>
      <c r="JR133" s="3"/>
      <c r="JS133" s="3"/>
      <c r="JT133" s="3"/>
      <c r="JU133" s="3"/>
      <c r="JV133" s="3"/>
      <c r="JW133" s="3"/>
      <c r="JX133" s="3"/>
      <c r="JY133" s="3"/>
      <c r="JZ133" s="3"/>
      <c r="KA133" s="3"/>
      <c r="KB133" s="3"/>
      <c r="KC133" s="3"/>
      <c r="KD133" s="3"/>
      <c r="KE133" s="3"/>
      <c r="KF133" s="3"/>
      <c r="KG133" s="3"/>
      <c r="KH133" s="3"/>
      <c r="KI133" s="3"/>
      <c r="KJ133" s="3"/>
      <c r="KK133" s="3"/>
      <c r="KL133" s="3"/>
      <c r="KM133" s="3"/>
      <c r="KN133" s="3"/>
      <c r="KO133" s="3"/>
      <c r="KP133" s="3"/>
      <c r="KQ133" s="3"/>
      <c r="KR133" s="3"/>
      <c r="KS133" s="3"/>
      <c r="KT133" s="3"/>
      <c r="KU133" s="3"/>
      <c r="KV133" s="3"/>
      <c r="KW133" s="3"/>
      <c r="KX133" s="3"/>
      <c r="KY133" s="3"/>
      <c r="KZ133" s="3"/>
      <c r="LA133" s="3"/>
      <c r="LB133" s="3"/>
      <c r="LC133" s="3"/>
      <c r="LD133" s="3"/>
      <c r="LE133" s="3"/>
      <c r="LF133" s="3"/>
      <c r="LG133" s="3"/>
      <c r="LH133" s="3"/>
      <c r="LI133" s="3"/>
      <c r="LJ133" s="3"/>
      <c r="LK133" s="3"/>
      <c r="LL133" s="3"/>
      <c r="LM133" s="3"/>
      <c r="LN133" s="3"/>
      <c r="LO133" s="3"/>
      <c r="LP133" s="3"/>
      <c r="LQ133" s="3"/>
      <c r="LR133" s="3"/>
      <c r="LS133" s="3"/>
      <c r="LT133" s="3"/>
      <c r="LU133" s="3"/>
      <c r="LV133" s="3"/>
      <c r="LW133" s="3"/>
      <c r="LX133" s="3"/>
      <c r="LY133" s="3"/>
      <c r="LZ133" s="3"/>
      <c r="MA133" s="3"/>
      <c r="MB133" s="3"/>
      <c r="MC133" s="3"/>
      <c r="MD133" s="3"/>
      <c r="ME133" s="3"/>
      <c r="MF133" s="3"/>
      <c r="MG133" s="3"/>
      <c r="MH133" s="3"/>
      <c r="MI133" s="3"/>
      <c r="MJ133" s="3"/>
      <c r="MK133" s="3"/>
      <c r="ML133" s="3"/>
      <c r="MM133" s="3"/>
      <c r="MN133" s="3"/>
      <c r="MO133" s="3"/>
      <c r="MP133" s="3"/>
      <c r="MQ133" s="3"/>
      <c r="MR133" s="3"/>
      <c r="MS133" s="3"/>
      <c r="MT133" s="3"/>
      <c r="MU133" s="3"/>
      <c r="MV133" s="3"/>
      <c r="MW133" s="3"/>
      <c r="MX133" s="3"/>
      <c r="MY133" s="3"/>
      <c r="MZ133" s="3"/>
      <c r="NA133" s="3"/>
      <c r="NB133" s="3"/>
      <c r="NC133" s="3"/>
      <c r="ND133" s="3"/>
      <c r="NE133" s="3"/>
      <c r="NF133" s="3"/>
      <c r="NG133" s="3"/>
      <c r="NH133" s="3"/>
      <c r="NI133" s="3"/>
      <c r="NJ133" s="3"/>
      <c r="NK133" s="3"/>
      <c r="NL133" s="3"/>
      <c r="NM133" s="3"/>
      <c r="NN133" s="3"/>
      <c r="NO133" s="3"/>
      <c r="NP133" s="3"/>
      <c r="NQ133" s="3"/>
      <c r="NR133" s="3"/>
      <c r="NS133" s="3"/>
      <c r="NT133" s="3"/>
      <c r="NU133" s="3"/>
      <c r="NV133" s="3"/>
      <c r="NW133" s="3"/>
      <c r="NX133" s="3"/>
      <c r="NY133" s="3"/>
      <c r="NZ133" s="3"/>
      <c r="OA133" s="3"/>
      <c r="OB133" s="3"/>
      <c r="OC133" s="3"/>
      <c r="OD133" s="3"/>
      <c r="OE133" s="3"/>
      <c r="OF133" s="3"/>
      <c r="OG133" s="3"/>
      <c r="OH133" s="3"/>
      <c r="OI133" s="3"/>
      <c r="OJ133" s="3"/>
      <c r="OK133" s="3"/>
      <c r="OL133" s="3"/>
      <c r="OM133" s="3"/>
      <c r="ON133" s="3"/>
      <c r="OO133" s="3"/>
      <c r="OP133" s="3"/>
      <c r="OQ133" s="3"/>
      <c r="OR133" s="3"/>
      <c r="OS133" s="3"/>
      <c r="OT133" s="3"/>
      <c r="OU133" s="3"/>
      <c r="OV133" s="3"/>
      <c r="OW133" s="3"/>
      <c r="OX133" s="3"/>
      <c r="OY133" s="3"/>
      <c r="OZ133" s="3"/>
      <c r="PA133" s="3"/>
      <c r="PB133" s="3"/>
      <c r="PC133" s="3"/>
      <c r="PD133" s="3"/>
      <c r="PE133" s="3"/>
    </row>
    <row r="134" spans="1:421" s="469" customFormat="1" ht="111" customHeight="1">
      <c r="A134" s="677">
        <v>5</v>
      </c>
      <c r="B134" s="601">
        <v>7000024508</v>
      </c>
      <c r="C134" s="601">
        <v>1030</v>
      </c>
      <c r="D134" s="601">
        <v>120</v>
      </c>
      <c r="E134" s="601">
        <v>10</v>
      </c>
      <c r="F134" s="601" t="s">
        <v>527</v>
      </c>
      <c r="G134" s="599">
        <v>100044200</v>
      </c>
      <c r="H134" s="321"/>
      <c r="I134" s="322"/>
      <c r="J134" s="321"/>
      <c r="K134" s="320"/>
      <c r="L134" s="600" t="s">
        <v>542</v>
      </c>
      <c r="M134" s="600" t="s">
        <v>219</v>
      </c>
      <c r="N134" s="600">
        <v>6</v>
      </c>
      <c r="O134" s="465"/>
      <c r="P134" s="601">
        <v>18</v>
      </c>
      <c r="Q134" s="318" t="str">
        <f t="shared" si="33"/>
        <v>INCLUDED</v>
      </c>
      <c r="R134" s="318" t="str">
        <f t="shared" si="31"/>
        <v>INCLUDED</v>
      </c>
      <c r="S134" s="318" t="str">
        <f t="shared" si="34"/>
        <v>INCLUDED</v>
      </c>
      <c r="T134" s="466">
        <f t="shared" si="21"/>
        <v>0</v>
      </c>
      <c r="U134" s="300">
        <f t="shared" si="22"/>
        <v>0</v>
      </c>
      <c r="V134" s="371">
        <f>Discount!$J$36</f>
        <v>0</v>
      </c>
      <c r="W134" s="300">
        <f t="shared" si="23"/>
        <v>0</v>
      </c>
      <c r="X134" s="301">
        <f t="shared" si="24"/>
        <v>0</v>
      </c>
      <c r="Y134" s="467">
        <f t="shared" si="25"/>
        <v>0</v>
      </c>
      <c r="Z134" s="546">
        <f t="shared" si="26"/>
        <v>0</v>
      </c>
      <c r="AA134" s="467">
        <f t="shared" si="27"/>
        <v>0</v>
      </c>
      <c r="AB134" s="468">
        <f t="shared" si="28"/>
        <v>0</v>
      </c>
      <c r="AC134" s="467">
        <f t="shared" si="29"/>
        <v>0</v>
      </c>
      <c r="AD134" s="468"/>
      <c r="AE134" s="550"/>
      <c r="AF134" s="6"/>
      <c r="AG134" s="6"/>
      <c r="AH134" s="6"/>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c r="HW134" s="3"/>
      <c r="HX134" s="3"/>
      <c r="HY134" s="3"/>
      <c r="HZ134" s="3"/>
      <c r="IA134" s="3"/>
      <c r="IB134" s="3"/>
      <c r="IC134" s="3"/>
      <c r="ID134" s="3"/>
      <c r="IE134" s="3"/>
      <c r="IF134" s="3"/>
      <c r="IG134" s="3"/>
      <c r="IH134" s="3"/>
      <c r="II134" s="3"/>
      <c r="IJ134" s="3"/>
      <c r="IK134" s="3"/>
      <c r="IL134" s="3"/>
      <c r="IM134" s="3"/>
      <c r="IN134" s="3"/>
      <c r="IO134" s="3"/>
      <c r="IP134" s="3"/>
      <c r="IQ134" s="3"/>
      <c r="IR134" s="3"/>
      <c r="IS134" s="3"/>
      <c r="IT134" s="3"/>
      <c r="IU134" s="3"/>
      <c r="IV134" s="3"/>
      <c r="IW134" s="3"/>
      <c r="IX134" s="3"/>
      <c r="IY134" s="3"/>
      <c r="IZ134" s="3"/>
      <c r="JA134" s="3"/>
      <c r="JB134" s="3"/>
      <c r="JC134" s="3"/>
      <c r="JD134" s="3"/>
      <c r="JE134" s="3"/>
      <c r="JF134" s="3"/>
      <c r="JG134" s="3"/>
      <c r="JH134" s="3"/>
      <c r="JI134" s="3"/>
      <c r="JJ134" s="3"/>
      <c r="JK134" s="3"/>
      <c r="JL134" s="3"/>
      <c r="JM134" s="3"/>
      <c r="JN134" s="3"/>
      <c r="JO134" s="3"/>
      <c r="JP134" s="3"/>
      <c r="JQ134" s="3"/>
      <c r="JR134" s="3"/>
      <c r="JS134" s="3"/>
      <c r="JT134" s="3"/>
      <c r="JU134" s="3"/>
      <c r="JV134" s="3"/>
      <c r="JW134" s="3"/>
      <c r="JX134" s="3"/>
      <c r="JY134" s="3"/>
      <c r="JZ134" s="3"/>
      <c r="KA134" s="3"/>
      <c r="KB134" s="3"/>
      <c r="KC134" s="3"/>
      <c r="KD134" s="3"/>
      <c r="KE134" s="3"/>
      <c r="KF134" s="3"/>
      <c r="KG134" s="3"/>
      <c r="KH134" s="3"/>
      <c r="KI134" s="3"/>
      <c r="KJ134" s="3"/>
      <c r="KK134" s="3"/>
      <c r="KL134" s="3"/>
      <c r="KM134" s="3"/>
      <c r="KN134" s="3"/>
      <c r="KO134" s="3"/>
      <c r="KP134" s="3"/>
      <c r="KQ134" s="3"/>
      <c r="KR134" s="3"/>
      <c r="KS134" s="3"/>
      <c r="KT134" s="3"/>
      <c r="KU134" s="3"/>
      <c r="KV134" s="3"/>
      <c r="KW134" s="3"/>
      <c r="KX134" s="3"/>
      <c r="KY134" s="3"/>
      <c r="KZ134" s="3"/>
      <c r="LA134" s="3"/>
      <c r="LB134" s="3"/>
      <c r="LC134" s="3"/>
      <c r="LD134" s="3"/>
      <c r="LE134" s="3"/>
      <c r="LF134" s="3"/>
      <c r="LG134" s="3"/>
      <c r="LH134" s="3"/>
      <c r="LI134" s="3"/>
      <c r="LJ134" s="3"/>
      <c r="LK134" s="3"/>
      <c r="LL134" s="3"/>
      <c r="LM134" s="3"/>
      <c r="LN134" s="3"/>
      <c r="LO134" s="3"/>
      <c r="LP134" s="3"/>
      <c r="LQ134" s="3"/>
      <c r="LR134" s="3"/>
      <c r="LS134" s="3"/>
      <c r="LT134" s="3"/>
      <c r="LU134" s="3"/>
      <c r="LV134" s="3"/>
      <c r="LW134" s="3"/>
      <c r="LX134" s="3"/>
      <c r="LY134" s="3"/>
      <c r="LZ134" s="3"/>
      <c r="MA134" s="3"/>
      <c r="MB134" s="3"/>
      <c r="MC134" s="3"/>
      <c r="MD134" s="3"/>
      <c r="ME134" s="3"/>
      <c r="MF134" s="3"/>
      <c r="MG134" s="3"/>
      <c r="MH134" s="3"/>
      <c r="MI134" s="3"/>
      <c r="MJ134" s="3"/>
      <c r="MK134" s="3"/>
      <c r="ML134" s="3"/>
      <c r="MM134" s="3"/>
      <c r="MN134" s="3"/>
      <c r="MO134" s="3"/>
      <c r="MP134" s="3"/>
      <c r="MQ134" s="3"/>
      <c r="MR134" s="3"/>
      <c r="MS134" s="3"/>
      <c r="MT134" s="3"/>
      <c r="MU134" s="3"/>
      <c r="MV134" s="3"/>
      <c r="MW134" s="3"/>
      <c r="MX134" s="3"/>
      <c r="MY134" s="3"/>
      <c r="MZ134" s="3"/>
      <c r="NA134" s="3"/>
      <c r="NB134" s="3"/>
      <c r="NC134" s="3"/>
      <c r="ND134" s="3"/>
      <c r="NE134" s="3"/>
      <c r="NF134" s="3"/>
      <c r="NG134" s="3"/>
      <c r="NH134" s="3"/>
      <c r="NI134" s="3"/>
      <c r="NJ134" s="3"/>
      <c r="NK134" s="3"/>
      <c r="NL134" s="3"/>
      <c r="NM134" s="3"/>
      <c r="NN134" s="3"/>
      <c r="NO134" s="3"/>
      <c r="NP134" s="3"/>
      <c r="NQ134" s="3"/>
      <c r="NR134" s="3"/>
      <c r="NS134" s="3"/>
      <c r="NT134" s="3"/>
      <c r="NU134" s="3"/>
      <c r="NV134" s="3"/>
      <c r="NW134" s="3"/>
      <c r="NX134" s="3"/>
      <c r="NY134" s="3"/>
      <c r="NZ134" s="3"/>
      <c r="OA134" s="3"/>
      <c r="OB134" s="3"/>
      <c r="OC134" s="3"/>
      <c r="OD134" s="3"/>
      <c r="OE134" s="3"/>
      <c r="OF134" s="3"/>
      <c r="OG134" s="3"/>
      <c r="OH134" s="3"/>
      <c r="OI134" s="3"/>
      <c r="OJ134" s="3"/>
      <c r="OK134" s="3"/>
      <c r="OL134" s="3"/>
      <c r="OM134" s="3"/>
      <c r="ON134" s="3"/>
      <c r="OO134" s="3"/>
      <c r="OP134" s="3"/>
      <c r="OQ134" s="3"/>
      <c r="OR134" s="3"/>
      <c r="OS134" s="3"/>
      <c r="OT134" s="3"/>
      <c r="OU134" s="3"/>
      <c r="OV134" s="3"/>
      <c r="OW134" s="3"/>
      <c r="OX134" s="3"/>
      <c r="OY134" s="3"/>
      <c r="OZ134" s="3"/>
      <c r="PA134" s="3"/>
      <c r="PB134" s="3"/>
      <c r="PC134" s="3"/>
      <c r="PD134" s="3"/>
      <c r="PE134" s="3"/>
    </row>
    <row r="135" spans="1:421" s="469" customFormat="1" ht="111" customHeight="1">
      <c r="A135" s="677">
        <v>6</v>
      </c>
      <c r="B135" s="601">
        <v>7000024508</v>
      </c>
      <c r="C135" s="601">
        <v>1030</v>
      </c>
      <c r="D135" s="601">
        <v>120</v>
      </c>
      <c r="E135" s="601">
        <v>20</v>
      </c>
      <c r="F135" s="601" t="s">
        <v>527</v>
      </c>
      <c r="G135" s="599">
        <v>100044199</v>
      </c>
      <c r="H135" s="321"/>
      <c r="I135" s="322"/>
      <c r="J135" s="321"/>
      <c r="K135" s="320"/>
      <c r="L135" s="600" t="s">
        <v>543</v>
      </c>
      <c r="M135" s="600" t="s">
        <v>219</v>
      </c>
      <c r="N135" s="600">
        <v>2</v>
      </c>
      <c r="O135" s="465"/>
      <c r="P135" s="601">
        <v>18</v>
      </c>
      <c r="Q135" s="318" t="str">
        <f t="shared" si="33"/>
        <v>INCLUDED</v>
      </c>
      <c r="R135" s="318" t="str">
        <f t="shared" si="31"/>
        <v>INCLUDED</v>
      </c>
      <c r="S135" s="318" t="str">
        <f t="shared" si="34"/>
        <v>INCLUDED</v>
      </c>
      <c r="T135" s="466">
        <f t="shared" si="21"/>
        <v>0</v>
      </c>
      <c r="U135" s="300">
        <f t="shared" si="22"/>
        <v>0</v>
      </c>
      <c r="V135" s="371">
        <f>Discount!$J$36</f>
        <v>0</v>
      </c>
      <c r="W135" s="300">
        <f t="shared" si="23"/>
        <v>0</v>
      </c>
      <c r="X135" s="301">
        <f t="shared" si="24"/>
        <v>0</v>
      </c>
      <c r="Y135" s="467">
        <f t="shared" si="25"/>
        <v>0</v>
      </c>
      <c r="Z135" s="546">
        <f t="shared" si="26"/>
        <v>0</v>
      </c>
      <c r="AA135" s="467">
        <f t="shared" si="27"/>
        <v>0</v>
      </c>
      <c r="AB135" s="468">
        <f t="shared" si="28"/>
        <v>0</v>
      </c>
      <c r="AC135" s="467">
        <f t="shared" si="29"/>
        <v>0</v>
      </c>
      <c r="AD135" s="468"/>
      <c r="AE135" s="550"/>
      <c r="AF135" s="6"/>
      <c r="AG135" s="6"/>
      <c r="AH135" s="6"/>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c r="HW135" s="3"/>
      <c r="HX135" s="3"/>
      <c r="HY135" s="3"/>
      <c r="HZ135" s="3"/>
      <c r="IA135" s="3"/>
      <c r="IB135" s="3"/>
      <c r="IC135" s="3"/>
      <c r="ID135" s="3"/>
      <c r="IE135" s="3"/>
      <c r="IF135" s="3"/>
      <c r="IG135" s="3"/>
      <c r="IH135" s="3"/>
      <c r="II135" s="3"/>
      <c r="IJ135" s="3"/>
      <c r="IK135" s="3"/>
      <c r="IL135" s="3"/>
      <c r="IM135" s="3"/>
      <c r="IN135" s="3"/>
      <c r="IO135" s="3"/>
      <c r="IP135" s="3"/>
      <c r="IQ135" s="3"/>
      <c r="IR135" s="3"/>
      <c r="IS135" s="3"/>
      <c r="IT135" s="3"/>
      <c r="IU135" s="3"/>
      <c r="IV135" s="3"/>
      <c r="IW135" s="3"/>
      <c r="IX135" s="3"/>
      <c r="IY135" s="3"/>
      <c r="IZ135" s="3"/>
      <c r="JA135" s="3"/>
      <c r="JB135" s="3"/>
      <c r="JC135" s="3"/>
      <c r="JD135" s="3"/>
      <c r="JE135" s="3"/>
      <c r="JF135" s="3"/>
      <c r="JG135" s="3"/>
      <c r="JH135" s="3"/>
      <c r="JI135" s="3"/>
      <c r="JJ135" s="3"/>
      <c r="JK135" s="3"/>
      <c r="JL135" s="3"/>
      <c r="JM135" s="3"/>
      <c r="JN135" s="3"/>
      <c r="JO135" s="3"/>
      <c r="JP135" s="3"/>
      <c r="JQ135" s="3"/>
      <c r="JR135" s="3"/>
      <c r="JS135" s="3"/>
      <c r="JT135" s="3"/>
      <c r="JU135" s="3"/>
      <c r="JV135" s="3"/>
      <c r="JW135" s="3"/>
      <c r="JX135" s="3"/>
      <c r="JY135" s="3"/>
      <c r="JZ135" s="3"/>
      <c r="KA135" s="3"/>
      <c r="KB135" s="3"/>
      <c r="KC135" s="3"/>
      <c r="KD135" s="3"/>
      <c r="KE135" s="3"/>
      <c r="KF135" s="3"/>
      <c r="KG135" s="3"/>
      <c r="KH135" s="3"/>
      <c r="KI135" s="3"/>
      <c r="KJ135" s="3"/>
      <c r="KK135" s="3"/>
      <c r="KL135" s="3"/>
      <c r="KM135" s="3"/>
      <c r="KN135" s="3"/>
      <c r="KO135" s="3"/>
      <c r="KP135" s="3"/>
      <c r="KQ135" s="3"/>
      <c r="KR135" s="3"/>
      <c r="KS135" s="3"/>
      <c r="KT135" s="3"/>
      <c r="KU135" s="3"/>
      <c r="KV135" s="3"/>
      <c r="KW135" s="3"/>
      <c r="KX135" s="3"/>
      <c r="KY135" s="3"/>
      <c r="KZ135" s="3"/>
      <c r="LA135" s="3"/>
      <c r="LB135" s="3"/>
      <c r="LC135" s="3"/>
      <c r="LD135" s="3"/>
      <c r="LE135" s="3"/>
      <c r="LF135" s="3"/>
      <c r="LG135" s="3"/>
      <c r="LH135" s="3"/>
      <c r="LI135" s="3"/>
      <c r="LJ135" s="3"/>
      <c r="LK135" s="3"/>
      <c r="LL135" s="3"/>
      <c r="LM135" s="3"/>
      <c r="LN135" s="3"/>
      <c r="LO135" s="3"/>
      <c r="LP135" s="3"/>
      <c r="LQ135" s="3"/>
      <c r="LR135" s="3"/>
      <c r="LS135" s="3"/>
      <c r="LT135" s="3"/>
      <c r="LU135" s="3"/>
      <c r="LV135" s="3"/>
      <c r="LW135" s="3"/>
      <c r="LX135" s="3"/>
      <c r="LY135" s="3"/>
      <c r="LZ135" s="3"/>
      <c r="MA135" s="3"/>
      <c r="MB135" s="3"/>
      <c r="MC135" s="3"/>
      <c r="MD135" s="3"/>
      <c r="ME135" s="3"/>
      <c r="MF135" s="3"/>
      <c r="MG135" s="3"/>
      <c r="MH135" s="3"/>
      <c r="MI135" s="3"/>
      <c r="MJ135" s="3"/>
      <c r="MK135" s="3"/>
      <c r="ML135" s="3"/>
      <c r="MM135" s="3"/>
      <c r="MN135" s="3"/>
      <c r="MO135" s="3"/>
      <c r="MP135" s="3"/>
      <c r="MQ135" s="3"/>
      <c r="MR135" s="3"/>
      <c r="MS135" s="3"/>
      <c r="MT135" s="3"/>
      <c r="MU135" s="3"/>
      <c r="MV135" s="3"/>
      <c r="MW135" s="3"/>
      <c r="MX135" s="3"/>
      <c r="MY135" s="3"/>
      <c r="MZ135" s="3"/>
      <c r="NA135" s="3"/>
      <c r="NB135" s="3"/>
      <c r="NC135" s="3"/>
      <c r="ND135" s="3"/>
      <c r="NE135" s="3"/>
      <c r="NF135" s="3"/>
      <c r="NG135" s="3"/>
      <c r="NH135" s="3"/>
      <c r="NI135" s="3"/>
      <c r="NJ135" s="3"/>
      <c r="NK135" s="3"/>
      <c r="NL135" s="3"/>
      <c r="NM135" s="3"/>
      <c r="NN135" s="3"/>
      <c r="NO135" s="3"/>
      <c r="NP135" s="3"/>
      <c r="NQ135" s="3"/>
      <c r="NR135" s="3"/>
      <c r="NS135" s="3"/>
      <c r="NT135" s="3"/>
      <c r="NU135" s="3"/>
      <c r="NV135" s="3"/>
      <c r="NW135" s="3"/>
      <c r="NX135" s="3"/>
      <c r="NY135" s="3"/>
      <c r="NZ135" s="3"/>
      <c r="OA135" s="3"/>
      <c r="OB135" s="3"/>
      <c r="OC135" s="3"/>
      <c r="OD135" s="3"/>
      <c r="OE135" s="3"/>
      <c r="OF135" s="3"/>
      <c r="OG135" s="3"/>
      <c r="OH135" s="3"/>
      <c r="OI135" s="3"/>
      <c r="OJ135" s="3"/>
      <c r="OK135" s="3"/>
      <c r="OL135" s="3"/>
      <c r="OM135" s="3"/>
      <c r="ON135" s="3"/>
      <c r="OO135" s="3"/>
      <c r="OP135" s="3"/>
      <c r="OQ135" s="3"/>
      <c r="OR135" s="3"/>
      <c r="OS135" s="3"/>
      <c r="OT135" s="3"/>
      <c r="OU135" s="3"/>
      <c r="OV135" s="3"/>
      <c r="OW135" s="3"/>
      <c r="OX135" s="3"/>
      <c r="OY135" s="3"/>
      <c r="OZ135" s="3"/>
      <c r="PA135" s="3"/>
      <c r="PB135" s="3"/>
      <c r="PC135" s="3"/>
      <c r="PD135" s="3"/>
      <c r="PE135" s="3"/>
    </row>
    <row r="136" spans="1:421" s="469" customFormat="1" ht="111" customHeight="1">
      <c r="A136" s="677">
        <v>7</v>
      </c>
      <c r="B136" s="601">
        <v>7000024508</v>
      </c>
      <c r="C136" s="601">
        <v>1030</v>
      </c>
      <c r="D136" s="601">
        <v>120</v>
      </c>
      <c r="E136" s="601">
        <v>30</v>
      </c>
      <c r="F136" s="601" t="s">
        <v>527</v>
      </c>
      <c r="G136" s="599">
        <v>100044221</v>
      </c>
      <c r="H136" s="321"/>
      <c r="I136" s="322"/>
      <c r="J136" s="321"/>
      <c r="K136" s="320"/>
      <c r="L136" s="600" t="s">
        <v>544</v>
      </c>
      <c r="M136" s="600" t="s">
        <v>219</v>
      </c>
      <c r="N136" s="600">
        <v>2</v>
      </c>
      <c r="O136" s="465"/>
      <c r="P136" s="601">
        <v>18</v>
      </c>
      <c r="Q136" s="318" t="str">
        <f t="shared" si="33"/>
        <v>INCLUDED</v>
      </c>
      <c r="R136" s="318" t="str">
        <f t="shared" si="31"/>
        <v>INCLUDED</v>
      </c>
      <c r="S136" s="318" t="str">
        <f t="shared" si="34"/>
        <v>INCLUDED</v>
      </c>
      <c r="T136" s="466">
        <f t="shared" si="21"/>
        <v>0</v>
      </c>
      <c r="U136" s="300">
        <f t="shared" si="22"/>
        <v>0</v>
      </c>
      <c r="V136" s="371">
        <f>Discount!$J$36</f>
        <v>0</v>
      </c>
      <c r="W136" s="300">
        <f t="shared" si="23"/>
        <v>0</v>
      </c>
      <c r="X136" s="301">
        <f t="shared" si="24"/>
        <v>0</v>
      </c>
      <c r="Y136" s="467">
        <f t="shared" si="25"/>
        <v>0</v>
      </c>
      <c r="Z136" s="546">
        <f t="shared" si="26"/>
        <v>0</v>
      </c>
      <c r="AA136" s="467">
        <f t="shared" si="27"/>
        <v>0</v>
      </c>
      <c r="AB136" s="468">
        <f t="shared" si="28"/>
        <v>0</v>
      </c>
      <c r="AC136" s="467">
        <f t="shared" si="29"/>
        <v>0</v>
      </c>
      <c r="AD136" s="468"/>
      <c r="AE136" s="550"/>
      <c r="AF136" s="6"/>
      <c r="AG136" s="6"/>
      <c r="AH136" s="6"/>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c r="HW136" s="3"/>
      <c r="HX136" s="3"/>
      <c r="HY136" s="3"/>
      <c r="HZ136" s="3"/>
      <c r="IA136" s="3"/>
      <c r="IB136" s="3"/>
      <c r="IC136" s="3"/>
      <c r="ID136" s="3"/>
      <c r="IE136" s="3"/>
      <c r="IF136" s="3"/>
      <c r="IG136" s="3"/>
      <c r="IH136" s="3"/>
      <c r="II136" s="3"/>
      <c r="IJ136" s="3"/>
      <c r="IK136" s="3"/>
      <c r="IL136" s="3"/>
      <c r="IM136" s="3"/>
      <c r="IN136" s="3"/>
      <c r="IO136" s="3"/>
      <c r="IP136" s="3"/>
      <c r="IQ136" s="3"/>
      <c r="IR136" s="3"/>
      <c r="IS136" s="3"/>
      <c r="IT136" s="3"/>
      <c r="IU136" s="3"/>
      <c r="IV136" s="3"/>
      <c r="IW136" s="3"/>
      <c r="IX136" s="3"/>
      <c r="IY136" s="3"/>
      <c r="IZ136" s="3"/>
      <c r="JA136" s="3"/>
      <c r="JB136" s="3"/>
      <c r="JC136" s="3"/>
      <c r="JD136" s="3"/>
      <c r="JE136" s="3"/>
      <c r="JF136" s="3"/>
      <c r="JG136" s="3"/>
      <c r="JH136" s="3"/>
      <c r="JI136" s="3"/>
      <c r="JJ136" s="3"/>
      <c r="JK136" s="3"/>
      <c r="JL136" s="3"/>
      <c r="JM136" s="3"/>
      <c r="JN136" s="3"/>
      <c r="JO136" s="3"/>
      <c r="JP136" s="3"/>
      <c r="JQ136" s="3"/>
      <c r="JR136" s="3"/>
      <c r="JS136" s="3"/>
      <c r="JT136" s="3"/>
      <c r="JU136" s="3"/>
      <c r="JV136" s="3"/>
      <c r="JW136" s="3"/>
      <c r="JX136" s="3"/>
      <c r="JY136" s="3"/>
      <c r="JZ136" s="3"/>
      <c r="KA136" s="3"/>
      <c r="KB136" s="3"/>
      <c r="KC136" s="3"/>
      <c r="KD136" s="3"/>
      <c r="KE136" s="3"/>
      <c r="KF136" s="3"/>
      <c r="KG136" s="3"/>
      <c r="KH136" s="3"/>
      <c r="KI136" s="3"/>
      <c r="KJ136" s="3"/>
      <c r="KK136" s="3"/>
      <c r="KL136" s="3"/>
      <c r="KM136" s="3"/>
      <c r="KN136" s="3"/>
      <c r="KO136" s="3"/>
      <c r="KP136" s="3"/>
      <c r="KQ136" s="3"/>
      <c r="KR136" s="3"/>
      <c r="KS136" s="3"/>
      <c r="KT136" s="3"/>
      <c r="KU136" s="3"/>
      <c r="KV136" s="3"/>
      <c r="KW136" s="3"/>
      <c r="KX136" s="3"/>
      <c r="KY136" s="3"/>
      <c r="KZ136" s="3"/>
      <c r="LA136" s="3"/>
      <c r="LB136" s="3"/>
      <c r="LC136" s="3"/>
      <c r="LD136" s="3"/>
      <c r="LE136" s="3"/>
      <c r="LF136" s="3"/>
      <c r="LG136" s="3"/>
      <c r="LH136" s="3"/>
      <c r="LI136" s="3"/>
      <c r="LJ136" s="3"/>
      <c r="LK136" s="3"/>
      <c r="LL136" s="3"/>
      <c r="LM136" s="3"/>
      <c r="LN136" s="3"/>
      <c r="LO136" s="3"/>
      <c r="LP136" s="3"/>
      <c r="LQ136" s="3"/>
      <c r="LR136" s="3"/>
      <c r="LS136" s="3"/>
      <c r="LT136" s="3"/>
      <c r="LU136" s="3"/>
      <c r="LV136" s="3"/>
      <c r="LW136" s="3"/>
      <c r="LX136" s="3"/>
      <c r="LY136" s="3"/>
      <c r="LZ136" s="3"/>
      <c r="MA136" s="3"/>
      <c r="MB136" s="3"/>
      <c r="MC136" s="3"/>
      <c r="MD136" s="3"/>
      <c r="ME136" s="3"/>
      <c r="MF136" s="3"/>
      <c r="MG136" s="3"/>
      <c r="MH136" s="3"/>
      <c r="MI136" s="3"/>
      <c r="MJ136" s="3"/>
      <c r="MK136" s="3"/>
      <c r="ML136" s="3"/>
      <c r="MM136" s="3"/>
      <c r="MN136" s="3"/>
      <c r="MO136" s="3"/>
      <c r="MP136" s="3"/>
      <c r="MQ136" s="3"/>
      <c r="MR136" s="3"/>
      <c r="MS136" s="3"/>
      <c r="MT136" s="3"/>
      <c r="MU136" s="3"/>
      <c r="MV136" s="3"/>
      <c r="MW136" s="3"/>
      <c r="MX136" s="3"/>
      <c r="MY136" s="3"/>
      <c r="MZ136" s="3"/>
      <c r="NA136" s="3"/>
      <c r="NB136" s="3"/>
      <c r="NC136" s="3"/>
      <c r="ND136" s="3"/>
      <c r="NE136" s="3"/>
      <c r="NF136" s="3"/>
      <c r="NG136" s="3"/>
      <c r="NH136" s="3"/>
      <c r="NI136" s="3"/>
      <c r="NJ136" s="3"/>
      <c r="NK136" s="3"/>
      <c r="NL136" s="3"/>
      <c r="NM136" s="3"/>
      <c r="NN136" s="3"/>
      <c r="NO136" s="3"/>
      <c r="NP136" s="3"/>
      <c r="NQ136" s="3"/>
      <c r="NR136" s="3"/>
      <c r="NS136" s="3"/>
      <c r="NT136" s="3"/>
      <c r="NU136" s="3"/>
      <c r="NV136" s="3"/>
      <c r="NW136" s="3"/>
      <c r="NX136" s="3"/>
      <c r="NY136" s="3"/>
      <c r="NZ136" s="3"/>
      <c r="OA136" s="3"/>
      <c r="OB136" s="3"/>
      <c r="OC136" s="3"/>
      <c r="OD136" s="3"/>
      <c r="OE136" s="3"/>
      <c r="OF136" s="3"/>
      <c r="OG136" s="3"/>
      <c r="OH136" s="3"/>
      <c r="OI136" s="3"/>
      <c r="OJ136" s="3"/>
      <c r="OK136" s="3"/>
      <c r="OL136" s="3"/>
      <c r="OM136" s="3"/>
      <c r="ON136" s="3"/>
      <c r="OO136" s="3"/>
      <c r="OP136" s="3"/>
      <c r="OQ136" s="3"/>
      <c r="OR136" s="3"/>
      <c r="OS136" s="3"/>
      <c r="OT136" s="3"/>
      <c r="OU136" s="3"/>
      <c r="OV136" s="3"/>
      <c r="OW136" s="3"/>
      <c r="OX136" s="3"/>
      <c r="OY136" s="3"/>
      <c r="OZ136" s="3"/>
      <c r="PA136" s="3"/>
      <c r="PB136" s="3"/>
      <c r="PC136" s="3"/>
      <c r="PD136" s="3"/>
      <c r="PE136" s="3"/>
    </row>
    <row r="137" spans="1:421" s="469" customFormat="1" ht="111" customHeight="1">
      <c r="A137" s="677">
        <v>8</v>
      </c>
      <c r="B137" s="601">
        <v>7000024508</v>
      </c>
      <c r="C137" s="601">
        <v>1030</v>
      </c>
      <c r="D137" s="601">
        <v>120</v>
      </c>
      <c r="E137" s="601">
        <v>40</v>
      </c>
      <c r="F137" s="601" t="s">
        <v>527</v>
      </c>
      <c r="G137" s="599">
        <v>100044220</v>
      </c>
      <c r="H137" s="321"/>
      <c r="I137" s="322"/>
      <c r="J137" s="321"/>
      <c r="K137" s="320"/>
      <c r="L137" s="600" t="s">
        <v>545</v>
      </c>
      <c r="M137" s="600" t="s">
        <v>219</v>
      </c>
      <c r="N137" s="600">
        <v>13</v>
      </c>
      <c r="O137" s="465"/>
      <c r="P137" s="601">
        <v>18</v>
      </c>
      <c r="Q137" s="318" t="str">
        <f t="shared" si="33"/>
        <v>INCLUDED</v>
      </c>
      <c r="R137" s="318" t="str">
        <f t="shared" si="31"/>
        <v>INCLUDED</v>
      </c>
      <c r="S137" s="318" t="str">
        <f t="shared" si="34"/>
        <v>INCLUDED</v>
      </c>
      <c r="T137" s="466">
        <f t="shared" si="21"/>
        <v>0</v>
      </c>
      <c r="U137" s="300">
        <f t="shared" si="22"/>
        <v>0</v>
      </c>
      <c r="V137" s="371">
        <f>Discount!$J$36</f>
        <v>0</v>
      </c>
      <c r="W137" s="300">
        <f t="shared" si="23"/>
        <v>0</v>
      </c>
      <c r="X137" s="301">
        <f t="shared" si="24"/>
        <v>0</v>
      </c>
      <c r="Y137" s="467">
        <f t="shared" si="25"/>
        <v>0</v>
      </c>
      <c r="Z137" s="546">
        <f t="shared" si="26"/>
        <v>0</v>
      </c>
      <c r="AA137" s="467">
        <f t="shared" si="27"/>
        <v>0</v>
      </c>
      <c r="AB137" s="468">
        <f t="shared" si="28"/>
        <v>0</v>
      </c>
      <c r="AC137" s="467">
        <f t="shared" si="29"/>
        <v>0</v>
      </c>
      <c r="AD137" s="468"/>
      <c r="AE137" s="550"/>
      <c r="AF137" s="6"/>
      <c r="AG137" s="6"/>
      <c r="AH137" s="6"/>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c r="HW137" s="3"/>
      <c r="HX137" s="3"/>
      <c r="HY137" s="3"/>
      <c r="HZ137" s="3"/>
      <c r="IA137" s="3"/>
      <c r="IB137" s="3"/>
      <c r="IC137" s="3"/>
      <c r="ID137" s="3"/>
      <c r="IE137" s="3"/>
      <c r="IF137" s="3"/>
      <c r="IG137" s="3"/>
      <c r="IH137" s="3"/>
      <c r="II137" s="3"/>
      <c r="IJ137" s="3"/>
      <c r="IK137" s="3"/>
      <c r="IL137" s="3"/>
      <c r="IM137" s="3"/>
      <c r="IN137" s="3"/>
      <c r="IO137" s="3"/>
      <c r="IP137" s="3"/>
      <c r="IQ137" s="3"/>
      <c r="IR137" s="3"/>
      <c r="IS137" s="3"/>
      <c r="IT137" s="3"/>
      <c r="IU137" s="3"/>
      <c r="IV137" s="3"/>
      <c r="IW137" s="3"/>
      <c r="IX137" s="3"/>
      <c r="IY137" s="3"/>
      <c r="IZ137" s="3"/>
      <c r="JA137" s="3"/>
      <c r="JB137" s="3"/>
      <c r="JC137" s="3"/>
      <c r="JD137" s="3"/>
      <c r="JE137" s="3"/>
      <c r="JF137" s="3"/>
      <c r="JG137" s="3"/>
      <c r="JH137" s="3"/>
      <c r="JI137" s="3"/>
      <c r="JJ137" s="3"/>
      <c r="JK137" s="3"/>
      <c r="JL137" s="3"/>
      <c r="JM137" s="3"/>
      <c r="JN137" s="3"/>
      <c r="JO137" s="3"/>
      <c r="JP137" s="3"/>
      <c r="JQ137" s="3"/>
      <c r="JR137" s="3"/>
      <c r="JS137" s="3"/>
      <c r="JT137" s="3"/>
      <c r="JU137" s="3"/>
      <c r="JV137" s="3"/>
      <c r="JW137" s="3"/>
      <c r="JX137" s="3"/>
      <c r="JY137" s="3"/>
      <c r="JZ137" s="3"/>
      <c r="KA137" s="3"/>
      <c r="KB137" s="3"/>
      <c r="KC137" s="3"/>
      <c r="KD137" s="3"/>
      <c r="KE137" s="3"/>
      <c r="KF137" s="3"/>
      <c r="KG137" s="3"/>
      <c r="KH137" s="3"/>
      <c r="KI137" s="3"/>
      <c r="KJ137" s="3"/>
      <c r="KK137" s="3"/>
      <c r="KL137" s="3"/>
      <c r="KM137" s="3"/>
      <c r="KN137" s="3"/>
      <c r="KO137" s="3"/>
      <c r="KP137" s="3"/>
      <c r="KQ137" s="3"/>
      <c r="KR137" s="3"/>
      <c r="KS137" s="3"/>
      <c r="KT137" s="3"/>
      <c r="KU137" s="3"/>
      <c r="KV137" s="3"/>
      <c r="KW137" s="3"/>
      <c r="KX137" s="3"/>
      <c r="KY137" s="3"/>
      <c r="KZ137" s="3"/>
      <c r="LA137" s="3"/>
      <c r="LB137" s="3"/>
      <c r="LC137" s="3"/>
      <c r="LD137" s="3"/>
      <c r="LE137" s="3"/>
      <c r="LF137" s="3"/>
      <c r="LG137" s="3"/>
      <c r="LH137" s="3"/>
      <c r="LI137" s="3"/>
      <c r="LJ137" s="3"/>
      <c r="LK137" s="3"/>
      <c r="LL137" s="3"/>
      <c r="LM137" s="3"/>
      <c r="LN137" s="3"/>
      <c r="LO137" s="3"/>
      <c r="LP137" s="3"/>
      <c r="LQ137" s="3"/>
      <c r="LR137" s="3"/>
      <c r="LS137" s="3"/>
      <c r="LT137" s="3"/>
      <c r="LU137" s="3"/>
      <c r="LV137" s="3"/>
      <c r="LW137" s="3"/>
      <c r="LX137" s="3"/>
      <c r="LY137" s="3"/>
      <c r="LZ137" s="3"/>
      <c r="MA137" s="3"/>
      <c r="MB137" s="3"/>
      <c r="MC137" s="3"/>
      <c r="MD137" s="3"/>
      <c r="ME137" s="3"/>
      <c r="MF137" s="3"/>
      <c r="MG137" s="3"/>
      <c r="MH137" s="3"/>
      <c r="MI137" s="3"/>
      <c r="MJ137" s="3"/>
      <c r="MK137" s="3"/>
      <c r="ML137" s="3"/>
      <c r="MM137" s="3"/>
      <c r="MN137" s="3"/>
      <c r="MO137" s="3"/>
      <c r="MP137" s="3"/>
      <c r="MQ137" s="3"/>
      <c r="MR137" s="3"/>
      <c r="MS137" s="3"/>
      <c r="MT137" s="3"/>
      <c r="MU137" s="3"/>
      <c r="MV137" s="3"/>
      <c r="MW137" s="3"/>
      <c r="MX137" s="3"/>
      <c r="MY137" s="3"/>
      <c r="MZ137" s="3"/>
      <c r="NA137" s="3"/>
      <c r="NB137" s="3"/>
      <c r="NC137" s="3"/>
      <c r="ND137" s="3"/>
      <c r="NE137" s="3"/>
      <c r="NF137" s="3"/>
      <c r="NG137" s="3"/>
      <c r="NH137" s="3"/>
      <c r="NI137" s="3"/>
      <c r="NJ137" s="3"/>
      <c r="NK137" s="3"/>
      <c r="NL137" s="3"/>
      <c r="NM137" s="3"/>
      <c r="NN137" s="3"/>
      <c r="NO137" s="3"/>
      <c r="NP137" s="3"/>
      <c r="NQ137" s="3"/>
      <c r="NR137" s="3"/>
      <c r="NS137" s="3"/>
      <c r="NT137" s="3"/>
      <c r="NU137" s="3"/>
      <c r="NV137" s="3"/>
      <c r="NW137" s="3"/>
      <c r="NX137" s="3"/>
      <c r="NY137" s="3"/>
      <c r="NZ137" s="3"/>
      <c r="OA137" s="3"/>
      <c r="OB137" s="3"/>
      <c r="OC137" s="3"/>
      <c r="OD137" s="3"/>
      <c r="OE137" s="3"/>
      <c r="OF137" s="3"/>
      <c r="OG137" s="3"/>
      <c r="OH137" s="3"/>
      <c r="OI137" s="3"/>
      <c r="OJ137" s="3"/>
      <c r="OK137" s="3"/>
      <c r="OL137" s="3"/>
      <c r="OM137" s="3"/>
      <c r="ON137" s="3"/>
      <c r="OO137" s="3"/>
      <c r="OP137" s="3"/>
      <c r="OQ137" s="3"/>
      <c r="OR137" s="3"/>
      <c r="OS137" s="3"/>
      <c r="OT137" s="3"/>
      <c r="OU137" s="3"/>
      <c r="OV137" s="3"/>
      <c r="OW137" s="3"/>
      <c r="OX137" s="3"/>
      <c r="OY137" s="3"/>
      <c r="OZ137" s="3"/>
      <c r="PA137" s="3"/>
      <c r="PB137" s="3"/>
      <c r="PC137" s="3"/>
      <c r="PD137" s="3"/>
      <c r="PE137" s="3"/>
    </row>
    <row r="138" spans="1:421" s="469" customFormat="1" ht="111" customHeight="1">
      <c r="A138" s="677">
        <v>9</v>
      </c>
      <c r="B138" s="601">
        <v>7000024508</v>
      </c>
      <c r="C138" s="601">
        <v>1030</v>
      </c>
      <c r="D138" s="601">
        <v>120</v>
      </c>
      <c r="E138" s="601">
        <v>50</v>
      </c>
      <c r="F138" s="601" t="s">
        <v>527</v>
      </c>
      <c r="G138" s="599">
        <v>100044219</v>
      </c>
      <c r="H138" s="321"/>
      <c r="I138" s="322"/>
      <c r="J138" s="321"/>
      <c r="K138" s="320"/>
      <c r="L138" s="600" t="s">
        <v>546</v>
      </c>
      <c r="M138" s="600" t="s">
        <v>219</v>
      </c>
      <c r="N138" s="600">
        <v>1</v>
      </c>
      <c r="O138" s="465"/>
      <c r="P138" s="601">
        <v>18</v>
      </c>
      <c r="Q138" s="318" t="str">
        <f t="shared" si="33"/>
        <v>INCLUDED</v>
      </c>
      <c r="R138" s="318" t="str">
        <f t="shared" si="31"/>
        <v>INCLUDED</v>
      </c>
      <c r="S138" s="318" t="str">
        <f t="shared" si="34"/>
        <v>INCLUDED</v>
      </c>
      <c r="T138" s="466">
        <f t="shared" si="21"/>
        <v>0</v>
      </c>
      <c r="U138" s="300">
        <f t="shared" si="22"/>
        <v>0</v>
      </c>
      <c r="V138" s="371">
        <f>Discount!$J$36</f>
        <v>0</v>
      </c>
      <c r="W138" s="300">
        <f t="shared" si="23"/>
        <v>0</v>
      </c>
      <c r="X138" s="301">
        <f t="shared" si="24"/>
        <v>0</v>
      </c>
      <c r="Y138" s="467">
        <f t="shared" si="25"/>
        <v>0</v>
      </c>
      <c r="Z138" s="546">
        <f t="shared" si="26"/>
        <v>0</v>
      </c>
      <c r="AA138" s="467">
        <f t="shared" si="27"/>
        <v>0</v>
      </c>
      <c r="AB138" s="468">
        <f t="shared" si="28"/>
        <v>0</v>
      </c>
      <c r="AC138" s="467">
        <f t="shared" si="29"/>
        <v>0</v>
      </c>
      <c r="AD138" s="468"/>
      <c r="AE138" s="550"/>
      <c r="AF138" s="6"/>
      <c r="AG138" s="6"/>
      <c r="AH138" s="6"/>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c r="HW138" s="3"/>
      <c r="HX138" s="3"/>
      <c r="HY138" s="3"/>
      <c r="HZ138" s="3"/>
      <c r="IA138" s="3"/>
      <c r="IB138" s="3"/>
      <c r="IC138" s="3"/>
      <c r="ID138" s="3"/>
      <c r="IE138" s="3"/>
      <c r="IF138" s="3"/>
      <c r="IG138" s="3"/>
      <c r="IH138" s="3"/>
      <c r="II138" s="3"/>
      <c r="IJ138" s="3"/>
      <c r="IK138" s="3"/>
      <c r="IL138" s="3"/>
      <c r="IM138" s="3"/>
      <c r="IN138" s="3"/>
      <c r="IO138" s="3"/>
      <c r="IP138" s="3"/>
      <c r="IQ138" s="3"/>
      <c r="IR138" s="3"/>
      <c r="IS138" s="3"/>
      <c r="IT138" s="3"/>
      <c r="IU138" s="3"/>
      <c r="IV138" s="3"/>
      <c r="IW138" s="3"/>
      <c r="IX138" s="3"/>
      <c r="IY138" s="3"/>
      <c r="IZ138" s="3"/>
      <c r="JA138" s="3"/>
      <c r="JB138" s="3"/>
      <c r="JC138" s="3"/>
      <c r="JD138" s="3"/>
      <c r="JE138" s="3"/>
      <c r="JF138" s="3"/>
      <c r="JG138" s="3"/>
      <c r="JH138" s="3"/>
      <c r="JI138" s="3"/>
      <c r="JJ138" s="3"/>
      <c r="JK138" s="3"/>
      <c r="JL138" s="3"/>
      <c r="JM138" s="3"/>
      <c r="JN138" s="3"/>
      <c r="JO138" s="3"/>
      <c r="JP138" s="3"/>
      <c r="JQ138" s="3"/>
      <c r="JR138" s="3"/>
      <c r="JS138" s="3"/>
      <c r="JT138" s="3"/>
      <c r="JU138" s="3"/>
      <c r="JV138" s="3"/>
      <c r="JW138" s="3"/>
      <c r="JX138" s="3"/>
      <c r="JY138" s="3"/>
      <c r="JZ138" s="3"/>
      <c r="KA138" s="3"/>
      <c r="KB138" s="3"/>
      <c r="KC138" s="3"/>
      <c r="KD138" s="3"/>
      <c r="KE138" s="3"/>
      <c r="KF138" s="3"/>
      <c r="KG138" s="3"/>
      <c r="KH138" s="3"/>
      <c r="KI138" s="3"/>
      <c r="KJ138" s="3"/>
      <c r="KK138" s="3"/>
      <c r="KL138" s="3"/>
      <c r="KM138" s="3"/>
      <c r="KN138" s="3"/>
      <c r="KO138" s="3"/>
      <c r="KP138" s="3"/>
      <c r="KQ138" s="3"/>
      <c r="KR138" s="3"/>
      <c r="KS138" s="3"/>
      <c r="KT138" s="3"/>
      <c r="KU138" s="3"/>
      <c r="KV138" s="3"/>
      <c r="KW138" s="3"/>
      <c r="KX138" s="3"/>
      <c r="KY138" s="3"/>
      <c r="KZ138" s="3"/>
      <c r="LA138" s="3"/>
      <c r="LB138" s="3"/>
      <c r="LC138" s="3"/>
      <c r="LD138" s="3"/>
      <c r="LE138" s="3"/>
      <c r="LF138" s="3"/>
      <c r="LG138" s="3"/>
      <c r="LH138" s="3"/>
      <c r="LI138" s="3"/>
      <c r="LJ138" s="3"/>
      <c r="LK138" s="3"/>
      <c r="LL138" s="3"/>
      <c r="LM138" s="3"/>
      <c r="LN138" s="3"/>
      <c r="LO138" s="3"/>
      <c r="LP138" s="3"/>
      <c r="LQ138" s="3"/>
      <c r="LR138" s="3"/>
      <c r="LS138" s="3"/>
      <c r="LT138" s="3"/>
      <c r="LU138" s="3"/>
      <c r="LV138" s="3"/>
      <c r="LW138" s="3"/>
      <c r="LX138" s="3"/>
      <c r="LY138" s="3"/>
      <c r="LZ138" s="3"/>
      <c r="MA138" s="3"/>
      <c r="MB138" s="3"/>
      <c r="MC138" s="3"/>
      <c r="MD138" s="3"/>
      <c r="ME138" s="3"/>
      <c r="MF138" s="3"/>
      <c r="MG138" s="3"/>
      <c r="MH138" s="3"/>
      <c r="MI138" s="3"/>
      <c r="MJ138" s="3"/>
      <c r="MK138" s="3"/>
      <c r="ML138" s="3"/>
      <c r="MM138" s="3"/>
      <c r="MN138" s="3"/>
      <c r="MO138" s="3"/>
      <c r="MP138" s="3"/>
      <c r="MQ138" s="3"/>
      <c r="MR138" s="3"/>
      <c r="MS138" s="3"/>
      <c r="MT138" s="3"/>
      <c r="MU138" s="3"/>
      <c r="MV138" s="3"/>
      <c r="MW138" s="3"/>
      <c r="MX138" s="3"/>
      <c r="MY138" s="3"/>
      <c r="MZ138" s="3"/>
      <c r="NA138" s="3"/>
      <c r="NB138" s="3"/>
      <c r="NC138" s="3"/>
      <c r="ND138" s="3"/>
      <c r="NE138" s="3"/>
      <c r="NF138" s="3"/>
      <c r="NG138" s="3"/>
      <c r="NH138" s="3"/>
      <c r="NI138" s="3"/>
      <c r="NJ138" s="3"/>
      <c r="NK138" s="3"/>
      <c r="NL138" s="3"/>
      <c r="NM138" s="3"/>
      <c r="NN138" s="3"/>
      <c r="NO138" s="3"/>
      <c r="NP138" s="3"/>
      <c r="NQ138" s="3"/>
      <c r="NR138" s="3"/>
      <c r="NS138" s="3"/>
      <c r="NT138" s="3"/>
      <c r="NU138" s="3"/>
      <c r="NV138" s="3"/>
      <c r="NW138" s="3"/>
      <c r="NX138" s="3"/>
      <c r="NY138" s="3"/>
      <c r="NZ138" s="3"/>
      <c r="OA138" s="3"/>
      <c r="OB138" s="3"/>
      <c r="OC138" s="3"/>
      <c r="OD138" s="3"/>
      <c r="OE138" s="3"/>
      <c r="OF138" s="3"/>
      <c r="OG138" s="3"/>
      <c r="OH138" s="3"/>
      <c r="OI138" s="3"/>
      <c r="OJ138" s="3"/>
      <c r="OK138" s="3"/>
      <c r="OL138" s="3"/>
      <c r="OM138" s="3"/>
      <c r="ON138" s="3"/>
      <c r="OO138" s="3"/>
      <c r="OP138" s="3"/>
      <c r="OQ138" s="3"/>
      <c r="OR138" s="3"/>
      <c r="OS138" s="3"/>
      <c r="OT138" s="3"/>
      <c r="OU138" s="3"/>
      <c r="OV138" s="3"/>
      <c r="OW138" s="3"/>
      <c r="OX138" s="3"/>
      <c r="OY138" s="3"/>
      <c r="OZ138" s="3"/>
      <c r="PA138" s="3"/>
      <c r="PB138" s="3"/>
      <c r="PC138" s="3"/>
      <c r="PD138" s="3"/>
      <c r="PE138" s="3"/>
    </row>
    <row r="139" spans="1:421" s="469" customFormat="1" ht="111" customHeight="1">
      <c r="A139" s="677">
        <v>10</v>
      </c>
      <c r="B139" s="601">
        <v>7000024508</v>
      </c>
      <c r="C139" s="601">
        <v>1030</v>
      </c>
      <c r="D139" s="601">
        <v>120</v>
      </c>
      <c r="E139" s="601">
        <v>60</v>
      </c>
      <c r="F139" s="601" t="s">
        <v>527</v>
      </c>
      <c r="G139" s="599">
        <v>100044218</v>
      </c>
      <c r="H139" s="321"/>
      <c r="I139" s="322"/>
      <c r="J139" s="321"/>
      <c r="K139" s="320"/>
      <c r="L139" s="600" t="s">
        <v>547</v>
      </c>
      <c r="M139" s="600" t="s">
        <v>219</v>
      </c>
      <c r="N139" s="600">
        <v>4</v>
      </c>
      <c r="O139" s="465"/>
      <c r="P139" s="601">
        <v>18</v>
      </c>
      <c r="Q139" s="318" t="str">
        <f t="shared" si="33"/>
        <v>INCLUDED</v>
      </c>
      <c r="R139" s="318" t="str">
        <f t="shared" si="31"/>
        <v>INCLUDED</v>
      </c>
      <c r="S139" s="318" t="str">
        <f t="shared" si="34"/>
        <v>INCLUDED</v>
      </c>
      <c r="T139" s="466">
        <f t="shared" si="21"/>
        <v>0</v>
      </c>
      <c r="U139" s="300">
        <f t="shared" si="22"/>
        <v>0</v>
      </c>
      <c r="V139" s="371">
        <f>Discount!$J$36</f>
        <v>0</v>
      </c>
      <c r="W139" s="300">
        <f t="shared" si="23"/>
        <v>0</v>
      </c>
      <c r="X139" s="301">
        <f t="shared" si="24"/>
        <v>0</v>
      </c>
      <c r="Y139" s="467">
        <f t="shared" si="25"/>
        <v>0</v>
      </c>
      <c r="Z139" s="546">
        <f t="shared" si="26"/>
        <v>0</v>
      </c>
      <c r="AA139" s="467">
        <f t="shared" si="27"/>
        <v>0</v>
      </c>
      <c r="AB139" s="468">
        <f t="shared" si="28"/>
        <v>0</v>
      </c>
      <c r="AC139" s="467">
        <f t="shared" si="29"/>
        <v>0</v>
      </c>
      <c r="AD139" s="468"/>
      <c r="AE139" s="550"/>
      <c r="AF139" s="6"/>
      <c r="AG139" s="6"/>
      <c r="AH139" s="6"/>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3"/>
      <c r="FX139" s="3"/>
      <c r="FY139" s="3"/>
      <c r="FZ139" s="3"/>
      <c r="GA139" s="3"/>
      <c r="GB139" s="3"/>
      <c r="GC139" s="3"/>
      <c r="GD139" s="3"/>
      <c r="GE139" s="3"/>
      <c r="GF139" s="3"/>
      <c r="GG139" s="3"/>
      <c r="GH139" s="3"/>
      <c r="GI139" s="3"/>
      <c r="GJ139" s="3"/>
      <c r="GK139" s="3"/>
      <c r="GL139" s="3"/>
      <c r="GM139" s="3"/>
      <c r="GN139" s="3"/>
      <c r="GO139" s="3"/>
      <c r="GP139" s="3"/>
      <c r="GQ139" s="3"/>
      <c r="GR139" s="3"/>
      <c r="GS139" s="3"/>
      <c r="GT139" s="3"/>
      <c r="GU139" s="3"/>
      <c r="GV139" s="3"/>
      <c r="GW139" s="3"/>
      <c r="GX139" s="3"/>
      <c r="GY139" s="3"/>
      <c r="GZ139" s="3"/>
      <c r="HA139" s="3"/>
      <c r="HB139" s="3"/>
      <c r="HC139" s="3"/>
      <c r="HD139" s="3"/>
      <c r="HE139" s="3"/>
      <c r="HF139" s="3"/>
      <c r="HG139" s="3"/>
      <c r="HH139" s="3"/>
      <c r="HI139" s="3"/>
      <c r="HJ139" s="3"/>
      <c r="HK139" s="3"/>
      <c r="HL139" s="3"/>
      <c r="HM139" s="3"/>
      <c r="HN139" s="3"/>
      <c r="HO139" s="3"/>
      <c r="HP139" s="3"/>
      <c r="HQ139" s="3"/>
      <c r="HR139" s="3"/>
      <c r="HS139" s="3"/>
      <c r="HT139" s="3"/>
      <c r="HU139" s="3"/>
      <c r="HV139" s="3"/>
      <c r="HW139" s="3"/>
      <c r="HX139" s="3"/>
      <c r="HY139" s="3"/>
      <c r="HZ139" s="3"/>
      <c r="IA139" s="3"/>
      <c r="IB139" s="3"/>
      <c r="IC139" s="3"/>
      <c r="ID139" s="3"/>
      <c r="IE139" s="3"/>
      <c r="IF139" s="3"/>
      <c r="IG139" s="3"/>
      <c r="IH139" s="3"/>
      <c r="II139" s="3"/>
      <c r="IJ139" s="3"/>
      <c r="IK139" s="3"/>
      <c r="IL139" s="3"/>
      <c r="IM139" s="3"/>
      <c r="IN139" s="3"/>
      <c r="IO139" s="3"/>
      <c r="IP139" s="3"/>
      <c r="IQ139" s="3"/>
      <c r="IR139" s="3"/>
      <c r="IS139" s="3"/>
      <c r="IT139" s="3"/>
      <c r="IU139" s="3"/>
      <c r="IV139" s="3"/>
      <c r="IW139" s="3"/>
      <c r="IX139" s="3"/>
      <c r="IY139" s="3"/>
      <c r="IZ139" s="3"/>
      <c r="JA139" s="3"/>
      <c r="JB139" s="3"/>
      <c r="JC139" s="3"/>
      <c r="JD139" s="3"/>
      <c r="JE139" s="3"/>
      <c r="JF139" s="3"/>
      <c r="JG139" s="3"/>
      <c r="JH139" s="3"/>
      <c r="JI139" s="3"/>
      <c r="JJ139" s="3"/>
      <c r="JK139" s="3"/>
      <c r="JL139" s="3"/>
      <c r="JM139" s="3"/>
      <c r="JN139" s="3"/>
      <c r="JO139" s="3"/>
      <c r="JP139" s="3"/>
      <c r="JQ139" s="3"/>
      <c r="JR139" s="3"/>
      <c r="JS139" s="3"/>
      <c r="JT139" s="3"/>
      <c r="JU139" s="3"/>
      <c r="JV139" s="3"/>
      <c r="JW139" s="3"/>
      <c r="JX139" s="3"/>
      <c r="JY139" s="3"/>
      <c r="JZ139" s="3"/>
      <c r="KA139" s="3"/>
      <c r="KB139" s="3"/>
      <c r="KC139" s="3"/>
      <c r="KD139" s="3"/>
      <c r="KE139" s="3"/>
      <c r="KF139" s="3"/>
      <c r="KG139" s="3"/>
      <c r="KH139" s="3"/>
      <c r="KI139" s="3"/>
      <c r="KJ139" s="3"/>
      <c r="KK139" s="3"/>
      <c r="KL139" s="3"/>
      <c r="KM139" s="3"/>
      <c r="KN139" s="3"/>
      <c r="KO139" s="3"/>
      <c r="KP139" s="3"/>
      <c r="KQ139" s="3"/>
      <c r="KR139" s="3"/>
      <c r="KS139" s="3"/>
      <c r="KT139" s="3"/>
      <c r="KU139" s="3"/>
      <c r="KV139" s="3"/>
      <c r="KW139" s="3"/>
      <c r="KX139" s="3"/>
      <c r="KY139" s="3"/>
      <c r="KZ139" s="3"/>
      <c r="LA139" s="3"/>
      <c r="LB139" s="3"/>
      <c r="LC139" s="3"/>
      <c r="LD139" s="3"/>
      <c r="LE139" s="3"/>
      <c r="LF139" s="3"/>
      <c r="LG139" s="3"/>
      <c r="LH139" s="3"/>
      <c r="LI139" s="3"/>
      <c r="LJ139" s="3"/>
      <c r="LK139" s="3"/>
      <c r="LL139" s="3"/>
      <c r="LM139" s="3"/>
      <c r="LN139" s="3"/>
      <c r="LO139" s="3"/>
      <c r="LP139" s="3"/>
      <c r="LQ139" s="3"/>
      <c r="LR139" s="3"/>
      <c r="LS139" s="3"/>
      <c r="LT139" s="3"/>
      <c r="LU139" s="3"/>
      <c r="LV139" s="3"/>
      <c r="LW139" s="3"/>
      <c r="LX139" s="3"/>
      <c r="LY139" s="3"/>
      <c r="LZ139" s="3"/>
      <c r="MA139" s="3"/>
      <c r="MB139" s="3"/>
      <c r="MC139" s="3"/>
      <c r="MD139" s="3"/>
      <c r="ME139" s="3"/>
      <c r="MF139" s="3"/>
      <c r="MG139" s="3"/>
      <c r="MH139" s="3"/>
      <c r="MI139" s="3"/>
      <c r="MJ139" s="3"/>
      <c r="MK139" s="3"/>
      <c r="ML139" s="3"/>
      <c r="MM139" s="3"/>
      <c r="MN139" s="3"/>
      <c r="MO139" s="3"/>
      <c r="MP139" s="3"/>
      <c r="MQ139" s="3"/>
      <c r="MR139" s="3"/>
      <c r="MS139" s="3"/>
      <c r="MT139" s="3"/>
      <c r="MU139" s="3"/>
      <c r="MV139" s="3"/>
      <c r="MW139" s="3"/>
      <c r="MX139" s="3"/>
      <c r="MY139" s="3"/>
      <c r="MZ139" s="3"/>
      <c r="NA139" s="3"/>
      <c r="NB139" s="3"/>
      <c r="NC139" s="3"/>
      <c r="ND139" s="3"/>
      <c r="NE139" s="3"/>
      <c r="NF139" s="3"/>
      <c r="NG139" s="3"/>
      <c r="NH139" s="3"/>
      <c r="NI139" s="3"/>
      <c r="NJ139" s="3"/>
      <c r="NK139" s="3"/>
      <c r="NL139" s="3"/>
      <c r="NM139" s="3"/>
      <c r="NN139" s="3"/>
      <c r="NO139" s="3"/>
      <c r="NP139" s="3"/>
      <c r="NQ139" s="3"/>
      <c r="NR139" s="3"/>
      <c r="NS139" s="3"/>
      <c r="NT139" s="3"/>
      <c r="NU139" s="3"/>
      <c r="NV139" s="3"/>
      <c r="NW139" s="3"/>
      <c r="NX139" s="3"/>
      <c r="NY139" s="3"/>
      <c r="NZ139" s="3"/>
      <c r="OA139" s="3"/>
      <c r="OB139" s="3"/>
      <c r="OC139" s="3"/>
      <c r="OD139" s="3"/>
      <c r="OE139" s="3"/>
      <c r="OF139" s="3"/>
      <c r="OG139" s="3"/>
      <c r="OH139" s="3"/>
      <c r="OI139" s="3"/>
      <c r="OJ139" s="3"/>
      <c r="OK139" s="3"/>
      <c r="OL139" s="3"/>
      <c r="OM139" s="3"/>
      <c r="ON139" s="3"/>
      <c r="OO139" s="3"/>
      <c r="OP139" s="3"/>
      <c r="OQ139" s="3"/>
      <c r="OR139" s="3"/>
      <c r="OS139" s="3"/>
      <c r="OT139" s="3"/>
      <c r="OU139" s="3"/>
      <c r="OV139" s="3"/>
      <c r="OW139" s="3"/>
      <c r="OX139" s="3"/>
      <c r="OY139" s="3"/>
      <c r="OZ139" s="3"/>
      <c r="PA139" s="3"/>
      <c r="PB139" s="3"/>
      <c r="PC139" s="3"/>
      <c r="PD139" s="3"/>
      <c r="PE139" s="3"/>
    </row>
    <row r="140" spans="1:421" s="469" customFormat="1" ht="111" customHeight="1">
      <c r="A140" s="677">
        <v>11</v>
      </c>
      <c r="B140" s="601">
        <v>7000024508</v>
      </c>
      <c r="C140" s="601">
        <v>1030</v>
      </c>
      <c r="D140" s="601">
        <v>120</v>
      </c>
      <c r="E140" s="601">
        <v>70</v>
      </c>
      <c r="F140" s="601" t="s">
        <v>527</v>
      </c>
      <c r="G140" s="599">
        <v>100044217</v>
      </c>
      <c r="H140" s="321"/>
      <c r="I140" s="322"/>
      <c r="J140" s="321"/>
      <c r="K140" s="320"/>
      <c r="L140" s="600" t="s">
        <v>548</v>
      </c>
      <c r="M140" s="600" t="s">
        <v>219</v>
      </c>
      <c r="N140" s="600">
        <v>11</v>
      </c>
      <c r="O140" s="465"/>
      <c r="P140" s="601">
        <v>18</v>
      </c>
      <c r="Q140" s="318" t="str">
        <f t="shared" si="33"/>
        <v>INCLUDED</v>
      </c>
      <c r="R140" s="318" t="str">
        <f t="shared" si="31"/>
        <v>INCLUDED</v>
      </c>
      <c r="S140" s="318" t="str">
        <f t="shared" si="34"/>
        <v>INCLUDED</v>
      </c>
      <c r="T140" s="466">
        <f t="shared" si="21"/>
        <v>0</v>
      </c>
      <c r="U140" s="300">
        <f t="shared" si="22"/>
        <v>0</v>
      </c>
      <c r="V140" s="371">
        <f>Discount!$J$36</f>
        <v>0</v>
      </c>
      <c r="W140" s="300">
        <f t="shared" si="23"/>
        <v>0</v>
      </c>
      <c r="X140" s="301">
        <f t="shared" si="24"/>
        <v>0</v>
      </c>
      <c r="Y140" s="467">
        <f t="shared" si="25"/>
        <v>0</v>
      </c>
      <c r="Z140" s="546">
        <f t="shared" si="26"/>
        <v>0</v>
      </c>
      <c r="AA140" s="467">
        <f t="shared" si="27"/>
        <v>0</v>
      </c>
      <c r="AB140" s="468">
        <f t="shared" si="28"/>
        <v>0</v>
      </c>
      <c r="AC140" s="467">
        <f t="shared" si="29"/>
        <v>0</v>
      </c>
      <c r="AD140" s="468"/>
      <c r="AE140" s="550"/>
      <c r="AF140" s="6"/>
      <c r="AG140" s="6"/>
      <c r="AH140" s="6"/>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c r="FV140" s="3"/>
      <c r="FW140" s="3"/>
      <c r="FX140" s="3"/>
      <c r="FY140" s="3"/>
      <c r="FZ140" s="3"/>
      <c r="GA140" s="3"/>
      <c r="GB140" s="3"/>
      <c r="GC140" s="3"/>
      <c r="GD140" s="3"/>
      <c r="GE140" s="3"/>
      <c r="GF140" s="3"/>
      <c r="GG140" s="3"/>
      <c r="GH140" s="3"/>
      <c r="GI140" s="3"/>
      <c r="GJ140" s="3"/>
      <c r="GK140" s="3"/>
      <c r="GL140" s="3"/>
      <c r="GM140" s="3"/>
      <c r="GN140" s="3"/>
      <c r="GO140" s="3"/>
      <c r="GP140" s="3"/>
      <c r="GQ140" s="3"/>
      <c r="GR140" s="3"/>
      <c r="GS140" s="3"/>
      <c r="GT140" s="3"/>
      <c r="GU140" s="3"/>
      <c r="GV140" s="3"/>
      <c r="GW140" s="3"/>
      <c r="GX140" s="3"/>
      <c r="GY140" s="3"/>
      <c r="GZ140" s="3"/>
      <c r="HA140" s="3"/>
      <c r="HB140" s="3"/>
      <c r="HC140" s="3"/>
      <c r="HD140" s="3"/>
      <c r="HE140" s="3"/>
      <c r="HF140" s="3"/>
      <c r="HG140" s="3"/>
      <c r="HH140" s="3"/>
      <c r="HI140" s="3"/>
      <c r="HJ140" s="3"/>
      <c r="HK140" s="3"/>
      <c r="HL140" s="3"/>
      <c r="HM140" s="3"/>
      <c r="HN140" s="3"/>
      <c r="HO140" s="3"/>
      <c r="HP140" s="3"/>
      <c r="HQ140" s="3"/>
      <c r="HR140" s="3"/>
      <c r="HS140" s="3"/>
      <c r="HT140" s="3"/>
      <c r="HU140" s="3"/>
      <c r="HV140" s="3"/>
      <c r="HW140" s="3"/>
      <c r="HX140" s="3"/>
      <c r="HY140" s="3"/>
      <c r="HZ140" s="3"/>
      <c r="IA140" s="3"/>
      <c r="IB140" s="3"/>
      <c r="IC140" s="3"/>
      <c r="ID140" s="3"/>
      <c r="IE140" s="3"/>
      <c r="IF140" s="3"/>
      <c r="IG140" s="3"/>
      <c r="IH140" s="3"/>
      <c r="II140" s="3"/>
      <c r="IJ140" s="3"/>
      <c r="IK140" s="3"/>
      <c r="IL140" s="3"/>
      <c r="IM140" s="3"/>
      <c r="IN140" s="3"/>
      <c r="IO140" s="3"/>
      <c r="IP140" s="3"/>
      <c r="IQ140" s="3"/>
      <c r="IR140" s="3"/>
      <c r="IS140" s="3"/>
      <c r="IT140" s="3"/>
      <c r="IU140" s="3"/>
      <c r="IV140" s="3"/>
      <c r="IW140" s="3"/>
      <c r="IX140" s="3"/>
      <c r="IY140" s="3"/>
      <c r="IZ140" s="3"/>
      <c r="JA140" s="3"/>
      <c r="JB140" s="3"/>
      <c r="JC140" s="3"/>
      <c r="JD140" s="3"/>
      <c r="JE140" s="3"/>
      <c r="JF140" s="3"/>
      <c r="JG140" s="3"/>
      <c r="JH140" s="3"/>
      <c r="JI140" s="3"/>
      <c r="JJ140" s="3"/>
      <c r="JK140" s="3"/>
      <c r="JL140" s="3"/>
      <c r="JM140" s="3"/>
      <c r="JN140" s="3"/>
      <c r="JO140" s="3"/>
      <c r="JP140" s="3"/>
      <c r="JQ140" s="3"/>
      <c r="JR140" s="3"/>
      <c r="JS140" s="3"/>
      <c r="JT140" s="3"/>
      <c r="JU140" s="3"/>
      <c r="JV140" s="3"/>
      <c r="JW140" s="3"/>
      <c r="JX140" s="3"/>
      <c r="JY140" s="3"/>
      <c r="JZ140" s="3"/>
      <c r="KA140" s="3"/>
      <c r="KB140" s="3"/>
      <c r="KC140" s="3"/>
      <c r="KD140" s="3"/>
      <c r="KE140" s="3"/>
      <c r="KF140" s="3"/>
      <c r="KG140" s="3"/>
      <c r="KH140" s="3"/>
      <c r="KI140" s="3"/>
      <c r="KJ140" s="3"/>
      <c r="KK140" s="3"/>
      <c r="KL140" s="3"/>
      <c r="KM140" s="3"/>
      <c r="KN140" s="3"/>
      <c r="KO140" s="3"/>
      <c r="KP140" s="3"/>
      <c r="KQ140" s="3"/>
      <c r="KR140" s="3"/>
      <c r="KS140" s="3"/>
      <c r="KT140" s="3"/>
      <c r="KU140" s="3"/>
      <c r="KV140" s="3"/>
      <c r="KW140" s="3"/>
      <c r="KX140" s="3"/>
      <c r="KY140" s="3"/>
      <c r="KZ140" s="3"/>
      <c r="LA140" s="3"/>
      <c r="LB140" s="3"/>
      <c r="LC140" s="3"/>
      <c r="LD140" s="3"/>
      <c r="LE140" s="3"/>
      <c r="LF140" s="3"/>
      <c r="LG140" s="3"/>
      <c r="LH140" s="3"/>
      <c r="LI140" s="3"/>
      <c r="LJ140" s="3"/>
      <c r="LK140" s="3"/>
      <c r="LL140" s="3"/>
      <c r="LM140" s="3"/>
      <c r="LN140" s="3"/>
      <c r="LO140" s="3"/>
      <c r="LP140" s="3"/>
      <c r="LQ140" s="3"/>
      <c r="LR140" s="3"/>
      <c r="LS140" s="3"/>
      <c r="LT140" s="3"/>
      <c r="LU140" s="3"/>
      <c r="LV140" s="3"/>
      <c r="LW140" s="3"/>
      <c r="LX140" s="3"/>
      <c r="LY140" s="3"/>
      <c r="LZ140" s="3"/>
      <c r="MA140" s="3"/>
      <c r="MB140" s="3"/>
      <c r="MC140" s="3"/>
      <c r="MD140" s="3"/>
      <c r="ME140" s="3"/>
      <c r="MF140" s="3"/>
      <c r="MG140" s="3"/>
      <c r="MH140" s="3"/>
      <c r="MI140" s="3"/>
      <c r="MJ140" s="3"/>
      <c r="MK140" s="3"/>
      <c r="ML140" s="3"/>
      <c r="MM140" s="3"/>
      <c r="MN140" s="3"/>
      <c r="MO140" s="3"/>
      <c r="MP140" s="3"/>
      <c r="MQ140" s="3"/>
      <c r="MR140" s="3"/>
      <c r="MS140" s="3"/>
      <c r="MT140" s="3"/>
      <c r="MU140" s="3"/>
      <c r="MV140" s="3"/>
      <c r="MW140" s="3"/>
      <c r="MX140" s="3"/>
      <c r="MY140" s="3"/>
      <c r="MZ140" s="3"/>
      <c r="NA140" s="3"/>
      <c r="NB140" s="3"/>
      <c r="NC140" s="3"/>
      <c r="ND140" s="3"/>
      <c r="NE140" s="3"/>
      <c r="NF140" s="3"/>
      <c r="NG140" s="3"/>
      <c r="NH140" s="3"/>
      <c r="NI140" s="3"/>
      <c r="NJ140" s="3"/>
      <c r="NK140" s="3"/>
      <c r="NL140" s="3"/>
      <c r="NM140" s="3"/>
      <c r="NN140" s="3"/>
      <c r="NO140" s="3"/>
      <c r="NP140" s="3"/>
      <c r="NQ140" s="3"/>
      <c r="NR140" s="3"/>
      <c r="NS140" s="3"/>
      <c r="NT140" s="3"/>
      <c r="NU140" s="3"/>
      <c r="NV140" s="3"/>
      <c r="NW140" s="3"/>
      <c r="NX140" s="3"/>
      <c r="NY140" s="3"/>
      <c r="NZ140" s="3"/>
      <c r="OA140" s="3"/>
      <c r="OB140" s="3"/>
      <c r="OC140" s="3"/>
      <c r="OD140" s="3"/>
      <c r="OE140" s="3"/>
      <c r="OF140" s="3"/>
      <c r="OG140" s="3"/>
      <c r="OH140" s="3"/>
      <c r="OI140" s="3"/>
      <c r="OJ140" s="3"/>
      <c r="OK140" s="3"/>
      <c r="OL140" s="3"/>
      <c r="OM140" s="3"/>
      <c r="ON140" s="3"/>
      <c r="OO140" s="3"/>
      <c r="OP140" s="3"/>
      <c r="OQ140" s="3"/>
      <c r="OR140" s="3"/>
      <c r="OS140" s="3"/>
      <c r="OT140" s="3"/>
      <c r="OU140" s="3"/>
      <c r="OV140" s="3"/>
      <c r="OW140" s="3"/>
      <c r="OX140" s="3"/>
      <c r="OY140" s="3"/>
      <c r="OZ140" s="3"/>
      <c r="PA140" s="3"/>
      <c r="PB140" s="3"/>
      <c r="PC140" s="3"/>
      <c r="PD140" s="3"/>
      <c r="PE140" s="3"/>
    </row>
    <row r="141" spans="1:421" s="469" customFormat="1" ht="111" customHeight="1">
      <c r="A141" s="677">
        <v>12</v>
      </c>
      <c r="B141" s="601">
        <v>7000024508</v>
      </c>
      <c r="C141" s="601">
        <v>1030</v>
      </c>
      <c r="D141" s="601">
        <v>120</v>
      </c>
      <c r="E141" s="601">
        <v>80</v>
      </c>
      <c r="F141" s="601" t="s">
        <v>527</v>
      </c>
      <c r="G141" s="599">
        <v>100044215</v>
      </c>
      <c r="H141" s="321"/>
      <c r="I141" s="322"/>
      <c r="J141" s="321"/>
      <c r="K141" s="320"/>
      <c r="L141" s="600" t="s">
        <v>549</v>
      </c>
      <c r="M141" s="600" t="s">
        <v>219</v>
      </c>
      <c r="N141" s="600">
        <v>8</v>
      </c>
      <c r="O141" s="465"/>
      <c r="P141" s="601">
        <v>18</v>
      </c>
      <c r="Q141" s="318" t="str">
        <f t="shared" si="33"/>
        <v>INCLUDED</v>
      </c>
      <c r="R141" s="318" t="str">
        <f t="shared" si="31"/>
        <v>INCLUDED</v>
      </c>
      <c r="S141" s="318" t="str">
        <f t="shared" si="34"/>
        <v>INCLUDED</v>
      </c>
      <c r="T141" s="466">
        <f t="shared" si="21"/>
        <v>0</v>
      </c>
      <c r="U141" s="300">
        <f t="shared" si="22"/>
        <v>0</v>
      </c>
      <c r="V141" s="371">
        <f>Discount!$J$36</f>
        <v>0</v>
      </c>
      <c r="W141" s="300">
        <f t="shared" si="23"/>
        <v>0</v>
      </c>
      <c r="X141" s="301">
        <f t="shared" si="24"/>
        <v>0</v>
      </c>
      <c r="Y141" s="467">
        <f t="shared" si="25"/>
        <v>0</v>
      </c>
      <c r="Z141" s="546">
        <f t="shared" si="26"/>
        <v>0</v>
      </c>
      <c r="AA141" s="467">
        <f t="shared" si="27"/>
        <v>0</v>
      </c>
      <c r="AB141" s="468">
        <f t="shared" si="28"/>
        <v>0</v>
      </c>
      <c r="AC141" s="467">
        <f t="shared" si="29"/>
        <v>0</v>
      </c>
      <c r="AD141" s="468"/>
      <c r="AE141" s="550"/>
      <c r="AF141" s="6"/>
      <c r="AG141" s="6"/>
      <c r="AH141" s="6"/>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c r="HA141" s="3"/>
      <c r="HB141" s="3"/>
      <c r="HC141" s="3"/>
      <c r="HD141" s="3"/>
      <c r="HE141" s="3"/>
      <c r="HF141" s="3"/>
      <c r="HG141" s="3"/>
      <c r="HH141" s="3"/>
      <c r="HI141" s="3"/>
      <c r="HJ141" s="3"/>
      <c r="HK141" s="3"/>
      <c r="HL141" s="3"/>
      <c r="HM141" s="3"/>
      <c r="HN141" s="3"/>
      <c r="HO141" s="3"/>
      <c r="HP141" s="3"/>
      <c r="HQ141" s="3"/>
      <c r="HR141" s="3"/>
      <c r="HS141" s="3"/>
      <c r="HT141" s="3"/>
      <c r="HU141" s="3"/>
      <c r="HV141" s="3"/>
      <c r="HW141" s="3"/>
      <c r="HX141" s="3"/>
      <c r="HY141" s="3"/>
      <c r="HZ141" s="3"/>
      <c r="IA141" s="3"/>
      <c r="IB141" s="3"/>
      <c r="IC141" s="3"/>
      <c r="ID141" s="3"/>
      <c r="IE141" s="3"/>
      <c r="IF141" s="3"/>
      <c r="IG141" s="3"/>
      <c r="IH141" s="3"/>
      <c r="II141" s="3"/>
      <c r="IJ141" s="3"/>
      <c r="IK141" s="3"/>
      <c r="IL141" s="3"/>
      <c r="IM141" s="3"/>
      <c r="IN141" s="3"/>
      <c r="IO141" s="3"/>
      <c r="IP141" s="3"/>
      <c r="IQ141" s="3"/>
      <c r="IR141" s="3"/>
      <c r="IS141" s="3"/>
      <c r="IT141" s="3"/>
      <c r="IU141" s="3"/>
      <c r="IV141" s="3"/>
      <c r="IW141" s="3"/>
      <c r="IX141" s="3"/>
      <c r="IY141" s="3"/>
      <c r="IZ141" s="3"/>
      <c r="JA141" s="3"/>
      <c r="JB141" s="3"/>
      <c r="JC141" s="3"/>
      <c r="JD141" s="3"/>
      <c r="JE141" s="3"/>
      <c r="JF141" s="3"/>
      <c r="JG141" s="3"/>
      <c r="JH141" s="3"/>
      <c r="JI141" s="3"/>
      <c r="JJ141" s="3"/>
      <c r="JK141" s="3"/>
      <c r="JL141" s="3"/>
      <c r="JM141" s="3"/>
      <c r="JN141" s="3"/>
      <c r="JO141" s="3"/>
      <c r="JP141" s="3"/>
      <c r="JQ141" s="3"/>
      <c r="JR141" s="3"/>
      <c r="JS141" s="3"/>
      <c r="JT141" s="3"/>
      <c r="JU141" s="3"/>
      <c r="JV141" s="3"/>
      <c r="JW141" s="3"/>
      <c r="JX141" s="3"/>
      <c r="JY141" s="3"/>
      <c r="JZ141" s="3"/>
      <c r="KA141" s="3"/>
      <c r="KB141" s="3"/>
      <c r="KC141" s="3"/>
      <c r="KD141" s="3"/>
      <c r="KE141" s="3"/>
      <c r="KF141" s="3"/>
      <c r="KG141" s="3"/>
      <c r="KH141" s="3"/>
      <c r="KI141" s="3"/>
      <c r="KJ141" s="3"/>
      <c r="KK141" s="3"/>
      <c r="KL141" s="3"/>
      <c r="KM141" s="3"/>
      <c r="KN141" s="3"/>
      <c r="KO141" s="3"/>
      <c r="KP141" s="3"/>
      <c r="KQ141" s="3"/>
      <c r="KR141" s="3"/>
      <c r="KS141" s="3"/>
      <c r="KT141" s="3"/>
      <c r="KU141" s="3"/>
      <c r="KV141" s="3"/>
      <c r="KW141" s="3"/>
      <c r="KX141" s="3"/>
      <c r="KY141" s="3"/>
      <c r="KZ141" s="3"/>
      <c r="LA141" s="3"/>
      <c r="LB141" s="3"/>
      <c r="LC141" s="3"/>
      <c r="LD141" s="3"/>
      <c r="LE141" s="3"/>
      <c r="LF141" s="3"/>
      <c r="LG141" s="3"/>
      <c r="LH141" s="3"/>
      <c r="LI141" s="3"/>
      <c r="LJ141" s="3"/>
      <c r="LK141" s="3"/>
      <c r="LL141" s="3"/>
      <c r="LM141" s="3"/>
      <c r="LN141" s="3"/>
      <c r="LO141" s="3"/>
      <c r="LP141" s="3"/>
      <c r="LQ141" s="3"/>
      <c r="LR141" s="3"/>
      <c r="LS141" s="3"/>
      <c r="LT141" s="3"/>
      <c r="LU141" s="3"/>
      <c r="LV141" s="3"/>
      <c r="LW141" s="3"/>
      <c r="LX141" s="3"/>
      <c r="LY141" s="3"/>
      <c r="LZ141" s="3"/>
      <c r="MA141" s="3"/>
      <c r="MB141" s="3"/>
      <c r="MC141" s="3"/>
      <c r="MD141" s="3"/>
      <c r="ME141" s="3"/>
      <c r="MF141" s="3"/>
      <c r="MG141" s="3"/>
      <c r="MH141" s="3"/>
      <c r="MI141" s="3"/>
      <c r="MJ141" s="3"/>
      <c r="MK141" s="3"/>
      <c r="ML141" s="3"/>
      <c r="MM141" s="3"/>
      <c r="MN141" s="3"/>
      <c r="MO141" s="3"/>
      <c r="MP141" s="3"/>
      <c r="MQ141" s="3"/>
      <c r="MR141" s="3"/>
      <c r="MS141" s="3"/>
      <c r="MT141" s="3"/>
      <c r="MU141" s="3"/>
      <c r="MV141" s="3"/>
      <c r="MW141" s="3"/>
      <c r="MX141" s="3"/>
      <c r="MY141" s="3"/>
      <c r="MZ141" s="3"/>
      <c r="NA141" s="3"/>
      <c r="NB141" s="3"/>
      <c r="NC141" s="3"/>
      <c r="ND141" s="3"/>
      <c r="NE141" s="3"/>
      <c r="NF141" s="3"/>
      <c r="NG141" s="3"/>
      <c r="NH141" s="3"/>
      <c r="NI141" s="3"/>
      <c r="NJ141" s="3"/>
      <c r="NK141" s="3"/>
      <c r="NL141" s="3"/>
      <c r="NM141" s="3"/>
      <c r="NN141" s="3"/>
      <c r="NO141" s="3"/>
      <c r="NP141" s="3"/>
      <c r="NQ141" s="3"/>
      <c r="NR141" s="3"/>
      <c r="NS141" s="3"/>
      <c r="NT141" s="3"/>
      <c r="NU141" s="3"/>
      <c r="NV141" s="3"/>
      <c r="NW141" s="3"/>
      <c r="NX141" s="3"/>
      <c r="NY141" s="3"/>
      <c r="NZ141" s="3"/>
      <c r="OA141" s="3"/>
      <c r="OB141" s="3"/>
      <c r="OC141" s="3"/>
      <c r="OD141" s="3"/>
      <c r="OE141" s="3"/>
      <c r="OF141" s="3"/>
      <c r="OG141" s="3"/>
      <c r="OH141" s="3"/>
      <c r="OI141" s="3"/>
      <c r="OJ141" s="3"/>
      <c r="OK141" s="3"/>
      <c r="OL141" s="3"/>
      <c r="OM141" s="3"/>
      <c r="ON141" s="3"/>
      <c r="OO141" s="3"/>
      <c r="OP141" s="3"/>
      <c r="OQ141" s="3"/>
      <c r="OR141" s="3"/>
      <c r="OS141" s="3"/>
      <c r="OT141" s="3"/>
      <c r="OU141" s="3"/>
      <c r="OV141" s="3"/>
      <c r="OW141" s="3"/>
      <c r="OX141" s="3"/>
      <c r="OY141" s="3"/>
      <c r="OZ141" s="3"/>
      <c r="PA141" s="3"/>
      <c r="PB141" s="3"/>
      <c r="PC141" s="3"/>
      <c r="PD141" s="3"/>
      <c r="PE141" s="3"/>
    </row>
    <row r="142" spans="1:421" s="469" customFormat="1" ht="111" customHeight="1">
      <c r="A142" s="677">
        <v>13</v>
      </c>
      <c r="B142" s="601">
        <v>7000024508</v>
      </c>
      <c r="C142" s="601">
        <v>1030</v>
      </c>
      <c r="D142" s="601">
        <v>120</v>
      </c>
      <c r="E142" s="601">
        <v>90</v>
      </c>
      <c r="F142" s="601" t="s">
        <v>527</v>
      </c>
      <c r="G142" s="599">
        <v>100044214</v>
      </c>
      <c r="H142" s="321"/>
      <c r="I142" s="322"/>
      <c r="J142" s="321"/>
      <c r="K142" s="320"/>
      <c r="L142" s="600" t="s">
        <v>550</v>
      </c>
      <c r="M142" s="600" t="s">
        <v>219</v>
      </c>
      <c r="N142" s="600">
        <v>21</v>
      </c>
      <c r="O142" s="465"/>
      <c r="P142" s="601">
        <v>18</v>
      </c>
      <c r="Q142" s="318" t="str">
        <f t="shared" si="33"/>
        <v>INCLUDED</v>
      </c>
      <c r="R142" s="318" t="str">
        <f t="shared" si="31"/>
        <v>INCLUDED</v>
      </c>
      <c r="S142" s="318" t="str">
        <f t="shared" si="34"/>
        <v>INCLUDED</v>
      </c>
      <c r="T142" s="466">
        <f t="shared" si="21"/>
        <v>0</v>
      </c>
      <c r="U142" s="300">
        <f t="shared" si="22"/>
        <v>0</v>
      </c>
      <c r="V142" s="371">
        <f>Discount!$J$36</f>
        <v>0</v>
      </c>
      <c r="W142" s="300">
        <f t="shared" si="23"/>
        <v>0</v>
      </c>
      <c r="X142" s="301">
        <f t="shared" si="24"/>
        <v>0</v>
      </c>
      <c r="Y142" s="467">
        <f t="shared" si="25"/>
        <v>0</v>
      </c>
      <c r="Z142" s="546">
        <f t="shared" si="26"/>
        <v>0</v>
      </c>
      <c r="AA142" s="467">
        <f t="shared" si="27"/>
        <v>0</v>
      </c>
      <c r="AB142" s="468">
        <f t="shared" si="28"/>
        <v>0</v>
      </c>
      <c r="AC142" s="467">
        <f t="shared" si="29"/>
        <v>0</v>
      </c>
      <c r="AD142" s="468"/>
      <c r="AE142" s="550"/>
      <c r="AF142" s="6"/>
      <c r="AG142" s="6"/>
      <c r="AH142" s="6"/>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3"/>
      <c r="HN142" s="3"/>
      <c r="HO142" s="3"/>
      <c r="HP142" s="3"/>
      <c r="HQ142" s="3"/>
      <c r="HR142" s="3"/>
      <c r="HS142" s="3"/>
      <c r="HT142" s="3"/>
      <c r="HU142" s="3"/>
      <c r="HV142" s="3"/>
      <c r="HW142" s="3"/>
      <c r="HX142" s="3"/>
      <c r="HY142" s="3"/>
      <c r="HZ142" s="3"/>
      <c r="IA142" s="3"/>
      <c r="IB142" s="3"/>
      <c r="IC142" s="3"/>
      <c r="ID142" s="3"/>
      <c r="IE142" s="3"/>
      <c r="IF142" s="3"/>
      <c r="IG142" s="3"/>
      <c r="IH142" s="3"/>
      <c r="II142" s="3"/>
      <c r="IJ142" s="3"/>
      <c r="IK142" s="3"/>
      <c r="IL142" s="3"/>
      <c r="IM142" s="3"/>
      <c r="IN142" s="3"/>
      <c r="IO142" s="3"/>
      <c r="IP142" s="3"/>
      <c r="IQ142" s="3"/>
      <c r="IR142" s="3"/>
      <c r="IS142" s="3"/>
      <c r="IT142" s="3"/>
      <c r="IU142" s="3"/>
      <c r="IV142" s="3"/>
      <c r="IW142" s="3"/>
      <c r="IX142" s="3"/>
      <c r="IY142" s="3"/>
      <c r="IZ142" s="3"/>
      <c r="JA142" s="3"/>
      <c r="JB142" s="3"/>
      <c r="JC142" s="3"/>
      <c r="JD142" s="3"/>
      <c r="JE142" s="3"/>
      <c r="JF142" s="3"/>
      <c r="JG142" s="3"/>
      <c r="JH142" s="3"/>
      <c r="JI142" s="3"/>
      <c r="JJ142" s="3"/>
      <c r="JK142" s="3"/>
      <c r="JL142" s="3"/>
      <c r="JM142" s="3"/>
      <c r="JN142" s="3"/>
      <c r="JO142" s="3"/>
      <c r="JP142" s="3"/>
      <c r="JQ142" s="3"/>
      <c r="JR142" s="3"/>
      <c r="JS142" s="3"/>
      <c r="JT142" s="3"/>
      <c r="JU142" s="3"/>
      <c r="JV142" s="3"/>
      <c r="JW142" s="3"/>
      <c r="JX142" s="3"/>
      <c r="JY142" s="3"/>
      <c r="JZ142" s="3"/>
      <c r="KA142" s="3"/>
      <c r="KB142" s="3"/>
      <c r="KC142" s="3"/>
      <c r="KD142" s="3"/>
      <c r="KE142" s="3"/>
      <c r="KF142" s="3"/>
      <c r="KG142" s="3"/>
      <c r="KH142" s="3"/>
      <c r="KI142" s="3"/>
      <c r="KJ142" s="3"/>
      <c r="KK142" s="3"/>
      <c r="KL142" s="3"/>
      <c r="KM142" s="3"/>
      <c r="KN142" s="3"/>
      <c r="KO142" s="3"/>
      <c r="KP142" s="3"/>
      <c r="KQ142" s="3"/>
      <c r="KR142" s="3"/>
      <c r="KS142" s="3"/>
      <c r="KT142" s="3"/>
      <c r="KU142" s="3"/>
      <c r="KV142" s="3"/>
      <c r="KW142" s="3"/>
      <c r="KX142" s="3"/>
      <c r="KY142" s="3"/>
      <c r="KZ142" s="3"/>
      <c r="LA142" s="3"/>
      <c r="LB142" s="3"/>
      <c r="LC142" s="3"/>
      <c r="LD142" s="3"/>
      <c r="LE142" s="3"/>
      <c r="LF142" s="3"/>
      <c r="LG142" s="3"/>
      <c r="LH142" s="3"/>
      <c r="LI142" s="3"/>
      <c r="LJ142" s="3"/>
      <c r="LK142" s="3"/>
      <c r="LL142" s="3"/>
      <c r="LM142" s="3"/>
      <c r="LN142" s="3"/>
      <c r="LO142" s="3"/>
      <c r="LP142" s="3"/>
      <c r="LQ142" s="3"/>
      <c r="LR142" s="3"/>
      <c r="LS142" s="3"/>
      <c r="LT142" s="3"/>
      <c r="LU142" s="3"/>
      <c r="LV142" s="3"/>
      <c r="LW142" s="3"/>
      <c r="LX142" s="3"/>
      <c r="LY142" s="3"/>
      <c r="LZ142" s="3"/>
      <c r="MA142" s="3"/>
      <c r="MB142" s="3"/>
      <c r="MC142" s="3"/>
      <c r="MD142" s="3"/>
      <c r="ME142" s="3"/>
      <c r="MF142" s="3"/>
      <c r="MG142" s="3"/>
      <c r="MH142" s="3"/>
      <c r="MI142" s="3"/>
      <c r="MJ142" s="3"/>
      <c r="MK142" s="3"/>
      <c r="ML142" s="3"/>
      <c r="MM142" s="3"/>
      <c r="MN142" s="3"/>
      <c r="MO142" s="3"/>
      <c r="MP142" s="3"/>
      <c r="MQ142" s="3"/>
      <c r="MR142" s="3"/>
      <c r="MS142" s="3"/>
      <c r="MT142" s="3"/>
      <c r="MU142" s="3"/>
      <c r="MV142" s="3"/>
      <c r="MW142" s="3"/>
      <c r="MX142" s="3"/>
      <c r="MY142" s="3"/>
      <c r="MZ142" s="3"/>
      <c r="NA142" s="3"/>
      <c r="NB142" s="3"/>
      <c r="NC142" s="3"/>
      <c r="ND142" s="3"/>
      <c r="NE142" s="3"/>
      <c r="NF142" s="3"/>
      <c r="NG142" s="3"/>
      <c r="NH142" s="3"/>
      <c r="NI142" s="3"/>
      <c r="NJ142" s="3"/>
      <c r="NK142" s="3"/>
      <c r="NL142" s="3"/>
      <c r="NM142" s="3"/>
      <c r="NN142" s="3"/>
      <c r="NO142" s="3"/>
      <c r="NP142" s="3"/>
      <c r="NQ142" s="3"/>
      <c r="NR142" s="3"/>
      <c r="NS142" s="3"/>
      <c r="NT142" s="3"/>
      <c r="NU142" s="3"/>
      <c r="NV142" s="3"/>
      <c r="NW142" s="3"/>
      <c r="NX142" s="3"/>
      <c r="NY142" s="3"/>
      <c r="NZ142" s="3"/>
      <c r="OA142" s="3"/>
      <c r="OB142" s="3"/>
      <c r="OC142" s="3"/>
      <c r="OD142" s="3"/>
      <c r="OE142" s="3"/>
      <c r="OF142" s="3"/>
      <c r="OG142" s="3"/>
      <c r="OH142" s="3"/>
      <c r="OI142" s="3"/>
      <c r="OJ142" s="3"/>
      <c r="OK142" s="3"/>
      <c r="OL142" s="3"/>
      <c r="OM142" s="3"/>
      <c r="ON142" s="3"/>
      <c r="OO142" s="3"/>
      <c r="OP142" s="3"/>
      <c r="OQ142" s="3"/>
      <c r="OR142" s="3"/>
      <c r="OS142" s="3"/>
      <c r="OT142" s="3"/>
      <c r="OU142" s="3"/>
      <c r="OV142" s="3"/>
      <c r="OW142" s="3"/>
      <c r="OX142" s="3"/>
      <c r="OY142" s="3"/>
      <c r="OZ142" s="3"/>
      <c r="PA142" s="3"/>
      <c r="PB142" s="3"/>
      <c r="PC142" s="3"/>
      <c r="PD142" s="3"/>
      <c r="PE142" s="3"/>
    </row>
    <row r="143" spans="1:421" s="469" customFormat="1" ht="111" customHeight="1">
      <c r="A143" s="677">
        <v>14</v>
      </c>
      <c r="B143" s="601">
        <v>7000024508</v>
      </c>
      <c r="C143" s="601">
        <v>1030</v>
      </c>
      <c r="D143" s="601">
        <v>120</v>
      </c>
      <c r="E143" s="601">
        <v>100</v>
      </c>
      <c r="F143" s="601" t="s">
        <v>527</v>
      </c>
      <c r="G143" s="599">
        <v>100044213</v>
      </c>
      <c r="H143" s="321"/>
      <c r="I143" s="322"/>
      <c r="J143" s="321"/>
      <c r="K143" s="320"/>
      <c r="L143" s="600" t="s">
        <v>551</v>
      </c>
      <c r="M143" s="600" t="s">
        <v>219</v>
      </c>
      <c r="N143" s="600">
        <v>1</v>
      </c>
      <c r="O143" s="465"/>
      <c r="P143" s="601">
        <v>18</v>
      </c>
      <c r="Q143" s="318" t="str">
        <f t="shared" si="33"/>
        <v>INCLUDED</v>
      </c>
      <c r="R143" s="318" t="str">
        <f t="shared" si="31"/>
        <v>INCLUDED</v>
      </c>
      <c r="S143" s="318" t="str">
        <f t="shared" si="34"/>
        <v>INCLUDED</v>
      </c>
      <c r="T143" s="466">
        <f t="shared" si="21"/>
        <v>0</v>
      </c>
      <c r="U143" s="300">
        <f t="shared" si="22"/>
        <v>0</v>
      </c>
      <c r="V143" s="371">
        <f>Discount!$J$36</f>
        <v>0</v>
      </c>
      <c r="W143" s="300">
        <f t="shared" si="23"/>
        <v>0</v>
      </c>
      <c r="X143" s="301">
        <f t="shared" si="24"/>
        <v>0</v>
      </c>
      <c r="Y143" s="467">
        <f t="shared" si="25"/>
        <v>0</v>
      </c>
      <c r="Z143" s="546">
        <f t="shared" si="26"/>
        <v>0</v>
      </c>
      <c r="AA143" s="467">
        <f t="shared" si="27"/>
        <v>0</v>
      </c>
      <c r="AB143" s="468">
        <f t="shared" si="28"/>
        <v>0</v>
      </c>
      <c r="AC143" s="467">
        <f t="shared" si="29"/>
        <v>0</v>
      </c>
      <c r="AD143" s="468"/>
      <c r="AE143" s="550"/>
      <c r="AF143" s="6"/>
      <c r="AG143" s="6"/>
      <c r="AH143" s="6"/>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c r="FV143" s="3"/>
      <c r="FW143" s="3"/>
      <c r="FX143" s="3"/>
      <c r="FY143" s="3"/>
      <c r="FZ143" s="3"/>
      <c r="GA143" s="3"/>
      <c r="GB143" s="3"/>
      <c r="GC143" s="3"/>
      <c r="GD143" s="3"/>
      <c r="GE143" s="3"/>
      <c r="GF143" s="3"/>
      <c r="GG143" s="3"/>
      <c r="GH143" s="3"/>
      <c r="GI143" s="3"/>
      <c r="GJ143" s="3"/>
      <c r="GK143" s="3"/>
      <c r="GL143" s="3"/>
      <c r="GM143" s="3"/>
      <c r="GN143" s="3"/>
      <c r="GO143" s="3"/>
      <c r="GP143" s="3"/>
      <c r="GQ143" s="3"/>
      <c r="GR143" s="3"/>
      <c r="GS143" s="3"/>
      <c r="GT143" s="3"/>
      <c r="GU143" s="3"/>
      <c r="GV143" s="3"/>
      <c r="GW143" s="3"/>
      <c r="GX143" s="3"/>
      <c r="GY143" s="3"/>
      <c r="GZ143" s="3"/>
      <c r="HA143" s="3"/>
      <c r="HB143" s="3"/>
      <c r="HC143" s="3"/>
      <c r="HD143" s="3"/>
      <c r="HE143" s="3"/>
      <c r="HF143" s="3"/>
      <c r="HG143" s="3"/>
      <c r="HH143" s="3"/>
      <c r="HI143" s="3"/>
      <c r="HJ143" s="3"/>
      <c r="HK143" s="3"/>
      <c r="HL143" s="3"/>
      <c r="HM143" s="3"/>
      <c r="HN143" s="3"/>
      <c r="HO143" s="3"/>
      <c r="HP143" s="3"/>
      <c r="HQ143" s="3"/>
      <c r="HR143" s="3"/>
      <c r="HS143" s="3"/>
      <c r="HT143" s="3"/>
      <c r="HU143" s="3"/>
      <c r="HV143" s="3"/>
      <c r="HW143" s="3"/>
      <c r="HX143" s="3"/>
      <c r="HY143" s="3"/>
      <c r="HZ143" s="3"/>
      <c r="IA143" s="3"/>
      <c r="IB143" s="3"/>
      <c r="IC143" s="3"/>
      <c r="ID143" s="3"/>
      <c r="IE143" s="3"/>
      <c r="IF143" s="3"/>
      <c r="IG143" s="3"/>
      <c r="IH143" s="3"/>
      <c r="II143" s="3"/>
      <c r="IJ143" s="3"/>
      <c r="IK143" s="3"/>
      <c r="IL143" s="3"/>
      <c r="IM143" s="3"/>
      <c r="IN143" s="3"/>
      <c r="IO143" s="3"/>
      <c r="IP143" s="3"/>
      <c r="IQ143" s="3"/>
      <c r="IR143" s="3"/>
      <c r="IS143" s="3"/>
      <c r="IT143" s="3"/>
      <c r="IU143" s="3"/>
      <c r="IV143" s="3"/>
      <c r="IW143" s="3"/>
      <c r="IX143" s="3"/>
      <c r="IY143" s="3"/>
      <c r="IZ143" s="3"/>
      <c r="JA143" s="3"/>
      <c r="JB143" s="3"/>
      <c r="JC143" s="3"/>
      <c r="JD143" s="3"/>
      <c r="JE143" s="3"/>
      <c r="JF143" s="3"/>
      <c r="JG143" s="3"/>
      <c r="JH143" s="3"/>
      <c r="JI143" s="3"/>
      <c r="JJ143" s="3"/>
      <c r="JK143" s="3"/>
      <c r="JL143" s="3"/>
      <c r="JM143" s="3"/>
      <c r="JN143" s="3"/>
      <c r="JO143" s="3"/>
      <c r="JP143" s="3"/>
      <c r="JQ143" s="3"/>
      <c r="JR143" s="3"/>
      <c r="JS143" s="3"/>
      <c r="JT143" s="3"/>
      <c r="JU143" s="3"/>
      <c r="JV143" s="3"/>
      <c r="JW143" s="3"/>
      <c r="JX143" s="3"/>
      <c r="JY143" s="3"/>
      <c r="JZ143" s="3"/>
      <c r="KA143" s="3"/>
      <c r="KB143" s="3"/>
      <c r="KC143" s="3"/>
      <c r="KD143" s="3"/>
      <c r="KE143" s="3"/>
      <c r="KF143" s="3"/>
      <c r="KG143" s="3"/>
      <c r="KH143" s="3"/>
      <c r="KI143" s="3"/>
      <c r="KJ143" s="3"/>
      <c r="KK143" s="3"/>
      <c r="KL143" s="3"/>
      <c r="KM143" s="3"/>
      <c r="KN143" s="3"/>
      <c r="KO143" s="3"/>
      <c r="KP143" s="3"/>
      <c r="KQ143" s="3"/>
      <c r="KR143" s="3"/>
      <c r="KS143" s="3"/>
      <c r="KT143" s="3"/>
      <c r="KU143" s="3"/>
      <c r="KV143" s="3"/>
      <c r="KW143" s="3"/>
      <c r="KX143" s="3"/>
      <c r="KY143" s="3"/>
      <c r="KZ143" s="3"/>
      <c r="LA143" s="3"/>
      <c r="LB143" s="3"/>
      <c r="LC143" s="3"/>
      <c r="LD143" s="3"/>
      <c r="LE143" s="3"/>
      <c r="LF143" s="3"/>
      <c r="LG143" s="3"/>
      <c r="LH143" s="3"/>
      <c r="LI143" s="3"/>
      <c r="LJ143" s="3"/>
      <c r="LK143" s="3"/>
      <c r="LL143" s="3"/>
      <c r="LM143" s="3"/>
      <c r="LN143" s="3"/>
      <c r="LO143" s="3"/>
      <c r="LP143" s="3"/>
      <c r="LQ143" s="3"/>
      <c r="LR143" s="3"/>
      <c r="LS143" s="3"/>
      <c r="LT143" s="3"/>
      <c r="LU143" s="3"/>
      <c r="LV143" s="3"/>
      <c r="LW143" s="3"/>
      <c r="LX143" s="3"/>
      <c r="LY143" s="3"/>
      <c r="LZ143" s="3"/>
      <c r="MA143" s="3"/>
      <c r="MB143" s="3"/>
      <c r="MC143" s="3"/>
      <c r="MD143" s="3"/>
      <c r="ME143" s="3"/>
      <c r="MF143" s="3"/>
      <c r="MG143" s="3"/>
      <c r="MH143" s="3"/>
      <c r="MI143" s="3"/>
      <c r="MJ143" s="3"/>
      <c r="MK143" s="3"/>
      <c r="ML143" s="3"/>
      <c r="MM143" s="3"/>
      <c r="MN143" s="3"/>
      <c r="MO143" s="3"/>
      <c r="MP143" s="3"/>
      <c r="MQ143" s="3"/>
      <c r="MR143" s="3"/>
      <c r="MS143" s="3"/>
      <c r="MT143" s="3"/>
      <c r="MU143" s="3"/>
      <c r="MV143" s="3"/>
      <c r="MW143" s="3"/>
      <c r="MX143" s="3"/>
      <c r="MY143" s="3"/>
      <c r="MZ143" s="3"/>
      <c r="NA143" s="3"/>
      <c r="NB143" s="3"/>
      <c r="NC143" s="3"/>
      <c r="ND143" s="3"/>
      <c r="NE143" s="3"/>
      <c r="NF143" s="3"/>
      <c r="NG143" s="3"/>
      <c r="NH143" s="3"/>
      <c r="NI143" s="3"/>
      <c r="NJ143" s="3"/>
      <c r="NK143" s="3"/>
      <c r="NL143" s="3"/>
      <c r="NM143" s="3"/>
      <c r="NN143" s="3"/>
      <c r="NO143" s="3"/>
      <c r="NP143" s="3"/>
      <c r="NQ143" s="3"/>
      <c r="NR143" s="3"/>
      <c r="NS143" s="3"/>
      <c r="NT143" s="3"/>
      <c r="NU143" s="3"/>
      <c r="NV143" s="3"/>
      <c r="NW143" s="3"/>
      <c r="NX143" s="3"/>
      <c r="NY143" s="3"/>
      <c r="NZ143" s="3"/>
      <c r="OA143" s="3"/>
      <c r="OB143" s="3"/>
      <c r="OC143" s="3"/>
      <c r="OD143" s="3"/>
      <c r="OE143" s="3"/>
      <c r="OF143" s="3"/>
      <c r="OG143" s="3"/>
      <c r="OH143" s="3"/>
      <c r="OI143" s="3"/>
      <c r="OJ143" s="3"/>
      <c r="OK143" s="3"/>
      <c r="OL143" s="3"/>
      <c r="OM143" s="3"/>
      <c r="ON143" s="3"/>
      <c r="OO143" s="3"/>
      <c r="OP143" s="3"/>
      <c r="OQ143" s="3"/>
      <c r="OR143" s="3"/>
      <c r="OS143" s="3"/>
      <c r="OT143" s="3"/>
      <c r="OU143" s="3"/>
      <c r="OV143" s="3"/>
      <c r="OW143" s="3"/>
      <c r="OX143" s="3"/>
      <c r="OY143" s="3"/>
      <c r="OZ143" s="3"/>
      <c r="PA143" s="3"/>
      <c r="PB143" s="3"/>
      <c r="PC143" s="3"/>
      <c r="PD143" s="3"/>
      <c r="PE143" s="3"/>
    </row>
    <row r="144" spans="1:421" s="472" customFormat="1" ht="111" customHeight="1">
      <c r="A144" s="677">
        <v>15</v>
      </c>
      <c r="B144" s="601">
        <v>7000024508</v>
      </c>
      <c r="C144" s="601">
        <v>1030</v>
      </c>
      <c r="D144" s="601">
        <v>120</v>
      </c>
      <c r="E144" s="601">
        <v>110</v>
      </c>
      <c r="F144" s="601" t="s">
        <v>527</v>
      </c>
      <c r="G144" s="599">
        <v>100044212</v>
      </c>
      <c r="H144" s="321"/>
      <c r="I144" s="322"/>
      <c r="J144" s="321"/>
      <c r="K144" s="320"/>
      <c r="L144" s="600" t="s">
        <v>552</v>
      </c>
      <c r="M144" s="600" t="s">
        <v>219</v>
      </c>
      <c r="N144" s="600">
        <v>15</v>
      </c>
      <c r="O144" s="465"/>
      <c r="P144" s="601">
        <v>18</v>
      </c>
      <c r="Q144" s="318" t="str">
        <f t="shared" si="33"/>
        <v>INCLUDED</v>
      </c>
      <c r="R144" s="318" t="str">
        <f t="shared" si="31"/>
        <v>INCLUDED</v>
      </c>
      <c r="S144" s="318" t="str">
        <f t="shared" si="34"/>
        <v>INCLUDED</v>
      </c>
      <c r="T144" s="466">
        <f t="shared" si="21"/>
        <v>0</v>
      </c>
      <c r="U144" s="300">
        <f t="shared" si="22"/>
        <v>0</v>
      </c>
      <c r="V144" s="371">
        <f>Discount!$J$36</f>
        <v>0</v>
      </c>
      <c r="W144" s="300">
        <f t="shared" si="23"/>
        <v>0</v>
      </c>
      <c r="X144" s="301">
        <f t="shared" si="24"/>
        <v>0</v>
      </c>
      <c r="Y144" s="467">
        <f t="shared" si="25"/>
        <v>0</v>
      </c>
      <c r="Z144" s="546">
        <f t="shared" si="26"/>
        <v>0</v>
      </c>
      <c r="AA144" s="467">
        <f t="shared" si="27"/>
        <v>0</v>
      </c>
      <c r="AB144" s="468">
        <f t="shared" si="28"/>
        <v>0</v>
      </c>
      <c r="AC144" s="467">
        <f t="shared" si="29"/>
        <v>0</v>
      </c>
      <c r="AD144" s="468"/>
      <c r="AE144" s="550"/>
      <c r="AF144" s="6"/>
      <c r="AG144" s="6"/>
      <c r="AH144" s="6"/>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218"/>
      <c r="BI144" s="218"/>
      <c r="BJ144" s="218"/>
      <c r="BK144" s="218"/>
      <c r="BL144" s="218"/>
      <c r="BM144" s="218"/>
      <c r="BN144" s="218"/>
      <c r="BO144" s="218"/>
      <c r="BP144" s="218"/>
      <c r="BQ144" s="218"/>
      <c r="BR144" s="218"/>
      <c r="BS144" s="218"/>
      <c r="BT144" s="218"/>
      <c r="BU144" s="218"/>
      <c r="BV144" s="218"/>
      <c r="BW144" s="218"/>
      <c r="BX144" s="218"/>
      <c r="BY144" s="218"/>
      <c r="BZ144" s="218"/>
      <c r="CA144" s="218"/>
      <c r="CB144" s="218"/>
      <c r="CC144" s="218"/>
      <c r="CD144" s="218"/>
      <c r="CE144" s="218"/>
      <c r="CF144" s="218"/>
      <c r="CG144" s="218"/>
      <c r="CH144" s="218"/>
      <c r="CI144" s="218"/>
      <c r="CJ144" s="218"/>
      <c r="CK144" s="218"/>
      <c r="CL144" s="218"/>
      <c r="CM144" s="218"/>
      <c r="CN144" s="218"/>
      <c r="CO144" s="218"/>
      <c r="CP144" s="218"/>
      <c r="CQ144" s="218"/>
      <c r="CR144" s="218"/>
      <c r="CS144" s="218"/>
      <c r="CT144" s="218"/>
      <c r="CU144" s="218"/>
      <c r="CV144" s="218"/>
      <c r="CW144" s="218"/>
      <c r="CX144" s="218"/>
      <c r="CY144" s="218"/>
      <c r="CZ144" s="218"/>
      <c r="DA144" s="218"/>
      <c r="DB144" s="218"/>
      <c r="DC144" s="218"/>
      <c r="DD144" s="218"/>
      <c r="DE144" s="218"/>
      <c r="DF144" s="218"/>
      <c r="DG144" s="218"/>
      <c r="DH144" s="218"/>
      <c r="DI144" s="218"/>
      <c r="DJ144" s="218"/>
      <c r="DK144" s="218"/>
      <c r="DL144" s="218"/>
      <c r="DM144" s="218"/>
      <c r="DN144" s="218"/>
      <c r="DO144" s="218"/>
      <c r="DP144" s="218"/>
      <c r="DQ144" s="218"/>
      <c r="DR144" s="218"/>
      <c r="DS144" s="218"/>
      <c r="DT144" s="218"/>
      <c r="DU144" s="218"/>
      <c r="DV144" s="218"/>
      <c r="DW144" s="218"/>
      <c r="DX144" s="218"/>
      <c r="DY144" s="218"/>
      <c r="DZ144" s="218"/>
      <c r="EA144" s="218"/>
      <c r="EB144" s="218"/>
      <c r="EC144" s="218"/>
      <c r="ED144" s="218"/>
      <c r="EE144" s="218"/>
      <c r="EF144" s="218"/>
      <c r="EG144" s="218"/>
      <c r="EH144" s="218"/>
      <c r="EI144" s="218"/>
      <c r="EJ144" s="218"/>
      <c r="EK144" s="218"/>
      <c r="EL144" s="218"/>
      <c r="EM144" s="218"/>
      <c r="EN144" s="218"/>
      <c r="EO144" s="218"/>
      <c r="EP144" s="218"/>
      <c r="EQ144" s="218"/>
      <c r="ER144" s="218"/>
      <c r="ES144" s="218"/>
      <c r="ET144" s="218"/>
      <c r="EU144" s="218"/>
      <c r="EV144" s="218"/>
      <c r="EW144" s="218"/>
      <c r="EX144" s="218"/>
      <c r="EY144" s="218"/>
      <c r="EZ144" s="218"/>
      <c r="FA144" s="218"/>
      <c r="FB144" s="218"/>
      <c r="FC144" s="218"/>
      <c r="FD144" s="218"/>
      <c r="FE144" s="218"/>
      <c r="FF144" s="218"/>
      <c r="FG144" s="218"/>
      <c r="FH144" s="218"/>
      <c r="FI144" s="218"/>
      <c r="FJ144" s="218"/>
      <c r="FK144" s="218"/>
      <c r="FL144" s="218"/>
      <c r="FM144" s="218"/>
      <c r="FN144" s="218"/>
      <c r="FO144" s="218"/>
      <c r="FP144" s="218"/>
      <c r="FQ144" s="218"/>
      <c r="FR144" s="218"/>
      <c r="FS144" s="218"/>
      <c r="FT144" s="218"/>
      <c r="FU144" s="218"/>
      <c r="FV144" s="218"/>
      <c r="FW144" s="218"/>
      <c r="FX144" s="218"/>
      <c r="FY144" s="218"/>
      <c r="FZ144" s="218"/>
      <c r="GA144" s="218"/>
      <c r="GB144" s="218"/>
      <c r="GC144" s="218"/>
      <c r="GD144" s="218"/>
      <c r="GE144" s="218"/>
      <c r="GF144" s="218"/>
      <c r="GG144" s="218"/>
      <c r="GH144" s="218"/>
      <c r="GI144" s="218"/>
      <c r="GJ144" s="218"/>
      <c r="GK144" s="218"/>
      <c r="GL144" s="218"/>
      <c r="GM144" s="218"/>
      <c r="GN144" s="218"/>
      <c r="GO144" s="218"/>
      <c r="GP144" s="218"/>
      <c r="GQ144" s="218"/>
      <c r="GR144" s="218"/>
      <c r="GS144" s="218"/>
      <c r="GT144" s="218"/>
      <c r="GU144" s="218"/>
      <c r="GV144" s="218"/>
      <c r="GW144" s="218"/>
      <c r="GX144" s="218"/>
      <c r="GY144" s="218"/>
      <c r="GZ144" s="218"/>
      <c r="HA144" s="218"/>
      <c r="HB144" s="218"/>
      <c r="HC144" s="218"/>
      <c r="HD144" s="218"/>
      <c r="HE144" s="218"/>
      <c r="HF144" s="218"/>
      <c r="HG144" s="218"/>
      <c r="HH144" s="218"/>
      <c r="HI144" s="218"/>
      <c r="HJ144" s="218"/>
      <c r="HK144" s="218"/>
      <c r="HL144" s="218"/>
      <c r="HM144" s="218"/>
      <c r="HN144" s="218"/>
      <c r="HO144" s="218"/>
      <c r="HP144" s="218"/>
      <c r="HQ144" s="218"/>
      <c r="HR144" s="218"/>
      <c r="HS144" s="218"/>
      <c r="HT144" s="218"/>
      <c r="HU144" s="218"/>
      <c r="HV144" s="218"/>
      <c r="HW144" s="218"/>
      <c r="HX144" s="218"/>
      <c r="HY144" s="218"/>
      <c r="HZ144" s="218"/>
      <c r="IA144" s="218"/>
      <c r="IB144" s="218"/>
      <c r="IC144" s="218"/>
      <c r="ID144" s="218"/>
      <c r="IE144" s="218"/>
      <c r="IF144" s="218"/>
      <c r="IG144" s="218"/>
      <c r="IH144" s="218"/>
      <c r="II144" s="218"/>
      <c r="IJ144" s="218"/>
      <c r="IK144" s="218"/>
      <c r="IL144" s="218"/>
      <c r="IM144" s="218"/>
      <c r="IN144" s="218"/>
      <c r="IO144" s="218"/>
      <c r="IP144" s="218"/>
      <c r="IQ144" s="218"/>
      <c r="IR144" s="218"/>
      <c r="IS144" s="218"/>
      <c r="IT144" s="218"/>
      <c r="IU144" s="218"/>
      <c r="IV144" s="218"/>
      <c r="IW144" s="218"/>
      <c r="IX144" s="218"/>
      <c r="IY144" s="218"/>
      <c r="IZ144" s="218"/>
      <c r="JA144" s="218"/>
      <c r="JB144" s="218"/>
      <c r="JC144" s="218"/>
      <c r="JD144" s="218"/>
      <c r="JE144" s="218"/>
      <c r="JF144" s="218"/>
      <c r="JG144" s="218"/>
      <c r="JH144" s="218"/>
      <c r="JI144" s="218"/>
      <c r="JJ144" s="218"/>
      <c r="JK144" s="218"/>
      <c r="JL144" s="218"/>
      <c r="JM144" s="218"/>
      <c r="JN144" s="218"/>
      <c r="JO144" s="218"/>
      <c r="JP144" s="218"/>
      <c r="JQ144" s="218"/>
      <c r="JR144" s="218"/>
      <c r="JS144" s="218"/>
      <c r="JT144" s="218"/>
      <c r="JU144" s="218"/>
      <c r="JV144" s="218"/>
      <c r="JW144" s="218"/>
      <c r="JX144" s="218"/>
      <c r="JY144" s="218"/>
      <c r="JZ144" s="218"/>
      <c r="KA144" s="218"/>
      <c r="KB144" s="218"/>
      <c r="KC144" s="218"/>
      <c r="KD144" s="218"/>
      <c r="KE144" s="218"/>
      <c r="KF144" s="218"/>
      <c r="KG144" s="218"/>
      <c r="KH144" s="218"/>
      <c r="KI144" s="218"/>
      <c r="KJ144" s="218"/>
      <c r="KK144" s="218"/>
      <c r="KL144" s="218"/>
      <c r="KM144" s="218"/>
      <c r="KN144" s="218"/>
      <c r="KO144" s="218"/>
      <c r="KP144" s="218"/>
      <c r="KQ144" s="218"/>
      <c r="KR144" s="218"/>
      <c r="KS144" s="218"/>
      <c r="KT144" s="218"/>
      <c r="KU144" s="218"/>
      <c r="KV144" s="218"/>
      <c r="KW144" s="218"/>
      <c r="KX144" s="218"/>
      <c r="KY144" s="218"/>
      <c r="KZ144" s="218"/>
      <c r="LA144" s="218"/>
      <c r="LB144" s="218"/>
      <c r="LC144" s="218"/>
      <c r="LD144" s="218"/>
      <c r="LE144" s="218"/>
      <c r="LF144" s="218"/>
      <c r="LG144" s="218"/>
      <c r="LH144" s="218"/>
      <c r="LI144" s="218"/>
      <c r="LJ144" s="218"/>
      <c r="LK144" s="218"/>
      <c r="LL144" s="218"/>
      <c r="LM144" s="218"/>
      <c r="LN144" s="218"/>
      <c r="LO144" s="218"/>
      <c r="LP144" s="218"/>
      <c r="LQ144" s="218"/>
      <c r="LR144" s="218"/>
      <c r="LS144" s="218"/>
      <c r="LT144" s="218"/>
      <c r="LU144" s="218"/>
      <c r="LV144" s="218"/>
      <c r="LW144" s="218"/>
      <c r="LX144" s="218"/>
      <c r="LY144" s="218"/>
      <c r="LZ144" s="218"/>
      <c r="MA144" s="218"/>
      <c r="MB144" s="218"/>
      <c r="MC144" s="218"/>
      <c r="MD144" s="218"/>
      <c r="ME144" s="218"/>
      <c r="MF144" s="218"/>
      <c r="MG144" s="218"/>
      <c r="MH144" s="218"/>
      <c r="MI144" s="218"/>
      <c r="MJ144" s="218"/>
      <c r="MK144" s="218"/>
      <c r="ML144" s="218"/>
      <c r="MM144" s="218"/>
      <c r="MN144" s="218"/>
      <c r="MO144" s="218"/>
      <c r="MP144" s="218"/>
      <c r="MQ144" s="218"/>
      <c r="MR144" s="218"/>
      <c r="MS144" s="218"/>
      <c r="MT144" s="218"/>
      <c r="MU144" s="218"/>
      <c r="MV144" s="218"/>
      <c r="MW144" s="218"/>
      <c r="MX144" s="218"/>
      <c r="MY144" s="218"/>
      <c r="MZ144" s="218"/>
      <c r="NA144" s="218"/>
      <c r="NB144" s="218"/>
      <c r="NC144" s="218"/>
      <c r="ND144" s="218"/>
      <c r="NE144" s="218"/>
      <c r="NF144" s="218"/>
      <c r="NG144" s="218"/>
      <c r="NH144" s="218"/>
      <c r="NI144" s="218"/>
      <c r="NJ144" s="218"/>
      <c r="NK144" s="218"/>
      <c r="NL144" s="218"/>
      <c r="NM144" s="218"/>
      <c r="NN144" s="218"/>
      <c r="NO144" s="218"/>
      <c r="NP144" s="218"/>
      <c r="NQ144" s="218"/>
      <c r="NR144" s="218"/>
      <c r="NS144" s="218"/>
      <c r="NT144" s="218"/>
      <c r="NU144" s="218"/>
      <c r="NV144" s="218"/>
      <c r="NW144" s="218"/>
      <c r="NX144" s="218"/>
      <c r="NY144" s="218"/>
      <c r="NZ144" s="218"/>
      <c r="OA144" s="218"/>
      <c r="OB144" s="218"/>
      <c r="OC144" s="218"/>
      <c r="OD144" s="218"/>
      <c r="OE144" s="218"/>
      <c r="OF144" s="218"/>
      <c r="OG144" s="218"/>
      <c r="OH144" s="218"/>
      <c r="OI144" s="218"/>
      <c r="OJ144" s="218"/>
      <c r="OK144" s="218"/>
      <c r="OL144" s="218"/>
      <c r="OM144" s="218"/>
      <c r="ON144" s="218"/>
      <c r="OO144" s="218"/>
      <c r="OP144" s="218"/>
      <c r="OQ144" s="218"/>
      <c r="OR144" s="218"/>
      <c r="OS144" s="218"/>
      <c r="OT144" s="218"/>
      <c r="OU144" s="218"/>
      <c r="OV144" s="218"/>
      <c r="OW144" s="218"/>
      <c r="OX144" s="218"/>
      <c r="OY144" s="218"/>
      <c r="OZ144" s="218"/>
      <c r="PA144" s="218"/>
      <c r="PB144" s="218"/>
      <c r="PC144" s="218"/>
      <c r="PD144" s="218"/>
      <c r="PE144" s="218"/>
    </row>
    <row r="145" spans="1:421" s="469" customFormat="1" ht="111" customHeight="1">
      <c r="A145" s="677">
        <v>16</v>
      </c>
      <c r="B145" s="601">
        <v>7000024508</v>
      </c>
      <c r="C145" s="601">
        <v>1030</v>
      </c>
      <c r="D145" s="601">
        <v>120</v>
      </c>
      <c r="E145" s="601">
        <v>120</v>
      </c>
      <c r="F145" s="601" t="s">
        <v>527</v>
      </c>
      <c r="G145" s="599">
        <v>100044202</v>
      </c>
      <c r="H145" s="321"/>
      <c r="I145" s="322"/>
      <c r="J145" s="321"/>
      <c r="K145" s="320"/>
      <c r="L145" s="600" t="s">
        <v>553</v>
      </c>
      <c r="M145" s="600" t="s">
        <v>219</v>
      </c>
      <c r="N145" s="600">
        <v>6</v>
      </c>
      <c r="O145" s="465"/>
      <c r="P145" s="601">
        <v>18</v>
      </c>
      <c r="Q145" s="318" t="str">
        <f t="shared" si="33"/>
        <v>INCLUDED</v>
      </c>
      <c r="R145" s="318" t="str">
        <f t="shared" si="31"/>
        <v>INCLUDED</v>
      </c>
      <c r="S145" s="318" t="str">
        <f t="shared" si="34"/>
        <v>INCLUDED</v>
      </c>
      <c r="T145" s="466">
        <f t="shared" si="21"/>
        <v>0</v>
      </c>
      <c r="U145" s="300">
        <f t="shared" si="22"/>
        <v>0</v>
      </c>
      <c r="V145" s="371">
        <f>Discount!$J$36</f>
        <v>0</v>
      </c>
      <c r="W145" s="300">
        <f t="shared" si="23"/>
        <v>0</v>
      </c>
      <c r="X145" s="301">
        <f t="shared" si="24"/>
        <v>0</v>
      </c>
      <c r="Y145" s="467">
        <f t="shared" si="25"/>
        <v>0</v>
      </c>
      <c r="Z145" s="546">
        <f t="shared" si="26"/>
        <v>0</v>
      </c>
      <c r="AA145" s="467">
        <f t="shared" si="27"/>
        <v>0</v>
      </c>
      <c r="AB145" s="468">
        <f t="shared" si="28"/>
        <v>0</v>
      </c>
      <c r="AC145" s="467">
        <f t="shared" si="29"/>
        <v>0</v>
      </c>
      <c r="AD145" s="468"/>
      <c r="AE145" s="550"/>
      <c r="AF145" s="6"/>
      <c r="AG145" s="6"/>
      <c r="AH145" s="6"/>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c r="HW145" s="3"/>
      <c r="HX145" s="3"/>
      <c r="HY145" s="3"/>
      <c r="HZ145" s="3"/>
      <c r="IA145" s="3"/>
      <c r="IB145" s="3"/>
      <c r="IC145" s="3"/>
      <c r="ID145" s="3"/>
      <c r="IE145" s="3"/>
      <c r="IF145" s="3"/>
      <c r="IG145" s="3"/>
      <c r="IH145" s="3"/>
      <c r="II145" s="3"/>
      <c r="IJ145" s="3"/>
      <c r="IK145" s="3"/>
      <c r="IL145" s="3"/>
      <c r="IM145" s="3"/>
      <c r="IN145" s="3"/>
      <c r="IO145" s="3"/>
      <c r="IP145" s="3"/>
      <c r="IQ145" s="3"/>
      <c r="IR145" s="3"/>
      <c r="IS145" s="3"/>
      <c r="IT145" s="3"/>
      <c r="IU145" s="3"/>
      <c r="IV145" s="3"/>
      <c r="IW145" s="3"/>
      <c r="IX145" s="3"/>
      <c r="IY145" s="3"/>
      <c r="IZ145" s="3"/>
      <c r="JA145" s="3"/>
      <c r="JB145" s="3"/>
      <c r="JC145" s="3"/>
      <c r="JD145" s="3"/>
      <c r="JE145" s="3"/>
      <c r="JF145" s="3"/>
      <c r="JG145" s="3"/>
      <c r="JH145" s="3"/>
      <c r="JI145" s="3"/>
      <c r="JJ145" s="3"/>
      <c r="JK145" s="3"/>
      <c r="JL145" s="3"/>
      <c r="JM145" s="3"/>
      <c r="JN145" s="3"/>
      <c r="JO145" s="3"/>
      <c r="JP145" s="3"/>
      <c r="JQ145" s="3"/>
      <c r="JR145" s="3"/>
      <c r="JS145" s="3"/>
      <c r="JT145" s="3"/>
      <c r="JU145" s="3"/>
      <c r="JV145" s="3"/>
      <c r="JW145" s="3"/>
      <c r="JX145" s="3"/>
      <c r="JY145" s="3"/>
      <c r="JZ145" s="3"/>
      <c r="KA145" s="3"/>
      <c r="KB145" s="3"/>
      <c r="KC145" s="3"/>
      <c r="KD145" s="3"/>
      <c r="KE145" s="3"/>
      <c r="KF145" s="3"/>
      <c r="KG145" s="3"/>
      <c r="KH145" s="3"/>
      <c r="KI145" s="3"/>
      <c r="KJ145" s="3"/>
      <c r="KK145" s="3"/>
      <c r="KL145" s="3"/>
      <c r="KM145" s="3"/>
      <c r="KN145" s="3"/>
      <c r="KO145" s="3"/>
      <c r="KP145" s="3"/>
      <c r="KQ145" s="3"/>
      <c r="KR145" s="3"/>
      <c r="KS145" s="3"/>
      <c r="KT145" s="3"/>
      <c r="KU145" s="3"/>
      <c r="KV145" s="3"/>
      <c r="KW145" s="3"/>
      <c r="KX145" s="3"/>
      <c r="KY145" s="3"/>
      <c r="KZ145" s="3"/>
      <c r="LA145" s="3"/>
      <c r="LB145" s="3"/>
      <c r="LC145" s="3"/>
      <c r="LD145" s="3"/>
      <c r="LE145" s="3"/>
      <c r="LF145" s="3"/>
      <c r="LG145" s="3"/>
      <c r="LH145" s="3"/>
      <c r="LI145" s="3"/>
      <c r="LJ145" s="3"/>
      <c r="LK145" s="3"/>
      <c r="LL145" s="3"/>
      <c r="LM145" s="3"/>
      <c r="LN145" s="3"/>
      <c r="LO145" s="3"/>
      <c r="LP145" s="3"/>
      <c r="LQ145" s="3"/>
      <c r="LR145" s="3"/>
      <c r="LS145" s="3"/>
      <c r="LT145" s="3"/>
      <c r="LU145" s="3"/>
      <c r="LV145" s="3"/>
      <c r="LW145" s="3"/>
      <c r="LX145" s="3"/>
      <c r="LY145" s="3"/>
      <c r="LZ145" s="3"/>
      <c r="MA145" s="3"/>
      <c r="MB145" s="3"/>
      <c r="MC145" s="3"/>
      <c r="MD145" s="3"/>
      <c r="ME145" s="3"/>
      <c r="MF145" s="3"/>
      <c r="MG145" s="3"/>
      <c r="MH145" s="3"/>
      <c r="MI145" s="3"/>
      <c r="MJ145" s="3"/>
      <c r="MK145" s="3"/>
      <c r="ML145" s="3"/>
      <c r="MM145" s="3"/>
      <c r="MN145" s="3"/>
      <c r="MO145" s="3"/>
      <c r="MP145" s="3"/>
      <c r="MQ145" s="3"/>
      <c r="MR145" s="3"/>
      <c r="MS145" s="3"/>
      <c r="MT145" s="3"/>
      <c r="MU145" s="3"/>
      <c r="MV145" s="3"/>
      <c r="MW145" s="3"/>
      <c r="MX145" s="3"/>
      <c r="MY145" s="3"/>
      <c r="MZ145" s="3"/>
      <c r="NA145" s="3"/>
      <c r="NB145" s="3"/>
      <c r="NC145" s="3"/>
      <c r="ND145" s="3"/>
      <c r="NE145" s="3"/>
      <c r="NF145" s="3"/>
      <c r="NG145" s="3"/>
      <c r="NH145" s="3"/>
      <c r="NI145" s="3"/>
      <c r="NJ145" s="3"/>
      <c r="NK145" s="3"/>
      <c r="NL145" s="3"/>
      <c r="NM145" s="3"/>
      <c r="NN145" s="3"/>
      <c r="NO145" s="3"/>
      <c r="NP145" s="3"/>
      <c r="NQ145" s="3"/>
      <c r="NR145" s="3"/>
      <c r="NS145" s="3"/>
      <c r="NT145" s="3"/>
      <c r="NU145" s="3"/>
      <c r="NV145" s="3"/>
      <c r="NW145" s="3"/>
      <c r="NX145" s="3"/>
      <c r="NY145" s="3"/>
      <c r="NZ145" s="3"/>
      <c r="OA145" s="3"/>
      <c r="OB145" s="3"/>
      <c r="OC145" s="3"/>
      <c r="OD145" s="3"/>
      <c r="OE145" s="3"/>
      <c r="OF145" s="3"/>
      <c r="OG145" s="3"/>
      <c r="OH145" s="3"/>
      <c r="OI145" s="3"/>
      <c r="OJ145" s="3"/>
      <c r="OK145" s="3"/>
      <c r="OL145" s="3"/>
      <c r="OM145" s="3"/>
      <c r="ON145" s="3"/>
      <c r="OO145" s="3"/>
      <c r="OP145" s="3"/>
      <c r="OQ145" s="3"/>
      <c r="OR145" s="3"/>
      <c r="OS145" s="3"/>
      <c r="OT145" s="3"/>
      <c r="OU145" s="3"/>
      <c r="OV145" s="3"/>
      <c r="OW145" s="3"/>
      <c r="OX145" s="3"/>
      <c r="OY145" s="3"/>
      <c r="OZ145" s="3"/>
      <c r="PA145" s="3"/>
      <c r="PB145" s="3"/>
      <c r="PC145" s="3"/>
      <c r="PD145" s="3"/>
      <c r="PE145" s="3"/>
    </row>
    <row r="146" spans="1:421" s="469" customFormat="1" ht="111" customHeight="1">
      <c r="A146" s="677">
        <v>17</v>
      </c>
      <c r="B146" s="601">
        <v>7000024508</v>
      </c>
      <c r="C146" s="601">
        <v>1030</v>
      </c>
      <c r="D146" s="601">
        <v>120</v>
      </c>
      <c r="E146" s="601">
        <v>130</v>
      </c>
      <c r="F146" s="601" t="s">
        <v>527</v>
      </c>
      <c r="G146" s="599">
        <v>100044205</v>
      </c>
      <c r="H146" s="321"/>
      <c r="I146" s="322"/>
      <c r="J146" s="321"/>
      <c r="K146" s="320"/>
      <c r="L146" s="600" t="s">
        <v>555</v>
      </c>
      <c r="M146" s="600" t="s">
        <v>219</v>
      </c>
      <c r="N146" s="600">
        <v>4</v>
      </c>
      <c r="O146" s="465"/>
      <c r="P146" s="601">
        <v>18</v>
      </c>
      <c r="Q146" s="318" t="str">
        <f t="shared" si="33"/>
        <v>INCLUDED</v>
      </c>
      <c r="R146" s="318" t="str">
        <f t="shared" si="31"/>
        <v>INCLUDED</v>
      </c>
      <c r="S146" s="318" t="str">
        <f t="shared" si="34"/>
        <v>INCLUDED</v>
      </c>
      <c r="T146" s="466">
        <f t="shared" si="21"/>
        <v>0</v>
      </c>
      <c r="U146" s="300">
        <f t="shared" si="22"/>
        <v>0</v>
      </c>
      <c r="V146" s="371">
        <f>Discount!$J$36</f>
        <v>0</v>
      </c>
      <c r="W146" s="300">
        <f t="shared" si="23"/>
        <v>0</v>
      </c>
      <c r="X146" s="301">
        <f t="shared" si="24"/>
        <v>0</v>
      </c>
      <c r="Y146" s="467">
        <f t="shared" si="25"/>
        <v>0</v>
      </c>
      <c r="Z146" s="546">
        <f t="shared" si="26"/>
        <v>0</v>
      </c>
      <c r="AA146" s="467">
        <f t="shared" si="27"/>
        <v>0</v>
      </c>
      <c r="AB146" s="468">
        <f t="shared" si="28"/>
        <v>0</v>
      </c>
      <c r="AC146" s="467">
        <f t="shared" si="29"/>
        <v>0</v>
      </c>
      <c r="AD146" s="468"/>
      <c r="AE146" s="550"/>
      <c r="AF146" s="6"/>
      <c r="AG146" s="6"/>
      <c r="AH146" s="6"/>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c r="HW146" s="3"/>
      <c r="HX146" s="3"/>
      <c r="HY146" s="3"/>
      <c r="HZ146" s="3"/>
      <c r="IA146" s="3"/>
      <c r="IB146" s="3"/>
      <c r="IC146" s="3"/>
      <c r="ID146" s="3"/>
      <c r="IE146" s="3"/>
      <c r="IF146" s="3"/>
      <c r="IG146" s="3"/>
      <c r="IH146" s="3"/>
      <c r="II146" s="3"/>
      <c r="IJ146" s="3"/>
      <c r="IK146" s="3"/>
      <c r="IL146" s="3"/>
      <c r="IM146" s="3"/>
      <c r="IN146" s="3"/>
      <c r="IO146" s="3"/>
      <c r="IP146" s="3"/>
      <c r="IQ146" s="3"/>
      <c r="IR146" s="3"/>
      <c r="IS146" s="3"/>
      <c r="IT146" s="3"/>
      <c r="IU146" s="3"/>
      <c r="IV146" s="3"/>
      <c r="IW146" s="3"/>
      <c r="IX146" s="3"/>
      <c r="IY146" s="3"/>
      <c r="IZ146" s="3"/>
      <c r="JA146" s="3"/>
      <c r="JB146" s="3"/>
      <c r="JC146" s="3"/>
      <c r="JD146" s="3"/>
      <c r="JE146" s="3"/>
      <c r="JF146" s="3"/>
      <c r="JG146" s="3"/>
      <c r="JH146" s="3"/>
      <c r="JI146" s="3"/>
      <c r="JJ146" s="3"/>
      <c r="JK146" s="3"/>
      <c r="JL146" s="3"/>
      <c r="JM146" s="3"/>
      <c r="JN146" s="3"/>
      <c r="JO146" s="3"/>
      <c r="JP146" s="3"/>
      <c r="JQ146" s="3"/>
      <c r="JR146" s="3"/>
      <c r="JS146" s="3"/>
      <c r="JT146" s="3"/>
      <c r="JU146" s="3"/>
      <c r="JV146" s="3"/>
      <c r="JW146" s="3"/>
      <c r="JX146" s="3"/>
      <c r="JY146" s="3"/>
      <c r="JZ146" s="3"/>
      <c r="KA146" s="3"/>
      <c r="KB146" s="3"/>
      <c r="KC146" s="3"/>
      <c r="KD146" s="3"/>
      <c r="KE146" s="3"/>
      <c r="KF146" s="3"/>
      <c r="KG146" s="3"/>
      <c r="KH146" s="3"/>
      <c r="KI146" s="3"/>
      <c r="KJ146" s="3"/>
      <c r="KK146" s="3"/>
      <c r="KL146" s="3"/>
      <c r="KM146" s="3"/>
      <c r="KN146" s="3"/>
      <c r="KO146" s="3"/>
      <c r="KP146" s="3"/>
      <c r="KQ146" s="3"/>
      <c r="KR146" s="3"/>
      <c r="KS146" s="3"/>
      <c r="KT146" s="3"/>
      <c r="KU146" s="3"/>
      <c r="KV146" s="3"/>
      <c r="KW146" s="3"/>
      <c r="KX146" s="3"/>
      <c r="KY146" s="3"/>
      <c r="KZ146" s="3"/>
      <c r="LA146" s="3"/>
      <c r="LB146" s="3"/>
      <c r="LC146" s="3"/>
      <c r="LD146" s="3"/>
      <c r="LE146" s="3"/>
      <c r="LF146" s="3"/>
      <c r="LG146" s="3"/>
      <c r="LH146" s="3"/>
      <c r="LI146" s="3"/>
      <c r="LJ146" s="3"/>
      <c r="LK146" s="3"/>
      <c r="LL146" s="3"/>
      <c r="LM146" s="3"/>
      <c r="LN146" s="3"/>
      <c r="LO146" s="3"/>
      <c r="LP146" s="3"/>
      <c r="LQ146" s="3"/>
      <c r="LR146" s="3"/>
      <c r="LS146" s="3"/>
      <c r="LT146" s="3"/>
      <c r="LU146" s="3"/>
      <c r="LV146" s="3"/>
      <c r="LW146" s="3"/>
      <c r="LX146" s="3"/>
      <c r="LY146" s="3"/>
      <c r="LZ146" s="3"/>
      <c r="MA146" s="3"/>
      <c r="MB146" s="3"/>
      <c r="MC146" s="3"/>
      <c r="MD146" s="3"/>
      <c r="ME146" s="3"/>
      <c r="MF146" s="3"/>
      <c r="MG146" s="3"/>
      <c r="MH146" s="3"/>
      <c r="MI146" s="3"/>
      <c r="MJ146" s="3"/>
      <c r="MK146" s="3"/>
      <c r="ML146" s="3"/>
      <c r="MM146" s="3"/>
      <c r="MN146" s="3"/>
      <c r="MO146" s="3"/>
      <c r="MP146" s="3"/>
      <c r="MQ146" s="3"/>
      <c r="MR146" s="3"/>
      <c r="MS146" s="3"/>
      <c r="MT146" s="3"/>
      <c r="MU146" s="3"/>
      <c r="MV146" s="3"/>
      <c r="MW146" s="3"/>
      <c r="MX146" s="3"/>
      <c r="MY146" s="3"/>
      <c r="MZ146" s="3"/>
      <c r="NA146" s="3"/>
      <c r="NB146" s="3"/>
      <c r="NC146" s="3"/>
      <c r="ND146" s="3"/>
      <c r="NE146" s="3"/>
      <c r="NF146" s="3"/>
      <c r="NG146" s="3"/>
      <c r="NH146" s="3"/>
      <c r="NI146" s="3"/>
      <c r="NJ146" s="3"/>
      <c r="NK146" s="3"/>
      <c r="NL146" s="3"/>
      <c r="NM146" s="3"/>
      <c r="NN146" s="3"/>
      <c r="NO146" s="3"/>
      <c r="NP146" s="3"/>
      <c r="NQ146" s="3"/>
      <c r="NR146" s="3"/>
      <c r="NS146" s="3"/>
      <c r="NT146" s="3"/>
      <c r="NU146" s="3"/>
      <c r="NV146" s="3"/>
      <c r="NW146" s="3"/>
      <c r="NX146" s="3"/>
      <c r="NY146" s="3"/>
      <c r="NZ146" s="3"/>
      <c r="OA146" s="3"/>
      <c r="OB146" s="3"/>
      <c r="OC146" s="3"/>
      <c r="OD146" s="3"/>
      <c r="OE146" s="3"/>
      <c r="OF146" s="3"/>
      <c r="OG146" s="3"/>
      <c r="OH146" s="3"/>
      <c r="OI146" s="3"/>
      <c r="OJ146" s="3"/>
      <c r="OK146" s="3"/>
      <c r="OL146" s="3"/>
      <c r="OM146" s="3"/>
      <c r="ON146" s="3"/>
      <c r="OO146" s="3"/>
      <c r="OP146" s="3"/>
      <c r="OQ146" s="3"/>
      <c r="OR146" s="3"/>
      <c r="OS146" s="3"/>
      <c r="OT146" s="3"/>
      <c r="OU146" s="3"/>
      <c r="OV146" s="3"/>
      <c r="OW146" s="3"/>
      <c r="OX146" s="3"/>
      <c r="OY146" s="3"/>
      <c r="OZ146" s="3"/>
      <c r="PA146" s="3"/>
      <c r="PB146" s="3"/>
      <c r="PC146" s="3"/>
      <c r="PD146" s="3"/>
      <c r="PE146" s="3"/>
    </row>
    <row r="147" spans="1:421" s="469" customFormat="1" ht="111" customHeight="1">
      <c r="A147" s="677">
        <v>18</v>
      </c>
      <c r="B147" s="601">
        <v>7000024508</v>
      </c>
      <c r="C147" s="601">
        <v>1030</v>
      </c>
      <c r="D147" s="601">
        <v>120</v>
      </c>
      <c r="E147" s="601">
        <v>140</v>
      </c>
      <c r="F147" s="601" t="s">
        <v>527</v>
      </c>
      <c r="G147" s="599">
        <v>100044208</v>
      </c>
      <c r="H147" s="321"/>
      <c r="I147" s="322"/>
      <c r="J147" s="321"/>
      <c r="K147" s="320"/>
      <c r="L147" s="600" t="s">
        <v>557</v>
      </c>
      <c r="M147" s="600" t="s">
        <v>219</v>
      </c>
      <c r="N147" s="600">
        <v>4</v>
      </c>
      <c r="O147" s="465"/>
      <c r="P147" s="601">
        <v>18</v>
      </c>
      <c r="Q147" s="318" t="str">
        <f t="shared" si="33"/>
        <v>INCLUDED</v>
      </c>
      <c r="R147" s="318" t="str">
        <f t="shared" si="31"/>
        <v>INCLUDED</v>
      </c>
      <c r="S147" s="318" t="str">
        <f t="shared" si="34"/>
        <v>INCLUDED</v>
      </c>
      <c r="T147" s="466">
        <f t="shared" si="21"/>
        <v>0</v>
      </c>
      <c r="U147" s="300">
        <f t="shared" si="22"/>
        <v>0</v>
      </c>
      <c r="V147" s="371">
        <f>Discount!$J$36</f>
        <v>0</v>
      </c>
      <c r="W147" s="300">
        <f t="shared" si="23"/>
        <v>0</v>
      </c>
      <c r="X147" s="301">
        <f t="shared" si="24"/>
        <v>0</v>
      </c>
      <c r="Y147" s="467">
        <f t="shared" si="25"/>
        <v>0</v>
      </c>
      <c r="Z147" s="546">
        <f t="shared" si="26"/>
        <v>0</v>
      </c>
      <c r="AA147" s="467">
        <f t="shared" si="27"/>
        <v>0</v>
      </c>
      <c r="AB147" s="468">
        <f t="shared" si="28"/>
        <v>0</v>
      </c>
      <c r="AC147" s="467">
        <f t="shared" si="29"/>
        <v>0</v>
      </c>
      <c r="AD147" s="468"/>
      <c r="AE147" s="550"/>
      <c r="AF147" s="6"/>
      <c r="AG147" s="6"/>
      <c r="AH147" s="6"/>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3"/>
      <c r="FX147" s="3"/>
      <c r="FY147" s="3"/>
      <c r="FZ147" s="3"/>
      <c r="GA147" s="3"/>
      <c r="GB147" s="3"/>
      <c r="GC147" s="3"/>
      <c r="GD147" s="3"/>
      <c r="GE147" s="3"/>
      <c r="GF147" s="3"/>
      <c r="GG147" s="3"/>
      <c r="GH147" s="3"/>
      <c r="GI147" s="3"/>
      <c r="GJ147" s="3"/>
      <c r="GK147" s="3"/>
      <c r="GL147" s="3"/>
      <c r="GM147" s="3"/>
      <c r="GN147" s="3"/>
      <c r="GO147" s="3"/>
      <c r="GP147" s="3"/>
      <c r="GQ147" s="3"/>
      <c r="GR147" s="3"/>
      <c r="GS147" s="3"/>
      <c r="GT147" s="3"/>
      <c r="GU147" s="3"/>
      <c r="GV147" s="3"/>
      <c r="GW147" s="3"/>
      <c r="GX147" s="3"/>
      <c r="GY147" s="3"/>
      <c r="GZ147" s="3"/>
      <c r="HA147" s="3"/>
      <c r="HB147" s="3"/>
      <c r="HC147" s="3"/>
      <c r="HD147" s="3"/>
      <c r="HE147" s="3"/>
      <c r="HF147" s="3"/>
      <c r="HG147" s="3"/>
      <c r="HH147" s="3"/>
      <c r="HI147" s="3"/>
      <c r="HJ147" s="3"/>
      <c r="HK147" s="3"/>
      <c r="HL147" s="3"/>
      <c r="HM147" s="3"/>
      <c r="HN147" s="3"/>
      <c r="HO147" s="3"/>
      <c r="HP147" s="3"/>
      <c r="HQ147" s="3"/>
      <c r="HR147" s="3"/>
      <c r="HS147" s="3"/>
      <c r="HT147" s="3"/>
      <c r="HU147" s="3"/>
      <c r="HV147" s="3"/>
      <c r="HW147" s="3"/>
      <c r="HX147" s="3"/>
      <c r="HY147" s="3"/>
      <c r="HZ147" s="3"/>
      <c r="IA147" s="3"/>
      <c r="IB147" s="3"/>
      <c r="IC147" s="3"/>
      <c r="ID147" s="3"/>
      <c r="IE147" s="3"/>
      <c r="IF147" s="3"/>
      <c r="IG147" s="3"/>
      <c r="IH147" s="3"/>
      <c r="II147" s="3"/>
      <c r="IJ147" s="3"/>
      <c r="IK147" s="3"/>
      <c r="IL147" s="3"/>
      <c r="IM147" s="3"/>
      <c r="IN147" s="3"/>
      <c r="IO147" s="3"/>
      <c r="IP147" s="3"/>
      <c r="IQ147" s="3"/>
      <c r="IR147" s="3"/>
      <c r="IS147" s="3"/>
      <c r="IT147" s="3"/>
      <c r="IU147" s="3"/>
      <c r="IV147" s="3"/>
      <c r="IW147" s="3"/>
      <c r="IX147" s="3"/>
      <c r="IY147" s="3"/>
      <c r="IZ147" s="3"/>
      <c r="JA147" s="3"/>
      <c r="JB147" s="3"/>
      <c r="JC147" s="3"/>
      <c r="JD147" s="3"/>
      <c r="JE147" s="3"/>
      <c r="JF147" s="3"/>
      <c r="JG147" s="3"/>
      <c r="JH147" s="3"/>
      <c r="JI147" s="3"/>
      <c r="JJ147" s="3"/>
      <c r="JK147" s="3"/>
      <c r="JL147" s="3"/>
      <c r="JM147" s="3"/>
      <c r="JN147" s="3"/>
      <c r="JO147" s="3"/>
      <c r="JP147" s="3"/>
      <c r="JQ147" s="3"/>
      <c r="JR147" s="3"/>
      <c r="JS147" s="3"/>
      <c r="JT147" s="3"/>
      <c r="JU147" s="3"/>
      <c r="JV147" s="3"/>
      <c r="JW147" s="3"/>
      <c r="JX147" s="3"/>
      <c r="JY147" s="3"/>
      <c r="JZ147" s="3"/>
      <c r="KA147" s="3"/>
      <c r="KB147" s="3"/>
      <c r="KC147" s="3"/>
      <c r="KD147" s="3"/>
      <c r="KE147" s="3"/>
      <c r="KF147" s="3"/>
      <c r="KG147" s="3"/>
      <c r="KH147" s="3"/>
      <c r="KI147" s="3"/>
      <c r="KJ147" s="3"/>
      <c r="KK147" s="3"/>
      <c r="KL147" s="3"/>
      <c r="KM147" s="3"/>
      <c r="KN147" s="3"/>
      <c r="KO147" s="3"/>
      <c r="KP147" s="3"/>
      <c r="KQ147" s="3"/>
      <c r="KR147" s="3"/>
      <c r="KS147" s="3"/>
      <c r="KT147" s="3"/>
      <c r="KU147" s="3"/>
      <c r="KV147" s="3"/>
      <c r="KW147" s="3"/>
      <c r="KX147" s="3"/>
      <c r="KY147" s="3"/>
      <c r="KZ147" s="3"/>
      <c r="LA147" s="3"/>
      <c r="LB147" s="3"/>
      <c r="LC147" s="3"/>
      <c r="LD147" s="3"/>
      <c r="LE147" s="3"/>
      <c r="LF147" s="3"/>
      <c r="LG147" s="3"/>
      <c r="LH147" s="3"/>
      <c r="LI147" s="3"/>
      <c r="LJ147" s="3"/>
      <c r="LK147" s="3"/>
      <c r="LL147" s="3"/>
      <c r="LM147" s="3"/>
      <c r="LN147" s="3"/>
      <c r="LO147" s="3"/>
      <c r="LP147" s="3"/>
      <c r="LQ147" s="3"/>
      <c r="LR147" s="3"/>
      <c r="LS147" s="3"/>
      <c r="LT147" s="3"/>
      <c r="LU147" s="3"/>
      <c r="LV147" s="3"/>
      <c r="LW147" s="3"/>
      <c r="LX147" s="3"/>
      <c r="LY147" s="3"/>
      <c r="LZ147" s="3"/>
      <c r="MA147" s="3"/>
      <c r="MB147" s="3"/>
      <c r="MC147" s="3"/>
      <c r="MD147" s="3"/>
      <c r="ME147" s="3"/>
      <c r="MF147" s="3"/>
      <c r="MG147" s="3"/>
      <c r="MH147" s="3"/>
      <c r="MI147" s="3"/>
      <c r="MJ147" s="3"/>
      <c r="MK147" s="3"/>
      <c r="ML147" s="3"/>
      <c r="MM147" s="3"/>
      <c r="MN147" s="3"/>
      <c r="MO147" s="3"/>
      <c r="MP147" s="3"/>
      <c r="MQ147" s="3"/>
      <c r="MR147" s="3"/>
      <c r="MS147" s="3"/>
      <c r="MT147" s="3"/>
      <c r="MU147" s="3"/>
      <c r="MV147" s="3"/>
      <c r="MW147" s="3"/>
      <c r="MX147" s="3"/>
      <c r="MY147" s="3"/>
      <c r="MZ147" s="3"/>
      <c r="NA147" s="3"/>
      <c r="NB147" s="3"/>
      <c r="NC147" s="3"/>
      <c r="ND147" s="3"/>
      <c r="NE147" s="3"/>
      <c r="NF147" s="3"/>
      <c r="NG147" s="3"/>
      <c r="NH147" s="3"/>
      <c r="NI147" s="3"/>
      <c r="NJ147" s="3"/>
      <c r="NK147" s="3"/>
      <c r="NL147" s="3"/>
      <c r="NM147" s="3"/>
      <c r="NN147" s="3"/>
      <c r="NO147" s="3"/>
      <c r="NP147" s="3"/>
      <c r="NQ147" s="3"/>
      <c r="NR147" s="3"/>
      <c r="NS147" s="3"/>
      <c r="NT147" s="3"/>
      <c r="NU147" s="3"/>
      <c r="NV147" s="3"/>
      <c r="NW147" s="3"/>
      <c r="NX147" s="3"/>
      <c r="NY147" s="3"/>
      <c r="NZ147" s="3"/>
      <c r="OA147" s="3"/>
      <c r="OB147" s="3"/>
      <c r="OC147" s="3"/>
      <c r="OD147" s="3"/>
      <c r="OE147" s="3"/>
      <c r="OF147" s="3"/>
      <c r="OG147" s="3"/>
      <c r="OH147" s="3"/>
      <c r="OI147" s="3"/>
      <c r="OJ147" s="3"/>
      <c r="OK147" s="3"/>
      <c r="OL147" s="3"/>
      <c r="OM147" s="3"/>
      <c r="ON147" s="3"/>
      <c r="OO147" s="3"/>
      <c r="OP147" s="3"/>
      <c r="OQ147" s="3"/>
      <c r="OR147" s="3"/>
      <c r="OS147" s="3"/>
      <c r="OT147" s="3"/>
      <c r="OU147" s="3"/>
      <c r="OV147" s="3"/>
      <c r="OW147" s="3"/>
      <c r="OX147" s="3"/>
      <c r="OY147" s="3"/>
      <c r="OZ147" s="3"/>
      <c r="PA147" s="3"/>
      <c r="PB147" s="3"/>
      <c r="PC147" s="3"/>
      <c r="PD147" s="3"/>
      <c r="PE147" s="3"/>
    </row>
    <row r="148" spans="1:421" s="469" customFormat="1" ht="111" customHeight="1">
      <c r="A148" s="677">
        <v>19</v>
      </c>
      <c r="B148" s="601">
        <v>7000024508</v>
      </c>
      <c r="C148" s="601">
        <v>1030</v>
      </c>
      <c r="D148" s="601">
        <v>120</v>
      </c>
      <c r="E148" s="601">
        <v>150</v>
      </c>
      <c r="F148" s="601" t="s">
        <v>527</v>
      </c>
      <c r="G148" s="599">
        <v>100044262</v>
      </c>
      <c r="H148" s="321"/>
      <c r="I148" s="322"/>
      <c r="J148" s="321"/>
      <c r="K148" s="320"/>
      <c r="L148" s="600" t="s">
        <v>558</v>
      </c>
      <c r="M148" s="600" t="s">
        <v>219</v>
      </c>
      <c r="N148" s="600">
        <v>284</v>
      </c>
      <c r="O148" s="465"/>
      <c r="P148" s="601">
        <v>18</v>
      </c>
      <c r="Q148" s="318" t="str">
        <f t="shared" si="33"/>
        <v>INCLUDED</v>
      </c>
      <c r="R148" s="318" t="str">
        <f t="shared" si="31"/>
        <v>INCLUDED</v>
      </c>
      <c r="S148" s="318" t="str">
        <f t="shared" si="34"/>
        <v>INCLUDED</v>
      </c>
      <c r="T148" s="466">
        <f t="shared" si="21"/>
        <v>0</v>
      </c>
      <c r="U148" s="300">
        <f t="shared" si="22"/>
        <v>0</v>
      </c>
      <c r="V148" s="371">
        <f>Discount!$J$36</f>
        <v>0</v>
      </c>
      <c r="W148" s="300">
        <f t="shared" si="23"/>
        <v>0</v>
      </c>
      <c r="X148" s="301">
        <f t="shared" si="24"/>
        <v>0</v>
      </c>
      <c r="Y148" s="467">
        <f t="shared" si="25"/>
        <v>0</v>
      </c>
      <c r="Z148" s="546">
        <f t="shared" si="26"/>
        <v>0</v>
      </c>
      <c r="AA148" s="467">
        <f t="shared" si="27"/>
        <v>0</v>
      </c>
      <c r="AB148" s="468">
        <f t="shared" si="28"/>
        <v>0</v>
      </c>
      <c r="AC148" s="467">
        <f t="shared" si="29"/>
        <v>0</v>
      </c>
      <c r="AD148" s="468"/>
      <c r="AE148" s="550"/>
      <c r="AF148" s="6"/>
      <c r="AG148" s="6"/>
      <c r="AH148" s="6"/>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c r="FV148" s="3"/>
      <c r="FW148" s="3"/>
      <c r="FX148" s="3"/>
      <c r="FY148" s="3"/>
      <c r="FZ148" s="3"/>
      <c r="GA148" s="3"/>
      <c r="GB148" s="3"/>
      <c r="GC148" s="3"/>
      <c r="GD148" s="3"/>
      <c r="GE148" s="3"/>
      <c r="GF148" s="3"/>
      <c r="GG148" s="3"/>
      <c r="GH148" s="3"/>
      <c r="GI148" s="3"/>
      <c r="GJ148" s="3"/>
      <c r="GK148" s="3"/>
      <c r="GL148" s="3"/>
      <c r="GM148" s="3"/>
      <c r="GN148" s="3"/>
      <c r="GO148" s="3"/>
      <c r="GP148" s="3"/>
      <c r="GQ148" s="3"/>
      <c r="GR148" s="3"/>
      <c r="GS148" s="3"/>
      <c r="GT148" s="3"/>
      <c r="GU148" s="3"/>
      <c r="GV148" s="3"/>
      <c r="GW148" s="3"/>
      <c r="GX148" s="3"/>
      <c r="GY148" s="3"/>
      <c r="GZ148" s="3"/>
      <c r="HA148" s="3"/>
      <c r="HB148" s="3"/>
      <c r="HC148" s="3"/>
      <c r="HD148" s="3"/>
      <c r="HE148" s="3"/>
      <c r="HF148" s="3"/>
      <c r="HG148" s="3"/>
      <c r="HH148" s="3"/>
      <c r="HI148" s="3"/>
      <c r="HJ148" s="3"/>
      <c r="HK148" s="3"/>
      <c r="HL148" s="3"/>
      <c r="HM148" s="3"/>
      <c r="HN148" s="3"/>
      <c r="HO148" s="3"/>
      <c r="HP148" s="3"/>
      <c r="HQ148" s="3"/>
      <c r="HR148" s="3"/>
      <c r="HS148" s="3"/>
      <c r="HT148" s="3"/>
      <c r="HU148" s="3"/>
      <c r="HV148" s="3"/>
      <c r="HW148" s="3"/>
      <c r="HX148" s="3"/>
      <c r="HY148" s="3"/>
      <c r="HZ148" s="3"/>
      <c r="IA148" s="3"/>
      <c r="IB148" s="3"/>
      <c r="IC148" s="3"/>
      <c r="ID148" s="3"/>
      <c r="IE148" s="3"/>
      <c r="IF148" s="3"/>
      <c r="IG148" s="3"/>
      <c r="IH148" s="3"/>
      <c r="II148" s="3"/>
      <c r="IJ148" s="3"/>
      <c r="IK148" s="3"/>
      <c r="IL148" s="3"/>
      <c r="IM148" s="3"/>
      <c r="IN148" s="3"/>
      <c r="IO148" s="3"/>
      <c r="IP148" s="3"/>
      <c r="IQ148" s="3"/>
      <c r="IR148" s="3"/>
      <c r="IS148" s="3"/>
      <c r="IT148" s="3"/>
      <c r="IU148" s="3"/>
      <c r="IV148" s="3"/>
      <c r="IW148" s="3"/>
      <c r="IX148" s="3"/>
      <c r="IY148" s="3"/>
      <c r="IZ148" s="3"/>
      <c r="JA148" s="3"/>
      <c r="JB148" s="3"/>
      <c r="JC148" s="3"/>
      <c r="JD148" s="3"/>
      <c r="JE148" s="3"/>
      <c r="JF148" s="3"/>
      <c r="JG148" s="3"/>
      <c r="JH148" s="3"/>
      <c r="JI148" s="3"/>
      <c r="JJ148" s="3"/>
      <c r="JK148" s="3"/>
      <c r="JL148" s="3"/>
      <c r="JM148" s="3"/>
      <c r="JN148" s="3"/>
      <c r="JO148" s="3"/>
      <c r="JP148" s="3"/>
      <c r="JQ148" s="3"/>
      <c r="JR148" s="3"/>
      <c r="JS148" s="3"/>
      <c r="JT148" s="3"/>
      <c r="JU148" s="3"/>
      <c r="JV148" s="3"/>
      <c r="JW148" s="3"/>
      <c r="JX148" s="3"/>
      <c r="JY148" s="3"/>
      <c r="JZ148" s="3"/>
      <c r="KA148" s="3"/>
      <c r="KB148" s="3"/>
      <c r="KC148" s="3"/>
      <c r="KD148" s="3"/>
      <c r="KE148" s="3"/>
      <c r="KF148" s="3"/>
      <c r="KG148" s="3"/>
      <c r="KH148" s="3"/>
      <c r="KI148" s="3"/>
      <c r="KJ148" s="3"/>
      <c r="KK148" s="3"/>
      <c r="KL148" s="3"/>
      <c r="KM148" s="3"/>
      <c r="KN148" s="3"/>
      <c r="KO148" s="3"/>
      <c r="KP148" s="3"/>
      <c r="KQ148" s="3"/>
      <c r="KR148" s="3"/>
      <c r="KS148" s="3"/>
      <c r="KT148" s="3"/>
      <c r="KU148" s="3"/>
      <c r="KV148" s="3"/>
      <c r="KW148" s="3"/>
      <c r="KX148" s="3"/>
      <c r="KY148" s="3"/>
      <c r="KZ148" s="3"/>
      <c r="LA148" s="3"/>
      <c r="LB148" s="3"/>
      <c r="LC148" s="3"/>
      <c r="LD148" s="3"/>
      <c r="LE148" s="3"/>
      <c r="LF148" s="3"/>
      <c r="LG148" s="3"/>
      <c r="LH148" s="3"/>
      <c r="LI148" s="3"/>
      <c r="LJ148" s="3"/>
      <c r="LK148" s="3"/>
      <c r="LL148" s="3"/>
      <c r="LM148" s="3"/>
      <c r="LN148" s="3"/>
      <c r="LO148" s="3"/>
      <c r="LP148" s="3"/>
      <c r="LQ148" s="3"/>
      <c r="LR148" s="3"/>
      <c r="LS148" s="3"/>
      <c r="LT148" s="3"/>
      <c r="LU148" s="3"/>
      <c r="LV148" s="3"/>
      <c r="LW148" s="3"/>
      <c r="LX148" s="3"/>
      <c r="LY148" s="3"/>
      <c r="LZ148" s="3"/>
      <c r="MA148" s="3"/>
      <c r="MB148" s="3"/>
      <c r="MC148" s="3"/>
      <c r="MD148" s="3"/>
      <c r="ME148" s="3"/>
      <c r="MF148" s="3"/>
      <c r="MG148" s="3"/>
      <c r="MH148" s="3"/>
      <c r="MI148" s="3"/>
      <c r="MJ148" s="3"/>
      <c r="MK148" s="3"/>
      <c r="ML148" s="3"/>
      <c r="MM148" s="3"/>
      <c r="MN148" s="3"/>
      <c r="MO148" s="3"/>
      <c r="MP148" s="3"/>
      <c r="MQ148" s="3"/>
      <c r="MR148" s="3"/>
      <c r="MS148" s="3"/>
      <c r="MT148" s="3"/>
      <c r="MU148" s="3"/>
      <c r="MV148" s="3"/>
      <c r="MW148" s="3"/>
      <c r="MX148" s="3"/>
      <c r="MY148" s="3"/>
      <c r="MZ148" s="3"/>
      <c r="NA148" s="3"/>
      <c r="NB148" s="3"/>
      <c r="NC148" s="3"/>
      <c r="ND148" s="3"/>
      <c r="NE148" s="3"/>
      <c r="NF148" s="3"/>
      <c r="NG148" s="3"/>
      <c r="NH148" s="3"/>
      <c r="NI148" s="3"/>
      <c r="NJ148" s="3"/>
      <c r="NK148" s="3"/>
      <c r="NL148" s="3"/>
      <c r="NM148" s="3"/>
      <c r="NN148" s="3"/>
      <c r="NO148" s="3"/>
      <c r="NP148" s="3"/>
      <c r="NQ148" s="3"/>
      <c r="NR148" s="3"/>
      <c r="NS148" s="3"/>
      <c r="NT148" s="3"/>
      <c r="NU148" s="3"/>
      <c r="NV148" s="3"/>
      <c r="NW148" s="3"/>
      <c r="NX148" s="3"/>
      <c r="NY148" s="3"/>
      <c r="NZ148" s="3"/>
      <c r="OA148" s="3"/>
      <c r="OB148" s="3"/>
      <c r="OC148" s="3"/>
      <c r="OD148" s="3"/>
      <c r="OE148" s="3"/>
      <c r="OF148" s="3"/>
      <c r="OG148" s="3"/>
      <c r="OH148" s="3"/>
      <c r="OI148" s="3"/>
      <c r="OJ148" s="3"/>
      <c r="OK148" s="3"/>
      <c r="OL148" s="3"/>
      <c r="OM148" s="3"/>
      <c r="ON148" s="3"/>
      <c r="OO148" s="3"/>
      <c r="OP148" s="3"/>
      <c r="OQ148" s="3"/>
      <c r="OR148" s="3"/>
      <c r="OS148" s="3"/>
      <c r="OT148" s="3"/>
      <c r="OU148" s="3"/>
      <c r="OV148" s="3"/>
      <c r="OW148" s="3"/>
      <c r="OX148" s="3"/>
      <c r="OY148" s="3"/>
      <c r="OZ148" s="3"/>
      <c r="PA148" s="3"/>
      <c r="PB148" s="3"/>
      <c r="PC148" s="3"/>
      <c r="PD148" s="3"/>
      <c r="PE148" s="3"/>
    </row>
    <row r="149" spans="1:421" s="472" customFormat="1" ht="111" customHeight="1">
      <c r="A149" s="677">
        <v>20</v>
      </c>
      <c r="B149" s="601">
        <v>7000024508</v>
      </c>
      <c r="C149" s="601">
        <v>1030</v>
      </c>
      <c r="D149" s="601">
        <v>120</v>
      </c>
      <c r="E149" s="601">
        <v>160</v>
      </c>
      <c r="F149" s="601" t="s">
        <v>527</v>
      </c>
      <c r="G149" s="599">
        <v>100044263</v>
      </c>
      <c r="H149" s="321"/>
      <c r="I149" s="322"/>
      <c r="J149" s="321"/>
      <c r="K149" s="320"/>
      <c r="L149" s="600" t="s">
        <v>559</v>
      </c>
      <c r="M149" s="600" t="s">
        <v>219</v>
      </c>
      <c r="N149" s="600">
        <v>382</v>
      </c>
      <c r="O149" s="465"/>
      <c r="P149" s="601">
        <v>18</v>
      </c>
      <c r="Q149" s="318" t="str">
        <f t="shared" si="33"/>
        <v>INCLUDED</v>
      </c>
      <c r="R149" s="318" t="str">
        <f t="shared" si="31"/>
        <v>INCLUDED</v>
      </c>
      <c r="S149" s="318" t="str">
        <f t="shared" si="34"/>
        <v>INCLUDED</v>
      </c>
      <c r="T149" s="466">
        <f t="shared" si="21"/>
        <v>0</v>
      </c>
      <c r="U149" s="300">
        <f t="shared" si="22"/>
        <v>0</v>
      </c>
      <c r="V149" s="371">
        <f>Discount!$J$36</f>
        <v>0</v>
      </c>
      <c r="W149" s="300">
        <f t="shared" si="23"/>
        <v>0</v>
      </c>
      <c r="X149" s="301">
        <f t="shared" si="24"/>
        <v>0</v>
      </c>
      <c r="Y149" s="467">
        <f t="shared" si="25"/>
        <v>0</v>
      </c>
      <c r="Z149" s="546">
        <f t="shared" si="26"/>
        <v>0</v>
      </c>
      <c r="AA149" s="467">
        <f t="shared" si="27"/>
        <v>0</v>
      </c>
      <c r="AB149" s="468">
        <f t="shared" si="28"/>
        <v>0</v>
      </c>
      <c r="AC149" s="467">
        <f t="shared" si="29"/>
        <v>0</v>
      </c>
      <c r="AD149" s="468"/>
      <c r="AE149" s="550"/>
      <c r="AF149" s="6"/>
      <c r="AG149" s="6"/>
      <c r="AH149" s="6"/>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218"/>
      <c r="BI149" s="218"/>
      <c r="BJ149" s="218"/>
      <c r="BK149" s="218"/>
      <c r="BL149" s="218"/>
      <c r="BM149" s="218"/>
      <c r="BN149" s="218"/>
      <c r="BO149" s="218"/>
      <c r="BP149" s="218"/>
      <c r="BQ149" s="218"/>
      <c r="BR149" s="218"/>
      <c r="BS149" s="218"/>
      <c r="BT149" s="218"/>
      <c r="BU149" s="218"/>
      <c r="BV149" s="218"/>
      <c r="BW149" s="218"/>
      <c r="BX149" s="218"/>
      <c r="BY149" s="218"/>
      <c r="BZ149" s="218"/>
      <c r="CA149" s="218"/>
      <c r="CB149" s="218"/>
      <c r="CC149" s="218"/>
      <c r="CD149" s="218"/>
      <c r="CE149" s="218"/>
      <c r="CF149" s="218"/>
      <c r="CG149" s="218"/>
      <c r="CH149" s="218"/>
      <c r="CI149" s="218"/>
      <c r="CJ149" s="218"/>
      <c r="CK149" s="218"/>
      <c r="CL149" s="218"/>
      <c r="CM149" s="218"/>
      <c r="CN149" s="218"/>
      <c r="CO149" s="218"/>
      <c r="CP149" s="218"/>
      <c r="CQ149" s="218"/>
      <c r="CR149" s="218"/>
      <c r="CS149" s="218"/>
      <c r="CT149" s="218"/>
      <c r="CU149" s="218"/>
      <c r="CV149" s="218"/>
      <c r="CW149" s="218"/>
      <c r="CX149" s="218"/>
      <c r="CY149" s="218"/>
      <c r="CZ149" s="218"/>
      <c r="DA149" s="218"/>
      <c r="DB149" s="218"/>
      <c r="DC149" s="218"/>
      <c r="DD149" s="218"/>
      <c r="DE149" s="218"/>
      <c r="DF149" s="218"/>
      <c r="DG149" s="218"/>
      <c r="DH149" s="218"/>
      <c r="DI149" s="218"/>
      <c r="DJ149" s="218"/>
      <c r="DK149" s="218"/>
      <c r="DL149" s="218"/>
      <c r="DM149" s="218"/>
      <c r="DN149" s="218"/>
      <c r="DO149" s="218"/>
      <c r="DP149" s="218"/>
      <c r="DQ149" s="218"/>
      <c r="DR149" s="218"/>
      <c r="DS149" s="218"/>
      <c r="DT149" s="218"/>
      <c r="DU149" s="218"/>
      <c r="DV149" s="218"/>
      <c r="DW149" s="218"/>
      <c r="DX149" s="218"/>
      <c r="DY149" s="218"/>
      <c r="DZ149" s="218"/>
      <c r="EA149" s="218"/>
      <c r="EB149" s="218"/>
      <c r="EC149" s="218"/>
      <c r="ED149" s="218"/>
      <c r="EE149" s="218"/>
      <c r="EF149" s="218"/>
      <c r="EG149" s="218"/>
      <c r="EH149" s="218"/>
      <c r="EI149" s="218"/>
      <c r="EJ149" s="218"/>
      <c r="EK149" s="218"/>
      <c r="EL149" s="218"/>
      <c r="EM149" s="218"/>
      <c r="EN149" s="218"/>
      <c r="EO149" s="218"/>
      <c r="EP149" s="218"/>
      <c r="EQ149" s="218"/>
      <c r="ER149" s="218"/>
      <c r="ES149" s="218"/>
      <c r="ET149" s="218"/>
      <c r="EU149" s="218"/>
      <c r="EV149" s="218"/>
      <c r="EW149" s="218"/>
      <c r="EX149" s="218"/>
      <c r="EY149" s="218"/>
      <c r="EZ149" s="218"/>
      <c r="FA149" s="218"/>
      <c r="FB149" s="218"/>
      <c r="FC149" s="218"/>
      <c r="FD149" s="218"/>
      <c r="FE149" s="218"/>
      <c r="FF149" s="218"/>
      <c r="FG149" s="218"/>
      <c r="FH149" s="218"/>
      <c r="FI149" s="218"/>
      <c r="FJ149" s="218"/>
      <c r="FK149" s="218"/>
      <c r="FL149" s="218"/>
      <c r="FM149" s="218"/>
      <c r="FN149" s="218"/>
      <c r="FO149" s="218"/>
      <c r="FP149" s="218"/>
      <c r="FQ149" s="218"/>
      <c r="FR149" s="218"/>
      <c r="FS149" s="218"/>
      <c r="FT149" s="218"/>
      <c r="FU149" s="218"/>
      <c r="FV149" s="218"/>
      <c r="FW149" s="218"/>
      <c r="FX149" s="218"/>
      <c r="FY149" s="218"/>
      <c r="FZ149" s="218"/>
      <c r="GA149" s="218"/>
      <c r="GB149" s="218"/>
      <c r="GC149" s="218"/>
      <c r="GD149" s="218"/>
      <c r="GE149" s="218"/>
      <c r="GF149" s="218"/>
      <c r="GG149" s="218"/>
      <c r="GH149" s="218"/>
      <c r="GI149" s="218"/>
      <c r="GJ149" s="218"/>
      <c r="GK149" s="218"/>
      <c r="GL149" s="218"/>
      <c r="GM149" s="218"/>
      <c r="GN149" s="218"/>
      <c r="GO149" s="218"/>
      <c r="GP149" s="218"/>
      <c r="GQ149" s="218"/>
      <c r="GR149" s="218"/>
      <c r="GS149" s="218"/>
      <c r="GT149" s="218"/>
      <c r="GU149" s="218"/>
      <c r="GV149" s="218"/>
      <c r="GW149" s="218"/>
      <c r="GX149" s="218"/>
      <c r="GY149" s="218"/>
      <c r="GZ149" s="218"/>
      <c r="HA149" s="218"/>
      <c r="HB149" s="218"/>
      <c r="HC149" s="218"/>
      <c r="HD149" s="218"/>
      <c r="HE149" s="218"/>
      <c r="HF149" s="218"/>
      <c r="HG149" s="218"/>
      <c r="HH149" s="218"/>
      <c r="HI149" s="218"/>
      <c r="HJ149" s="218"/>
      <c r="HK149" s="218"/>
      <c r="HL149" s="218"/>
      <c r="HM149" s="218"/>
      <c r="HN149" s="218"/>
      <c r="HO149" s="218"/>
      <c r="HP149" s="218"/>
      <c r="HQ149" s="218"/>
      <c r="HR149" s="218"/>
      <c r="HS149" s="218"/>
      <c r="HT149" s="218"/>
      <c r="HU149" s="218"/>
      <c r="HV149" s="218"/>
      <c r="HW149" s="218"/>
      <c r="HX149" s="218"/>
      <c r="HY149" s="218"/>
      <c r="HZ149" s="218"/>
      <c r="IA149" s="218"/>
      <c r="IB149" s="218"/>
      <c r="IC149" s="218"/>
      <c r="ID149" s="218"/>
      <c r="IE149" s="218"/>
      <c r="IF149" s="218"/>
      <c r="IG149" s="218"/>
      <c r="IH149" s="218"/>
      <c r="II149" s="218"/>
      <c r="IJ149" s="218"/>
      <c r="IK149" s="218"/>
      <c r="IL149" s="218"/>
      <c r="IM149" s="218"/>
      <c r="IN149" s="218"/>
      <c r="IO149" s="218"/>
      <c r="IP149" s="218"/>
      <c r="IQ149" s="218"/>
      <c r="IR149" s="218"/>
      <c r="IS149" s="218"/>
      <c r="IT149" s="218"/>
      <c r="IU149" s="218"/>
      <c r="IV149" s="218"/>
      <c r="IW149" s="218"/>
      <c r="IX149" s="218"/>
      <c r="IY149" s="218"/>
      <c r="IZ149" s="218"/>
      <c r="JA149" s="218"/>
      <c r="JB149" s="218"/>
      <c r="JC149" s="218"/>
      <c r="JD149" s="218"/>
      <c r="JE149" s="218"/>
      <c r="JF149" s="218"/>
      <c r="JG149" s="218"/>
      <c r="JH149" s="218"/>
      <c r="JI149" s="218"/>
      <c r="JJ149" s="218"/>
      <c r="JK149" s="218"/>
      <c r="JL149" s="218"/>
      <c r="JM149" s="218"/>
      <c r="JN149" s="218"/>
      <c r="JO149" s="218"/>
      <c r="JP149" s="218"/>
      <c r="JQ149" s="218"/>
      <c r="JR149" s="218"/>
      <c r="JS149" s="218"/>
      <c r="JT149" s="218"/>
      <c r="JU149" s="218"/>
      <c r="JV149" s="218"/>
      <c r="JW149" s="218"/>
      <c r="JX149" s="218"/>
      <c r="JY149" s="218"/>
      <c r="JZ149" s="218"/>
      <c r="KA149" s="218"/>
      <c r="KB149" s="218"/>
      <c r="KC149" s="218"/>
      <c r="KD149" s="218"/>
      <c r="KE149" s="218"/>
      <c r="KF149" s="218"/>
      <c r="KG149" s="218"/>
      <c r="KH149" s="218"/>
      <c r="KI149" s="218"/>
      <c r="KJ149" s="218"/>
      <c r="KK149" s="218"/>
      <c r="KL149" s="218"/>
      <c r="KM149" s="218"/>
      <c r="KN149" s="218"/>
      <c r="KO149" s="218"/>
      <c r="KP149" s="218"/>
      <c r="KQ149" s="218"/>
      <c r="KR149" s="218"/>
      <c r="KS149" s="218"/>
      <c r="KT149" s="218"/>
      <c r="KU149" s="218"/>
      <c r="KV149" s="218"/>
      <c r="KW149" s="218"/>
      <c r="KX149" s="218"/>
      <c r="KY149" s="218"/>
      <c r="KZ149" s="218"/>
      <c r="LA149" s="218"/>
      <c r="LB149" s="218"/>
      <c r="LC149" s="218"/>
      <c r="LD149" s="218"/>
      <c r="LE149" s="218"/>
      <c r="LF149" s="218"/>
      <c r="LG149" s="218"/>
      <c r="LH149" s="218"/>
      <c r="LI149" s="218"/>
      <c r="LJ149" s="218"/>
      <c r="LK149" s="218"/>
      <c r="LL149" s="218"/>
      <c r="LM149" s="218"/>
      <c r="LN149" s="218"/>
      <c r="LO149" s="218"/>
      <c r="LP149" s="218"/>
      <c r="LQ149" s="218"/>
      <c r="LR149" s="218"/>
      <c r="LS149" s="218"/>
      <c r="LT149" s="218"/>
      <c r="LU149" s="218"/>
      <c r="LV149" s="218"/>
      <c r="LW149" s="218"/>
      <c r="LX149" s="218"/>
      <c r="LY149" s="218"/>
      <c r="LZ149" s="218"/>
      <c r="MA149" s="218"/>
      <c r="MB149" s="218"/>
      <c r="MC149" s="218"/>
      <c r="MD149" s="218"/>
      <c r="ME149" s="218"/>
      <c r="MF149" s="218"/>
      <c r="MG149" s="218"/>
      <c r="MH149" s="218"/>
      <c r="MI149" s="218"/>
      <c r="MJ149" s="218"/>
      <c r="MK149" s="218"/>
      <c r="ML149" s="218"/>
      <c r="MM149" s="218"/>
      <c r="MN149" s="218"/>
      <c r="MO149" s="218"/>
      <c r="MP149" s="218"/>
      <c r="MQ149" s="218"/>
      <c r="MR149" s="218"/>
      <c r="MS149" s="218"/>
      <c r="MT149" s="218"/>
      <c r="MU149" s="218"/>
      <c r="MV149" s="218"/>
      <c r="MW149" s="218"/>
      <c r="MX149" s="218"/>
      <c r="MY149" s="218"/>
      <c r="MZ149" s="218"/>
      <c r="NA149" s="218"/>
      <c r="NB149" s="218"/>
      <c r="NC149" s="218"/>
      <c r="ND149" s="218"/>
      <c r="NE149" s="218"/>
      <c r="NF149" s="218"/>
      <c r="NG149" s="218"/>
      <c r="NH149" s="218"/>
      <c r="NI149" s="218"/>
      <c r="NJ149" s="218"/>
      <c r="NK149" s="218"/>
      <c r="NL149" s="218"/>
      <c r="NM149" s="218"/>
      <c r="NN149" s="218"/>
      <c r="NO149" s="218"/>
      <c r="NP149" s="218"/>
      <c r="NQ149" s="218"/>
      <c r="NR149" s="218"/>
      <c r="NS149" s="218"/>
      <c r="NT149" s="218"/>
      <c r="NU149" s="218"/>
      <c r="NV149" s="218"/>
      <c r="NW149" s="218"/>
      <c r="NX149" s="218"/>
      <c r="NY149" s="218"/>
      <c r="NZ149" s="218"/>
      <c r="OA149" s="218"/>
      <c r="OB149" s="218"/>
      <c r="OC149" s="218"/>
      <c r="OD149" s="218"/>
      <c r="OE149" s="218"/>
      <c r="OF149" s="218"/>
      <c r="OG149" s="218"/>
      <c r="OH149" s="218"/>
      <c r="OI149" s="218"/>
      <c r="OJ149" s="218"/>
      <c r="OK149" s="218"/>
      <c r="OL149" s="218"/>
      <c r="OM149" s="218"/>
      <c r="ON149" s="218"/>
      <c r="OO149" s="218"/>
      <c r="OP149" s="218"/>
      <c r="OQ149" s="218"/>
      <c r="OR149" s="218"/>
      <c r="OS149" s="218"/>
      <c r="OT149" s="218"/>
      <c r="OU149" s="218"/>
      <c r="OV149" s="218"/>
      <c r="OW149" s="218"/>
      <c r="OX149" s="218"/>
      <c r="OY149" s="218"/>
      <c r="OZ149" s="218"/>
      <c r="PA149" s="218"/>
      <c r="PB149" s="218"/>
      <c r="PC149" s="218"/>
      <c r="PD149" s="218"/>
      <c r="PE149" s="218"/>
    </row>
    <row r="150" spans="1:421" s="472" customFormat="1" ht="111" customHeight="1">
      <c r="A150" s="677">
        <v>21</v>
      </c>
      <c r="B150" s="601">
        <v>7000024508</v>
      </c>
      <c r="C150" s="601">
        <v>1030</v>
      </c>
      <c r="D150" s="601">
        <v>120</v>
      </c>
      <c r="E150" s="601">
        <v>170</v>
      </c>
      <c r="F150" s="601" t="s">
        <v>527</v>
      </c>
      <c r="G150" s="599">
        <v>100044264</v>
      </c>
      <c r="H150" s="321"/>
      <c r="I150" s="322"/>
      <c r="J150" s="321"/>
      <c r="K150" s="320"/>
      <c r="L150" s="600" t="s">
        <v>560</v>
      </c>
      <c r="M150" s="600" t="s">
        <v>219</v>
      </c>
      <c r="N150" s="600">
        <v>226</v>
      </c>
      <c r="O150" s="465"/>
      <c r="P150" s="601">
        <v>18</v>
      </c>
      <c r="Q150" s="318" t="str">
        <f t="shared" si="33"/>
        <v>INCLUDED</v>
      </c>
      <c r="R150" s="318" t="str">
        <f t="shared" si="31"/>
        <v>INCLUDED</v>
      </c>
      <c r="S150" s="318" t="str">
        <f t="shared" si="34"/>
        <v>INCLUDED</v>
      </c>
      <c r="T150" s="466">
        <f t="shared" si="21"/>
        <v>0</v>
      </c>
      <c r="U150" s="300">
        <f t="shared" si="22"/>
        <v>0</v>
      </c>
      <c r="V150" s="371">
        <f>Discount!$J$36</f>
        <v>0</v>
      </c>
      <c r="W150" s="300">
        <f t="shared" si="23"/>
        <v>0</v>
      </c>
      <c r="X150" s="301">
        <f t="shared" si="24"/>
        <v>0</v>
      </c>
      <c r="Y150" s="467">
        <f t="shared" si="25"/>
        <v>0</v>
      </c>
      <c r="Z150" s="546">
        <f t="shared" si="26"/>
        <v>0</v>
      </c>
      <c r="AA150" s="467">
        <f t="shared" si="27"/>
        <v>0</v>
      </c>
      <c r="AB150" s="468">
        <f t="shared" si="28"/>
        <v>0</v>
      </c>
      <c r="AC150" s="467">
        <f t="shared" si="29"/>
        <v>0</v>
      </c>
      <c r="AD150" s="468"/>
      <c r="AE150" s="550"/>
      <c r="AF150" s="6"/>
      <c r="AG150" s="6"/>
      <c r="AH150" s="6"/>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218"/>
      <c r="BI150" s="218"/>
      <c r="BJ150" s="218"/>
      <c r="BK150" s="218"/>
      <c r="BL150" s="218"/>
      <c r="BM150" s="218"/>
      <c r="BN150" s="218"/>
      <c r="BO150" s="218"/>
      <c r="BP150" s="218"/>
      <c r="BQ150" s="218"/>
      <c r="BR150" s="218"/>
      <c r="BS150" s="218"/>
      <c r="BT150" s="218"/>
      <c r="BU150" s="218"/>
      <c r="BV150" s="218"/>
      <c r="BW150" s="218"/>
      <c r="BX150" s="218"/>
      <c r="BY150" s="218"/>
      <c r="BZ150" s="218"/>
      <c r="CA150" s="218"/>
      <c r="CB150" s="218"/>
      <c r="CC150" s="218"/>
      <c r="CD150" s="218"/>
      <c r="CE150" s="218"/>
      <c r="CF150" s="218"/>
      <c r="CG150" s="218"/>
      <c r="CH150" s="218"/>
      <c r="CI150" s="218"/>
      <c r="CJ150" s="218"/>
      <c r="CK150" s="218"/>
      <c r="CL150" s="218"/>
      <c r="CM150" s="218"/>
      <c r="CN150" s="218"/>
      <c r="CO150" s="218"/>
      <c r="CP150" s="218"/>
      <c r="CQ150" s="218"/>
      <c r="CR150" s="218"/>
      <c r="CS150" s="218"/>
      <c r="CT150" s="218"/>
      <c r="CU150" s="218"/>
      <c r="CV150" s="218"/>
      <c r="CW150" s="218"/>
      <c r="CX150" s="218"/>
      <c r="CY150" s="218"/>
      <c r="CZ150" s="218"/>
      <c r="DA150" s="218"/>
      <c r="DB150" s="218"/>
      <c r="DC150" s="218"/>
      <c r="DD150" s="218"/>
      <c r="DE150" s="218"/>
      <c r="DF150" s="218"/>
      <c r="DG150" s="218"/>
      <c r="DH150" s="218"/>
      <c r="DI150" s="218"/>
      <c r="DJ150" s="218"/>
      <c r="DK150" s="218"/>
      <c r="DL150" s="218"/>
      <c r="DM150" s="218"/>
      <c r="DN150" s="218"/>
      <c r="DO150" s="218"/>
      <c r="DP150" s="218"/>
      <c r="DQ150" s="218"/>
      <c r="DR150" s="218"/>
      <c r="DS150" s="218"/>
      <c r="DT150" s="218"/>
      <c r="DU150" s="218"/>
      <c r="DV150" s="218"/>
      <c r="DW150" s="218"/>
      <c r="DX150" s="218"/>
      <c r="DY150" s="218"/>
      <c r="DZ150" s="218"/>
      <c r="EA150" s="218"/>
      <c r="EB150" s="218"/>
      <c r="EC150" s="218"/>
      <c r="ED150" s="218"/>
      <c r="EE150" s="218"/>
      <c r="EF150" s="218"/>
      <c r="EG150" s="218"/>
      <c r="EH150" s="218"/>
      <c r="EI150" s="218"/>
      <c r="EJ150" s="218"/>
      <c r="EK150" s="218"/>
      <c r="EL150" s="218"/>
      <c r="EM150" s="218"/>
      <c r="EN150" s="218"/>
      <c r="EO150" s="218"/>
      <c r="EP150" s="218"/>
      <c r="EQ150" s="218"/>
      <c r="ER150" s="218"/>
      <c r="ES150" s="218"/>
      <c r="ET150" s="218"/>
      <c r="EU150" s="218"/>
      <c r="EV150" s="218"/>
      <c r="EW150" s="218"/>
      <c r="EX150" s="218"/>
      <c r="EY150" s="218"/>
      <c r="EZ150" s="218"/>
      <c r="FA150" s="218"/>
      <c r="FB150" s="218"/>
      <c r="FC150" s="218"/>
      <c r="FD150" s="218"/>
      <c r="FE150" s="218"/>
      <c r="FF150" s="218"/>
      <c r="FG150" s="218"/>
      <c r="FH150" s="218"/>
      <c r="FI150" s="218"/>
      <c r="FJ150" s="218"/>
      <c r="FK150" s="218"/>
      <c r="FL150" s="218"/>
      <c r="FM150" s="218"/>
      <c r="FN150" s="218"/>
      <c r="FO150" s="218"/>
      <c r="FP150" s="218"/>
      <c r="FQ150" s="218"/>
      <c r="FR150" s="218"/>
      <c r="FS150" s="218"/>
      <c r="FT150" s="218"/>
      <c r="FU150" s="218"/>
      <c r="FV150" s="218"/>
      <c r="FW150" s="218"/>
      <c r="FX150" s="218"/>
      <c r="FY150" s="218"/>
      <c r="FZ150" s="218"/>
      <c r="GA150" s="218"/>
      <c r="GB150" s="218"/>
      <c r="GC150" s="218"/>
      <c r="GD150" s="218"/>
      <c r="GE150" s="218"/>
      <c r="GF150" s="218"/>
      <c r="GG150" s="218"/>
      <c r="GH150" s="218"/>
      <c r="GI150" s="218"/>
      <c r="GJ150" s="218"/>
      <c r="GK150" s="218"/>
      <c r="GL150" s="218"/>
      <c r="GM150" s="218"/>
      <c r="GN150" s="218"/>
      <c r="GO150" s="218"/>
      <c r="GP150" s="218"/>
      <c r="GQ150" s="218"/>
      <c r="GR150" s="218"/>
      <c r="GS150" s="218"/>
      <c r="GT150" s="218"/>
      <c r="GU150" s="218"/>
      <c r="GV150" s="218"/>
      <c r="GW150" s="218"/>
      <c r="GX150" s="218"/>
      <c r="GY150" s="218"/>
      <c r="GZ150" s="218"/>
      <c r="HA150" s="218"/>
      <c r="HB150" s="218"/>
      <c r="HC150" s="218"/>
      <c r="HD150" s="218"/>
      <c r="HE150" s="218"/>
      <c r="HF150" s="218"/>
      <c r="HG150" s="218"/>
      <c r="HH150" s="218"/>
      <c r="HI150" s="218"/>
      <c r="HJ150" s="218"/>
      <c r="HK150" s="218"/>
      <c r="HL150" s="218"/>
      <c r="HM150" s="218"/>
      <c r="HN150" s="218"/>
      <c r="HO150" s="218"/>
      <c r="HP150" s="218"/>
      <c r="HQ150" s="218"/>
      <c r="HR150" s="218"/>
      <c r="HS150" s="218"/>
      <c r="HT150" s="218"/>
      <c r="HU150" s="218"/>
      <c r="HV150" s="218"/>
      <c r="HW150" s="218"/>
      <c r="HX150" s="218"/>
      <c r="HY150" s="218"/>
      <c r="HZ150" s="218"/>
      <c r="IA150" s="218"/>
      <c r="IB150" s="218"/>
      <c r="IC150" s="218"/>
      <c r="ID150" s="218"/>
      <c r="IE150" s="218"/>
      <c r="IF150" s="218"/>
      <c r="IG150" s="218"/>
      <c r="IH150" s="218"/>
      <c r="II150" s="218"/>
      <c r="IJ150" s="218"/>
      <c r="IK150" s="218"/>
      <c r="IL150" s="218"/>
      <c r="IM150" s="218"/>
      <c r="IN150" s="218"/>
      <c r="IO150" s="218"/>
      <c r="IP150" s="218"/>
      <c r="IQ150" s="218"/>
      <c r="IR150" s="218"/>
      <c r="IS150" s="218"/>
      <c r="IT150" s="218"/>
      <c r="IU150" s="218"/>
      <c r="IV150" s="218"/>
      <c r="IW150" s="218"/>
      <c r="IX150" s="218"/>
      <c r="IY150" s="218"/>
      <c r="IZ150" s="218"/>
      <c r="JA150" s="218"/>
      <c r="JB150" s="218"/>
      <c r="JC150" s="218"/>
      <c r="JD150" s="218"/>
      <c r="JE150" s="218"/>
      <c r="JF150" s="218"/>
      <c r="JG150" s="218"/>
      <c r="JH150" s="218"/>
      <c r="JI150" s="218"/>
      <c r="JJ150" s="218"/>
      <c r="JK150" s="218"/>
      <c r="JL150" s="218"/>
      <c r="JM150" s="218"/>
      <c r="JN150" s="218"/>
      <c r="JO150" s="218"/>
      <c r="JP150" s="218"/>
      <c r="JQ150" s="218"/>
      <c r="JR150" s="218"/>
      <c r="JS150" s="218"/>
      <c r="JT150" s="218"/>
      <c r="JU150" s="218"/>
      <c r="JV150" s="218"/>
      <c r="JW150" s="218"/>
      <c r="JX150" s="218"/>
      <c r="JY150" s="218"/>
      <c r="JZ150" s="218"/>
      <c r="KA150" s="218"/>
      <c r="KB150" s="218"/>
      <c r="KC150" s="218"/>
      <c r="KD150" s="218"/>
      <c r="KE150" s="218"/>
      <c r="KF150" s="218"/>
      <c r="KG150" s="218"/>
      <c r="KH150" s="218"/>
      <c r="KI150" s="218"/>
      <c r="KJ150" s="218"/>
      <c r="KK150" s="218"/>
      <c r="KL150" s="218"/>
      <c r="KM150" s="218"/>
      <c r="KN150" s="218"/>
      <c r="KO150" s="218"/>
      <c r="KP150" s="218"/>
      <c r="KQ150" s="218"/>
      <c r="KR150" s="218"/>
      <c r="KS150" s="218"/>
      <c r="KT150" s="218"/>
      <c r="KU150" s="218"/>
      <c r="KV150" s="218"/>
      <c r="KW150" s="218"/>
      <c r="KX150" s="218"/>
      <c r="KY150" s="218"/>
      <c r="KZ150" s="218"/>
      <c r="LA150" s="218"/>
      <c r="LB150" s="218"/>
      <c r="LC150" s="218"/>
      <c r="LD150" s="218"/>
      <c r="LE150" s="218"/>
      <c r="LF150" s="218"/>
      <c r="LG150" s="218"/>
      <c r="LH150" s="218"/>
      <c r="LI150" s="218"/>
      <c r="LJ150" s="218"/>
      <c r="LK150" s="218"/>
      <c r="LL150" s="218"/>
      <c r="LM150" s="218"/>
      <c r="LN150" s="218"/>
      <c r="LO150" s="218"/>
      <c r="LP150" s="218"/>
      <c r="LQ150" s="218"/>
      <c r="LR150" s="218"/>
      <c r="LS150" s="218"/>
      <c r="LT150" s="218"/>
      <c r="LU150" s="218"/>
      <c r="LV150" s="218"/>
      <c r="LW150" s="218"/>
      <c r="LX150" s="218"/>
      <c r="LY150" s="218"/>
      <c r="LZ150" s="218"/>
      <c r="MA150" s="218"/>
      <c r="MB150" s="218"/>
      <c r="MC150" s="218"/>
      <c r="MD150" s="218"/>
      <c r="ME150" s="218"/>
      <c r="MF150" s="218"/>
      <c r="MG150" s="218"/>
      <c r="MH150" s="218"/>
      <c r="MI150" s="218"/>
      <c r="MJ150" s="218"/>
      <c r="MK150" s="218"/>
      <c r="ML150" s="218"/>
      <c r="MM150" s="218"/>
      <c r="MN150" s="218"/>
      <c r="MO150" s="218"/>
      <c r="MP150" s="218"/>
      <c r="MQ150" s="218"/>
      <c r="MR150" s="218"/>
      <c r="MS150" s="218"/>
      <c r="MT150" s="218"/>
      <c r="MU150" s="218"/>
      <c r="MV150" s="218"/>
      <c r="MW150" s="218"/>
      <c r="MX150" s="218"/>
      <c r="MY150" s="218"/>
      <c r="MZ150" s="218"/>
      <c r="NA150" s="218"/>
      <c r="NB150" s="218"/>
      <c r="NC150" s="218"/>
      <c r="ND150" s="218"/>
      <c r="NE150" s="218"/>
      <c r="NF150" s="218"/>
      <c r="NG150" s="218"/>
      <c r="NH150" s="218"/>
      <c r="NI150" s="218"/>
      <c r="NJ150" s="218"/>
      <c r="NK150" s="218"/>
      <c r="NL150" s="218"/>
      <c r="NM150" s="218"/>
      <c r="NN150" s="218"/>
      <c r="NO150" s="218"/>
      <c r="NP150" s="218"/>
      <c r="NQ150" s="218"/>
      <c r="NR150" s="218"/>
      <c r="NS150" s="218"/>
      <c r="NT150" s="218"/>
      <c r="NU150" s="218"/>
      <c r="NV150" s="218"/>
      <c r="NW150" s="218"/>
      <c r="NX150" s="218"/>
      <c r="NY150" s="218"/>
      <c r="NZ150" s="218"/>
      <c r="OA150" s="218"/>
      <c r="OB150" s="218"/>
      <c r="OC150" s="218"/>
      <c r="OD150" s="218"/>
      <c r="OE150" s="218"/>
      <c r="OF150" s="218"/>
      <c r="OG150" s="218"/>
      <c r="OH150" s="218"/>
      <c r="OI150" s="218"/>
      <c r="OJ150" s="218"/>
      <c r="OK150" s="218"/>
      <c r="OL150" s="218"/>
      <c r="OM150" s="218"/>
      <c r="ON150" s="218"/>
      <c r="OO150" s="218"/>
      <c r="OP150" s="218"/>
      <c r="OQ150" s="218"/>
      <c r="OR150" s="218"/>
      <c r="OS150" s="218"/>
      <c r="OT150" s="218"/>
      <c r="OU150" s="218"/>
      <c r="OV150" s="218"/>
      <c r="OW150" s="218"/>
      <c r="OX150" s="218"/>
      <c r="OY150" s="218"/>
      <c r="OZ150" s="218"/>
      <c r="PA150" s="218"/>
      <c r="PB150" s="218"/>
      <c r="PC150" s="218"/>
      <c r="PD150" s="218"/>
      <c r="PE150" s="218"/>
    </row>
    <row r="151" spans="1:421" s="472" customFormat="1" ht="111" customHeight="1">
      <c r="A151" s="677">
        <v>22</v>
      </c>
      <c r="B151" s="601">
        <v>7000024508</v>
      </c>
      <c r="C151" s="601">
        <v>1030</v>
      </c>
      <c r="D151" s="601">
        <v>120</v>
      </c>
      <c r="E151" s="601">
        <v>180</v>
      </c>
      <c r="F151" s="601" t="s">
        <v>527</v>
      </c>
      <c r="G151" s="599">
        <v>100044265</v>
      </c>
      <c r="H151" s="321"/>
      <c r="I151" s="322"/>
      <c r="J151" s="321"/>
      <c r="K151" s="320"/>
      <c r="L151" s="600" t="s">
        <v>561</v>
      </c>
      <c r="M151" s="600" t="s">
        <v>219</v>
      </c>
      <c r="N151" s="600">
        <v>207</v>
      </c>
      <c r="O151" s="465"/>
      <c r="P151" s="601">
        <v>18</v>
      </c>
      <c r="Q151" s="318" t="str">
        <f t="shared" si="33"/>
        <v>INCLUDED</v>
      </c>
      <c r="R151" s="318" t="str">
        <f t="shared" si="31"/>
        <v>INCLUDED</v>
      </c>
      <c r="S151" s="318" t="str">
        <f t="shared" si="34"/>
        <v>INCLUDED</v>
      </c>
      <c r="T151" s="466">
        <f t="shared" si="21"/>
        <v>0</v>
      </c>
      <c r="U151" s="300">
        <f t="shared" si="22"/>
        <v>0</v>
      </c>
      <c r="V151" s="371">
        <f>Discount!$J$36</f>
        <v>0</v>
      </c>
      <c r="W151" s="300">
        <f t="shared" si="23"/>
        <v>0</v>
      </c>
      <c r="X151" s="301">
        <f t="shared" si="24"/>
        <v>0</v>
      </c>
      <c r="Y151" s="467">
        <f t="shared" si="25"/>
        <v>0</v>
      </c>
      <c r="Z151" s="546">
        <f t="shared" si="26"/>
        <v>0</v>
      </c>
      <c r="AA151" s="467">
        <f t="shared" si="27"/>
        <v>0</v>
      </c>
      <c r="AB151" s="468">
        <f t="shared" si="28"/>
        <v>0</v>
      </c>
      <c r="AC151" s="467">
        <f t="shared" si="29"/>
        <v>0</v>
      </c>
      <c r="AD151" s="468"/>
      <c r="AE151" s="550"/>
      <c r="AF151" s="6"/>
      <c r="AG151" s="6"/>
      <c r="AH151" s="6"/>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218"/>
      <c r="BI151" s="218"/>
      <c r="BJ151" s="218"/>
      <c r="BK151" s="218"/>
      <c r="BL151" s="218"/>
      <c r="BM151" s="218"/>
      <c r="BN151" s="218"/>
      <c r="BO151" s="218"/>
      <c r="BP151" s="218"/>
      <c r="BQ151" s="218"/>
      <c r="BR151" s="218"/>
      <c r="BS151" s="218"/>
      <c r="BT151" s="218"/>
      <c r="BU151" s="218"/>
      <c r="BV151" s="218"/>
      <c r="BW151" s="218"/>
      <c r="BX151" s="218"/>
      <c r="BY151" s="218"/>
      <c r="BZ151" s="218"/>
      <c r="CA151" s="218"/>
      <c r="CB151" s="218"/>
      <c r="CC151" s="218"/>
      <c r="CD151" s="218"/>
      <c r="CE151" s="218"/>
      <c r="CF151" s="218"/>
      <c r="CG151" s="218"/>
      <c r="CH151" s="218"/>
      <c r="CI151" s="218"/>
      <c r="CJ151" s="218"/>
      <c r="CK151" s="218"/>
      <c r="CL151" s="218"/>
      <c r="CM151" s="218"/>
      <c r="CN151" s="218"/>
      <c r="CO151" s="218"/>
      <c r="CP151" s="218"/>
      <c r="CQ151" s="218"/>
      <c r="CR151" s="218"/>
      <c r="CS151" s="218"/>
      <c r="CT151" s="218"/>
      <c r="CU151" s="218"/>
      <c r="CV151" s="218"/>
      <c r="CW151" s="218"/>
      <c r="CX151" s="218"/>
      <c r="CY151" s="218"/>
      <c r="CZ151" s="218"/>
      <c r="DA151" s="218"/>
      <c r="DB151" s="218"/>
      <c r="DC151" s="218"/>
      <c r="DD151" s="218"/>
      <c r="DE151" s="218"/>
      <c r="DF151" s="218"/>
      <c r="DG151" s="218"/>
      <c r="DH151" s="218"/>
      <c r="DI151" s="218"/>
      <c r="DJ151" s="218"/>
      <c r="DK151" s="218"/>
      <c r="DL151" s="218"/>
      <c r="DM151" s="218"/>
      <c r="DN151" s="218"/>
      <c r="DO151" s="218"/>
      <c r="DP151" s="218"/>
      <c r="DQ151" s="218"/>
      <c r="DR151" s="218"/>
      <c r="DS151" s="218"/>
      <c r="DT151" s="218"/>
      <c r="DU151" s="218"/>
      <c r="DV151" s="218"/>
      <c r="DW151" s="218"/>
      <c r="DX151" s="218"/>
      <c r="DY151" s="218"/>
      <c r="DZ151" s="218"/>
      <c r="EA151" s="218"/>
      <c r="EB151" s="218"/>
      <c r="EC151" s="218"/>
      <c r="ED151" s="218"/>
      <c r="EE151" s="218"/>
      <c r="EF151" s="218"/>
      <c r="EG151" s="218"/>
      <c r="EH151" s="218"/>
      <c r="EI151" s="218"/>
      <c r="EJ151" s="218"/>
      <c r="EK151" s="218"/>
      <c r="EL151" s="218"/>
      <c r="EM151" s="218"/>
      <c r="EN151" s="218"/>
      <c r="EO151" s="218"/>
      <c r="EP151" s="218"/>
      <c r="EQ151" s="218"/>
      <c r="ER151" s="218"/>
      <c r="ES151" s="218"/>
      <c r="ET151" s="218"/>
      <c r="EU151" s="218"/>
      <c r="EV151" s="218"/>
      <c r="EW151" s="218"/>
      <c r="EX151" s="218"/>
      <c r="EY151" s="218"/>
      <c r="EZ151" s="218"/>
      <c r="FA151" s="218"/>
      <c r="FB151" s="218"/>
      <c r="FC151" s="218"/>
      <c r="FD151" s="218"/>
      <c r="FE151" s="218"/>
      <c r="FF151" s="218"/>
      <c r="FG151" s="218"/>
      <c r="FH151" s="218"/>
      <c r="FI151" s="218"/>
      <c r="FJ151" s="218"/>
      <c r="FK151" s="218"/>
      <c r="FL151" s="218"/>
      <c r="FM151" s="218"/>
      <c r="FN151" s="218"/>
      <c r="FO151" s="218"/>
      <c r="FP151" s="218"/>
      <c r="FQ151" s="218"/>
      <c r="FR151" s="218"/>
      <c r="FS151" s="218"/>
      <c r="FT151" s="218"/>
      <c r="FU151" s="218"/>
      <c r="FV151" s="218"/>
      <c r="FW151" s="218"/>
      <c r="FX151" s="218"/>
      <c r="FY151" s="218"/>
      <c r="FZ151" s="218"/>
      <c r="GA151" s="218"/>
      <c r="GB151" s="218"/>
      <c r="GC151" s="218"/>
      <c r="GD151" s="218"/>
      <c r="GE151" s="218"/>
      <c r="GF151" s="218"/>
      <c r="GG151" s="218"/>
      <c r="GH151" s="218"/>
      <c r="GI151" s="218"/>
      <c r="GJ151" s="218"/>
      <c r="GK151" s="218"/>
      <c r="GL151" s="218"/>
      <c r="GM151" s="218"/>
      <c r="GN151" s="218"/>
      <c r="GO151" s="218"/>
      <c r="GP151" s="218"/>
      <c r="GQ151" s="218"/>
      <c r="GR151" s="218"/>
      <c r="GS151" s="218"/>
      <c r="GT151" s="218"/>
      <c r="GU151" s="218"/>
      <c r="GV151" s="218"/>
      <c r="GW151" s="218"/>
      <c r="GX151" s="218"/>
      <c r="GY151" s="218"/>
      <c r="GZ151" s="218"/>
      <c r="HA151" s="218"/>
      <c r="HB151" s="218"/>
      <c r="HC151" s="218"/>
      <c r="HD151" s="218"/>
      <c r="HE151" s="218"/>
      <c r="HF151" s="218"/>
      <c r="HG151" s="218"/>
      <c r="HH151" s="218"/>
      <c r="HI151" s="218"/>
      <c r="HJ151" s="218"/>
      <c r="HK151" s="218"/>
      <c r="HL151" s="218"/>
      <c r="HM151" s="218"/>
      <c r="HN151" s="218"/>
      <c r="HO151" s="218"/>
      <c r="HP151" s="218"/>
      <c r="HQ151" s="218"/>
      <c r="HR151" s="218"/>
      <c r="HS151" s="218"/>
      <c r="HT151" s="218"/>
      <c r="HU151" s="218"/>
      <c r="HV151" s="218"/>
      <c r="HW151" s="218"/>
      <c r="HX151" s="218"/>
      <c r="HY151" s="218"/>
      <c r="HZ151" s="218"/>
      <c r="IA151" s="218"/>
      <c r="IB151" s="218"/>
      <c r="IC151" s="218"/>
      <c r="ID151" s="218"/>
      <c r="IE151" s="218"/>
      <c r="IF151" s="218"/>
      <c r="IG151" s="218"/>
      <c r="IH151" s="218"/>
      <c r="II151" s="218"/>
      <c r="IJ151" s="218"/>
      <c r="IK151" s="218"/>
      <c r="IL151" s="218"/>
      <c r="IM151" s="218"/>
      <c r="IN151" s="218"/>
      <c r="IO151" s="218"/>
      <c r="IP151" s="218"/>
      <c r="IQ151" s="218"/>
      <c r="IR151" s="218"/>
      <c r="IS151" s="218"/>
      <c r="IT151" s="218"/>
      <c r="IU151" s="218"/>
      <c r="IV151" s="218"/>
      <c r="IW151" s="218"/>
      <c r="IX151" s="218"/>
      <c r="IY151" s="218"/>
      <c r="IZ151" s="218"/>
      <c r="JA151" s="218"/>
      <c r="JB151" s="218"/>
      <c r="JC151" s="218"/>
      <c r="JD151" s="218"/>
      <c r="JE151" s="218"/>
      <c r="JF151" s="218"/>
      <c r="JG151" s="218"/>
      <c r="JH151" s="218"/>
      <c r="JI151" s="218"/>
      <c r="JJ151" s="218"/>
      <c r="JK151" s="218"/>
      <c r="JL151" s="218"/>
      <c r="JM151" s="218"/>
      <c r="JN151" s="218"/>
      <c r="JO151" s="218"/>
      <c r="JP151" s="218"/>
      <c r="JQ151" s="218"/>
      <c r="JR151" s="218"/>
      <c r="JS151" s="218"/>
      <c r="JT151" s="218"/>
      <c r="JU151" s="218"/>
      <c r="JV151" s="218"/>
      <c r="JW151" s="218"/>
      <c r="JX151" s="218"/>
      <c r="JY151" s="218"/>
      <c r="JZ151" s="218"/>
      <c r="KA151" s="218"/>
      <c r="KB151" s="218"/>
      <c r="KC151" s="218"/>
      <c r="KD151" s="218"/>
      <c r="KE151" s="218"/>
      <c r="KF151" s="218"/>
      <c r="KG151" s="218"/>
      <c r="KH151" s="218"/>
      <c r="KI151" s="218"/>
      <c r="KJ151" s="218"/>
      <c r="KK151" s="218"/>
      <c r="KL151" s="218"/>
      <c r="KM151" s="218"/>
      <c r="KN151" s="218"/>
      <c r="KO151" s="218"/>
      <c r="KP151" s="218"/>
      <c r="KQ151" s="218"/>
      <c r="KR151" s="218"/>
      <c r="KS151" s="218"/>
      <c r="KT151" s="218"/>
      <c r="KU151" s="218"/>
      <c r="KV151" s="218"/>
      <c r="KW151" s="218"/>
      <c r="KX151" s="218"/>
      <c r="KY151" s="218"/>
      <c r="KZ151" s="218"/>
      <c r="LA151" s="218"/>
      <c r="LB151" s="218"/>
      <c r="LC151" s="218"/>
      <c r="LD151" s="218"/>
      <c r="LE151" s="218"/>
      <c r="LF151" s="218"/>
      <c r="LG151" s="218"/>
      <c r="LH151" s="218"/>
      <c r="LI151" s="218"/>
      <c r="LJ151" s="218"/>
      <c r="LK151" s="218"/>
      <c r="LL151" s="218"/>
      <c r="LM151" s="218"/>
      <c r="LN151" s="218"/>
      <c r="LO151" s="218"/>
      <c r="LP151" s="218"/>
      <c r="LQ151" s="218"/>
      <c r="LR151" s="218"/>
      <c r="LS151" s="218"/>
      <c r="LT151" s="218"/>
      <c r="LU151" s="218"/>
      <c r="LV151" s="218"/>
      <c r="LW151" s="218"/>
      <c r="LX151" s="218"/>
      <c r="LY151" s="218"/>
      <c r="LZ151" s="218"/>
      <c r="MA151" s="218"/>
      <c r="MB151" s="218"/>
      <c r="MC151" s="218"/>
      <c r="MD151" s="218"/>
      <c r="ME151" s="218"/>
      <c r="MF151" s="218"/>
      <c r="MG151" s="218"/>
      <c r="MH151" s="218"/>
      <c r="MI151" s="218"/>
      <c r="MJ151" s="218"/>
      <c r="MK151" s="218"/>
      <c r="ML151" s="218"/>
      <c r="MM151" s="218"/>
      <c r="MN151" s="218"/>
      <c r="MO151" s="218"/>
      <c r="MP151" s="218"/>
      <c r="MQ151" s="218"/>
      <c r="MR151" s="218"/>
      <c r="MS151" s="218"/>
      <c r="MT151" s="218"/>
      <c r="MU151" s="218"/>
      <c r="MV151" s="218"/>
      <c r="MW151" s="218"/>
      <c r="MX151" s="218"/>
      <c r="MY151" s="218"/>
      <c r="MZ151" s="218"/>
      <c r="NA151" s="218"/>
      <c r="NB151" s="218"/>
      <c r="NC151" s="218"/>
      <c r="ND151" s="218"/>
      <c r="NE151" s="218"/>
      <c r="NF151" s="218"/>
      <c r="NG151" s="218"/>
      <c r="NH151" s="218"/>
      <c r="NI151" s="218"/>
      <c r="NJ151" s="218"/>
      <c r="NK151" s="218"/>
      <c r="NL151" s="218"/>
      <c r="NM151" s="218"/>
      <c r="NN151" s="218"/>
      <c r="NO151" s="218"/>
      <c r="NP151" s="218"/>
      <c r="NQ151" s="218"/>
      <c r="NR151" s="218"/>
      <c r="NS151" s="218"/>
      <c r="NT151" s="218"/>
      <c r="NU151" s="218"/>
      <c r="NV151" s="218"/>
      <c r="NW151" s="218"/>
      <c r="NX151" s="218"/>
      <c r="NY151" s="218"/>
      <c r="NZ151" s="218"/>
      <c r="OA151" s="218"/>
      <c r="OB151" s="218"/>
      <c r="OC151" s="218"/>
      <c r="OD151" s="218"/>
      <c r="OE151" s="218"/>
      <c r="OF151" s="218"/>
      <c r="OG151" s="218"/>
      <c r="OH151" s="218"/>
      <c r="OI151" s="218"/>
      <c r="OJ151" s="218"/>
      <c r="OK151" s="218"/>
      <c r="OL151" s="218"/>
      <c r="OM151" s="218"/>
      <c r="ON151" s="218"/>
      <c r="OO151" s="218"/>
      <c r="OP151" s="218"/>
      <c r="OQ151" s="218"/>
      <c r="OR151" s="218"/>
      <c r="OS151" s="218"/>
      <c r="OT151" s="218"/>
      <c r="OU151" s="218"/>
      <c r="OV151" s="218"/>
      <c r="OW151" s="218"/>
      <c r="OX151" s="218"/>
      <c r="OY151" s="218"/>
      <c r="OZ151" s="218"/>
      <c r="PA151" s="218"/>
      <c r="PB151" s="218"/>
      <c r="PC151" s="218"/>
      <c r="PD151" s="218"/>
      <c r="PE151" s="218"/>
    </row>
    <row r="152" spans="1:421" s="469" customFormat="1" ht="111" customHeight="1">
      <c r="A152" s="677">
        <v>23</v>
      </c>
      <c r="B152" s="601">
        <v>7000024508</v>
      </c>
      <c r="C152" s="601">
        <v>1030</v>
      </c>
      <c r="D152" s="601">
        <v>120</v>
      </c>
      <c r="E152" s="601">
        <v>190</v>
      </c>
      <c r="F152" s="601" t="s">
        <v>527</v>
      </c>
      <c r="G152" s="599">
        <v>100044255</v>
      </c>
      <c r="H152" s="321"/>
      <c r="I152" s="322"/>
      <c r="J152" s="321"/>
      <c r="K152" s="320"/>
      <c r="L152" s="600" t="s">
        <v>562</v>
      </c>
      <c r="M152" s="600" t="s">
        <v>219</v>
      </c>
      <c r="N152" s="600">
        <v>2</v>
      </c>
      <c r="O152" s="465"/>
      <c r="P152" s="601">
        <v>18</v>
      </c>
      <c r="Q152" s="318" t="str">
        <f t="shared" si="33"/>
        <v>INCLUDED</v>
      </c>
      <c r="R152" s="318" t="str">
        <f t="shared" si="31"/>
        <v>INCLUDED</v>
      </c>
      <c r="S152" s="318" t="str">
        <f t="shared" si="34"/>
        <v>INCLUDED</v>
      </c>
      <c r="T152" s="466">
        <f t="shared" si="21"/>
        <v>0</v>
      </c>
      <c r="U152" s="300">
        <f t="shared" si="22"/>
        <v>0</v>
      </c>
      <c r="V152" s="371">
        <f>Discount!$J$36</f>
        <v>0</v>
      </c>
      <c r="W152" s="300">
        <f t="shared" si="23"/>
        <v>0</v>
      </c>
      <c r="X152" s="301">
        <f t="shared" si="24"/>
        <v>0</v>
      </c>
      <c r="Y152" s="467">
        <f t="shared" si="25"/>
        <v>0</v>
      </c>
      <c r="Z152" s="546">
        <f t="shared" si="26"/>
        <v>0</v>
      </c>
      <c r="AA152" s="467">
        <f t="shared" si="27"/>
        <v>0</v>
      </c>
      <c r="AB152" s="468">
        <f t="shared" si="28"/>
        <v>0</v>
      </c>
      <c r="AC152" s="467">
        <f t="shared" si="29"/>
        <v>0</v>
      </c>
      <c r="AD152" s="468"/>
      <c r="AE152" s="550"/>
      <c r="AF152" s="6"/>
      <c r="AG152" s="6"/>
      <c r="AH152" s="6"/>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c r="HW152" s="3"/>
      <c r="HX152" s="3"/>
      <c r="HY152" s="3"/>
      <c r="HZ152" s="3"/>
      <c r="IA152" s="3"/>
      <c r="IB152" s="3"/>
      <c r="IC152" s="3"/>
      <c r="ID152" s="3"/>
      <c r="IE152" s="3"/>
      <c r="IF152" s="3"/>
      <c r="IG152" s="3"/>
      <c r="IH152" s="3"/>
      <c r="II152" s="3"/>
      <c r="IJ152" s="3"/>
      <c r="IK152" s="3"/>
      <c r="IL152" s="3"/>
      <c r="IM152" s="3"/>
      <c r="IN152" s="3"/>
      <c r="IO152" s="3"/>
      <c r="IP152" s="3"/>
      <c r="IQ152" s="3"/>
      <c r="IR152" s="3"/>
      <c r="IS152" s="3"/>
      <c r="IT152" s="3"/>
      <c r="IU152" s="3"/>
      <c r="IV152" s="3"/>
      <c r="IW152" s="3"/>
      <c r="IX152" s="3"/>
      <c r="IY152" s="3"/>
      <c r="IZ152" s="3"/>
      <c r="JA152" s="3"/>
      <c r="JB152" s="3"/>
      <c r="JC152" s="3"/>
      <c r="JD152" s="3"/>
      <c r="JE152" s="3"/>
      <c r="JF152" s="3"/>
      <c r="JG152" s="3"/>
      <c r="JH152" s="3"/>
      <c r="JI152" s="3"/>
      <c r="JJ152" s="3"/>
      <c r="JK152" s="3"/>
      <c r="JL152" s="3"/>
      <c r="JM152" s="3"/>
      <c r="JN152" s="3"/>
      <c r="JO152" s="3"/>
      <c r="JP152" s="3"/>
      <c r="JQ152" s="3"/>
      <c r="JR152" s="3"/>
      <c r="JS152" s="3"/>
      <c r="JT152" s="3"/>
      <c r="JU152" s="3"/>
      <c r="JV152" s="3"/>
      <c r="JW152" s="3"/>
      <c r="JX152" s="3"/>
      <c r="JY152" s="3"/>
      <c r="JZ152" s="3"/>
      <c r="KA152" s="3"/>
      <c r="KB152" s="3"/>
      <c r="KC152" s="3"/>
      <c r="KD152" s="3"/>
      <c r="KE152" s="3"/>
      <c r="KF152" s="3"/>
      <c r="KG152" s="3"/>
      <c r="KH152" s="3"/>
      <c r="KI152" s="3"/>
      <c r="KJ152" s="3"/>
      <c r="KK152" s="3"/>
      <c r="KL152" s="3"/>
      <c r="KM152" s="3"/>
      <c r="KN152" s="3"/>
      <c r="KO152" s="3"/>
      <c r="KP152" s="3"/>
      <c r="KQ152" s="3"/>
      <c r="KR152" s="3"/>
      <c r="KS152" s="3"/>
      <c r="KT152" s="3"/>
      <c r="KU152" s="3"/>
      <c r="KV152" s="3"/>
      <c r="KW152" s="3"/>
      <c r="KX152" s="3"/>
      <c r="KY152" s="3"/>
      <c r="KZ152" s="3"/>
      <c r="LA152" s="3"/>
      <c r="LB152" s="3"/>
      <c r="LC152" s="3"/>
      <c r="LD152" s="3"/>
      <c r="LE152" s="3"/>
      <c r="LF152" s="3"/>
      <c r="LG152" s="3"/>
      <c r="LH152" s="3"/>
      <c r="LI152" s="3"/>
      <c r="LJ152" s="3"/>
      <c r="LK152" s="3"/>
      <c r="LL152" s="3"/>
      <c r="LM152" s="3"/>
      <c r="LN152" s="3"/>
      <c r="LO152" s="3"/>
      <c r="LP152" s="3"/>
      <c r="LQ152" s="3"/>
      <c r="LR152" s="3"/>
      <c r="LS152" s="3"/>
      <c r="LT152" s="3"/>
      <c r="LU152" s="3"/>
      <c r="LV152" s="3"/>
      <c r="LW152" s="3"/>
      <c r="LX152" s="3"/>
      <c r="LY152" s="3"/>
      <c r="LZ152" s="3"/>
      <c r="MA152" s="3"/>
      <c r="MB152" s="3"/>
      <c r="MC152" s="3"/>
      <c r="MD152" s="3"/>
      <c r="ME152" s="3"/>
      <c r="MF152" s="3"/>
      <c r="MG152" s="3"/>
      <c r="MH152" s="3"/>
      <c r="MI152" s="3"/>
      <c r="MJ152" s="3"/>
      <c r="MK152" s="3"/>
      <c r="ML152" s="3"/>
      <c r="MM152" s="3"/>
      <c r="MN152" s="3"/>
      <c r="MO152" s="3"/>
      <c r="MP152" s="3"/>
      <c r="MQ152" s="3"/>
      <c r="MR152" s="3"/>
      <c r="MS152" s="3"/>
      <c r="MT152" s="3"/>
      <c r="MU152" s="3"/>
      <c r="MV152" s="3"/>
      <c r="MW152" s="3"/>
      <c r="MX152" s="3"/>
      <c r="MY152" s="3"/>
      <c r="MZ152" s="3"/>
      <c r="NA152" s="3"/>
      <c r="NB152" s="3"/>
      <c r="NC152" s="3"/>
      <c r="ND152" s="3"/>
      <c r="NE152" s="3"/>
      <c r="NF152" s="3"/>
      <c r="NG152" s="3"/>
      <c r="NH152" s="3"/>
      <c r="NI152" s="3"/>
      <c r="NJ152" s="3"/>
      <c r="NK152" s="3"/>
      <c r="NL152" s="3"/>
      <c r="NM152" s="3"/>
      <c r="NN152" s="3"/>
      <c r="NO152" s="3"/>
      <c r="NP152" s="3"/>
      <c r="NQ152" s="3"/>
      <c r="NR152" s="3"/>
      <c r="NS152" s="3"/>
      <c r="NT152" s="3"/>
      <c r="NU152" s="3"/>
      <c r="NV152" s="3"/>
      <c r="NW152" s="3"/>
      <c r="NX152" s="3"/>
      <c r="NY152" s="3"/>
      <c r="NZ152" s="3"/>
      <c r="OA152" s="3"/>
      <c r="OB152" s="3"/>
      <c r="OC152" s="3"/>
      <c r="OD152" s="3"/>
      <c r="OE152" s="3"/>
      <c r="OF152" s="3"/>
      <c r="OG152" s="3"/>
      <c r="OH152" s="3"/>
      <c r="OI152" s="3"/>
      <c r="OJ152" s="3"/>
      <c r="OK152" s="3"/>
      <c r="OL152" s="3"/>
      <c r="OM152" s="3"/>
      <c r="ON152" s="3"/>
      <c r="OO152" s="3"/>
      <c r="OP152" s="3"/>
      <c r="OQ152" s="3"/>
      <c r="OR152" s="3"/>
      <c r="OS152" s="3"/>
      <c r="OT152" s="3"/>
      <c r="OU152" s="3"/>
      <c r="OV152" s="3"/>
      <c r="OW152" s="3"/>
      <c r="OX152" s="3"/>
      <c r="OY152" s="3"/>
      <c r="OZ152" s="3"/>
      <c r="PA152" s="3"/>
      <c r="PB152" s="3"/>
      <c r="PC152" s="3"/>
      <c r="PD152" s="3"/>
      <c r="PE152" s="3"/>
    </row>
    <row r="153" spans="1:421" s="469" customFormat="1" ht="111" customHeight="1">
      <c r="A153" s="677">
        <v>24</v>
      </c>
      <c r="B153" s="601">
        <v>7000024508</v>
      </c>
      <c r="C153" s="601">
        <v>1030</v>
      </c>
      <c r="D153" s="601">
        <v>120</v>
      </c>
      <c r="E153" s="601">
        <v>200</v>
      </c>
      <c r="F153" s="601" t="s">
        <v>527</v>
      </c>
      <c r="G153" s="599">
        <v>100044256</v>
      </c>
      <c r="H153" s="321"/>
      <c r="I153" s="322"/>
      <c r="J153" s="321"/>
      <c r="K153" s="320"/>
      <c r="L153" s="600" t="s">
        <v>563</v>
      </c>
      <c r="M153" s="600" t="s">
        <v>219</v>
      </c>
      <c r="N153" s="600">
        <v>1</v>
      </c>
      <c r="O153" s="465"/>
      <c r="P153" s="601">
        <v>18</v>
      </c>
      <c r="Q153" s="318" t="str">
        <f t="shared" si="33"/>
        <v>INCLUDED</v>
      </c>
      <c r="R153" s="318" t="str">
        <f t="shared" si="31"/>
        <v>INCLUDED</v>
      </c>
      <c r="S153" s="318" t="str">
        <f t="shared" si="34"/>
        <v>INCLUDED</v>
      </c>
      <c r="T153" s="466">
        <f t="shared" si="21"/>
        <v>0</v>
      </c>
      <c r="U153" s="300">
        <f t="shared" si="22"/>
        <v>0</v>
      </c>
      <c r="V153" s="371">
        <f>Discount!$J$36</f>
        <v>0</v>
      </c>
      <c r="W153" s="300">
        <f t="shared" si="23"/>
        <v>0</v>
      </c>
      <c r="X153" s="301">
        <f t="shared" si="24"/>
        <v>0</v>
      </c>
      <c r="Y153" s="467">
        <f t="shared" si="25"/>
        <v>0</v>
      </c>
      <c r="Z153" s="546">
        <f t="shared" si="26"/>
        <v>0</v>
      </c>
      <c r="AA153" s="467">
        <f t="shared" si="27"/>
        <v>0</v>
      </c>
      <c r="AB153" s="468">
        <f t="shared" si="28"/>
        <v>0</v>
      </c>
      <c r="AC153" s="467">
        <f t="shared" si="29"/>
        <v>0</v>
      </c>
      <c r="AD153" s="468"/>
      <c r="AE153" s="550"/>
      <c r="AF153" s="6"/>
      <c r="AG153" s="6"/>
      <c r="AH153" s="6"/>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c r="HW153" s="3"/>
      <c r="HX153" s="3"/>
      <c r="HY153" s="3"/>
      <c r="HZ153" s="3"/>
      <c r="IA153" s="3"/>
      <c r="IB153" s="3"/>
      <c r="IC153" s="3"/>
      <c r="ID153" s="3"/>
      <c r="IE153" s="3"/>
      <c r="IF153" s="3"/>
      <c r="IG153" s="3"/>
      <c r="IH153" s="3"/>
      <c r="II153" s="3"/>
      <c r="IJ153" s="3"/>
      <c r="IK153" s="3"/>
      <c r="IL153" s="3"/>
      <c r="IM153" s="3"/>
      <c r="IN153" s="3"/>
      <c r="IO153" s="3"/>
      <c r="IP153" s="3"/>
      <c r="IQ153" s="3"/>
      <c r="IR153" s="3"/>
      <c r="IS153" s="3"/>
      <c r="IT153" s="3"/>
      <c r="IU153" s="3"/>
      <c r="IV153" s="3"/>
      <c r="IW153" s="3"/>
      <c r="IX153" s="3"/>
      <c r="IY153" s="3"/>
      <c r="IZ153" s="3"/>
      <c r="JA153" s="3"/>
      <c r="JB153" s="3"/>
      <c r="JC153" s="3"/>
      <c r="JD153" s="3"/>
      <c r="JE153" s="3"/>
      <c r="JF153" s="3"/>
      <c r="JG153" s="3"/>
      <c r="JH153" s="3"/>
      <c r="JI153" s="3"/>
      <c r="JJ153" s="3"/>
      <c r="JK153" s="3"/>
      <c r="JL153" s="3"/>
      <c r="JM153" s="3"/>
      <c r="JN153" s="3"/>
      <c r="JO153" s="3"/>
      <c r="JP153" s="3"/>
      <c r="JQ153" s="3"/>
      <c r="JR153" s="3"/>
      <c r="JS153" s="3"/>
      <c r="JT153" s="3"/>
      <c r="JU153" s="3"/>
      <c r="JV153" s="3"/>
      <c r="JW153" s="3"/>
      <c r="JX153" s="3"/>
      <c r="JY153" s="3"/>
      <c r="JZ153" s="3"/>
      <c r="KA153" s="3"/>
      <c r="KB153" s="3"/>
      <c r="KC153" s="3"/>
      <c r="KD153" s="3"/>
      <c r="KE153" s="3"/>
      <c r="KF153" s="3"/>
      <c r="KG153" s="3"/>
      <c r="KH153" s="3"/>
      <c r="KI153" s="3"/>
      <c r="KJ153" s="3"/>
      <c r="KK153" s="3"/>
      <c r="KL153" s="3"/>
      <c r="KM153" s="3"/>
      <c r="KN153" s="3"/>
      <c r="KO153" s="3"/>
      <c r="KP153" s="3"/>
      <c r="KQ153" s="3"/>
      <c r="KR153" s="3"/>
      <c r="KS153" s="3"/>
      <c r="KT153" s="3"/>
      <c r="KU153" s="3"/>
      <c r="KV153" s="3"/>
      <c r="KW153" s="3"/>
      <c r="KX153" s="3"/>
      <c r="KY153" s="3"/>
      <c r="KZ153" s="3"/>
      <c r="LA153" s="3"/>
      <c r="LB153" s="3"/>
      <c r="LC153" s="3"/>
      <c r="LD153" s="3"/>
      <c r="LE153" s="3"/>
      <c r="LF153" s="3"/>
      <c r="LG153" s="3"/>
      <c r="LH153" s="3"/>
      <c r="LI153" s="3"/>
      <c r="LJ153" s="3"/>
      <c r="LK153" s="3"/>
      <c r="LL153" s="3"/>
      <c r="LM153" s="3"/>
      <c r="LN153" s="3"/>
      <c r="LO153" s="3"/>
      <c r="LP153" s="3"/>
      <c r="LQ153" s="3"/>
      <c r="LR153" s="3"/>
      <c r="LS153" s="3"/>
      <c r="LT153" s="3"/>
      <c r="LU153" s="3"/>
      <c r="LV153" s="3"/>
      <c r="LW153" s="3"/>
      <c r="LX153" s="3"/>
      <c r="LY153" s="3"/>
      <c r="LZ153" s="3"/>
      <c r="MA153" s="3"/>
      <c r="MB153" s="3"/>
      <c r="MC153" s="3"/>
      <c r="MD153" s="3"/>
      <c r="ME153" s="3"/>
      <c r="MF153" s="3"/>
      <c r="MG153" s="3"/>
      <c r="MH153" s="3"/>
      <c r="MI153" s="3"/>
      <c r="MJ153" s="3"/>
      <c r="MK153" s="3"/>
      <c r="ML153" s="3"/>
      <c r="MM153" s="3"/>
      <c r="MN153" s="3"/>
      <c r="MO153" s="3"/>
      <c r="MP153" s="3"/>
      <c r="MQ153" s="3"/>
      <c r="MR153" s="3"/>
      <c r="MS153" s="3"/>
      <c r="MT153" s="3"/>
      <c r="MU153" s="3"/>
      <c r="MV153" s="3"/>
      <c r="MW153" s="3"/>
      <c r="MX153" s="3"/>
      <c r="MY153" s="3"/>
      <c r="MZ153" s="3"/>
      <c r="NA153" s="3"/>
      <c r="NB153" s="3"/>
      <c r="NC153" s="3"/>
      <c r="ND153" s="3"/>
      <c r="NE153" s="3"/>
      <c r="NF153" s="3"/>
      <c r="NG153" s="3"/>
      <c r="NH153" s="3"/>
      <c r="NI153" s="3"/>
      <c r="NJ153" s="3"/>
      <c r="NK153" s="3"/>
      <c r="NL153" s="3"/>
      <c r="NM153" s="3"/>
      <c r="NN153" s="3"/>
      <c r="NO153" s="3"/>
      <c r="NP153" s="3"/>
      <c r="NQ153" s="3"/>
      <c r="NR153" s="3"/>
      <c r="NS153" s="3"/>
      <c r="NT153" s="3"/>
      <c r="NU153" s="3"/>
      <c r="NV153" s="3"/>
      <c r="NW153" s="3"/>
      <c r="NX153" s="3"/>
      <c r="NY153" s="3"/>
      <c r="NZ153" s="3"/>
      <c r="OA153" s="3"/>
      <c r="OB153" s="3"/>
      <c r="OC153" s="3"/>
      <c r="OD153" s="3"/>
      <c r="OE153" s="3"/>
      <c r="OF153" s="3"/>
      <c r="OG153" s="3"/>
      <c r="OH153" s="3"/>
      <c r="OI153" s="3"/>
      <c r="OJ153" s="3"/>
      <c r="OK153" s="3"/>
      <c r="OL153" s="3"/>
      <c r="OM153" s="3"/>
      <c r="ON153" s="3"/>
      <c r="OO153" s="3"/>
      <c r="OP153" s="3"/>
      <c r="OQ153" s="3"/>
      <c r="OR153" s="3"/>
      <c r="OS153" s="3"/>
      <c r="OT153" s="3"/>
      <c r="OU153" s="3"/>
      <c r="OV153" s="3"/>
      <c r="OW153" s="3"/>
      <c r="OX153" s="3"/>
      <c r="OY153" s="3"/>
      <c r="OZ153" s="3"/>
      <c r="PA153" s="3"/>
      <c r="PB153" s="3"/>
      <c r="PC153" s="3"/>
      <c r="PD153" s="3"/>
      <c r="PE153" s="3"/>
    </row>
    <row r="154" spans="1:421" s="469" customFormat="1" ht="111" customHeight="1">
      <c r="A154" s="677">
        <v>25</v>
      </c>
      <c r="B154" s="601">
        <v>7000024508</v>
      </c>
      <c r="C154" s="601">
        <v>1030</v>
      </c>
      <c r="D154" s="601">
        <v>120</v>
      </c>
      <c r="E154" s="601">
        <v>210</v>
      </c>
      <c r="F154" s="601" t="s">
        <v>527</v>
      </c>
      <c r="G154" s="599">
        <v>100044257</v>
      </c>
      <c r="H154" s="321"/>
      <c r="I154" s="322"/>
      <c r="J154" s="321"/>
      <c r="K154" s="320"/>
      <c r="L154" s="600" t="s">
        <v>564</v>
      </c>
      <c r="M154" s="600" t="s">
        <v>219</v>
      </c>
      <c r="N154" s="600">
        <v>1</v>
      </c>
      <c r="O154" s="465"/>
      <c r="P154" s="601">
        <v>18</v>
      </c>
      <c r="Q154" s="318" t="str">
        <f t="shared" si="33"/>
        <v>INCLUDED</v>
      </c>
      <c r="R154" s="318" t="str">
        <f t="shared" si="31"/>
        <v>INCLUDED</v>
      </c>
      <c r="S154" s="318" t="str">
        <f t="shared" si="34"/>
        <v>INCLUDED</v>
      </c>
      <c r="T154" s="466">
        <f t="shared" si="21"/>
        <v>0</v>
      </c>
      <c r="U154" s="300">
        <f t="shared" si="22"/>
        <v>0</v>
      </c>
      <c r="V154" s="371">
        <f>Discount!$J$36</f>
        <v>0</v>
      </c>
      <c r="W154" s="300">
        <f t="shared" si="23"/>
        <v>0</v>
      </c>
      <c r="X154" s="301">
        <f t="shared" si="24"/>
        <v>0</v>
      </c>
      <c r="Y154" s="467">
        <f t="shared" si="25"/>
        <v>0</v>
      </c>
      <c r="Z154" s="546">
        <f t="shared" si="26"/>
        <v>0</v>
      </c>
      <c r="AA154" s="467">
        <f t="shared" si="27"/>
        <v>0</v>
      </c>
      <c r="AB154" s="468">
        <f t="shared" si="28"/>
        <v>0</v>
      </c>
      <c r="AC154" s="467">
        <f t="shared" si="29"/>
        <v>0</v>
      </c>
      <c r="AD154" s="468"/>
      <c r="AE154" s="550"/>
      <c r="AF154" s="6"/>
      <c r="AG154" s="6"/>
      <c r="AH154" s="6"/>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c r="HW154" s="3"/>
      <c r="HX154" s="3"/>
      <c r="HY154" s="3"/>
      <c r="HZ154" s="3"/>
      <c r="IA154" s="3"/>
      <c r="IB154" s="3"/>
      <c r="IC154" s="3"/>
      <c r="ID154" s="3"/>
      <c r="IE154" s="3"/>
      <c r="IF154" s="3"/>
      <c r="IG154" s="3"/>
      <c r="IH154" s="3"/>
      <c r="II154" s="3"/>
      <c r="IJ154" s="3"/>
      <c r="IK154" s="3"/>
      <c r="IL154" s="3"/>
      <c r="IM154" s="3"/>
      <c r="IN154" s="3"/>
      <c r="IO154" s="3"/>
      <c r="IP154" s="3"/>
      <c r="IQ154" s="3"/>
      <c r="IR154" s="3"/>
      <c r="IS154" s="3"/>
      <c r="IT154" s="3"/>
      <c r="IU154" s="3"/>
      <c r="IV154" s="3"/>
      <c r="IW154" s="3"/>
      <c r="IX154" s="3"/>
      <c r="IY154" s="3"/>
      <c r="IZ154" s="3"/>
      <c r="JA154" s="3"/>
      <c r="JB154" s="3"/>
      <c r="JC154" s="3"/>
      <c r="JD154" s="3"/>
      <c r="JE154" s="3"/>
      <c r="JF154" s="3"/>
      <c r="JG154" s="3"/>
      <c r="JH154" s="3"/>
      <c r="JI154" s="3"/>
      <c r="JJ154" s="3"/>
      <c r="JK154" s="3"/>
      <c r="JL154" s="3"/>
      <c r="JM154" s="3"/>
      <c r="JN154" s="3"/>
      <c r="JO154" s="3"/>
      <c r="JP154" s="3"/>
      <c r="JQ154" s="3"/>
      <c r="JR154" s="3"/>
      <c r="JS154" s="3"/>
      <c r="JT154" s="3"/>
      <c r="JU154" s="3"/>
      <c r="JV154" s="3"/>
      <c r="JW154" s="3"/>
      <c r="JX154" s="3"/>
      <c r="JY154" s="3"/>
      <c r="JZ154" s="3"/>
      <c r="KA154" s="3"/>
      <c r="KB154" s="3"/>
      <c r="KC154" s="3"/>
      <c r="KD154" s="3"/>
      <c r="KE154" s="3"/>
      <c r="KF154" s="3"/>
      <c r="KG154" s="3"/>
      <c r="KH154" s="3"/>
      <c r="KI154" s="3"/>
      <c r="KJ154" s="3"/>
      <c r="KK154" s="3"/>
      <c r="KL154" s="3"/>
      <c r="KM154" s="3"/>
      <c r="KN154" s="3"/>
      <c r="KO154" s="3"/>
      <c r="KP154" s="3"/>
      <c r="KQ154" s="3"/>
      <c r="KR154" s="3"/>
      <c r="KS154" s="3"/>
      <c r="KT154" s="3"/>
      <c r="KU154" s="3"/>
      <c r="KV154" s="3"/>
      <c r="KW154" s="3"/>
      <c r="KX154" s="3"/>
      <c r="KY154" s="3"/>
      <c r="KZ154" s="3"/>
      <c r="LA154" s="3"/>
      <c r="LB154" s="3"/>
      <c r="LC154" s="3"/>
      <c r="LD154" s="3"/>
      <c r="LE154" s="3"/>
      <c r="LF154" s="3"/>
      <c r="LG154" s="3"/>
      <c r="LH154" s="3"/>
      <c r="LI154" s="3"/>
      <c r="LJ154" s="3"/>
      <c r="LK154" s="3"/>
      <c r="LL154" s="3"/>
      <c r="LM154" s="3"/>
      <c r="LN154" s="3"/>
      <c r="LO154" s="3"/>
      <c r="LP154" s="3"/>
      <c r="LQ154" s="3"/>
      <c r="LR154" s="3"/>
      <c r="LS154" s="3"/>
      <c r="LT154" s="3"/>
      <c r="LU154" s="3"/>
      <c r="LV154" s="3"/>
      <c r="LW154" s="3"/>
      <c r="LX154" s="3"/>
      <c r="LY154" s="3"/>
      <c r="LZ154" s="3"/>
      <c r="MA154" s="3"/>
      <c r="MB154" s="3"/>
      <c r="MC154" s="3"/>
      <c r="MD154" s="3"/>
      <c r="ME154" s="3"/>
      <c r="MF154" s="3"/>
      <c r="MG154" s="3"/>
      <c r="MH154" s="3"/>
      <c r="MI154" s="3"/>
      <c r="MJ154" s="3"/>
      <c r="MK154" s="3"/>
      <c r="ML154" s="3"/>
      <c r="MM154" s="3"/>
      <c r="MN154" s="3"/>
      <c r="MO154" s="3"/>
      <c r="MP154" s="3"/>
      <c r="MQ154" s="3"/>
      <c r="MR154" s="3"/>
      <c r="MS154" s="3"/>
      <c r="MT154" s="3"/>
      <c r="MU154" s="3"/>
      <c r="MV154" s="3"/>
      <c r="MW154" s="3"/>
      <c r="MX154" s="3"/>
      <c r="MY154" s="3"/>
      <c r="MZ154" s="3"/>
      <c r="NA154" s="3"/>
      <c r="NB154" s="3"/>
      <c r="NC154" s="3"/>
      <c r="ND154" s="3"/>
      <c r="NE154" s="3"/>
      <c r="NF154" s="3"/>
      <c r="NG154" s="3"/>
      <c r="NH154" s="3"/>
      <c r="NI154" s="3"/>
      <c r="NJ154" s="3"/>
      <c r="NK154" s="3"/>
      <c r="NL154" s="3"/>
      <c r="NM154" s="3"/>
      <c r="NN154" s="3"/>
      <c r="NO154" s="3"/>
      <c r="NP154" s="3"/>
      <c r="NQ154" s="3"/>
      <c r="NR154" s="3"/>
      <c r="NS154" s="3"/>
      <c r="NT154" s="3"/>
      <c r="NU154" s="3"/>
      <c r="NV154" s="3"/>
      <c r="NW154" s="3"/>
      <c r="NX154" s="3"/>
      <c r="NY154" s="3"/>
      <c r="NZ154" s="3"/>
      <c r="OA154" s="3"/>
      <c r="OB154" s="3"/>
      <c r="OC154" s="3"/>
      <c r="OD154" s="3"/>
      <c r="OE154" s="3"/>
      <c r="OF154" s="3"/>
      <c r="OG154" s="3"/>
      <c r="OH154" s="3"/>
      <c r="OI154" s="3"/>
      <c r="OJ154" s="3"/>
      <c r="OK154" s="3"/>
      <c r="OL154" s="3"/>
      <c r="OM154" s="3"/>
      <c r="ON154" s="3"/>
      <c r="OO154" s="3"/>
      <c r="OP154" s="3"/>
      <c r="OQ154" s="3"/>
      <c r="OR154" s="3"/>
      <c r="OS154" s="3"/>
      <c r="OT154" s="3"/>
      <c r="OU154" s="3"/>
      <c r="OV154" s="3"/>
      <c r="OW154" s="3"/>
      <c r="OX154" s="3"/>
      <c r="OY154" s="3"/>
      <c r="OZ154" s="3"/>
      <c r="PA154" s="3"/>
      <c r="PB154" s="3"/>
      <c r="PC154" s="3"/>
      <c r="PD154" s="3"/>
      <c r="PE154" s="3"/>
    </row>
    <row r="155" spans="1:421" s="469" customFormat="1" ht="111" customHeight="1">
      <c r="A155" s="677">
        <v>26</v>
      </c>
      <c r="B155" s="601">
        <v>7000024508</v>
      </c>
      <c r="C155" s="601">
        <v>1030</v>
      </c>
      <c r="D155" s="601">
        <v>120</v>
      </c>
      <c r="E155" s="601">
        <v>220</v>
      </c>
      <c r="F155" s="601" t="s">
        <v>527</v>
      </c>
      <c r="G155" s="599">
        <v>100044259</v>
      </c>
      <c r="H155" s="321"/>
      <c r="I155" s="322"/>
      <c r="J155" s="321"/>
      <c r="K155" s="320"/>
      <c r="L155" s="600" t="s">
        <v>565</v>
      </c>
      <c r="M155" s="600" t="s">
        <v>219</v>
      </c>
      <c r="N155" s="600">
        <v>1</v>
      </c>
      <c r="O155" s="465"/>
      <c r="P155" s="601">
        <v>18</v>
      </c>
      <c r="Q155" s="318" t="str">
        <f t="shared" si="33"/>
        <v>INCLUDED</v>
      </c>
      <c r="R155" s="318" t="str">
        <f t="shared" si="31"/>
        <v>INCLUDED</v>
      </c>
      <c r="S155" s="318" t="str">
        <f t="shared" si="34"/>
        <v>INCLUDED</v>
      </c>
      <c r="T155" s="466">
        <f t="shared" si="21"/>
        <v>0</v>
      </c>
      <c r="U155" s="300">
        <f t="shared" si="22"/>
        <v>0</v>
      </c>
      <c r="V155" s="371">
        <f>Discount!$J$36</f>
        <v>0</v>
      </c>
      <c r="W155" s="300">
        <f t="shared" si="23"/>
        <v>0</v>
      </c>
      <c r="X155" s="301">
        <f t="shared" si="24"/>
        <v>0</v>
      </c>
      <c r="Y155" s="467">
        <f t="shared" si="25"/>
        <v>0</v>
      </c>
      <c r="Z155" s="546">
        <f t="shared" si="26"/>
        <v>0</v>
      </c>
      <c r="AA155" s="467">
        <f t="shared" si="27"/>
        <v>0</v>
      </c>
      <c r="AB155" s="468">
        <f t="shared" si="28"/>
        <v>0</v>
      </c>
      <c r="AC155" s="467">
        <f t="shared" si="29"/>
        <v>0</v>
      </c>
      <c r="AD155" s="468"/>
      <c r="AE155" s="550"/>
      <c r="AF155" s="6"/>
      <c r="AG155" s="6"/>
      <c r="AH155" s="6"/>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c r="HW155" s="3"/>
      <c r="HX155" s="3"/>
      <c r="HY155" s="3"/>
      <c r="HZ155" s="3"/>
      <c r="IA155" s="3"/>
      <c r="IB155" s="3"/>
      <c r="IC155" s="3"/>
      <c r="ID155" s="3"/>
      <c r="IE155" s="3"/>
      <c r="IF155" s="3"/>
      <c r="IG155" s="3"/>
      <c r="IH155" s="3"/>
      <c r="II155" s="3"/>
      <c r="IJ155" s="3"/>
      <c r="IK155" s="3"/>
      <c r="IL155" s="3"/>
      <c r="IM155" s="3"/>
      <c r="IN155" s="3"/>
      <c r="IO155" s="3"/>
      <c r="IP155" s="3"/>
      <c r="IQ155" s="3"/>
      <c r="IR155" s="3"/>
      <c r="IS155" s="3"/>
      <c r="IT155" s="3"/>
      <c r="IU155" s="3"/>
      <c r="IV155" s="3"/>
      <c r="IW155" s="3"/>
      <c r="IX155" s="3"/>
      <c r="IY155" s="3"/>
      <c r="IZ155" s="3"/>
      <c r="JA155" s="3"/>
      <c r="JB155" s="3"/>
      <c r="JC155" s="3"/>
      <c r="JD155" s="3"/>
      <c r="JE155" s="3"/>
      <c r="JF155" s="3"/>
      <c r="JG155" s="3"/>
      <c r="JH155" s="3"/>
      <c r="JI155" s="3"/>
      <c r="JJ155" s="3"/>
      <c r="JK155" s="3"/>
      <c r="JL155" s="3"/>
      <c r="JM155" s="3"/>
      <c r="JN155" s="3"/>
      <c r="JO155" s="3"/>
      <c r="JP155" s="3"/>
      <c r="JQ155" s="3"/>
      <c r="JR155" s="3"/>
      <c r="JS155" s="3"/>
      <c r="JT155" s="3"/>
      <c r="JU155" s="3"/>
      <c r="JV155" s="3"/>
      <c r="JW155" s="3"/>
      <c r="JX155" s="3"/>
      <c r="JY155" s="3"/>
      <c r="JZ155" s="3"/>
      <c r="KA155" s="3"/>
      <c r="KB155" s="3"/>
      <c r="KC155" s="3"/>
      <c r="KD155" s="3"/>
      <c r="KE155" s="3"/>
      <c r="KF155" s="3"/>
      <c r="KG155" s="3"/>
      <c r="KH155" s="3"/>
      <c r="KI155" s="3"/>
      <c r="KJ155" s="3"/>
      <c r="KK155" s="3"/>
      <c r="KL155" s="3"/>
      <c r="KM155" s="3"/>
      <c r="KN155" s="3"/>
      <c r="KO155" s="3"/>
      <c r="KP155" s="3"/>
      <c r="KQ155" s="3"/>
      <c r="KR155" s="3"/>
      <c r="KS155" s="3"/>
      <c r="KT155" s="3"/>
      <c r="KU155" s="3"/>
      <c r="KV155" s="3"/>
      <c r="KW155" s="3"/>
      <c r="KX155" s="3"/>
      <c r="KY155" s="3"/>
      <c r="KZ155" s="3"/>
      <c r="LA155" s="3"/>
      <c r="LB155" s="3"/>
      <c r="LC155" s="3"/>
      <c r="LD155" s="3"/>
      <c r="LE155" s="3"/>
      <c r="LF155" s="3"/>
      <c r="LG155" s="3"/>
      <c r="LH155" s="3"/>
      <c r="LI155" s="3"/>
      <c r="LJ155" s="3"/>
      <c r="LK155" s="3"/>
      <c r="LL155" s="3"/>
      <c r="LM155" s="3"/>
      <c r="LN155" s="3"/>
      <c r="LO155" s="3"/>
      <c r="LP155" s="3"/>
      <c r="LQ155" s="3"/>
      <c r="LR155" s="3"/>
      <c r="LS155" s="3"/>
      <c r="LT155" s="3"/>
      <c r="LU155" s="3"/>
      <c r="LV155" s="3"/>
      <c r="LW155" s="3"/>
      <c r="LX155" s="3"/>
      <c r="LY155" s="3"/>
      <c r="LZ155" s="3"/>
      <c r="MA155" s="3"/>
      <c r="MB155" s="3"/>
      <c r="MC155" s="3"/>
      <c r="MD155" s="3"/>
      <c r="ME155" s="3"/>
      <c r="MF155" s="3"/>
      <c r="MG155" s="3"/>
      <c r="MH155" s="3"/>
      <c r="MI155" s="3"/>
      <c r="MJ155" s="3"/>
      <c r="MK155" s="3"/>
      <c r="ML155" s="3"/>
      <c r="MM155" s="3"/>
      <c r="MN155" s="3"/>
      <c r="MO155" s="3"/>
      <c r="MP155" s="3"/>
      <c r="MQ155" s="3"/>
      <c r="MR155" s="3"/>
      <c r="MS155" s="3"/>
      <c r="MT155" s="3"/>
      <c r="MU155" s="3"/>
      <c r="MV155" s="3"/>
      <c r="MW155" s="3"/>
      <c r="MX155" s="3"/>
      <c r="MY155" s="3"/>
      <c r="MZ155" s="3"/>
      <c r="NA155" s="3"/>
      <c r="NB155" s="3"/>
      <c r="NC155" s="3"/>
      <c r="ND155" s="3"/>
      <c r="NE155" s="3"/>
      <c r="NF155" s="3"/>
      <c r="NG155" s="3"/>
      <c r="NH155" s="3"/>
      <c r="NI155" s="3"/>
      <c r="NJ155" s="3"/>
      <c r="NK155" s="3"/>
      <c r="NL155" s="3"/>
      <c r="NM155" s="3"/>
      <c r="NN155" s="3"/>
      <c r="NO155" s="3"/>
      <c r="NP155" s="3"/>
      <c r="NQ155" s="3"/>
      <c r="NR155" s="3"/>
      <c r="NS155" s="3"/>
      <c r="NT155" s="3"/>
      <c r="NU155" s="3"/>
      <c r="NV155" s="3"/>
      <c r="NW155" s="3"/>
      <c r="NX155" s="3"/>
      <c r="NY155" s="3"/>
      <c r="NZ155" s="3"/>
      <c r="OA155" s="3"/>
      <c r="OB155" s="3"/>
      <c r="OC155" s="3"/>
      <c r="OD155" s="3"/>
      <c r="OE155" s="3"/>
      <c r="OF155" s="3"/>
      <c r="OG155" s="3"/>
      <c r="OH155" s="3"/>
      <c r="OI155" s="3"/>
      <c r="OJ155" s="3"/>
      <c r="OK155" s="3"/>
      <c r="OL155" s="3"/>
      <c r="OM155" s="3"/>
      <c r="ON155" s="3"/>
      <c r="OO155" s="3"/>
      <c r="OP155" s="3"/>
      <c r="OQ155" s="3"/>
      <c r="OR155" s="3"/>
      <c r="OS155" s="3"/>
      <c r="OT155" s="3"/>
      <c r="OU155" s="3"/>
      <c r="OV155" s="3"/>
      <c r="OW155" s="3"/>
      <c r="OX155" s="3"/>
      <c r="OY155" s="3"/>
      <c r="OZ155" s="3"/>
      <c r="PA155" s="3"/>
      <c r="PB155" s="3"/>
      <c r="PC155" s="3"/>
      <c r="PD155" s="3"/>
      <c r="PE155" s="3"/>
    </row>
    <row r="156" spans="1:421" s="469" customFormat="1" ht="111" customHeight="1">
      <c r="A156" s="677">
        <v>27</v>
      </c>
      <c r="B156" s="601">
        <v>7000024508</v>
      </c>
      <c r="C156" s="601">
        <v>1030</v>
      </c>
      <c r="D156" s="601">
        <v>120</v>
      </c>
      <c r="E156" s="601">
        <v>230</v>
      </c>
      <c r="F156" s="601" t="s">
        <v>527</v>
      </c>
      <c r="G156" s="599">
        <v>100044260</v>
      </c>
      <c r="H156" s="321"/>
      <c r="I156" s="322"/>
      <c r="J156" s="321"/>
      <c r="K156" s="320"/>
      <c r="L156" s="600" t="s">
        <v>566</v>
      </c>
      <c r="M156" s="600" t="s">
        <v>219</v>
      </c>
      <c r="N156" s="600">
        <v>1</v>
      </c>
      <c r="O156" s="465"/>
      <c r="P156" s="601">
        <v>18</v>
      </c>
      <c r="Q156" s="318" t="str">
        <f t="shared" si="33"/>
        <v>INCLUDED</v>
      </c>
      <c r="R156" s="318" t="str">
        <f t="shared" si="31"/>
        <v>INCLUDED</v>
      </c>
      <c r="S156" s="318" t="str">
        <f t="shared" si="34"/>
        <v>INCLUDED</v>
      </c>
      <c r="T156" s="466">
        <f t="shared" si="21"/>
        <v>0</v>
      </c>
      <c r="U156" s="300">
        <f t="shared" si="22"/>
        <v>0</v>
      </c>
      <c r="V156" s="371">
        <f>Discount!$J$36</f>
        <v>0</v>
      </c>
      <c r="W156" s="300">
        <f t="shared" si="23"/>
        <v>0</v>
      </c>
      <c r="X156" s="301">
        <f t="shared" si="24"/>
        <v>0</v>
      </c>
      <c r="Y156" s="467">
        <f t="shared" si="25"/>
        <v>0</v>
      </c>
      <c r="Z156" s="546">
        <f t="shared" si="26"/>
        <v>0</v>
      </c>
      <c r="AA156" s="467">
        <f t="shared" si="27"/>
        <v>0</v>
      </c>
      <c r="AB156" s="468">
        <f t="shared" si="28"/>
        <v>0</v>
      </c>
      <c r="AC156" s="467">
        <f t="shared" si="29"/>
        <v>0</v>
      </c>
      <c r="AD156" s="468"/>
      <c r="AE156" s="550"/>
      <c r="AF156" s="6"/>
      <c r="AG156" s="6"/>
      <c r="AH156" s="6"/>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c r="HW156" s="3"/>
      <c r="HX156" s="3"/>
      <c r="HY156" s="3"/>
      <c r="HZ156" s="3"/>
      <c r="IA156" s="3"/>
      <c r="IB156" s="3"/>
      <c r="IC156" s="3"/>
      <c r="ID156" s="3"/>
      <c r="IE156" s="3"/>
      <c r="IF156" s="3"/>
      <c r="IG156" s="3"/>
      <c r="IH156" s="3"/>
      <c r="II156" s="3"/>
      <c r="IJ156" s="3"/>
      <c r="IK156" s="3"/>
      <c r="IL156" s="3"/>
      <c r="IM156" s="3"/>
      <c r="IN156" s="3"/>
      <c r="IO156" s="3"/>
      <c r="IP156" s="3"/>
      <c r="IQ156" s="3"/>
      <c r="IR156" s="3"/>
      <c r="IS156" s="3"/>
      <c r="IT156" s="3"/>
      <c r="IU156" s="3"/>
      <c r="IV156" s="3"/>
      <c r="IW156" s="3"/>
      <c r="IX156" s="3"/>
      <c r="IY156" s="3"/>
      <c r="IZ156" s="3"/>
      <c r="JA156" s="3"/>
      <c r="JB156" s="3"/>
      <c r="JC156" s="3"/>
      <c r="JD156" s="3"/>
      <c r="JE156" s="3"/>
      <c r="JF156" s="3"/>
      <c r="JG156" s="3"/>
      <c r="JH156" s="3"/>
      <c r="JI156" s="3"/>
      <c r="JJ156" s="3"/>
      <c r="JK156" s="3"/>
      <c r="JL156" s="3"/>
      <c r="JM156" s="3"/>
      <c r="JN156" s="3"/>
      <c r="JO156" s="3"/>
      <c r="JP156" s="3"/>
      <c r="JQ156" s="3"/>
      <c r="JR156" s="3"/>
      <c r="JS156" s="3"/>
      <c r="JT156" s="3"/>
      <c r="JU156" s="3"/>
      <c r="JV156" s="3"/>
      <c r="JW156" s="3"/>
      <c r="JX156" s="3"/>
      <c r="JY156" s="3"/>
      <c r="JZ156" s="3"/>
      <c r="KA156" s="3"/>
      <c r="KB156" s="3"/>
      <c r="KC156" s="3"/>
      <c r="KD156" s="3"/>
      <c r="KE156" s="3"/>
      <c r="KF156" s="3"/>
      <c r="KG156" s="3"/>
      <c r="KH156" s="3"/>
      <c r="KI156" s="3"/>
      <c r="KJ156" s="3"/>
      <c r="KK156" s="3"/>
      <c r="KL156" s="3"/>
      <c r="KM156" s="3"/>
      <c r="KN156" s="3"/>
      <c r="KO156" s="3"/>
      <c r="KP156" s="3"/>
      <c r="KQ156" s="3"/>
      <c r="KR156" s="3"/>
      <c r="KS156" s="3"/>
      <c r="KT156" s="3"/>
      <c r="KU156" s="3"/>
      <c r="KV156" s="3"/>
      <c r="KW156" s="3"/>
      <c r="KX156" s="3"/>
      <c r="KY156" s="3"/>
      <c r="KZ156" s="3"/>
      <c r="LA156" s="3"/>
      <c r="LB156" s="3"/>
      <c r="LC156" s="3"/>
      <c r="LD156" s="3"/>
      <c r="LE156" s="3"/>
      <c r="LF156" s="3"/>
      <c r="LG156" s="3"/>
      <c r="LH156" s="3"/>
      <c r="LI156" s="3"/>
      <c r="LJ156" s="3"/>
      <c r="LK156" s="3"/>
      <c r="LL156" s="3"/>
      <c r="LM156" s="3"/>
      <c r="LN156" s="3"/>
      <c r="LO156" s="3"/>
      <c r="LP156" s="3"/>
      <c r="LQ156" s="3"/>
      <c r="LR156" s="3"/>
      <c r="LS156" s="3"/>
      <c r="LT156" s="3"/>
      <c r="LU156" s="3"/>
      <c r="LV156" s="3"/>
      <c r="LW156" s="3"/>
      <c r="LX156" s="3"/>
      <c r="LY156" s="3"/>
      <c r="LZ156" s="3"/>
      <c r="MA156" s="3"/>
      <c r="MB156" s="3"/>
      <c r="MC156" s="3"/>
      <c r="MD156" s="3"/>
      <c r="ME156" s="3"/>
      <c r="MF156" s="3"/>
      <c r="MG156" s="3"/>
      <c r="MH156" s="3"/>
      <c r="MI156" s="3"/>
      <c r="MJ156" s="3"/>
      <c r="MK156" s="3"/>
      <c r="ML156" s="3"/>
      <c r="MM156" s="3"/>
      <c r="MN156" s="3"/>
      <c r="MO156" s="3"/>
      <c r="MP156" s="3"/>
      <c r="MQ156" s="3"/>
      <c r="MR156" s="3"/>
      <c r="MS156" s="3"/>
      <c r="MT156" s="3"/>
      <c r="MU156" s="3"/>
      <c r="MV156" s="3"/>
      <c r="MW156" s="3"/>
      <c r="MX156" s="3"/>
      <c r="MY156" s="3"/>
      <c r="MZ156" s="3"/>
      <c r="NA156" s="3"/>
      <c r="NB156" s="3"/>
      <c r="NC156" s="3"/>
      <c r="ND156" s="3"/>
      <c r="NE156" s="3"/>
      <c r="NF156" s="3"/>
      <c r="NG156" s="3"/>
      <c r="NH156" s="3"/>
      <c r="NI156" s="3"/>
      <c r="NJ156" s="3"/>
      <c r="NK156" s="3"/>
      <c r="NL156" s="3"/>
      <c r="NM156" s="3"/>
      <c r="NN156" s="3"/>
      <c r="NO156" s="3"/>
      <c r="NP156" s="3"/>
      <c r="NQ156" s="3"/>
      <c r="NR156" s="3"/>
      <c r="NS156" s="3"/>
      <c r="NT156" s="3"/>
      <c r="NU156" s="3"/>
      <c r="NV156" s="3"/>
      <c r="NW156" s="3"/>
      <c r="NX156" s="3"/>
      <c r="NY156" s="3"/>
      <c r="NZ156" s="3"/>
      <c r="OA156" s="3"/>
      <c r="OB156" s="3"/>
      <c r="OC156" s="3"/>
      <c r="OD156" s="3"/>
      <c r="OE156" s="3"/>
      <c r="OF156" s="3"/>
      <c r="OG156" s="3"/>
      <c r="OH156" s="3"/>
      <c r="OI156" s="3"/>
      <c r="OJ156" s="3"/>
      <c r="OK156" s="3"/>
      <c r="OL156" s="3"/>
      <c r="OM156" s="3"/>
      <c r="ON156" s="3"/>
      <c r="OO156" s="3"/>
      <c r="OP156" s="3"/>
      <c r="OQ156" s="3"/>
      <c r="OR156" s="3"/>
      <c r="OS156" s="3"/>
      <c r="OT156" s="3"/>
      <c r="OU156" s="3"/>
      <c r="OV156" s="3"/>
      <c r="OW156" s="3"/>
      <c r="OX156" s="3"/>
      <c r="OY156" s="3"/>
      <c r="OZ156" s="3"/>
      <c r="PA156" s="3"/>
      <c r="PB156" s="3"/>
      <c r="PC156" s="3"/>
      <c r="PD156" s="3"/>
      <c r="PE156" s="3"/>
    </row>
    <row r="157" spans="1:421" s="469" customFormat="1" ht="111" customHeight="1">
      <c r="A157" s="677">
        <v>28</v>
      </c>
      <c r="B157" s="601">
        <v>7000024508</v>
      </c>
      <c r="C157" s="601">
        <v>1030</v>
      </c>
      <c r="D157" s="601">
        <v>120</v>
      </c>
      <c r="E157" s="601">
        <v>240</v>
      </c>
      <c r="F157" s="601" t="s">
        <v>527</v>
      </c>
      <c r="G157" s="599">
        <v>100044179</v>
      </c>
      <c r="H157" s="321"/>
      <c r="I157" s="322"/>
      <c r="J157" s="321"/>
      <c r="K157" s="320"/>
      <c r="L157" s="600" t="s">
        <v>568</v>
      </c>
      <c r="M157" s="600" t="s">
        <v>219</v>
      </c>
      <c r="N157" s="600">
        <v>8</v>
      </c>
      <c r="O157" s="465"/>
      <c r="P157" s="601">
        <v>18</v>
      </c>
      <c r="Q157" s="318" t="str">
        <f t="shared" si="33"/>
        <v>INCLUDED</v>
      </c>
      <c r="R157" s="318" t="str">
        <f t="shared" si="31"/>
        <v>INCLUDED</v>
      </c>
      <c r="S157" s="318" t="str">
        <f t="shared" si="34"/>
        <v>INCLUDED</v>
      </c>
      <c r="T157" s="466">
        <f t="shared" si="21"/>
        <v>0</v>
      </c>
      <c r="U157" s="300">
        <f t="shared" si="22"/>
        <v>0</v>
      </c>
      <c r="V157" s="371">
        <f>Discount!$J$36</f>
        <v>0</v>
      </c>
      <c r="W157" s="300">
        <f t="shared" si="23"/>
        <v>0</v>
      </c>
      <c r="X157" s="301">
        <f t="shared" si="24"/>
        <v>0</v>
      </c>
      <c r="Y157" s="467">
        <f t="shared" si="25"/>
        <v>0</v>
      </c>
      <c r="Z157" s="546">
        <f t="shared" si="26"/>
        <v>0</v>
      </c>
      <c r="AA157" s="467">
        <f t="shared" si="27"/>
        <v>0</v>
      </c>
      <c r="AB157" s="468">
        <f t="shared" si="28"/>
        <v>0</v>
      </c>
      <c r="AC157" s="467">
        <f t="shared" si="29"/>
        <v>0</v>
      </c>
      <c r="AD157" s="468"/>
      <c r="AE157" s="550"/>
      <c r="AF157" s="6"/>
      <c r="AG157" s="6"/>
      <c r="AH157" s="6"/>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c r="HW157" s="3"/>
      <c r="HX157" s="3"/>
      <c r="HY157" s="3"/>
      <c r="HZ157" s="3"/>
      <c r="IA157" s="3"/>
      <c r="IB157" s="3"/>
      <c r="IC157" s="3"/>
      <c r="ID157" s="3"/>
      <c r="IE157" s="3"/>
      <c r="IF157" s="3"/>
      <c r="IG157" s="3"/>
      <c r="IH157" s="3"/>
      <c r="II157" s="3"/>
      <c r="IJ157" s="3"/>
      <c r="IK157" s="3"/>
      <c r="IL157" s="3"/>
      <c r="IM157" s="3"/>
      <c r="IN157" s="3"/>
      <c r="IO157" s="3"/>
      <c r="IP157" s="3"/>
      <c r="IQ157" s="3"/>
      <c r="IR157" s="3"/>
      <c r="IS157" s="3"/>
      <c r="IT157" s="3"/>
      <c r="IU157" s="3"/>
      <c r="IV157" s="3"/>
      <c r="IW157" s="3"/>
      <c r="IX157" s="3"/>
      <c r="IY157" s="3"/>
      <c r="IZ157" s="3"/>
      <c r="JA157" s="3"/>
      <c r="JB157" s="3"/>
      <c r="JC157" s="3"/>
      <c r="JD157" s="3"/>
      <c r="JE157" s="3"/>
      <c r="JF157" s="3"/>
      <c r="JG157" s="3"/>
      <c r="JH157" s="3"/>
      <c r="JI157" s="3"/>
      <c r="JJ157" s="3"/>
      <c r="JK157" s="3"/>
      <c r="JL157" s="3"/>
      <c r="JM157" s="3"/>
      <c r="JN157" s="3"/>
      <c r="JO157" s="3"/>
      <c r="JP157" s="3"/>
      <c r="JQ157" s="3"/>
      <c r="JR157" s="3"/>
      <c r="JS157" s="3"/>
      <c r="JT157" s="3"/>
      <c r="JU157" s="3"/>
      <c r="JV157" s="3"/>
      <c r="JW157" s="3"/>
      <c r="JX157" s="3"/>
      <c r="JY157" s="3"/>
      <c r="JZ157" s="3"/>
      <c r="KA157" s="3"/>
      <c r="KB157" s="3"/>
      <c r="KC157" s="3"/>
      <c r="KD157" s="3"/>
      <c r="KE157" s="3"/>
      <c r="KF157" s="3"/>
      <c r="KG157" s="3"/>
      <c r="KH157" s="3"/>
      <c r="KI157" s="3"/>
      <c r="KJ157" s="3"/>
      <c r="KK157" s="3"/>
      <c r="KL157" s="3"/>
      <c r="KM157" s="3"/>
      <c r="KN157" s="3"/>
      <c r="KO157" s="3"/>
      <c r="KP157" s="3"/>
      <c r="KQ157" s="3"/>
      <c r="KR157" s="3"/>
      <c r="KS157" s="3"/>
      <c r="KT157" s="3"/>
      <c r="KU157" s="3"/>
      <c r="KV157" s="3"/>
      <c r="KW157" s="3"/>
      <c r="KX157" s="3"/>
      <c r="KY157" s="3"/>
      <c r="KZ157" s="3"/>
      <c r="LA157" s="3"/>
      <c r="LB157" s="3"/>
      <c r="LC157" s="3"/>
      <c r="LD157" s="3"/>
      <c r="LE157" s="3"/>
      <c r="LF157" s="3"/>
      <c r="LG157" s="3"/>
      <c r="LH157" s="3"/>
      <c r="LI157" s="3"/>
      <c r="LJ157" s="3"/>
      <c r="LK157" s="3"/>
      <c r="LL157" s="3"/>
      <c r="LM157" s="3"/>
      <c r="LN157" s="3"/>
      <c r="LO157" s="3"/>
      <c r="LP157" s="3"/>
      <c r="LQ157" s="3"/>
      <c r="LR157" s="3"/>
      <c r="LS157" s="3"/>
      <c r="LT157" s="3"/>
      <c r="LU157" s="3"/>
      <c r="LV157" s="3"/>
      <c r="LW157" s="3"/>
      <c r="LX157" s="3"/>
      <c r="LY157" s="3"/>
      <c r="LZ157" s="3"/>
      <c r="MA157" s="3"/>
      <c r="MB157" s="3"/>
      <c r="MC157" s="3"/>
      <c r="MD157" s="3"/>
      <c r="ME157" s="3"/>
      <c r="MF157" s="3"/>
      <c r="MG157" s="3"/>
      <c r="MH157" s="3"/>
      <c r="MI157" s="3"/>
      <c r="MJ157" s="3"/>
      <c r="MK157" s="3"/>
      <c r="ML157" s="3"/>
      <c r="MM157" s="3"/>
      <c r="MN157" s="3"/>
      <c r="MO157" s="3"/>
      <c r="MP157" s="3"/>
      <c r="MQ157" s="3"/>
      <c r="MR157" s="3"/>
      <c r="MS157" s="3"/>
      <c r="MT157" s="3"/>
      <c r="MU157" s="3"/>
      <c r="MV157" s="3"/>
      <c r="MW157" s="3"/>
      <c r="MX157" s="3"/>
      <c r="MY157" s="3"/>
      <c r="MZ157" s="3"/>
      <c r="NA157" s="3"/>
      <c r="NB157" s="3"/>
      <c r="NC157" s="3"/>
      <c r="ND157" s="3"/>
      <c r="NE157" s="3"/>
      <c r="NF157" s="3"/>
      <c r="NG157" s="3"/>
      <c r="NH157" s="3"/>
      <c r="NI157" s="3"/>
      <c r="NJ157" s="3"/>
      <c r="NK157" s="3"/>
      <c r="NL157" s="3"/>
      <c r="NM157" s="3"/>
      <c r="NN157" s="3"/>
      <c r="NO157" s="3"/>
      <c r="NP157" s="3"/>
      <c r="NQ157" s="3"/>
      <c r="NR157" s="3"/>
      <c r="NS157" s="3"/>
      <c r="NT157" s="3"/>
      <c r="NU157" s="3"/>
      <c r="NV157" s="3"/>
      <c r="NW157" s="3"/>
      <c r="NX157" s="3"/>
      <c r="NY157" s="3"/>
      <c r="NZ157" s="3"/>
      <c r="OA157" s="3"/>
      <c r="OB157" s="3"/>
      <c r="OC157" s="3"/>
      <c r="OD157" s="3"/>
      <c r="OE157" s="3"/>
      <c r="OF157" s="3"/>
      <c r="OG157" s="3"/>
      <c r="OH157" s="3"/>
      <c r="OI157" s="3"/>
      <c r="OJ157" s="3"/>
      <c r="OK157" s="3"/>
      <c r="OL157" s="3"/>
      <c r="OM157" s="3"/>
      <c r="ON157" s="3"/>
      <c r="OO157" s="3"/>
      <c r="OP157" s="3"/>
      <c r="OQ157" s="3"/>
      <c r="OR157" s="3"/>
      <c r="OS157" s="3"/>
      <c r="OT157" s="3"/>
      <c r="OU157" s="3"/>
      <c r="OV157" s="3"/>
      <c r="OW157" s="3"/>
      <c r="OX157" s="3"/>
      <c r="OY157" s="3"/>
      <c r="OZ157" s="3"/>
      <c r="PA157" s="3"/>
      <c r="PB157" s="3"/>
      <c r="PC157" s="3"/>
      <c r="PD157" s="3"/>
      <c r="PE157" s="3"/>
    </row>
    <row r="158" spans="1:421" s="469" customFormat="1" ht="111" customHeight="1">
      <c r="A158" s="677">
        <v>29</v>
      </c>
      <c r="B158" s="601">
        <v>7000024508</v>
      </c>
      <c r="C158" s="601">
        <v>1030</v>
      </c>
      <c r="D158" s="601">
        <v>120</v>
      </c>
      <c r="E158" s="601">
        <v>250</v>
      </c>
      <c r="F158" s="601" t="s">
        <v>527</v>
      </c>
      <c r="G158" s="599">
        <v>100044180</v>
      </c>
      <c r="H158" s="321"/>
      <c r="I158" s="322"/>
      <c r="J158" s="321"/>
      <c r="K158" s="320"/>
      <c r="L158" s="600" t="s">
        <v>569</v>
      </c>
      <c r="M158" s="600" t="s">
        <v>219</v>
      </c>
      <c r="N158" s="600">
        <v>21</v>
      </c>
      <c r="O158" s="465"/>
      <c r="P158" s="601">
        <v>18</v>
      </c>
      <c r="Q158" s="318" t="str">
        <f t="shared" si="33"/>
        <v>INCLUDED</v>
      </c>
      <c r="R158" s="318" t="str">
        <f t="shared" si="31"/>
        <v>INCLUDED</v>
      </c>
      <c r="S158" s="318" t="str">
        <f t="shared" si="34"/>
        <v>INCLUDED</v>
      </c>
      <c r="T158" s="466">
        <f t="shared" si="21"/>
        <v>0</v>
      </c>
      <c r="U158" s="300">
        <f t="shared" si="22"/>
        <v>0</v>
      </c>
      <c r="V158" s="371">
        <f>Discount!$J$36</f>
        <v>0</v>
      </c>
      <c r="W158" s="300">
        <f t="shared" si="23"/>
        <v>0</v>
      </c>
      <c r="X158" s="301">
        <f t="shared" si="24"/>
        <v>0</v>
      </c>
      <c r="Y158" s="467">
        <f t="shared" si="25"/>
        <v>0</v>
      </c>
      <c r="Z158" s="546">
        <f t="shared" si="26"/>
        <v>0</v>
      </c>
      <c r="AA158" s="467">
        <f t="shared" si="27"/>
        <v>0</v>
      </c>
      <c r="AB158" s="468">
        <f t="shared" si="28"/>
        <v>0</v>
      </c>
      <c r="AC158" s="467">
        <f t="shared" si="29"/>
        <v>0</v>
      </c>
      <c r="AD158" s="468"/>
      <c r="AE158" s="550"/>
      <c r="AF158" s="6"/>
      <c r="AG158" s="6"/>
      <c r="AH158" s="6"/>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c r="HW158" s="3"/>
      <c r="HX158" s="3"/>
      <c r="HY158" s="3"/>
      <c r="HZ158" s="3"/>
      <c r="IA158" s="3"/>
      <c r="IB158" s="3"/>
      <c r="IC158" s="3"/>
      <c r="ID158" s="3"/>
      <c r="IE158" s="3"/>
      <c r="IF158" s="3"/>
      <c r="IG158" s="3"/>
      <c r="IH158" s="3"/>
      <c r="II158" s="3"/>
      <c r="IJ158" s="3"/>
      <c r="IK158" s="3"/>
      <c r="IL158" s="3"/>
      <c r="IM158" s="3"/>
      <c r="IN158" s="3"/>
      <c r="IO158" s="3"/>
      <c r="IP158" s="3"/>
      <c r="IQ158" s="3"/>
      <c r="IR158" s="3"/>
      <c r="IS158" s="3"/>
      <c r="IT158" s="3"/>
      <c r="IU158" s="3"/>
      <c r="IV158" s="3"/>
      <c r="IW158" s="3"/>
      <c r="IX158" s="3"/>
      <c r="IY158" s="3"/>
      <c r="IZ158" s="3"/>
      <c r="JA158" s="3"/>
      <c r="JB158" s="3"/>
      <c r="JC158" s="3"/>
      <c r="JD158" s="3"/>
      <c r="JE158" s="3"/>
      <c r="JF158" s="3"/>
      <c r="JG158" s="3"/>
      <c r="JH158" s="3"/>
      <c r="JI158" s="3"/>
      <c r="JJ158" s="3"/>
      <c r="JK158" s="3"/>
      <c r="JL158" s="3"/>
      <c r="JM158" s="3"/>
      <c r="JN158" s="3"/>
      <c r="JO158" s="3"/>
      <c r="JP158" s="3"/>
      <c r="JQ158" s="3"/>
      <c r="JR158" s="3"/>
      <c r="JS158" s="3"/>
      <c r="JT158" s="3"/>
      <c r="JU158" s="3"/>
      <c r="JV158" s="3"/>
      <c r="JW158" s="3"/>
      <c r="JX158" s="3"/>
      <c r="JY158" s="3"/>
      <c r="JZ158" s="3"/>
      <c r="KA158" s="3"/>
      <c r="KB158" s="3"/>
      <c r="KC158" s="3"/>
      <c r="KD158" s="3"/>
      <c r="KE158" s="3"/>
      <c r="KF158" s="3"/>
      <c r="KG158" s="3"/>
      <c r="KH158" s="3"/>
      <c r="KI158" s="3"/>
      <c r="KJ158" s="3"/>
      <c r="KK158" s="3"/>
      <c r="KL158" s="3"/>
      <c r="KM158" s="3"/>
      <c r="KN158" s="3"/>
      <c r="KO158" s="3"/>
      <c r="KP158" s="3"/>
      <c r="KQ158" s="3"/>
      <c r="KR158" s="3"/>
      <c r="KS158" s="3"/>
      <c r="KT158" s="3"/>
      <c r="KU158" s="3"/>
      <c r="KV158" s="3"/>
      <c r="KW158" s="3"/>
      <c r="KX158" s="3"/>
      <c r="KY158" s="3"/>
      <c r="KZ158" s="3"/>
      <c r="LA158" s="3"/>
      <c r="LB158" s="3"/>
      <c r="LC158" s="3"/>
      <c r="LD158" s="3"/>
      <c r="LE158" s="3"/>
      <c r="LF158" s="3"/>
      <c r="LG158" s="3"/>
      <c r="LH158" s="3"/>
      <c r="LI158" s="3"/>
      <c r="LJ158" s="3"/>
      <c r="LK158" s="3"/>
      <c r="LL158" s="3"/>
      <c r="LM158" s="3"/>
      <c r="LN158" s="3"/>
      <c r="LO158" s="3"/>
      <c r="LP158" s="3"/>
      <c r="LQ158" s="3"/>
      <c r="LR158" s="3"/>
      <c r="LS158" s="3"/>
      <c r="LT158" s="3"/>
      <c r="LU158" s="3"/>
      <c r="LV158" s="3"/>
      <c r="LW158" s="3"/>
      <c r="LX158" s="3"/>
      <c r="LY158" s="3"/>
      <c r="LZ158" s="3"/>
      <c r="MA158" s="3"/>
      <c r="MB158" s="3"/>
      <c r="MC158" s="3"/>
      <c r="MD158" s="3"/>
      <c r="ME158" s="3"/>
      <c r="MF158" s="3"/>
      <c r="MG158" s="3"/>
      <c r="MH158" s="3"/>
      <c r="MI158" s="3"/>
      <c r="MJ158" s="3"/>
      <c r="MK158" s="3"/>
      <c r="ML158" s="3"/>
      <c r="MM158" s="3"/>
      <c r="MN158" s="3"/>
      <c r="MO158" s="3"/>
      <c r="MP158" s="3"/>
      <c r="MQ158" s="3"/>
      <c r="MR158" s="3"/>
      <c r="MS158" s="3"/>
      <c r="MT158" s="3"/>
      <c r="MU158" s="3"/>
      <c r="MV158" s="3"/>
      <c r="MW158" s="3"/>
      <c r="MX158" s="3"/>
      <c r="MY158" s="3"/>
      <c r="MZ158" s="3"/>
      <c r="NA158" s="3"/>
      <c r="NB158" s="3"/>
      <c r="NC158" s="3"/>
      <c r="ND158" s="3"/>
      <c r="NE158" s="3"/>
      <c r="NF158" s="3"/>
      <c r="NG158" s="3"/>
      <c r="NH158" s="3"/>
      <c r="NI158" s="3"/>
      <c r="NJ158" s="3"/>
      <c r="NK158" s="3"/>
      <c r="NL158" s="3"/>
      <c r="NM158" s="3"/>
      <c r="NN158" s="3"/>
      <c r="NO158" s="3"/>
      <c r="NP158" s="3"/>
      <c r="NQ158" s="3"/>
      <c r="NR158" s="3"/>
      <c r="NS158" s="3"/>
      <c r="NT158" s="3"/>
      <c r="NU158" s="3"/>
      <c r="NV158" s="3"/>
      <c r="NW158" s="3"/>
      <c r="NX158" s="3"/>
      <c r="NY158" s="3"/>
      <c r="NZ158" s="3"/>
      <c r="OA158" s="3"/>
      <c r="OB158" s="3"/>
      <c r="OC158" s="3"/>
      <c r="OD158" s="3"/>
      <c r="OE158" s="3"/>
      <c r="OF158" s="3"/>
      <c r="OG158" s="3"/>
      <c r="OH158" s="3"/>
      <c r="OI158" s="3"/>
      <c r="OJ158" s="3"/>
      <c r="OK158" s="3"/>
      <c r="OL158" s="3"/>
      <c r="OM158" s="3"/>
      <c r="ON158" s="3"/>
      <c r="OO158" s="3"/>
      <c r="OP158" s="3"/>
      <c r="OQ158" s="3"/>
      <c r="OR158" s="3"/>
      <c r="OS158" s="3"/>
      <c r="OT158" s="3"/>
      <c r="OU158" s="3"/>
      <c r="OV158" s="3"/>
      <c r="OW158" s="3"/>
      <c r="OX158" s="3"/>
      <c r="OY158" s="3"/>
      <c r="OZ158" s="3"/>
      <c r="PA158" s="3"/>
      <c r="PB158" s="3"/>
      <c r="PC158" s="3"/>
      <c r="PD158" s="3"/>
      <c r="PE158" s="3"/>
    </row>
    <row r="159" spans="1:421" s="469" customFormat="1" ht="111" customHeight="1">
      <c r="A159" s="677">
        <v>30</v>
      </c>
      <c r="B159" s="601">
        <v>7000024508</v>
      </c>
      <c r="C159" s="601">
        <v>1030</v>
      </c>
      <c r="D159" s="601">
        <v>120</v>
      </c>
      <c r="E159" s="601">
        <v>260</v>
      </c>
      <c r="F159" s="601" t="s">
        <v>527</v>
      </c>
      <c r="G159" s="599">
        <v>100044181</v>
      </c>
      <c r="H159" s="321"/>
      <c r="I159" s="322"/>
      <c r="J159" s="321"/>
      <c r="K159" s="320"/>
      <c r="L159" s="600" t="s">
        <v>570</v>
      </c>
      <c r="M159" s="600" t="s">
        <v>219</v>
      </c>
      <c r="N159" s="600">
        <v>1</v>
      </c>
      <c r="O159" s="465"/>
      <c r="P159" s="601">
        <v>18</v>
      </c>
      <c r="Q159" s="318" t="str">
        <f t="shared" si="33"/>
        <v>INCLUDED</v>
      </c>
      <c r="R159" s="318" t="str">
        <f t="shared" si="31"/>
        <v>INCLUDED</v>
      </c>
      <c r="S159" s="318" t="str">
        <f t="shared" si="34"/>
        <v>INCLUDED</v>
      </c>
      <c r="T159" s="466">
        <f t="shared" si="21"/>
        <v>0</v>
      </c>
      <c r="U159" s="300">
        <f t="shared" si="22"/>
        <v>0</v>
      </c>
      <c r="V159" s="371">
        <f>Discount!$J$36</f>
        <v>0</v>
      </c>
      <c r="W159" s="300">
        <f t="shared" si="23"/>
        <v>0</v>
      </c>
      <c r="X159" s="301">
        <f t="shared" si="24"/>
        <v>0</v>
      </c>
      <c r="Y159" s="467">
        <f t="shared" si="25"/>
        <v>0</v>
      </c>
      <c r="Z159" s="546">
        <f t="shared" si="26"/>
        <v>0</v>
      </c>
      <c r="AA159" s="467">
        <f t="shared" si="27"/>
        <v>0</v>
      </c>
      <c r="AB159" s="468">
        <f t="shared" si="28"/>
        <v>0</v>
      </c>
      <c r="AC159" s="467">
        <f t="shared" si="29"/>
        <v>0</v>
      </c>
      <c r="AD159" s="468"/>
      <c r="AE159" s="550"/>
      <c r="AF159" s="6"/>
      <c r="AG159" s="6"/>
      <c r="AH159" s="6"/>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c r="HW159" s="3"/>
      <c r="HX159" s="3"/>
      <c r="HY159" s="3"/>
      <c r="HZ159" s="3"/>
      <c r="IA159" s="3"/>
      <c r="IB159" s="3"/>
      <c r="IC159" s="3"/>
      <c r="ID159" s="3"/>
      <c r="IE159" s="3"/>
      <c r="IF159" s="3"/>
      <c r="IG159" s="3"/>
      <c r="IH159" s="3"/>
      <c r="II159" s="3"/>
      <c r="IJ159" s="3"/>
      <c r="IK159" s="3"/>
      <c r="IL159" s="3"/>
      <c r="IM159" s="3"/>
      <c r="IN159" s="3"/>
      <c r="IO159" s="3"/>
      <c r="IP159" s="3"/>
      <c r="IQ159" s="3"/>
      <c r="IR159" s="3"/>
      <c r="IS159" s="3"/>
      <c r="IT159" s="3"/>
      <c r="IU159" s="3"/>
      <c r="IV159" s="3"/>
      <c r="IW159" s="3"/>
      <c r="IX159" s="3"/>
      <c r="IY159" s="3"/>
      <c r="IZ159" s="3"/>
      <c r="JA159" s="3"/>
      <c r="JB159" s="3"/>
      <c r="JC159" s="3"/>
      <c r="JD159" s="3"/>
      <c r="JE159" s="3"/>
      <c r="JF159" s="3"/>
      <c r="JG159" s="3"/>
      <c r="JH159" s="3"/>
      <c r="JI159" s="3"/>
      <c r="JJ159" s="3"/>
      <c r="JK159" s="3"/>
      <c r="JL159" s="3"/>
      <c r="JM159" s="3"/>
      <c r="JN159" s="3"/>
      <c r="JO159" s="3"/>
      <c r="JP159" s="3"/>
      <c r="JQ159" s="3"/>
      <c r="JR159" s="3"/>
      <c r="JS159" s="3"/>
      <c r="JT159" s="3"/>
      <c r="JU159" s="3"/>
      <c r="JV159" s="3"/>
      <c r="JW159" s="3"/>
      <c r="JX159" s="3"/>
      <c r="JY159" s="3"/>
      <c r="JZ159" s="3"/>
      <c r="KA159" s="3"/>
      <c r="KB159" s="3"/>
      <c r="KC159" s="3"/>
      <c r="KD159" s="3"/>
      <c r="KE159" s="3"/>
      <c r="KF159" s="3"/>
      <c r="KG159" s="3"/>
      <c r="KH159" s="3"/>
      <c r="KI159" s="3"/>
      <c r="KJ159" s="3"/>
      <c r="KK159" s="3"/>
      <c r="KL159" s="3"/>
      <c r="KM159" s="3"/>
      <c r="KN159" s="3"/>
      <c r="KO159" s="3"/>
      <c r="KP159" s="3"/>
      <c r="KQ159" s="3"/>
      <c r="KR159" s="3"/>
      <c r="KS159" s="3"/>
      <c r="KT159" s="3"/>
      <c r="KU159" s="3"/>
      <c r="KV159" s="3"/>
      <c r="KW159" s="3"/>
      <c r="KX159" s="3"/>
      <c r="KY159" s="3"/>
      <c r="KZ159" s="3"/>
      <c r="LA159" s="3"/>
      <c r="LB159" s="3"/>
      <c r="LC159" s="3"/>
      <c r="LD159" s="3"/>
      <c r="LE159" s="3"/>
      <c r="LF159" s="3"/>
      <c r="LG159" s="3"/>
      <c r="LH159" s="3"/>
      <c r="LI159" s="3"/>
      <c r="LJ159" s="3"/>
      <c r="LK159" s="3"/>
      <c r="LL159" s="3"/>
      <c r="LM159" s="3"/>
      <c r="LN159" s="3"/>
      <c r="LO159" s="3"/>
      <c r="LP159" s="3"/>
      <c r="LQ159" s="3"/>
      <c r="LR159" s="3"/>
      <c r="LS159" s="3"/>
      <c r="LT159" s="3"/>
      <c r="LU159" s="3"/>
      <c r="LV159" s="3"/>
      <c r="LW159" s="3"/>
      <c r="LX159" s="3"/>
      <c r="LY159" s="3"/>
      <c r="LZ159" s="3"/>
      <c r="MA159" s="3"/>
      <c r="MB159" s="3"/>
      <c r="MC159" s="3"/>
      <c r="MD159" s="3"/>
      <c r="ME159" s="3"/>
      <c r="MF159" s="3"/>
      <c r="MG159" s="3"/>
      <c r="MH159" s="3"/>
      <c r="MI159" s="3"/>
      <c r="MJ159" s="3"/>
      <c r="MK159" s="3"/>
      <c r="ML159" s="3"/>
      <c r="MM159" s="3"/>
      <c r="MN159" s="3"/>
      <c r="MO159" s="3"/>
      <c r="MP159" s="3"/>
      <c r="MQ159" s="3"/>
      <c r="MR159" s="3"/>
      <c r="MS159" s="3"/>
      <c r="MT159" s="3"/>
      <c r="MU159" s="3"/>
      <c r="MV159" s="3"/>
      <c r="MW159" s="3"/>
      <c r="MX159" s="3"/>
      <c r="MY159" s="3"/>
      <c r="MZ159" s="3"/>
      <c r="NA159" s="3"/>
      <c r="NB159" s="3"/>
      <c r="NC159" s="3"/>
      <c r="ND159" s="3"/>
      <c r="NE159" s="3"/>
      <c r="NF159" s="3"/>
      <c r="NG159" s="3"/>
      <c r="NH159" s="3"/>
      <c r="NI159" s="3"/>
      <c r="NJ159" s="3"/>
      <c r="NK159" s="3"/>
      <c r="NL159" s="3"/>
      <c r="NM159" s="3"/>
      <c r="NN159" s="3"/>
      <c r="NO159" s="3"/>
      <c r="NP159" s="3"/>
      <c r="NQ159" s="3"/>
      <c r="NR159" s="3"/>
      <c r="NS159" s="3"/>
      <c r="NT159" s="3"/>
      <c r="NU159" s="3"/>
      <c r="NV159" s="3"/>
      <c r="NW159" s="3"/>
      <c r="NX159" s="3"/>
      <c r="NY159" s="3"/>
      <c r="NZ159" s="3"/>
      <c r="OA159" s="3"/>
      <c r="OB159" s="3"/>
      <c r="OC159" s="3"/>
      <c r="OD159" s="3"/>
      <c r="OE159" s="3"/>
      <c r="OF159" s="3"/>
      <c r="OG159" s="3"/>
      <c r="OH159" s="3"/>
      <c r="OI159" s="3"/>
      <c r="OJ159" s="3"/>
      <c r="OK159" s="3"/>
      <c r="OL159" s="3"/>
      <c r="OM159" s="3"/>
      <c r="ON159" s="3"/>
      <c r="OO159" s="3"/>
      <c r="OP159" s="3"/>
      <c r="OQ159" s="3"/>
      <c r="OR159" s="3"/>
      <c r="OS159" s="3"/>
      <c r="OT159" s="3"/>
      <c r="OU159" s="3"/>
      <c r="OV159" s="3"/>
      <c r="OW159" s="3"/>
      <c r="OX159" s="3"/>
      <c r="OY159" s="3"/>
      <c r="OZ159" s="3"/>
      <c r="PA159" s="3"/>
      <c r="PB159" s="3"/>
      <c r="PC159" s="3"/>
      <c r="PD159" s="3"/>
      <c r="PE159" s="3"/>
    </row>
    <row r="160" spans="1:421" s="469" customFormat="1" ht="111" customHeight="1">
      <c r="A160" s="677">
        <v>31</v>
      </c>
      <c r="B160" s="601">
        <v>7000024508</v>
      </c>
      <c r="C160" s="601">
        <v>1030</v>
      </c>
      <c r="D160" s="601">
        <v>120</v>
      </c>
      <c r="E160" s="601">
        <v>270</v>
      </c>
      <c r="F160" s="601" t="s">
        <v>527</v>
      </c>
      <c r="G160" s="599">
        <v>100044182</v>
      </c>
      <c r="H160" s="321"/>
      <c r="I160" s="322"/>
      <c r="J160" s="321"/>
      <c r="K160" s="320"/>
      <c r="L160" s="600" t="s">
        <v>571</v>
      </c>
      <c r="M160" s="600" t="s">
        <v>219</v>
      </c>
      <c r="N160" s="600">
        <v>28</v>
      </c>
      <c r="O160" s="465"/>
      <c r="P160" s="601">
        <v>18</v>
      </c>
      <c r="Q160" s="318" t="str">
        <f t="shared" si="33"/>
        <v>INCLUDED</v>
      </c>
      <c r="R160" s="318" t="str">
        <f t="shared" si="31"/>
        <v>INCLUDED</v>
      </c>
      <c r="S160" s="318" t="str">
        <f t="shared" si="34"/>
        <v>INCLUDED</v>
      </c>
      <c r="T160" s="466">
        <f t="shared" si="21"/>
        <v>0</v>
      </c>
      <c r="U160" s="300">
        <f t="shared" si="22"/>
        <v>0</v>
      </c>
      <c r="V160" s="371">
        <f>Discount!$J$36</f>
        <v>0</v>
      </c>
      <c r="W160" s="300">
        <f t="shared" si="23"/>
        <v>0</v>
      </c>
      <c r="X160" s="301">
        <f t="shared" si="24"/>
        <v>0</v>
      </c>
      <c r="Y160" s="467">
        <f t="shared" si="25"/>
        <v>0</v>
      </c>
      <c r="Z160" s="546">
        <f t="shared" si="26"/>
        <v>0</v>
      </c>
      <c r="AA160" s="467">
        <f t="shared" si="27"/>
        <v>0</v>
      </c>
      <c r="AB160" s="468">
        <f t="shared" si="28"/>
        <v>0</v>
      </c>
      <c r="AC160" s="467">
        <f t="shared" si="29"/>
        <v>0</v>
      </c>
      <c r="AD160" s="468"/>
      <c r="AE160" s="550"/>
      <c r="AF160" s="6"/>
      <c r="AG160" s="6"/>
      <c r="AH160" s="6"/>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c r="HW160" s="3"/>
      <c r="HX160" s="3"/>
      <c r="HY160" s="3"/>
      <c r="HZ160" s="3"/>
      <c r="IA160" s="3"/>
      <c r="IB160" s="3"/>
      <c r="IC160" s="3"/>
      <c r="ID160" s="3"/>
      <c r="IE160" s="3"/>
      <c r="IF160" s="3"/>
      <c r="IG160" s="3"/>
      <c r="IH160" s="3"/>
      <c r="II160" s="3"/>
      <c r="IJ160" s="3"/>
      <c r="IK160" s="3"/>
      <c r="IL160" s="3"/>
      <c r="IM160" s="3"/>
      <c r="IN160" s="3"/>
      <c r="IO160" s="3"/>
      <c r="IP160" s="3"/>
      <c r="IQ160" s="3"/>
      <c r="IR160" s="3"/>
      <c r="IS160" s="3"/>
      <c r="IT160" s="3"/>
      <c r="IU160" s="3"/>
      <c r="IV160" s="3"/>
      <c r="IW160" s="3"/>
      <c r="IX160" s="3"/>
      <c r="IY160" s="3"/>
      <c r="IZ160" s="3"/>
      <c r="JA160" s="3"/>
      <c r="JB160" s="3"/>
      <c r="JC160" s="3"/>
      <c r="JD160" s="3"/>
      <c r="JE160" s="3"/>
      <c r="JF160" s="3"/>
      <c r="JG160" s="3"/>
      <c r="JH160" s="3"/>
      <c r="JI160" s="3"/>
      <c r="JJ160" s="3"/>
      <c r="JK160" s="3"/>
      <c r="JL160" s="3"/>
      <c r="JM160" s="3"/>
      <c r="JN160" s="3"/>
      <c r="JO160" s="3"/>
      <c r="JP160" s="3"/>
      <c r="JQ160" s="3"/>
      <c r="JR160" s="3"/>
      <c r="JS160" s="3"/>
      <c r="JT160" s="3"/>
      <c r="JU160" s="3"/>
      <c r="JV160" s="3"/>
      <c r="JW160" s="3"/>
      <c r="JX160" s="3"/>
      <c r="JY160" s="3"/>
      <c r="JZ160" s="3"/>
      <c r="KA160" s="3"/>
      <c r="KB160" s="3"/>
      <c r="KC160" s="3"/>
      <c r="KD160" s="3"/>
      <c r="KE160" s="3"/>
      <c r="KF160" s="3"/>
      <c r="KG160" s="3"/>
      <c r="KH160" s="3"/>
      <c r="KI160" s="3"/>
      <c r="KJ160" s="3"/>
      <c r="KK160" s="3"/>
      <c r="KL160" s="3"/>
      <c r="KM160" s="3"/>
      <c r="KN160" s="3"/>
      <c r="KO160" s="3"/>
      <c r="KP160" s="3"/>
      <c r="KQ160" s="3"/>
      <c r="KR160" s="3"/>
      <c r="KS160" s="3"/>
      <c r="KT160" s="3"/>
      <c r="KU160" s="3"/>
      <c r="KV160" s="3"/>
      <c r="KW160" s="3"/>
      <c r="KX160" s="3"/>
      <c r="KY160" s="3"/>
      <c r="KZ160" s="3"/>
      <c r="LA160" s="3"/>
      <c r="LB160" s="3"/>
      <c r="LC160" s="3"/>
      <c r="LD160" s="3"/>
      <c r="LE160" s="3"/>
      <c r="LF160" s="3"/>
      <c r="LG160" s="3"/>
      <c r="LH160" s="3"/>
      <c r="LI160" s="3"/>
      <c r="LJ160" s="3"/>
      <c r="LK160" s="3"/>
      <c r="LL160" s="3"/>
      <c r="LM160" s="3"/>
      <c r="LN160" s="3"/>
      <c r="LO160" s="3"/>
      <c r="LP160" s="3"/>
      <c r="LQ160" s="3"/>
      <c r="LR160" s="3"/>
      <c r="LS160" s="3"/>
      <c r="LT160" s="3"/>
      <c r="LU160" s="3"/>
      <c r="LV160" s="3"/>
      <c r="LW160" s="3"/>
      <c r="LX160" s="3"/>
      <c r="LY160" s="3"/>
      <c r="LZ160" s="3"/>
      <c r="MA160" s="3"/>
      <c r="MB160" s="3"/>
      <c r="MC160" s="3"/>
      <c r="MD160" s="3"/>
      <c r="ME160" s="3"/>
      <c r="MF160" s="3"/>
      <c r="MG160" s="3"/>
      <c r="MH160" s="3"/>
      <c r="MI160" s="3"/>
      <c r="MJ160" s="3"/>
      <c r="MK160" s="3"/>
      <c r="ML160" s="3"/>
      <c r="MM160" s="3"/>
      <c r="MN160" s="3"/>
      <c r="MO160" s="3"/>
      <c r="MP160" s="3"/>
      <c r="MQ160" s="3"/>
      <c r="MR160" s="3"/>
      <c r="MS160" s="3"/>
      <c r="MT160" s="3"/>
      <c r="MU160" s="3"/>
      <c r="MV160" s="3"/>
      <c r="MW160" s="3"/>
      <c r="MX160" s="3"/>
      <c r="MY160" s="3"/>
      <c r="MZ160" s="3"/>
      <c r="NA160" s="3"/>
      <c r="NB160" s="3"/>
      <c r="NC160" s="3"/>
      <c r="ND160" s="3"/>
      <c r="NE160" s="3"/>
      <c r="NF160" s="3"/>
      <c r="NG160" s="3"/>
      <c r="NH160" s="3"/>
      <c r="NI160" s="3"/>
      <c r="NJ160" s="3"/>
      <c r="NK160" s="3"/>
      <c r="NL160" s="3"/>
      <c r="NM160" s="3"/>
      <c r="NN160" s="3"/>
      <c r="NO160" s="3"/>
      <c r="NP160" s="3"/>
      <c r="NQ160" s="3"/>
      <c r="NR160" s="3"/>
      <c r="NS160" s="3"/>
      <c r="NT160" s="3"/>
      <c r="NU160" s="3"/>
      <c r="NV160" s="3"/>
      <c r="NW160" s="3"/>
      <c r="NX160" s="3"/>
      <c r="NY160" s="3"/>
      <c r="NZ160" s="3"/>
      <c r="OA160" s="3"/>
      <c r="OB160" s="3"/>
      <c r="OC160" s="3"/>
      <c r="OD160" s="3"/>
      <c r="OE160" s="3"/>
      <c r="OF160" s="3"/>
      <c r="OG160" s="3"/>
      <c r="OH160" s="3"/>
      <c r="OI160" s="3"/>
      <c r="OJ160" s="3"/>
      <c r="OK160" s="3"/>
      <c r="OL160" s="3"/>
      <c r="OM160" s="3"/>
      <c r="ON160" s="3"/>
      <c r="OO160" s="3"/>
      <c r="OP160" s="3"/>
      <c r="OQ160" s="3"/>
      <c r="OR160" s="3"/>
      <c r="OS160" s="3"/>
      <c r="OT160" s="3"/>
      <c r="OU160" s="3"/>
      <c r="OV160" s="3"/>
      <c r="OW160" s="3"/>
      <c r="OX160" s="3"/>
      <c r="OY160" s="3"/>
      <c r="OZ160" s="3"/>
      <c r="PA160" s="3"/>
      <c r="PB160" s="3"/>
      <c r="PC160" s="3"/>
      <c r="PD160" s="3"/>
      <c r="PE160" s="3"/>
    </row>
    <row r="161" spans="1:421" s="469" customFormat="1" ht="111" customHeight="1">
      <c r="A161" s="677">
        <v>32</v>
      </c>
      <c r="B161" s="601">
        <v>7000024508</v>
      </c>
      <c r="C161" s="601">
        <v>1030</v>
      </c>
      <c r="D161" s="601">
        <v>120</v>
      </c>
      <c r="E161" s="601">
        <v>280</v>
      </c>
      <c r="F161" s="601" t="s">
        <v>527</v>
      </c>
      <c r="G161" s="599">
        <v>100044183</v>
      </c>
      <c r="H161" s="321"/>
      <c r="I161" s="322"/>
      <c r="J161" s="321"/>
      <c r="K161" s="320"/>
      <c r="L161" s="600" t="s">
        <v>572</v>
      </c>
      <c r="M161" s="600" t="s">
        <v>219</v>
      </c>
      <c r="N161" s="600">
        <v>9</v>
      </c>
      <c r="O161" s="465"/>
      <c r="P161" s="601">
        <v>18</v>
      </c>
      <c r="Q161" s="318" t="str">
        <f t="shared" si="33"/>
        <v>INCLUDED</v>
      </c>
      <c r="R161" s="318" t="str">
        <f t="shared" si="31"/>
        <v>INCLUDED</v>
      </c>
      <c r="S161" s="318" t="str">
        <f t="shared" si="34"/>
        <v>INCLUDED</v>
      </c>
      <c r="T161" s="466">
        <f t="shared" si="21"/>
        <v>0</v>
      </c>
      <c r="U161" s="300">
        <f t="shared" si="22"/>
        <v>0</v>
      </c>
      <c r="V161" s="371">
        <f>Discount!$J$36</f>
        <v>0</v>
      </c>
      <c r="W161" s="300">
        <f t="shared" si="23"/>
        <v>0</v>
      </c>
      <c r="X161" s="301">
        <f t="shared" si="24"/>
        <v>0</v>
      </c>
      <c r="Y161" s="467">
        <f t="shared" si="25"/>
        <v>0</v>
      </c>
      <c r="Z161" s="546">
        <f t="shared" si="26"/>
        <v>0</v>
      </c>
      <c r="AA161" s="467">
        <f t="shared" si="27"/>
        <v>0</v>
      </c>
      <c r="AB161" s="468">
        <f t="shared" si="28"/>
        <v>0</v>
      </c>
      <c r="AC161" s="467">
        <f t="shared" si="29"/>
        <v>0</v>
      </c>
      <c r="AD161" s="468"/>
      <c r="AE161" s="550"/>
      <c r="AF161" s="6"/>
      <c r="AG161" s="6"/>
      <c r="AH161" s="6"/>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c r="HI161" s="3"/>
      <c r="HJ161" s="3"/>
      <c r="HK161" s="3"/>
      <c r="HL161" s="3"/>
      <c r="HM161" s="3"/>
      <c r="HN161" s="3"/>
      <c r="HO161" s="3"/>
      <c r="HP161" s="3"/>
      <c r="HQ161" s="3"/>
      <c r="HR161" s="3"/>
      <c r="HS161" s="3"/>
      <c r="HT161" s="3"/>
      <c r="HU161" s="3"/>
      <c r="HV161" s="3"/>
      <c r="HW161" s="3"/>
      <c r="HX161" s="3"/>
      <c r="HY161" s="3"/>
      <c r="HZ161" s="3"/>
      <c r="IA161" s="3"/>
      <c r="IB161" s="3"/>
      <c r="IC161" s="3"/>
      <c r="ID161" s="3"/>
      <c r="IE161" s="3"/>
      <c r="IF161" s="3"/>
      <c r="IG161" s="3"/>
      <c r="IH161" s="3"/>
      <c r="II161" s="3"/>
      <c r="IJ161" s="3"/>
      <c r="IK161" s="3"/>
      <c r="IL161" s="3"/>
      <c r="IM161" s="3"/>
      <c r="IN161" s="3"/>
      <c r="IO161" s="3"/>
      <c r="IP161" s="3"/>
      <c r="IQ161" s="3"/>
      <c r="IR161" s="3"/>
      <c r="IS161" s="3"/>
      <c r="IT161" s="3"/>
      <c r="IU161" s="3"/>
      <c r="IV161" s="3"/>
      <c r="IW161" s="3"/>
      <c r="IX161" s="3"/>
      <c r="IY161" s="3"/>
      <c r="IZ161" s="3"/>
      <c r="JA161" s="3"/>
      <c r="JB161" s="3"/>
      <c r="JC161" s="3"/>
      <c r="JD161" s="3"/>
      <c r="JE161" s="3"/>
      <c r="JF161" s="3"/>
      <c r="JG161" s="3"/>
      <c r="JH161" s="3"/>
      <c r="JI161" s="3"/>
      <c r="JJ161" s="3"/>
      <c r="JK161" s="3"/>
      <c r="JL161" s="3"/>
      <c r="JM161" s="3"/>
      <c r="JN161" s="3"/>
      <c r="JO161" s="3"/>
      <c r="JP161" s="3"/>
      <c r="JQ161" s="3"/>
      <c r="JR161" s="3"/>
      <c r="JS161" s="3"/>
      <c r="JT161" s="3"/>
      <c r="JU161" s="3"/>
      <c r="JV161" s="3"/>
      <c r="JW161" s="3"/>
      <c r="JX161" s="3"/>
      <c r="JY161" s="3"/>
      <c r="JZ161" s="3"/>
      <c r="KA161" s="3"/>
      <c r="KB161" s="3"/>
      <c r="KC161" s="3"/>
      <c r="KD161" s="3"/>
      <c r="KE161" s="3"/>
      <c r="KF161" s="3"/>
      <c r="KG161" s="3"/>
      <c r="KH161" s="3"/>
      <c r="KI161" s="3"/>
      <c r="KJ161" s="3"/>
      <c r="KK161" s="3"/>
      <c r="KL161" s="3"/>
      <c r="KM161" s="3"/>
      <c r="KN161" s="3"/>
      <c r="KO161" s="3"/>
      <c r="KP161" s="3"/>
      <c r="KQ161" s="3"/>
      <c r="KR161" s="3"/>
      <c r="KS161" s="3"/>
      <c r="KT161" s="3"/>
      <c r="KU161" s="3"/>
      <c r="KV161" s="3"/>
      <c r="KW161" s="3"/>
      <c r="KX161" s="3"/>
      <c r="KY161" s="3"/>
      <c r="KZ161" s="3"/>
      <c r="LA161" s="3"/>
      <c r="LB161" s="3"/>
      <c r="LC161" s="3"/>
      <c r="LD161" s="3"/>
      <c r="LE161" s="3"/>
      <c r="LF161" s="3"/>
      <c r="LG161" s="3"/>
      <c r="LH161" s="3"/>
      <c r="LI161" s="3"/>
      <c r="LJ161" s="3"/>
      <c r="LK161" s="3"/>
      <c r="LL161" s="3"/>
      <c r="LM161" s="3"/>
      <c r="LN161" s="3"/>
      <c r="LO161" s="3"/>
      <c r="LP161" s="3"/>
      <c r="LQ161" s="3"/>
      <c r="LR161" s="3"/>
      <c r="LS161" s="3"/>
      <c r="LT161" s="3"/>
      <c r="LU161" s="3"/>
      <c r="LV161" s="3"/>
      <c r="LW161" s="3"/>
      <c r="LX161" s="3"/>
      <c r="LY161" s="3"/>
      <c r="LZ161" s="3"/>
      <c r="MA161" s="3"/>
      <c r="MB161" s="3"/>
      <c r="MC161" s="3"/>
      <c r="MD161" s="3"/>
      <c r="ME161" s="3"/>
      <c r="MF161" s="3"/>
      <c r="MG161" s="3"/>
      <c r="MH161" s="3"/>
      <c r="MI161" s="3"/>
      <c r="MJ161" s="3"/>
      <c r="MK161" s="3"/>
      <c r="ML161" s="3"/>
      <c r="MM161" s="3"/>
      <c r="MN161" s="3"/>
      <c r="MO161" s="3"/>
      <c r="MP161" s="3"/>
      <c r="MQ161" s="3"/>
      <c r="MR161" s="3"/>
      <c r="MS161" s="3"/>
      <c r="MT161" s="3"/>
      <c r="MU161" s="3"/>
      <c r="MV161" s="3"/>
      <c r="MW161" s="3"/>
      <c r="MX161" s="3"/>
      <c r="MY161" s="3"/>
      <c r="MZ161" s="3"/>
      <c r="NA161" s="3"/>
      <c r="NB161" s="3"/>
      <c r="NC161" s="3"/>
      <c r="ND161" s="3"/>
      <c r="NE161" s="3"/>
      <c r="NF161" s="3"/>
      <c r="NG161" s="3"/>
      <c r="NH161" s="3"/>
      <c r="NI161" s="3"/>
      <c r="NJ161" s="3"/>
      <c r="NK161" s="3"/>
      <c r="NL161" s="3"/>
      <c r="NM161" s="3"/>
      <c r="NN161" s="3"/>
      <c r="NO161" s="3"/>
      <c r="NP161" s="3"/>
      <c r="NQ161" s="3"/>
      <c r="NR161" s="3"/>
      <c r="NS161" s="3"/>
      <c r="NT161" s="3"/>
      <c r="NU161" s="3"/>
      <c r="NV161" s="3"/>
      <c r="NW161" s="3"/>
      <c r="NX161" s="3"/>
      <c r="NY161" s="3"/>
      <c r="NZ161" s="3"/>
      <c r="OA161" s="3"/>
      <c r="OB161" s="3"/>
      <c r="OC161" s="3"/>
      <c r="OD161" s="3"/>
      <c r="OE161" s="3"/>
      <c r="OF161" s="3"/>
      <c r="OG161" s="3"/>
      <c r="OH161" s="3"/>
      <c r="OI161" s="3"/>
      <c r="OJ161" s="3"/>
      <c r="OK161" s="3"/>
      <c r="OL161" s="3"/>
      <c r="OM161" s="3"/>
      <c r="ON161" s="3"/>
      <c r="OO161" s="3"/>
      <c r="OP161" s="3"/>
      <c r="OQ161" s="3"/>
      <c r="OR161" s="3"/>
      <c r="OS161" s="3"/>
      <c r="OT161" s="3"/>
      <c r="OU161" s="3"/>
      <c r="OV161" s="3"/>
      <c r="OW161" s="3"/>
      <c r="OX161" s="3"/>
      <c r="OY161" s="3"/>
      <c r="OZ161" s="3"/>
      <c r="PA161" s="3"/>
      <c r="PB161" s="3"/>
      <c r="PC161" s="3"/>
      <c r="PD161" s="3"/>
      <c r="PE161" s="3"/>
    </row>
    <row r="162" spans="1:421" s="469" customFormat="1" ht="111" customHeight="1">
      <c r="A162" s="677">
        <v>33</v>
      </c>
      <c r="B162" s="601">
        <v>7000024508</v>
      </c>
      <c r="C162" s="601">
        <v>1030</v>
      </c>
      <c r="D162" s="601">
        <v>120</v>
      </c>
      <c r="E162" s="601">
        <v>290</v>
      </c>
      <c r="F162" s="601" t="s">
        <v>527</v>
      </c>
      <c r="G162" s="599">
        <v>100044185</v>
      </c>
      <c r="H162" s="321"/>
      <c r="I162" s="322"/>
      <c r="J162" s="321"/>
      <c r="K162" s="320"/>
      <c r="L162" s="600" t="s">
        <v>574</v>
      </c>
      <c r="M162" s="600" t="s">
        <v>219</v>
      </c>
      <c r="N162" s="600">
        <v>15</v>
      </c>
      <c r="O162" s="465"/>
      <c r="P162" s="601">
        <v>18</v>
      </c>
      <c r="Q162" s="318" t="str">
        <f t="shared" si="33"/>
        <v>INCLUDED</v>
      </c>
      <c r="R162" s="318" t="str">
        <f t="shared" si="31"/>
        <v>INCLUDED</v>
      </c>
      <c r="S162" s="318" t="str">
        <f t="shared" si="34"/>
        <v>INCLUDED</v>
      </c>
      <c r="T162" s="466">
        <f t="shared" si="21"/>
        <v>0</v>
      </c>
      <c r="U162" s="300">
        <f t="shared" si="22"/>
        <v>0</v>
      </c>
      <c r="V162" s="371">
        <f>Discount!$J$36</f>
        <v>0</v>
      </c>
      <c r="W162" s="300">
        <f t="shared" si="23"/>
        <v>0</v>
      </c>
      <c r="X162" s="301">
        <f t="shared" si="24"/>
        <v>0</v>
      </c>
      <c r="Y162" s="467">
        <f t="shared" si="25"/>
        <v>0</v>
      </c>
      <c r="Z162" s="546">
        <f t="shared" si="26"/>
        <v>0</v>
      </c>
      <c r="AA162" s="467">
        <f t="shared" si="27"/>
        <v>0</v>
      </c>
      <c r="AB162" s="468">
        <f t="shared" si="28"/>
        <v>0</v>
      </c>
      <c r="AC162" s="467">
        <f t="shared" si="29"/>
        <v>0</v>
      </c>
      <c r="AD162" s="468"/>
      <c r="AE162" s="550"/>
      <c r="AF162" s="6"/>
      <c r="AG162" s="6"/>
      <c r="AH162" s="6"/>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c r="HI162" s="3"/>
      <c r="HJ162" s="3"/>
      <c r="HK162" s="3"/>
      <c r="HL162" s="3"/>
      <c r="HM162" s="3"/>
      <c r="HN162" s="3"/>
      <c r="HO162" s="3"/>
      <c r="HP162" s="3"/>
      <c r="HQ162" s="3"/>
      <c r="HR162" s="3"/>
      <c r="HS162" s="3"/>
      <c r="HT162" s="3"/>
      <c r="HU162" s="3"/>
      <c r="HV162" s="3"/>
      <c r="HW162" s="3"/>
      <c r="HX162" s="3"/>
      <c r="HY162" s="3"/>
      <c r="HZ162" s="3"/>
      <c r="IA162" s="3"/>
      <c r="IB162" s="3"/>
      <c r="IC162" s="3"/>
      <c r="ID162" s="3"/>
      <c r="IE162" s="3"/>
      <c r="IF162" s="3"/>
      <c r="IG162" s="3"/>
      <c r="IH162" s="3"/>
      <c r="II162" s="3"/>
      <c r="IJ162" s="3"/>
      <c r="IK162" s="3"/>
      <c r="IL162" s="3"/>
      <c r="IM162" s="3"/>
      <c r="IN162" s="3"/>
      <c r="IO162" s="3"/>
      <c r="IP162" s="3"/>
      <c r="IQ162" s="3"/>
      <c r="IR162" s="3"/>
      <c r="IS162" s="3"/>
      <c r="IT162" s="3"/>
      <c r="IU162" s="3"/>
      <c r="IV162" s="3"/>
      <c r="IW162" s="3"/>
      <c r="IX162" s="3"/>
      <c r="IY162" s="3"/>
      <c r="IZ162" s="3"/>
      <c r="JA162" s="3"/>
      <c r="JB162" s="3"/>
      <c r="JC162" s="3"/>
      <c r="JD162" s="3"/>
      <c r="JE162" s="3"/>
      <c r="JF162" s="3"/>
      <c r="JG162" s="3"/>
      <c r="JH162" s="3"/>
      <c r="JI162" s="3"/>
      <c r="JJ162" s="3"/>
      <c r="JK162" s="3"/>
      <c r="JL162" s="3"/>
      <c r="JM162" s="3"/>
      <c r="JN162" s="3"/>
      <c r="JO162" s="3"/>
      <c r="JP162" s="3"/>
      <c r="JQ162" s="3"/>
      <c r="JR162" s="3"/>
      <c r="JS162" s="3"/>
      <c r="JT162" s="3"/>
      <c r="JU162" s="3"/>
      <c r="JV162" s="3"/>
      <c r="JW162" s="3"/>
      <c r="JX162" s="3"/>
      <c r="JY162" s="3"/>
      <c r="JZ162" s="3"/>
      <c r="KA162" s="3"/>
      <c r="KB162" s="3"/>
      <c r="KC162" s="3"/>
      <c r="KD162" s="3"/>
      <c r="KE162" s="3"/>
      <c r="KF162" s="3"/>
      <c r="KG162" s="3"/>
      <c r="KH162" s="3"/>
      <c r="KI162" s="3"/>
      <c r="KJ162" s="3"/>
      <c r="KK162" s="3"/>
      <c r="KL162" s="3"/>
      <c r="KM162" s="3"/>
      <c r="KN162" s="3"/>
      <c r="KO162" s="3"/>
      <c r="KP162" s="3"/>
      <c r="KQ162" s="3"/>
      <c r="KR162" s="3"/>
      <c r="KS162" s="3"/>
      <c r="KT162" s="3"/>
      <c r="KU162" s="3"/>
      <c r="KV162" s="3"/>
      <c r="KW162" s="3"/>
      <c r="KX162" s="3"/>
      <c r="KY162" s="3"/>
      <c r="KZ162" s="3"/>
      <c r="LA162" s="3"/>
      <c r="LB162" s="3"/>
      <c r="LC162" s="3"/>
      <c r="LD162" s="3"/>
      <c r="LE162" s="3"/>
      <c r="LF162" s="3"/>
      <c r="LG162" s="3"/>
      <c r="LH162" s="3"/>
      <c r="LI162" s="3"/>
      <c r="LJ162" s="3"/>
      <c r="LK162" s="3"/>
      <c r="LL162" s="3"/>
      <c r="LM162" s="3"/>
      <c r="LN162" s="3"/>
      <c r="LO162" s="3"/>
      <c r="LP162" s="3"/>
      <c r="LQ162" s="3"/>
      <c r="LR162" s="3"/>
      <c r="LS162" s="3"/>
      <c r="LT162" s="3"/>
      <c r="LU162" s="3"/>
      <c r="LV162" s="3"/>
      <c r="LW162" s="3"/>
      <c r="LX162" s="3"/>
      <c r="LY162" s="3"/>
      <c r="LZ162" s="3"/>
      <c r="MA162" s="3"/>
      <c r="MB162" s="3"/>
      <c r="MC162" s="3"/>
      <c r="MD162" s="3"/>
      <c r="ME162" s="3"/>
      <c r="MF162" s="3"/>
      <c r="MG162" s="3"/>
      <c r="MH162" s="3"/>
      <c r="MI162" s="3"/>
      <c r="MJ162" s="3"/>
      <c r="MK162" s="3"/>
      <c r="ML162" s="3"/>
      <c r="MM162" s="3"/>
      <c r="MN162" s="3"/>
      <c r="MO162" s="3"/>
      <c r="MP162" s="3"/>
      <c r="MQ162" s="3"/>
      <c r="MR162" s="3"/>
      <c r="MS162" s="3"/>
      <c r="MT162" s="3"/>
      <c r="MU162" s="3"/>
      <c r="MV162" s="3"/>
      <c r="MW162" s="3"/>
      <c r="MX162" s="3"/>
      <c r="MY162" s="3"/>
      <c r="MZ162" s="3"/>
      <c r="NA162" s="3"/>
      <c r="NB162" s="3"/>
      <c r="NC162" s="3"/>
      <c r="ND162" s="3"/>
      <c r="NE162" s="3"/>
      <c r="NF162" s="3"/>
      <c r="NG162" s="3"/>
      <c r="NH162" s="3"/>
      <c r="NI162" s="3"/>
      <c r="NJ162" s="3"/>
      <c r="NK162" s="3"/>
      <c r="NL162" s="3"/>
      <c r="NM162" s="3"/>
      <c r="NN162" s="3"/>
      <c r="NO162" s="3"/>
      <c r="NP162" s="3"/>
      <c r="NQ162" s="3"/>
      <c r="NR162" s="3"/>
      <c r="NS162" s="3"/>
      <c r="NT162" s="3"/>
      <c r="NU162" s="3"/>
      <c r="NV162" s="3"/>
      <c r="NW162" s="3"/>
      <c r="NX162" s="3"/>
      <c r="NY162" s="3"/>
      <c r="NZ162" s="3"/>
      <c r="OA162" s="3"/>
      <c r="OB162" s="3"/>
      <c r="OC162" s="3"/>
      <c r="OD162" s="3"/>
      <c r="OE162" s="3"/>
      <c r="OF162" s="3"/>
      <c r="OG162" s="3"/>
      <c r="OH162" s="3"/>
      <c r="OI162" s="3"/>
      <c r="OJ162" s="3"/>
      <c r="OK162" s="3"/>
      <c r="OL162" s="3"/>
      <c r="OM162" s="3"/>
      <c r="ON162" s="3"/>
      <c r="OO162" s="3"/>
      <c r="OP162" s="3"/>
      <c r="OQ162" s="3"/>
      <c r="OR162" s="3"/>
      <c r="OS162" s="3"/>
      <c r="OT162" s="3"/>
      <c r="OU162" s="3"/>
      <c r="OV162" s="3"/>
      <c r="OW162" s="3"/>
      <c r="OX162" s="3"/>
      <c r="OY162" s="3"/>
      <c r="OZ162" s="3"/>
      <c r="PA162" s="3"/>
      <c r="PB162" s="3"/>
      <c r="PC162" s="3"/>
      <c r="PD162" s="3"/>
      <c r="PE162" s="3"/>
    </row>
    <row r="163" spans="1:421" s="469" customFormat="1" ht="111" customHeight="1">
      <c r="A163" s="677">
        <v>34</v>
      </c>
      <c r="B163" s="601">
        <v>7000024508</v>
      </c>
      <c r="C163" s="601">
        <v>1030</v>
      </c>
      <c r="D163" s="601">
        <v>120</v>
      </c>
      <c r="E163" s="601">
        <v>300</v>
      </c>
      <c r="F163" s="601" t="s">
        <v>527</v>
      </c>
      <c r="G163" s="599">
        <v>100044186</v>
      </c>
      <c r="H163" s="321"/>
      <c r="I163" s="322"/>
      <c r="J163" s="321"/>
      <c r="K163" s="320"/>
      <c r="L163" s="600" t="s">
        <v>575</v>
      </c>
      <c r="M163" s="600" t="s">
        <v>219</v>
      </c>
      <c r="N163" s="600">
        <v>8</v>
      </c>
      <c r="O163" s="465"/>
      <c r="P163" s="601">
        <v>18</v>
      </c>
      <c r="Q163" s="318" t="str">
        <f t="shared" si="33"/>
        <v>INCLUDED</v>
      </c>
      <c r="R163" s="318" t="str">
        <f t="shared" si="31"/>
        <v>INCLUDED</v>
      </c>
      <c r="S163" s="318" t="str">
        <f t="shared" si="34"/>
        <v>INCLUDED</v>
      </c>
      <c r="T163" s="466">
        <f t="shared" si="21"/>
        <v>0</v>
      </c>
      <c r="U163" s="300">
        <f t="shared" si="22"/>
        <v>0</v>
      </c>
      <c r="V163" s="371">
        <f>Discount!$J$36</f>
        <v>0</v>
      </c>
      <c r="W163" s="300">
        <f t="shared" si="23"/>
        <v>0</v>
      </c>
      <c r="X163" s="301">
        <f t="shared" si="24"/>
        <v>0</v>
      </c>
      <c r="Y163" s="467">
        <f t="shared" si="25"/>
        <v>0</v>
      </c>
      <c r="Z163" s="546">
        <f t="shared" si="26"/>
        <v>0</v>
      </c>
      <c r="AA163" s="467">
        <f t="shared" si="27"/>
        <v>0</v>
      </c>
      <c r="AB163" s="468">
        <f t="shared" si="28"/>
        <v>0</v>
      </c>
      <c r="AC163" s="467">
        <f t="shared" si="29"/>
        <v>0</v>
      </c>
      <c r="AD163" s="468"/>
      <c r="AE163" s="550"/>
      <c r="AF163" s="6"/>
      <c r="AG163" s="6"/>
      <c r="AH163" s="6"/>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c r="HW163" s="3"/>
      <c r="HX163" s="3"/>
      <c r="HY163" s="3"/>
      <c r="HZ163" s="3"/>
      <c r="IA163" s="3"/>
      <c r="IB163" s="3"/>
      <c r="IC163" s="3"/>
      <c r="ID163" s="3"/>
      <c r="IE163" s="3"/>
      <c r="IF163" s="3"/>
      <c r="IG163" s="3"/>
      <c r="IH163" s="3"/>
      <c r="II163" s="3"/>
      <c r="IJ163" s="3"/>
      <c r="IK163" s="3"/>
      <c r="IL163" s="3"/>
      <c r="IM163" s="3"/>
      <c r="IN163" s="3"/>
      <c r="IO163" s="3"/>
      <c r="IP163" s="3"/>
      <c r="IQ163" s="3"/>
      <c r="IR163" s="3"/>
      <c r="IS163" s="3"/>
      <c r="IT163" s="3"/>
      <c r="IU163" s="3"/>
      <c r="IV163" s="3"/>
      <c r="IW163" s="3"/>
      <c r="IX163" s="3"/>
      <c r="IY163" s="3"/>
      <c r="IZ163" s="3"/>
      <c r="JA163" s="3"/>
      <c r="JB163" s="3"/>
      <c r="JC163" s="3"/>
      <c r="JD163" s="3"/>
      <c r="JE163" s="3"/>
      <c r="JF163" s="3"/>
      <c r="JG163" s="3"/>
      <c r="JH163" s="3"/>
      <c r="JI163" s="3"/>
      <c r="JJ163" s="3"/>
      <c r="JK163" s="3"/>
      <c r="JL163" s="3"/>
      <c r="JM163" s="3"/>
      <c r="JN163" s="3"/>
      <c r="JO163" s="3"/>
      <c r="JP163" s="3"/>
      <c r="JQ163" s="3"/>
      <c r="JR163" s="3"/>
      <c r="JS163" s="3"/>
      <c r="JT163" s="3"/>
      <c r="JU163" s="3"/>
      <c r="JV163" s="3"/>
      <c r="JW163" s="3"/>
      <c r="JX163" s="3"/>
      <c r="JY163" s="3"/>
      <c r="JZ163" s="3"/>
      <c r="KA163" s="3"/>
      <c r="KB163" s="3"/>
      <c r="KC163" s="3"/>
      <c r="KD163" s="3"/>
      <c r="KE163" s="3"/>
      <c r="KF163" s="3"/>
      <c r="KG163" s="3"/>
      <c r="KH163" s="3"/>
      <c r="KI163" s="3"/>
      <c r="KJ163" s="3"/>
      <c r="KK163" s="3"/>
      <c r="KL163" s="3"/>
      <c r="KM163" s="3"/>
      <c r="KN163" s="3"/>
      <c r="KO163" s="3"/>
      <c r="KP163" s="3"/>
      <c r="KQ163" s="3"/>
      <c r="KR163" s="3"/>
      <c r="KS163" s="3"/>
      <c r="KT163" s="3"/>
      <c r="KU163" s="3"/>
      <c r="KV163" s="3"/>
      <c r="KW163" s="3"/>
      <c r="KX163" s="3"/>
      <c r="KY163" s="3"/>
      <c r="KZ163" s="3"/>
      <c r="LA163" s="3"/>
      <c r="LB163" s="3"/>
      <c r="LC163" s="3"/>
      <c r="LD163" s="3"/>
      <c r="LE163" s="3"/>
      <c r="LF163" s="3"/>
      <c r="LG163" s="3"/>
      <c r="LH163" s="3"/>
      <c r="LI163" s="3"/>
      <c r="LJ163" s="3"/>
      <c r="LK163" s="3"/>
      <c r="LL163" s="3"/>
      <c r="LM163" s="3"/>
      <c r="LN163" s="3"/>
      <c r="LO163" s="3"/>
      <c r="LP163" s="3"/>
      <c r="LQ163" s="3"/>
      <c r="LR163" s="3"/>
      <c r="LS163" s="3"/>
      <c r="LT163" s="3"/>
      <c r="LU163" s="3"/>
      <c r="LV163" s="3"/>
      <c r="LW163" s="3"/>
      <c r="LX163" s="3"/>
      <c r="LY163" s="3"/>
      <c r="LZ163" s="3"/>
      <c r="MA163" s="3"/>
      <c r="MB163" s="3"/>
      <c r="MC163" s="3"/>
      <c r="MD163" s="3"/>
      <c r="ME163" s="3"/>
      <c r="MF163" s="3"/>
      <c r="MG163" s="3"/>
      <c r="MH163" s="3"/>
      <c r="MI163" s="3"/>
      <c r="MJ163" s="3"/>
      <c r="MK163" s="3"/>
      <c r="ML163" s="3"/>
      <c r="MM163" s="3"/>
      <c r="MN163" s="3"/>
      <c r="MO163" s="3"/>
      <c r="MP163" s="3"/>
      <c r="MQ163" s="3"/>
      <c r="MR163" s="3"/>
      <c r="MS163" s="3"/>
      <c r="MT163" s="3"/>
      <c r="MU163" s="3"/>
      <c r="MV163" s="3"/>
      <c r="MW163" s="3"/>
      <c r="MX163" s="3"/>
      <c r="MY163" s="3"/>
      <c r="MZ163" s="3"/>
      <c r="NA163" s="3"/>
      <c r="NB163" s="3"/>
      <c r="NC163" s="3"/>
      <c r="ND163" s="3"/>
      <c r="NE163" s="3"/>
      <c r="NF163" s="3"/>
      <c r="NG163" s="3"/>
      <c r="NH163" s="3"/>
      <c r="NI163" s="3"/>
      <c r="NJ163" s="3"/>
      <c r="NK163" s="3"/>
      <c r="NL163" s="3"/>
      <c r="NM163" s="3"/>
      <c r="NN163" s="3"/>
      <c r="NO163" s="3"/>
      <c r="NP163" s="3"/>
      <c r="NQ163" s="3"/>
      <c r="NR163" s="3"/>
      <c r="NS163" s="3"/>
      <c r="NT163" s="3"/>
      <c r="NU163" s="3"/>
      <c r="NV163" s="3"/>
      <c r="NW163" s="3"/>
      <c r="NX163" s="3"/>
      <c r="NY163" s="3"/>
      <c r="NZ163" s="3"/>
      <c r="OA163" s="3"/>
      <c r="OB163" s="3"/>
      <c r="OC163" s="3"/>
      <c r="OD163" s="3"/>
      <c r="OE163" s="3"/>
      <c r="OF163" s="3"/>
      <c r="OG163" s="3"/>
      <c r="OH163" s="3"/>
      <c r="OI163" s="3"/>
      <c r="OJ163" s="3"/>
      <c r="OK163" s="3"/>
      <c r="OL163" s="3"/>
      <c r="OM163" s="3"/>
      <c r="ON163" s="3"/>
      <c r="OO163" s="3"/>
      <c r="OP163" s="3"/>
      <c r="OQ163" s="3"/>
      <c r="OR163" s="3"/>
      <c r="OS163" s="3"/>
      <c r="OT163" s="3"/>
      <c r="OU163" s="3"/>
      <c r="OV163" s="3"/>
      <c r="OW163" s="3"/>
      <c r="OX163" s="3"/>
      <c r="OY163" s="3"/>
      <c r="OZ163" s="3"/>
      <c r="PA163" s="3"/>
      <c r="PB163" s="3"/>
      <c r="PC163" s="3"/>
      <c r="PD163" s="3"/>
      <c r="PE163" s="3"/>
    </row>
    <row r="164" spans="1:421" s="469" customFormat="1" ht="111" customHeight="1">
      <c r="A164" s="677">
        <v>35</v>
      </c>
      <c r="B164" s="601">
        <v>7000024508</v>
      </c>
      <c r="C164" s="601">
        <v>1030</v>
      </c>
      <c r="D164" s="601">
        <v>120</v>
      </c>
      <c r="E164" s="601">
        <v>310</v>
      </c>
      <c r="F164" s="601" t="s">
        <v>527</v>
      </c>
      <c r="G164" s="599">
        <v>100044188</v>
      </c>
      <c r="H164" s="321"/>
      <c r="I164" s="322"/>
      <c r="J164" s="321"/>
      <c r="K164" s="320"/>
      <c r="L164" s="600" t="s">
        <v>576</v>
      </c>
      <c r="M164" s="600" t="s">
        <v>219</v>
      </c>
      <c r="N164" s="600">
        <v>15</v>
      </c>
      <c r="O164" s="465"/>
      <c r="P164" s="601">
        <v>18</v>
      </c>
      <c r="Q164" s="318" t="str">
        <f t="shared" si="33"/>
        <v>INCLUDED</v>
      </c>
      <c r="R164" s="318" t="str">
        <f t="shared" si="31"/>
        <v>INCLUDED</v>
      </c>
      <c r="S164" s="318" t="str">
        <f t="shared" si="34"/>
        <v>INCLUDED</v>
      </c>
      <c r="T164" s="466">
        <f t="shared" si="21"/>
        <v>0</v>
      </c>
      <c r="U164" s="300">
        <f t="shared" si="22"/>
        <v>0</v>
      </c>
      <c r="V164" s="371">
        <f>Discount!$J$36</f>
        <v>0</v>
      </c>
      <c r="W164" s="300">
        <f t="shared" si="23"/>
        <v>0</v>
      </c>
      <c r="X164" s="301">
        <f t="shared" si="24"/>
        <v>0</v>
      </c>
      <c r="Y164" s="467">
        <f t="shared" si="25"/>
        <v>0</v>
      </c>
      <c r="Z164" s="546">
        <f t="shared" si="26"/>
        <v>0</v>
      </c>
      <c r="AA164" s="467">
        <f t="shared" si="27"/>
        <v>0</v>
      </c>
      <c r="AB164" s="468">
        <f t="shared" si="28"/>
        <v>0</v>
      </c>
      <c r="AC164" s="467">
        <f t="shared" si="29"/>
        <v>0</v>
      </c>
      <c r="AD164" s="468"/>
      <c r="AE164" s="550"/>
      <c r="AF164" s="6"/>
      <c r="AG164" s="6"/>
      <c r="AH164" s="6"/>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c r="HW164" s="3"/>
      <c r="HX164" s="3"/>
      <c r="HY164" s="3"/>
      <c r="HZ164" s="3"/>
      <c r="IA164" s="3"/>
      <c r="IB164" s="3"/>
      <c r="IC164" s="3"/>
      <c r="ID164" s="3"/>
      <c r="IE164" s="3"/>
      <c r="IF164" s="3"/>
      <c r="IG164" s="3"/>
      <c r="IH164" s="3"/>
      <c r="II164" s="3"/>
      <c r="IJ164" s="3"/>
      <c r="IK164" s="3"/>
      <c r="IL164" s="3"/>
      <c r="IM164" s="3"/>
      <c r="IN164" s="3"/>
      <c r="IO164" s="3"/>
      <c r="IP164" s="3"/>
      <c r="IQ164" s="3"/>
      <c r="IR164" s="3"/>
      <c r="IS164" s="3"/>
      <c r="IT164" s="3"/>
      <c r="IU164" s="3"/>
      <c r="IV164" s="3"/>
      <c r="IW164" s="3"/>
      <c r="IX164" s="3"/>
      <c r="IY164" s="3"/>
      <c r="IZ164" s="3"/>
      <c r="JA164" s="3"/>
      <c r="JB164" s="3"/>
      <c r="JC164" s="3"/>
      <c r="JD164" s="3"/>
      <c r="JE164" s="3"/>
      <c r="JF164" s="3"/>
      <c r="JG164" s="3"/>
      <c r="JH164" s="3"/>
      <c r="JI164" s="3"/>
      <c r="JJ164" s="3"/>
      <c r="JK164" s="3"/>
      <c r="JL164" s="3"/>
      <c r="JM164" s="3"/>
      <c r="JN164" s="3"/>
      <c r="JO164" s="3"/>
      <c r="JP164" s="3"/>
      <c r="JQ164" s="3"/>
      <c r="JR164" s="3"/>
      <c r="JS164" s="3"/>
      <c r="JT164" s="3"/>
      <c r="JU164" s="3"/>
      <c r="JV164" s="3"/>
      <c r="JW164" s="3"/>
      <c r="JX164" s="3"/>
      <c r="JY164" s="3"/>
      <c r="JZ164" s="3"/>
      <c r="KA164" s="3"/>
      <c r="KB164" s="3"/>
      <c r="KC164" s="3"/>
      <c r="KD164" s="3"/>
      <c r="KE164" s="3"/>
      <c r="KF164" s="3"/>
      <c r="KG164" s="3"/>
      <c r="KH164" s="3"/>
      <c r="KI164" s="3"/>
      <c r="KJ164" s="3"/>
      <c r="KK164" s="3"/>
      <c r="KL164" s="3"/>
      <c r="KM164" s="3"/>
      <c r="KN164" s="3"/>
      <c r="KO164" s="3"/>
      <c r="KP164" s="3"/>
      <c r="KQ164" s="3"/>
      <c r="KR164" s="3"/>
      <c r="KS164" s="3"/>
      <c r="KT164" s="3"/>
      <c r="KU164" s="3"/>
      <c r="KV164" s="3"/>
      <c r="KW164" s="3"/>
      <c r="KX164" s="3"/>
      <c r="KY164" s="3"/>
      <c r="KZ164" s="3"/>
      <c r="LA164" s="3"/>
      <c r="LB164" s="3"/>
      <c r="LC164" s="3"/>
      <c r="LD164" s="3"/>
      <c r="LE164" s="3"/>
      <c r="LF164" s="3"/>
      <c r="LG164" s="3"/>
      <c r="LH164" s="3"/>
      <c r="LI164" s="3"/>
      <c r="LJ164" s="3"/>
      <c r="LK164" s="3"/>
      <c r="LL164" s="3"/>
      <c r="LM164" s="3"/>
      <c r="LN164" s="3"/>
      <c r="LO164" s="3"/>
      <c r="LP164" s="3"/>
      <c r="LQ164" s="3"/>
      <c r="LR164" s="3"/>
      <c r="LS164" s="3"/>
      <c r="LT164" s="3"/>
      <c r="LU164" s="3"/>
      <c r="LV164" s="3"/>
      <c r="LW164" s="3"/>
      <c r="LX164" s="3"/>
      <c r="LY164" s="3"/>
      <c r="LZ164" s="3"/>
      <c r="MA164" s="3"/>
      <c r="MB164" s="3"/>
      <c r="MC164" s="3"/>
      <c r="MD164" s="3"/>
      <c r="ME164" s="3"/>
      <c r="MF164" s="3"/>
      <c r="MG164" s="3"/>
      <c r="MH164" s="3"/>
      <c r="MI164" s="3"/>
      <c r="MJ164" s="3"/>
      <c r="MK164" s="3"/>
      <c r="ML164" s="3"/>
      <c r="MM164" s="3"/>
      <c r="MN164" s="3"/>
      <c r="MO164" s="3"/>
      <c r="MP164" s="3"/>
      <c r="MQ164" s="3"/>
      <c r="MR164" s="3"/>
      <c r="MS164" s="3"/>
      <c r="MT164" s="3"/>
      <c r="MU164" s="3"/>
      <c r="MV164" s="3"/>
      <c r="MW164" s="3"/>
      <c r="MX164" s="3"/>
      <c r="MY164" s="3"/>
      <c r="MZ164" s="3"/>
      <c r="NA164" s="3"/>
      <c r="NB164" s="3"/>
      <c r="NC164" s="3"/>
      <c r="ND164" s="3"/>
      <c r="NE164" s="3"/>
      <c r="NF164" s="3"/>
      <c r="NG164" s="3"/>
      <c r="NH164" s="3"/>
      <c r="NI164" s="3"/>
      <c r="NJ164" s="3"/>
      <c r="NK164" s="3"/>
      <c r="NL164" s="3"/>
      <c r="NM164" s="3"/>
      <c r="NN164" s="3"/>
      <c r="NO164" s="3"/>
      <c r="NP164" s="3"/>
      <c r="NQ164" s="3"/>
      <c r="NR164" s="3"/>
      <c r="NS164" s="3"/>
      <c r="NT164" s="3"/>
      <c r="NU164" s="3"/>
      <c r="NV164" s="3"/>
      <c r="NW164" s="3"/>
      <c r="NX164" s="3"/>
      <c r="NY164" s="3"/>
      <c r="NZ164" s="3"/>
      <c r="OA164" s="3"/>
      <c r="OB164" s="3"/>
      <c r="OC164" s="3"/>
      <c r="OD164" s="3"/>
      <c r="OE164" s="3"/>
      <c r="OF164" s="3"/>
      <c r="OG164" s="3"/>
      <c r="OH164" s="3"/>
      <c r="OI164" s="3"/>
      <c r="OJ164" s="3"/>
      <c r="OK164" s="3"/>
      <c r="OL164" s="3"/>
      <c r="OM164" s="3"/>
      <c r="ON164" s="3"/>
      <c r="OO164" s="3"/>
      <c r="OP164" s="3"/>
      <c r="OQ164" s="3"/>
      <c r="OR164" s="3"/>
      <c r="OS164" s="3"/>
      <c r="OT164" s="3"/>
      <c r="OU164" s="3"/>
      <c r="OV164" s="3"/>
      <c r="OW164" s="3"/>
      <c r="OX164" s="3"/>
      <c r="OY164" s="3"/>
      <c r="OZ164" s="3"/>
      <c r="PA164" s="3"/>
      <c r="PB164" s="3"/>
      <c r="PC164" s="3"/>
      <c r="PD164" s="3"/>
      <c r="PE164" s="3"/>
    </row>
    <row r="165" spans="1:421" s="469" customFormat="1" ht="111" customHeight="1">
      <c r="A165" s="677">
        <v>36</v>
      </c>
      <c r="B165" s="601">
        <v>7000024508</v>
      </c>
      <c r="C165" s="601">
        <v>1030</v>
      </c>
      <c r="D165" s="601">
        <v>120</v>
      </c>
      <c r="E165" s="601">
        <v>320</v>
      </c>
      <c r="F165" s="601" t="s">
        <v>527</v>
      </c>
      <c r="G165" s="599">
        <v>100044189</v>
      </c>
      <c r="H165" s="321"/>
      <c r="I165" s="322"/>
      <c r="J165" s="321"/>
      <c r="K165" s="320"/>
      <c r="L165" s="600" t="s">
        <v>577</v>
      </c>
      <c r="M165" s="600" t="s">
        <v>219</v>
      </c>
      <c r="N165" s="600">
        <v>4</v>
      </c>
      <c r="O165" s="465"/>
      <c r="P165" s="601">
        <v>18</v>
      </c>
      <c r="Q165" s="318" t="str">
        <f t="shared" si="33"/>
        <v>INCLUDED</v>
      </c>
      <c r="R165" s="318" t="str">
        <f t="shared" si="31"/>
        <v>INCLUDED</v>
      </c>
      <c r="S165" s="318" t="str">
        <f t="shared" si="34"/>
        <v>INCLUDED</v>
      </c>
      <c r="T165" s="466">
        <f t="shared" si="21"/>
        <v>0</v>
      </c>
      <c r="U165" s="300">
        <f t="shared" si="22"/>
        <v>0</v>
      </c>
      <c r="V165" s="371">
        <f>Discount!$J$36</f>
        <v>0</v>
      </c>
      <c r="W165" s="300">
        <f t="shared" si="23"/>
        <v>0</v>
      </c>
      <c r="X165" s="301">
        <f t="shared" si="24"/>
        <v>0</v>
      </c>
      <c r="Y165" s="467">
        <f t="shared" si="25"/>
        <v>0</v>
      </c>
      <c r="Z165" s="546">
        <f t="shared" si="26"/>
        <v>0</v>
      </c>
      <c r="AA165" s="467">
        <f t="shared" si="27"/>
        <v>0</v>
      </c>
      <c r="AB165" s="468">
        <f t="shared" si="28"/>
        <v>0</v>
      </c>
      <c r="AC165" s="467">
        <f t="shared" si="29"/>
        <v>0</v>
      </c>
      <c r="AD165" s="468"/>
      <c r="AE165" s="550"/>
      <c r="AF165" s="6"/>
      <c r="AG165" s="6"/>
      <c r="AH165" s="6"/>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c r="HW165" s="3"/>
      <c r="HX165" s="3"/>
      <c r="HY165" s="3"/>
      <c r="HZ165" s="3"/>
      <c r="IA165" s="3"/>
      <c r="IB165" s="3"/>
      <c r="IC165" s="3"/>
      <c r="ID165" s="3"/>
      <c r="IE165" s="3"/>
      <c r="IF165" s="3"/>
      <c r="IG165" s="3"/>
      <c r="IH165" s="3"/>
      <c r="II165" s="3"/>
      <c r="IJ165" s="3"/>
      <c r="IK165" s="3"/>
      <c r="IL165" s="3"/>
      <c r="IM165" s="3"/>
      <c r="IN165" s="3"/>
      <c r="IO165" s="3"/>
      <c r="IP165" s="3"/>
      <c r="IQ165" s="3"/>
      <c r="IR165" s="3"/>
      <c r="IS165" s="3"/>
      <c r="IT165" s="3"/>
      <c r="IU165" s="3"/>
      <c r="IV165" s="3"/>
      <c r="IW165" s="3"/>
      <c r="IX165" s="3"/>
      <c r="IY165" s="3"/>
      <c r="IZ165" s="3"/>
      <c r="JA165" s="3"/>
      <c r="JB165" s="3"/>
      <c r="JC165" s="3"/>
      <c r="JD165" s="3"/>
      <c r="JE165" s="3"/>
      <c r="JF165" s="3"/>
      <c r="JG165" s="3"/>
      <c r="JH165" s="3"/>
      <c r="JI165" s="3"/>
      <c r="JJ165" s="3"/>
      <c r="JK165" s="3"/>
      <c r="JL165" s="3"/>
      <c r="JM165" s="3"/>
      <c r="JN165" s="3"/>
      <c r="JO165" s="3"/>
      <c r="JP165" s="3"/>
      <c r="JQ165" s="3"/>
      <c r="JR165" s="3"/>
      <c r="JS165" s="3"/>
      <c r="JT165" s="3"/>
      <c r="JU165" s="3"/>
      <c r="JV165" s="3"/>
      <c r="JW165" s="3"/>
      <c r="JX165" s="3"/>
      <c r="JY165" s="3"/>
      <c r="JZ165" s="3"/>
      <c r="KA165" s="3"/>
      <c r="KB165" s="3"/>
      <c r="KC165" s="3"/>
      <c r="KD165" s="3"/>
      <c r="KE165" s="3"/>
      <c r="KF165" s="3"/>
      <c r="KG165" s="3"/>
      <c r="KH165" s="3"/>
      <c r="KI165" s="3"/>
      <c r="KJ165" s="3"/>
      <c r="KK165" s="3"/>
      <c r="KL165" s="3"/>
      <c r="KM165" s="3"/>
      <c r="KN165" s="3"/>
      <c r="KO165" s="3"/>
      <c r="KP165" s="3"/>
      <c r="KQ165" s="3"/>
      <c r="KR165" s="3"/>
      <c r="KS165" s="3"/>
      <c r="KT165" s="3"/>
      <c r="KU165" s="3"/>
      <c r="KV165" s="3"/>
      <c r="KW165" s="3"/>
      <c r="KX165" s="3"/>
      <c r="KY165" s="3"/>
      <c r="KZ165" s="3"/>
      <c r="LA165" s="3"/>
      <c r="LB165" s="3"/>
      <c r="LC165" s="3"/>
      <c r="LD165" s="3"/>
      <c r="LE165" s="3"/>
      <c r="LF165" s="3"/>
      <c r="LG165" s="3"/>
      <c r="LH165" s="3"/>
      <c r="LI165" s="3"/>
      <c r="LJ165" s="3"/>
      <c r="LK165" s="3"/>
      <c r="LL165" s="3"/>
      <c r="LM165" s="3"/>
      <c r="LN165" s="3"/>
      <c r="LO165" s="3"/>
      <c r="LP165" s="3"/>
      <c r="LQ165" s="3"/>
      <c r="LR165" s="3"/>
      <c r="LS165" s="3"/>
      <c r="LT165" s="3"/>
      <c r="LU165" s="3"/>
      <c r="LV165" s="3"/>
      <c r="LW165" s="3"/>
      <c r="LX165" s="3"/>
      <c r="LY165" s="3"/>
      <c r="LZ165" s="3"/>
      <c r="MA165" s="3"/>
      <c r="MB165" s="3"/>
      <c r="MC165" s="3"/>
      <c r="MD165" s="3"/>
      <c r="ME165" s="3"/>
      <c r="MF165" s="3"/>
      <c r="MG165" s="3"/>
      <c r="MH165" s="3"/>
      <c r="MI165" s="3"/>
      <c r="MJ165" s="3"/>
      <c r="MK165" s="3"/>
      <c r="ML165" s="3"/>
      <c r="MM165" s="3"/>
      <c r="MN165" s="3"/>
      <c r="MO165" s="3"/>
      <c r="MP165" s="3"/>
      <c r="MQ165" s="3"/>
      <c r="MR165" s="3"/>
      <c r="MS165" s="3"/>
      <c r="MT165" s="3"/>
      <c r="MU165" s="3"/>
      <c r="MV165" s="3"/>
      <c r="MW165" s="3"/>
      <c r="MX165" s="3"/>
      <c r="MY165" s="3"/>
      <c r="MZ165" s="3"/>
      <c r="NA165" s="3"/>
      <c r="NB165" s="3"/>
      <c r="NC165" s="3"/>
      <c r="ND165" s="3"/>
      <c r="NE165" s="3"/>
      <c r="NF165" s="3"/>
      <c r="NG165" s="3"/>
      <c r="NH165" s="3"/>
      <c r="NI165" s="3"/>
      <c r="NJ165" s="3"/>
      <c r="NK165" s="3"/>
      <c r="NL165" s="3"/>
      <c r="NM165" s="3"/>
      <c r="NN165" s="3"/>
      <c r="NO165" s="3"/>
      <c r="NP165" s="3"/>
      <c r="NQ165" s="3"/>
      <c r="NR165" s="3"/>
      <c r="NS165" s="3"/>
      <c r="NT165" s="3"/>
      <c r="NU165" s="3"/>
      <c r="NV165" s="3"/>
      <c r="NW165" s="3"/>
      <c r="NX165" s="3"/>
      <c r="NY165" s="3"/>
      <c r="NZ165" s="3"/>
      <c r="OA165" s="3"/>
      <c r="OB165" s="3"/>
      <c r="OC165" s="3"/>
      <c r="OD165" s="3"/>
      <c r="OE165" s="3"/>
      <c r="OF165" s="3"/>
      <c r="OG165" s="3"/>
      <c r="OH165" s="3"/>
      <c r="OI165" s="3"/>
      <c r="OJ165" s="3"/>
      <c r="OK165" s="3"/>
      <c r="OL165" s="3"/>
      <c r="OM165" s="3"/>
      <c r="ON165" s="3"/>
      <c r="OO165" s="3"/>
      <c r="OP165" s="3"/>
      <c r="OQ165" s="3"/>
      <c r="OR165" s="3"/>
      <c r="OS165" s="3"/>
      <c r="OT165" s="3"/>
      <c r="OU165" s="3"/>
      <c r="OV165" s="3"/>
      <c r="OW165" s="3"/>
      <c r="OX165" s="3"/>
      <c r="OY165" s="3"/>
      <c r="OZ165" s="3"/>
      <c r="PA165" s="3"/>
      <c r="PB165" s="3"/>
      <c r="PC165" s="3"/>
      <c r="PD165" s="3"/>
      <c r="PE165" s="3"/>
    </row>
    <row r="166" spans="1:421" s="469" customFormat="1" ht="111" customHeight="1">
      <c r="A166" s="677">
        <v>37</v>
      </c>
      <c r="B166" s="601">
        <v>7000024508</v>
      </c>
      <c r="C166" s="601">
        <v>1030</v>
      </c>
      <c r="D166" s="601">
        <v>120</v>
      </c>
      <c r="E166" s="601">
        <v>330</v>
      </c>
      <c r="F166" s="601" t="s">
        <v>527</v>
      </c>
      <c r="G166" s="599">
        <v>100044194</v>
      </c>
      <c r="H166" s="321"/>
      <c r="I166" s="322"/>
      <c r="J166" s="321"/>
      <c r="K166" s="320"/>
      <c r="L166" s="600" t="s">
        <v>579</v>
      </c>
      <c r="M166" s="600" t="s">
        <v>219</v>
      </c>
      <c r="N166" s="600">
        <v>1</v>
      </c>
      <c r="O166" s="465"/>
      <c r="P166" s="601">
        <v>18</v>
      </c>
      <c r="Q166" s="318" t="str">
        <f t="shared" si="33"/>
        <v>INCLUDED</v>
      </c>
      <c r="R166" s="318" t="str">
        <f t="shared" si="31"/>
        <v>INCLUDED</v>
      </c>
      <c r="S166" s="318" t="str">
        <f t="shared" si="34"/>
        <v>INCLUDED</v>
      </c>
      <c r="T166" s="466">
        <f t="shared" si="21"/>
        <v>0</v>
      </c>
      <c r="U166" s="300">
        <f t="shared" si="22"/>
        <v>0</v>
      </c>
      <c r="V166" s="371">
        <f>Discount!$J$36</f>
        <v>0</v>
      </c>
      <c r="W166" s="300">
        <f t="shared" si="23"/>
        <v>0</v>
      </c>
      <c r="X166" s="301">
        <f t="shared" si="24"/>
        <v>0</v>
      </c>
      <c r="Y166" s="467">
        <f t="shared" si="25"/>
        <v>0</v>
      </c>
      <c r="Z166" s="546">
        <f t="shared" si="26"/>
        <v>0</v>
      </c>
      <c r="AA166" s="467">
        <f t="shared" si="27"/>
        <v>0</v>
      </c>
      <c r="AB166" s="468">
        <f t="shared" si="28"/>
        <v>0</v>
      </c>
      <c r="AC166" s="467">
        <f t="shared" si="29"/>
        <v>0</v>
      </c>
      <c r="AD166" s="468"/>
      <c r="AE166" s="550"/>
      <c r="AF166" s="6"/>
      <c r="AG166" s="6"/>
      <c r="AH166" s="6"/>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c r="HW166" s="3"/>
      <c r="HX166" s="3"/>
      <c r="HY166" s="3"/>
      <c r="HZ166" s="3"/>
      <c r="IA166" s="3"/>
      <c r="IB166" s="3"/>
      <c r="IC166" s="3"/>
      <c r="ID166" s="3"/>
      <c r="IE166" s="3"/>
      <c r="IF166" s="3"/>
      <c r="IG166" s="3"/>
      <c r="IH166" s="3"/>
      <c r="II166" s="3"/>
      <c r="IJ166" s="3"/>
      <c r="IK166" s="3"/>
      <c r="IL166" s="3"/>
      <c r="IM166" s="3"/>
      <c r="IN166" s="3"/>
      <c r="IO166" s="3"/>
      <c r="IP166" s="3"/>
      <c r="IQ166" s="3"/>
      <c r="IR166" s="3"/>
      <c r="IS166" s="3"/>
      <c r="IT166" s="3"/>
      <c r="IU166" s="3"/>
      <c r="IV166" s="3"/>
      <c r="IW166" s="3"/>
      <c r="IX166" s="3"/>
      <c r="IY166" s="3"/>
      <c r="IZ166" s="3"/>
      <c r="JA166" s="3"/>
      <c r="JB166" s="3"/>
      <c r="JC166" s="3"/>
      <c r="JD166" s="3"/>
      <c r="JE166" s="3"/>
      <c r="JF166" s="3"/>
      <c r="JG166" s="3"/>
      <c r="JH166" s="3"/>
      <c r="JI166" s="3"/>
      <c r="JJ166" s="3"/>
      <c r="JK166" s="3"/>
      <c r="JL166" s="3"/>
      <c r="JM166" s="3"/>
      <c r="JN166" s="3"/>
      <c r="JO166" s="3"/>
      <c r="JP166" s="3"/>
      <c r="JQ166" s="3"/>
      <c r="JR166" s="3"/>
      <c r="JS166" s="3"/>
      <c r="JT166" s="3"/>
      <c r="JU166" s="3"/>
      <c r="JV166" s="3"/>
      <c r="JW166" s="3"/>
      <c r="JX166" s="3"/>
      <c r="JY166" s="3"/>
      <c r="JZ166" s="3"/>
      <c r="KA166" s="3"/>
      <c r="KB166" s="3"/>
      <c r="KC166" s="3"/>
      <c r="KD166" s="3"/>
      <c r="KE166" s="3"/>
      <c r="KF166" s="3"/>
      <c r="KG166" s="3"/>
      <c r="KH166" s="3"/>
      <c r="KI166" s="3"/>
      <c r="KJ166" s="3"/>
      <c r="KK166" s="3"/>
      <c r="KL166" s="3"/>
      <c r="KM166" s="3"/>
      <c r="KN166" s="3"/>
      <c r="KO166" s="3"/>
      <c r="KP166" s="3"/>
      <c r="KQ166" s="3"/>
      <c r="KR166" s="3"/>
      <c r="KS166" s="3"/>
      <c r="KT166" s="3"/>
      <c r="KU166" s="3"/>
      <c r="KV166" s="3"/>
      <c r="KW166" s="3"/>
      <c r="KX166" s="3"/>
      <c r="KY166" s="3"/>
      <c r="KZ166" s="3"/>
      <c r="LA166" s="3"/>
      <c r="LB166" s="3"/>
      <c r="LC166" s="3"/>
      <c r="LD166" s="3"/>
      <c r="LE166" s="3"/>
      <c r="LF166" s="3"/>
      <c r="LG166" s="3"/>
      <c r="LH166" s="3"/>
      <c r="LI166" s="3"/>
      <c r="LJ166" s="3"/>
      <c r="LK166" s="3"/>
      <c r="LL166" s="3"/>
      <c r="LM166" s="3"/>
      <c r="LN166" s="3"/>
      <c r="LO166" s="3"/>
      <c r="LP166" s="3"/>
      <c r="LQ166" s="3"/>
      <c r="LR166" s="3"/>
      <c r="LS166" s="3"/>
      <c r="LT166" s="3"/>
      <c r="LU166" s="3"/>
      <c r="LV166" s="3"/>
      <c r="LW166" s="3"/>
      <c r="LX166" s="3"/>
      <c r="LY166" s="3"/>
      <c r="LZ166" s="3"/>
      <c r="MA166" s="3"/>
      <c r="MB166" s="3"/>
      <c r="MC166" s="3"/>
      <c r="MD166" s="3"/>
      <c r="ME166" s="3"/>
      <c r="MF166" s="3"/>
      <c r="MG166" s="3"/>
      <c r="MH166" s="3"/>
      <c r="MI166" s="3"/>
      <c r="MJ166" s="3"/>
      <c r="MK166" s="3"/>
      <c r="ML166" s="3"/>
      <c r="MM166" s="3"/>
      <c r="MN166" s="3"/>
      <c r="MO166" s="3"/>
      <c r="MP166" s="3"/>
      <c r="MQ166" s="3"/>
      <c r="MR166" s="3"/>
      <c r="MS166" s="3"/>
      <c r="MT166" s="3"/>
      <c r="MU166" s="3"/>
      <c r="MV166" s="3"/>
      <c r="MW166" s="3"/>
      <c r="MX166" s="3"/>
      <c r="MY166" s="3"/>
      <c r="MZ166" s="3"/>
      <c r="NA166" s="3"/>
      <c r="NB166" s="3"/>
      <c r="NC166" s="3"/>
      <c r="ND166" s="3"/>
      <c r="NE166" s="3"/>
      <c r="NF166" s="3"/>
      <c r="NG166" s="3"/>
      <c r="NH166" s="3"/>
      <c r="NI166" s="3"/>
      <c r="NJ166" s="3"/>
      <c r="NK166" s="3"/>
      <c r="NL166" s="3"/>
      <c r="NM166" s="3"/>
      <c r="NN166" s="3"/>
      <c r="NO166" s="3"/>
      <c r="NP166" s="3"/>
      <c r="NQ166" s="3"/>
      <c r="NR166" s="3"/>
      <c r="NS166" s="3"/>
      <c r="NT166" s="3"/>
      <c r="NU166" s="3"/>
      <c r="NV166" s="3"/>
      <c r="NW166" s="3"/>
      <c r="NX166" s="3"/>
      <c r="NY166" s="3"/>
      <c r="NZ166" s="3"/>
      <c r="OA166" s="3"/>
      <c r="OB166" s="3"/>
      <c r="OC166" s="3"/>
      <c r="OD166" s="3"/>
      <c r="OE166" s="3"/>
      <c r="OF166" s="3"/>
      <c r="OG166" s="3"/>
      <c r="OH166" s="3"/>
      <c r="OI166" s="3"/>
      <c r="OJ166" s="3"/>
      <c r="OK166" s="3"/>
      <c r="OL166" s="3"/>
      <c r="OM166" s="3"/>
      <c r="ON166" s="3"/>
      <c r="OO166" s="3"/>
      <c r="OP166" s="3"/>
      <c r="OQ166" s="3"/>
      <c r="OR166" s="3"/>
      <c r="OS166" s="3"/>
      <c r="OT166" s="3"/>
      <c r="OU166" s="3"/>
      <c r="OV166" s="3"/>
      <c r="OW166" s="3"/>
      <c r="OX166" s="3"/>
      <c r="OY166" s="3"/>
      <c r="OZ166" s="3"/>
      <c r="PA166" s="3"/>
      <c r="PB166" s="3"/>
      <c r="PC166" s="3"/>
      <c r="PD166" s="3"/>
      <c r="PE166" s="3"/>
    </row>
    <row r="167" spans="1:421" s="469" customFormat="1" ht="111" customHeight="1">
      <c r="A167" s="677">
        <v>38</v>
      </c>
      <c r="B167" s="601">
        <v>7000024508</v>
      </c>
      <c r="C167" s="601">
        <v>1030</v>
      </c>
      <c r="D167" s="601">
        <v>120</v>
      </c>
      <c r="E167" s="601">
        <v>340</v>
      </c>
      <c r="F167" s="601" t="s">
        <v>527</v>
      </c>
      <c r="G167" s="599">
        <v>100044211</v>
      </c>
      <c r="H167" s="321"/>
      <c r="I167" s="322"/>
      <c r="J167" s="321"/>
      <c r="K167" s="320"/>
      <c r="L167" s="600" t="s">
        <v>581</v>
      </c>
      <c r="M167" s="600" t="s">
        <v>219</v>
      </c>
      <c r="N167" s="600">
        <v>6</v>
      </c>
      <c r="O167" s="465"/>
      <c r="P167" s="601">
        <v>18</v>
      </c>
      <c r="Q167" s="318" t="str">
        <f t="shared" si="33"/>
        <v>INCLUDED</v>
      </c>
      <c r="R167" s="318" t="str">
        <f t="shared" si="31"/>
        <v>INCLUDED</v>
      </c>
      <c r="S167" s="318" t="str">
        <f t="shared" si="34"/>
        <v>INCLUDED</v>
      </c>
      <c r="T167" s="466">
        <f t="shared" si="21"/>
        <v>0</v>
      </c>
      <c r="U167" s="300">
        <f t="shared" si="22"/>
        <v>0</v>
      </c>
      <c r="V167" s="371">
        <f>Discount!$J$36</f>
        <v>0</v>
      </c>
      <c r="W167" s="300">
        <f t="shared" si="23"/>
        <v>0</v>
      </c>
      <c r="X167" s="301">
        <f t="shared" si="24"/>
        <v>0</v>
      </c>
      <c r="Y167" s="467">
        <f t="shared" si="25"/>
        <v>0</v>
      </c>
      <c r="Z167" s="546">
        <f t="shared" si="26"/>
        <v>0</v>
      </c>
      <c r="AA167" s="467">
        <f t="shared" si="27"/>
        <v>0</v>
      </c>
      <c r="AB167" s="468">
        <f t="shared" si="28"/>
        <v>0</v>
      </c>
      <c r="AC167" s="467">
        <f t="shared" si="29"/>
        <v>0</v>
      </c>
      <c r="AD167" s="468"/>
      <c r="AE167" s="550"/>
      <c r="AF167" s="6"/>
      <c r="AG167" s="6"/>
      <c r="AH167" s="6"/>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c r="HW167" s="3"/>
      <c r="HX167" s="3"/>
      <c r="HY167" s="3"/>
      <c r="HZ167" s="3"/>
      <c r="IA167" s="3"/>
      <c r="IB167" s="3"/>
      <c r="IC167" s="3"/>
      <c r="ID167" s="3"/>
      <c r="IE167" s="3"/>
      <c r="IF167" s="3"/>
      <c r="IG167" s="3"/>
      <c r="IH167" s="3"/>
      <c r="II167" s="3"/>
      <c r="IJ167" s="3"/>
      <c r="IK167" s="3"/>
      <c r="IL167" s="3"/>
      <c r="IM167" s="3"/>
      <c r="IN167" s="3"/>
      <c r="IO167" s="3"/>
      <c r="IP167" s="3"/>
      <c r="IQ167" s="3"/>
      <c r="IR167" s="3"/>
      <c r="IS167" s="3"/>
      <c r="IT167" s="3"/>
      <c r="IU167" s="3"/>
      <c r="IV167" s="3"/>
      <c r="IW167" s="3"/>
      <c r="IX167" s="3"/>
      <c r="IY167" s="3"/>
      <c r="IZ167" s="3"/>
      <c r="JA167" s="3"/>
      <c r="JB167" s="3"/>
      <c r="JC167" s="3"/>
      <c r="JD167" s="3"/>
      <c r="JE167" s="3"/>
      <c r="JF167" s="3"/>
      <c r="JG167" s="3"/>
      <c r="JH167" s="3"/>
      <c r="JI167" s="3"/>
      <c r="JJ167" s="3"/>
      <c r="JK167" s="3"/>
      <c r="JL167" s="3"/>
      <c r="JM167" s="3"/>
      <c r="JN167" s="3"/>
      <c r="JO167" s="3"/>
      <c r="JP167" s="3"/>
      <c r="JQ167" s="3"/>
      <c r="JR167" s="3"/>
      <c r="JS167" s="3"/>
      <c r="JT167" s="3"/>
      <c r="JU167" s="3"/>
      <c r="JV167" s="3"/>
      <c r="JW167" s="3"/>
      <c r="JX167" s="3"/>
      <c r="JY167" s="3"/>
      <c r="JZ167" s="3"/>
      <c r="KA167" s="3"/>
      <c r="KB167" s="3"/>
      <c r="KC167" s="3"/>
      <c r="KD167" s="3"/>
      <c r="KE167" s="3"/>
      <c r="KF167" s="3"/>
      <c r="KG167" s="3"/>
      <c r="KH167" s="3"/>
      <c r="KI167" s="3"/>
      <c r="KJ167" s="3"/>
      <c r="KK167" s="3"/>
      <c r="KL167" s="3"/>
      <c r="KM167" s="3"/>
      <c r="KN167" s="3"/>
      <c r="KO167" s="3"/>
      <c r="KP167" s="3"/>
      <c r="KQ167" s="3"/>
      <c r="KR167" s="3"/>
      <c r="KS167" s="3"/>
      <c r="KT167" s="3"/>
      <c r="KU167" s="3"/>
      <c r="KV167" s="3"/>
      <c r="KW167" s="3"/>
      <c r="KX167" s="3"/>
      <c r="KY167" s="3"/>
      <c r="KZ167" s="3"/>
      <c r="LA167" s="3"/>
      <c r="LB167" s="3"/>
      <c r="LC167" s="3"/>
      <c r="LD167" s="3"/>
      <c r="LE167" s="3"/>
      <c r="LF167" s="3"/>
      <c r="LG167" s="3"/>
      <c r="LH167" s="3"/>
      <c r="LI167" s="3"/>
      <c r="LJ167" s="3"/>
      <c r="LK167" s="3"/>
      <c r="LL167" s="3"/>
      <c r="LM167" s="3"/>
      <c r="LN167" s="3"/>
      <c r="LO167" s="3"/>
      <c r="LP167" s="3"/>
      <c r="LQ167" s="3"/>
      <c r="LR167" s="3"/>
      <c r="LS167" s="3"/>
      <c r="LT167" s="3"/>
      <c r="LU167" s="3"/>
      <c r="LV167" s="3"/>
      <c r="LW167" s="3"/>
      <c r="LX167" s="3"/>
      <c r="LY167" s="3"/>
      <c r="LZ167" s="3"/>
      <c r="MA167" s="3"/>
      <c r="MB167" s="3"/>
      <c r="MC167" s="3"/>
      <c r="MD167" s="3"/>
      <c r="ME167" s="3"/>
      <c r="MF167" s="3"/>
      <c r="MG167" s="3"/>
      <c r="MH167" s="3"/>
      <c r="MI167" s="3"/>
      <c r="MJ167" s="3"/>
      <c r="MK167" s="3"/>
      <c r="ML167" s="3"/>
      <c r="MM167" s="3"/>
      <c r="MN167" s="3"/>
      <c r="MO167" s="3"/>
      <c r="MP167" s="3"/>
      <c r="MQ167" s="3"/>
      <c r="MR167" s="3"/>
      <c r="MS167" s="3"/>
      <c r="MT167" s="3"/>
      <c r="MU167" s="3"/>
      <c r="MV167" s="3"/>
      <c r="MW167" s="3"/>
      <c r="MX167" s="3"/>
      <c r="MY167" s="3"/>
      <c r="MZ167" s="3"/>
      <c r="NA167" s="3"/>
      <c r="NB167" s="3"/>
      <c r="NC167" s="3"/>
      <c r="ND167" s="3"/>
      <c r="NE167" s="3"/>
      <c r="NF167" s="3"/>
      <c r="NG167" s="3"/>
      <c r="NH167" s="3"/>
      <c r="NI167" s="3"/>
      <c r="NJ167" s="3"/>
      <c r="NK167" s="3"/>
      <c r="NL167" s="3"/>
      <c r="NM167" s="3"/>
      <c r="NN167" s="3"/>
      <c r="NO167" s="3"/>
      <c r="NP167" s="3"/>
      <c r="NQ167" s="3"/>
      <c r="NR167" s="3"/>
      <c r="NS167" s="3"/>
      <c r="NT167" s="3"/>
      <c r="NU167" s="3"/>
      <c r="NV167" s="3"/>
      <c r="NW167" s="3"/>
      <c r="NX167" s="3"/>
      <c r="NY167" s="3"/>
      <c r="NZ167" s="3"/>
      <c r="OA167" s="3"/>
      <c r="OB167" s="3"/>
      <c r="OC167" s="3"/>
      <c r="OD167" s="3"/>
      <c r="OE167" s="3"/>
      <c r="OF167" s="3"/>
      <c r="OG167" s="3"/>
      <c r="OH167" s="3"/>
      <c r="OI167" s="3"/>
      <c r="OJ167" s="3"/>
      <c r="OK167" s="3"/>
      <c r="OL167" s="3"/>
      <c r="OM167" s="3"/>
      <c r="ON167" s="3"/>
      <c r="OO167" s="3"/>
      <c r="OP167" s="3"/>
      <c r="OQ167" s="3"/>
      <c r="OR167" s="3"/>
      <c r="OS167" s="3"/>
      <c r="OT167" s="3"/>
      <c r="OU167" s="3"/>
      <c r="OV167" s="3"/>
      <c r="OW167" s="3"/>
      <c r="OX167" s="3"/>
      <c r="OY167" s="3"/>
      <c r="OZ167" s="3"/>
      <c r="PA167" s="3"/>
      <c r="PB167" s="3"/>
      <c r="PC167" s="3"/>
      <c r="PD167" s="3"/>
      <c r="PE167" s="3"/>
    </row>
    <row r="168" spans="1:421" s="469" customFormat="1" ht="111" customHeight="1">
      <c r="A168" s="677">
        <v>39</v>
      </c>
      <c r="B168" s="601">
        <v>7000024508</v>
      </c>
      <c r="C168" s="601">
        <v>1030</v>
      </c>
      <c r="D168" s="601">
        <v>120</v>
      </c>
      <c r="E168" s="601">
        <v>350</v>
      </c>
      <c r="F168" s="601" t="s">
        <v>527</v>
      </c>
      <c r="G168" s="599">
        <v>100044172</v>
      </c>
      <c r="H168" s="321"/>
      <c r="I168" s="322"/>
      <c r="J168" s="321"/>
      <c r="K168" s="320"/>
      <c r="L168" s="600" t="s">
        <v>586</v>
      </c>
      <c r="M168" s="600" t="s">
        <v>219</v>
      </c>
      <c r="N168" s="600">
        <v>1</v>
      </c>
      <c r="O168" s="465"/>
      <c r="P168" s="601">
        <v>18</v>
      </c>
      <c r="Q168" s="318" t="str">
        <f t="shared" si="33"/>
        <v>INCLUDED</v>
      </c>
      <c r="R168" s="318" t="str">
        <f t="shared" si="31"/>
        <v>INCLUDED</v>
      </c>
      <c r="S168" s="318" t="str">
        <f t="shared" si="34"/>
        <v>INCLUDED</v>
      </c>
      <c r="T168" s="466">
        <f t="shared" si="21"/>
        <v>0</v>
      </c>
      <c r="U168" s="300">
        <f t="shared" si="22"/>
        <v>0</v>
      </c>
      <c r="V168" s="371">
        <f>Discount!$J$36</f>
        <v>0</v>
      </c>
      <c r="W168" s="300">
        <f t="shared" si="23"/>
        <v>0</v>
      </c>
      <c r="X168" s="301">
        <f t="shared" si="24"/>
        <v>0</v>
      </c>
      <c r="Y168" s="467">
        <f t="shared" si="25"/>
        <v>0</v>
      </c>
      <c r="Z168" s="546">
        <f t="shared" si="26"/>
        <v>0</v>
      </c>
      <c r="AA168" s="467">
        <f t="shared" si="27"/>
        <v>0</v>
      </c>
      <c r="AB168" s="468">
        <f t="shared" si="28"/>
        <v>0</v>
      </c>
      <c r="AC168" s="467">
        <f t="shared" si="29"/>
        <v>0</v>
      </c>
      <c r="AD168" s="468"/>
      <c r="AE168" s="550"/>
      <c r="AF168" s="6"/>
      <c r="AG168" s="6"/>
      <c r="AH168" s="6"/>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c r="HW168" s="3"/>
      <c r="HX168" s="3"/>
      <c r="HY168" s="3"/>
      <c r="HZ168" s="3"/>
      <c r="IA168" s="3"/>
      <c r="IB168" s="3"/>
      <c r="IC168" s="3"/>
      <c r="ID168" s="3"/>
      <c r="IE168" s="3"/>
      <c r="IF168" s="3"/>
      <c r="IG168" s="3"/>
      <c r="IH168" s="3"/>
      <c r="II168" s="3"/>
      <c r="IJ168" s="3"/>
      <c r="IK168" s="3"/>
      <c r="IL168" s="3"/>
      <c r="IM168" s="3"/>
      <c r="IN168" s="3"/>
      <c r="IO168" s="3"/>
      <c r="IP168" s="3"/>
      <c r="IQ168" s="3"/>
      <c r="IR168" s="3"/>
      <c r="IS168" s="3"/>
      <c r="IT168" s="3"/>
      <c r="IU168" s="3"/>
      <c r="IV168" s="3"/>
      <c r="IW168" s="3"/>
      <c r="IX168" s="3"/>
      <c r="IY168" s="3"/>
      <c r="IZ168" s="3"/>
      <c r="JA168" s="3"/>
      <c r="JB168" s="3"/>
      <c r="JC168" s="3"/>
      <c r="JD168" s="3"/>
      <c r="JE168" s="3"/>
      <c r="JF168" s="3"/>
      <c r="JG168" s="3"/>
      <c r="JH168" s="3"/>
      <c r="JI168" s="3"/>
      <c r="JJ168" s="3"/>
      <c r="JK168" s="3"/>
      <c r="JL168" s="3"/>
      <c r="JM168" s="3"/>
      <c r="JN168" s="3"/>
      <c r="JO168" s="3"/>
      <c r="JP168" s="3"/>
      <c r="JQ168" s="3"/>
      <c r="JR168" s="3"/>
      <c r="JS168" s="3"/>
      <c r="JT168" s="3"/>
      <c r="JU168" s="3"/>
      <c r="JV168" s="3"/>
      <c r="JW168" s="3"/>
      <c r="JX168" s="3"/>
      <c r="JY168" s="3"/>
      <c r="JZ168" s="3"/>
      <c r="KA168" s="3"/>
      <c r="KB168" s="3"/>
      <c r="KC168" s="3"/>
      <c r="KD168" s="3"/>
      <c r="KE168" s="3"/>
      <c r="KF168" s="3"/>
      <c r="KG168" s="3"/>
      <c r="KH168" s="3"/>
      <c r="KI168" s="3"/>
      <c r="KJ168" s="3"/>
      <c r="KK168" s="3"/>
      <c r="KL168" s="3"/>
      <c r="KM168" s="3"/>
      <c r="KN168" s="3"/>
      <c r="KO168" s="3"/>
      <c r="KP168" s="3"/>
      <c r="KQ168" s="3"/>
      <c r="KR168" s="3"/>
      <c r="KS168" s="3"/>
      <c r="KT168" s="3"/>
      <c r="KU168" s="3"/>
      <c r="KV168" s="3"/>
      <c r="KW168" s="3"/>
      <c r="KX168" s="3"/>
      <c r="KY168" s="3"/>
      <c r="KZ168" s="3"/>
      <c r="LA168" s="3"/>
      <c r="LB168" s="3"/>
      <c r="LC168" s="3"/>
      <c r="LD168" s="3"/>
      <c r="LE168" s="3"/>
      <c r="LF168" s="3"/>
      <c r="LG168" s="3"/>
      <c r="LH168" s="3"/>
      <c r="LI168" s="3"/>
      <c r="LJ168" s="3"/>
      <c r="LK168" s="3"/>
      <c r="LL168" s="3"/>
      <c r="LM168" s="3"/>
      <c r="LN168" s="3"/>
      <c r="LO168" s="3"/>
      <c r="LP168" s="3"/>
      <c r="LQ168" s="3"/>
      <c r="LR168" s="3"/>
      <c r="LS168" s="3"/>
      <c r="LT168" s="3"/>
      <c r="LU168" s="3"/>
      <c r="LV168" s="3"/>
      <c r="LW168" s="3"/>
      <c r="LX168" s="3"/>
      <c r="LY168" s="3"/>
      <c r="LZ168" s="3"/>
      <c r="MA168" s="3"/>
      <c r="MB168" s="3"/>
      <c r="MC168" s="3"/>
      <c r="MD168" s="3"/>
      <c r="ME168" s="3"/>
      <c r="MF168" s="3"/>
      <c r="MG168" s="3"/>
      <c r="MH168" s="3"/>
      <c r="MI168" s="3"/>
      <c r="MJ168" s="3"/>
      <c r="MK168" s="3"/>
      <c r="ML168" s="3"/>
      <c r="MM168" s="3"/>
      <c r="MN168" s="3"/>
      <c r="MO168" s="3"/>
      <c r="MP168" s="3"/>
      <c r="MQ168" s="3"/>
      <c r="MR168" s="3"/>
      <c r="MS168" s="3"/>
      <c r="MT168" s="3"/>
      <c r="MU168" s="3"/>
      <c r="MV168" s="3"/>
      <c r="MW168" s="3"/>
      <c r="MX168" s="3"/>
      <c r="MY168" s="3"/>
      <c r="MZ168" s="3"/>
      <c r="NA168" s="3"/>
      <c r="NB168" s="3"/>
      <c r="NC168" s="3"/>
      <c r="ND168" s="3"/>
      <c r="NE168" s="3"/>
      <c r="NF168" s="3"/>
      <c r="NG168" s="3"/>
      <c r="NH168" s="3"/>
      <c r="NI168" s="3"/>
      <c r="NJ168" s="3"/>
      <c r="NK168" s="3"/>
      <c r="NL168" s="3"/>
      <c r="NM168" s="3"/>
      <c r="NN168" s="3"/>
      <c r="NO168" s="3"/>
      <c r="NP168" s="3"/>
      <c r="NQ168" s="3"/>
      <c r="NR168" s="3"/>
      <c r="NS168" s="3"/>
      <c r="NT168" s="3"/>
      <c r="NU168" s="3"/>
      <c r="NV168" s="3"/>
      <c r="NW168" s="3"/>
      <c r="NX168" s="3"/>
      <c r="NY168" s="3"/>
      <c r="NZ168" s="3"/>
      <c r="OA168" s="3"/>
      <c r="OB168" s="3"/>
      <c r="OC168" s="3"/>
      <c r="OD168" s="3"/>
      <c r="OE168" s="3"/>
      <c r="OF168" s="3"/>
      <c r="OG168" s="3"/>
      <c r="OH168" s="3"/>
      <c r="OI168" s="3"/>
      <c r="OJ168" s="3"/>
      <c r="OK168" s="3"/>
      <c r="OL168" s="3"/>
      <c r="OM168" s="3"/>
      <c r="ON168" s="3"/>
      <c r="OO168" s="3"/>
      <c r="OP168" s="3"/>
      <c r="OQ168" s="3"/>
      <c r="OR168" s="3"/>
      <c r="OS168" s="3"/>
      <c r="OT168" s="3"/>
      <c r="OU168" s="3"/>
      <c r="OV168" s="3"/>
      <c r="OW168" s="3"/>
      <c r="OX168" s="3"/>
      <c r="OY168" s="3"/>
      <c r="OZ168" s="3"/>
      <c r="PA168" s="3"/>
      <c r="PB168" s="3"/>
      <c r="PC168" s="3"/>
      <c r="PD168" s="3"/>
      <c r="PE168" s="3"/>
    </row>
    <row r="169" spans="1:421" s="469" customFormat="1" ht="111" customHeight="1">
      <c r="A169" s="677">
        <v>40</v>
      </c>
      <c r="B169" s="601">
        <v>7000024508</v>
      </c>
      <c r="C169" s="601">
        <v>1030</v>
      </c>
      <c r="D169" s="601">
        <v>120</v>
      </c>
      <c r="E169" s="601">
        <v>360</v>
      </c>
      <c r="F169" s="601" t="s">
        <v>527</v>
      </c>
      <c r="G169" s="599">
        <v>100044169</v>
      </c>
      <c r="H169" s="321"/>
      <c r="I169" s="322"/>
      <c r="J169" s="321"/>
      <c r="K169" s="320"/>
      <c r="L169" s="600" t="s">
        <v>587</v>
      </c>
      <c r="M169" s="600" t="s">
        <v>219</v>
      </c>
      <c r="N169" s="600">
        <v>32</v>
      </c>
      <c r="O169" s="465"/>
      <c r="P169" s="601">
        <v>18</v>
      </c>
      <c r="Q169" s="318" t="str">
        <f t="shared" si="33"/>
        <v>INCLUDED</v>
      </c>
      <c r="R169" s="318" t="str">
        <f t="shared" si="31"/>
        <v>INCLUDED</v>
      </c>
      <c r="S169" s="318" t="str">
        <f t="shared" si="34"/>
        <v>INCLUDED</v>
      </c>
      <c r="T169" s="466">
        <f t="shared" si="21"/>
        <v>0</v>
      </c>
      <c r="U169" s="300">
        <f t="shared" si="22"/>
        <v>0</v>
      </c>
      <c r="V169" s="371">
        <f>Discount!$J$36</f>
        <v>0</v>
      </c>
      <c r="W169" s="300">
        <f t="shared" si="23"/>
        <v>0</v>
      </c>
      <c r="X169" s="301">
        <f t="shared" si="24"/>
        <v>0</v>
      </c>
      <c r="Y169" s="467">
        <f t="shared" si="25"/>
        <v>0</v>
      </c>
      <c r="Z169" s="546">
        <f t="shared" si="26"/>
        <v>0</v>
      </c>
      <c r="AA169" s="467">
        <f t="shared" si="27"/>
        <v>0</v>
      </c>
      <c r="AB169" s="468">
        <f t="shared" si="28"/>
        <v>0</v>
      </c>
      <c r="AC169" s="467">
        <f t="shared" si="29"/>
        <v>0</v>
      </c>
      <c r="AD169" s="468"/>
      <c r="AE169" s="550"/>
      <c r="AF169" s="6"/>
      <c r="AG169" s="6"/>
      <c r="AH169" s="6"/>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c r="HW169" s="3"/>
      <c r="HX169" s="3"/>
      <c r="HY169" s="3"/>
      <c r="HZ169" s="3"/>
      <c r="IA169" s="3"/>
      <c r="IB169" s="3"/>
      <c r="IC169" s="3"/>
      <c r="ID169" s="3"/>
      <c r="IE169" s="3"/>
      <c r="IF169" s="3"/>
      <c r="IG169" s="3"/>
      <c r="IH169" s="3"/>
      <c r="II169" s="3"/>
      <c r="IJ169" s="3"/>
      <c r="IK169" s="3"/>
      <c r="IL169" s="3"/>
      <c r="IM169" s="3"/>
      <c r="IN169" s="3"/>
      <c r="IO169" s="3"/>
      <c r="IP169" s="3"/>
      <c r="IQ169" s="3"/>
      <c r="IR169" s="3"/>
      <c r="IS169" s="3"/>
      <c r="IT169" s="3"/>
      <c r="IU169" s="3"/>
      <c r="IV169" s="3"/>
      <c r="IW169" s="3"/>
      <c r="IX169" s="3"/>
      <c r="IY169" s="3"/>
      <c r="IZ169" s="3"/>
      <c r="JA169" s="3"/>
      <c r="JB169" s="3"/>
      <c r="JC169" s="3"/>
      <c r="JD169" s="3"/>
      <c r="JE169" s="3"/>
      <c r="JF169" s="3"/>
      <c r="JG169" s="3"/>
      <c r="JH169" s="3"/>
      <c r="JI169" s="3"/>
      <c r="JJ169" s="3"/>
      <c r="JK169" s="3"/>
      <c r="JL169" s="3"/>
      <c r="JM169" s="3"/>
      <c r="JN169" s="3"/>
      <c r="JO169" s="3"/>
      <c r="JP169" s="3"/>
      <c r="JQ169" s="3"/>
      <c r="JR169" s="3"/>
      <c r="JS169" s="3"/>
      <c r="JT169" s="3"/>
      <c r="JU169" s="3"/>
      <c r="JV169" s="3"/>
      <c r="JW169" s="3"/>
      <c r="JX169" s="3"/>
      <c r="JY169" s="3"/>
      <c r="JZ169" s="3"/>
      <c r="KA169" s="3"/>
      <c r="KB169" s="3"/>
      <c r="KC169" s="3"/>
      <c r="KD169" s="3"/>
      <c r="KE169" s="3"/>
      <c r="KF169" s="3"/>
      <c r="KG169" s="3"/>
      <c r="KH169" s="3"/>
      <c r="KI169" s="3"/>
      <c r="KJ169" s="3"/>
      <c r="KK169" s="3"/>
      <c r="KL169" s="3"/>
      <c r="KM169" s="3"/>
      <c r="KN169" s="3"/>
      <c r="KO169" s="3"/>
      <c r="KP169" s="3"/>
      <c r="KQ169" s="3"/>
      <c r="KR169" s="3"/>
      <c r="KS169" s="3"/>
      <c r="KT169" s="3"/>
      <c r="KU169" s="3"/>
      <c r="KV169" s="3"/>
      <c r="KW169" s="3"/>
      <c r="KX169" s="3"/>
      <c r="KY169" s="3"/>
      <c r="KZ169" s="3"/>
      <c r="LA169" s="3"/>
      <c r="LB169" s="3"/>
      <c r="LC169" s="3"/>
      <c r="LD169" s="3"/>
      <c r="LE169" s="3"/>
      <c r="LF169" s="3"/>
      <c r="LG169" s="3"/>
      <c r="LH169" s="3"/>
      <c r="LI169" s="3"/>
      <c r="LJ169" s="3"/>
      <c r="LK169" s="3"/>
      <c r="LL169" s="3"/>
      <c r="LM169" s="3"/>
      <c r="LN169" s="3"/>
      <c r="LO169" s="3"/>
      <c r="LP169" s="3"/>
      <c r="LQ169" s="3"/>
      <c r="LR169" s="3"/>
      <c r="LS169" s="3"/>
      <c r="LT169" s="3"/>
      <c r="LU169" s="3"/>
      <c r="LV169" s="3"/>
      <c r="LW169" s="3"/>
      <c r="LX169" s="3"/>
      <c r="LY169" s="3"/>
      <c r="LZ169" s="3"/>
      <c r="MA169" s="3"/>
      <c r="MB169" s="3"/>
      <c r="MC169" s="3"/>
      <c r="MD169" s="3"/>
      <c r="ME169" s="3"/>
      <c r="MF169" s="3"/>
      <c r="MG169" s="3"/>
      <c r="MH169" s="3"/>
      <c r="MI169" s="3"/>
      <c r="MJ169" s="3"/>
      <c r="MK169" s="3"/>
      <c r="ML169" s="3"/>
      <c r="MM169" s="3"/>
      <c r="MN169" s="3"/>
      <c r="MO169" s="3"/>
      <c r="MP169" s="3"/>
      <c r="MQ169" s="3"/>
      <c r="MR169" s="3"/>
      <c r="MS169" s="3"/>
      <c r="MT169" s="3"/>
      <c r="MU169" s="3"/>
      <c r="MV169" s="3"/>
      <c r="MW169" s="3"/>
      <c r="MX169" s="3"/>
      <c r="MY169" s="3"/>
      <c r="MZ169" s="3"/>
      <c r="NA169" s="3"/>
      <c r="NB169" s="3"/>
      <c r="NC169" s="3"/>
      <c r="ND169" s="3"/>
      <c r="NE169" s="3"/>
      <c r="NF169" s="3"/>
      <c r="NG169" s="3"/>
      <c r="NH169" s="3"/>
      <c r="NI169" s="3"/>
      <c r="NJ169" s="3"/>
      <c r="NK169" s="3"/>
      <c r="NL169" s="3"/>
      <c r="NM169" s="3"/>
      <c r="NN169" s="3"/>
      <c r="NO169" s="3"/>
      <c r="NP169" s="3"/>
      <c r="NQ169" s="3"/>
      <c r="NR169" s="3"/>
      <c r="NS169" s="3"/>
      <c r="NT169" s="3"/>
      <c r="NU169" s="3"/>
      <c r="NV169" s="3"/>
      <c r="NW169" s="3"/>
      <c r="NX169" s="3"/>
      <c r="NY169" s="3"/>
      <c r="NZ169" s="3"/>
      <c r="OA169" s="3"/>
      <c r="OB169" s="3"/>
      <c r="OC169" s="3"/>
      <c r="OD169" s="3"/>
      <c r="OE169" s="3"/>
      <c r="OF169" s="3"/>
      <c r="OG169" s="3"/>
      <c r="OH169" s="3"/>
      <c r="OI169" s="3"/>
      <c r="OJ169" s="3"/>
      <c r="OK169" s="3"/>
      <c r="OL169" s="3"/>
      <c r="OM169" s="3"/>
      <c r="ON169" s="3"/>
      <c r="OO169" s="3"/>
      <c r="OP169" s="3"/>
      <c r="OQ169" s="3"/>
      <c r="OR169" s="3"/>
      <c r="OS169" s="3"/>
      <c r="OT169" s="3"/>
      <c r="OU169" s="3"/>
      <c r="OV169" s="3"/>
      <c r="OW169" s="3"/>
      <c r="OX169" s="3"/>
      <c r="OY169" s="3"/>
      <c r="OZ169" s="3"/>
      <c r="PA169" s="3"/>
      <c r="PB169" s="3"/>
      <c r="PC169" s="3"/>
      <c r="PD169" s="3"/>
      <c r="PE169" s="3"/>
    </row>
    <row r="170" spans="1:421" s="469" customFormat="1" ht="111" customHeight="1">
      <c r="A170" s="677">
        <v>41</v>
      </c>
      <c r="B170" s="601">
        <v>7000024508</v>
      </c>
      <c r="C170" s="601">
        <v>1030</v>
      </c>
      <c r="D170" s="601">
        <v>120</v>
      </c>
      <c r="E170" s="601">
        <v>370</v>
      </c>
      <c r="F170" s="601" t="s">
        <v>527</v>
      </c>
      <c r="G170" s="599">
        <v>100044168</v>
      </c>
      <c r="H170" s="321"/>
      <c r="I170" s="322"/>
      <c r="J170" s="321"/>
      <c r="K170" s="320"/>
      <c r="L170" s="600" t="s">
        <v>588</v>
      </c>
      <c r="M170" s="600" t="s">
        <v>219</v>
      </c>
      <c r="N170" s="600">
        <v>129</v>
      </c>
      <c r="O170" s="465"/>
      <c r="P170" s="601">
        <v>18</v>
      </c>
      <c r="Q170" s="318" t="str">
        <f t="shared" si="33"/>
        <v>INCLUDED</v>
      </c>
      <c r="R170" s="318" t="str">
        <f t="shared" si="31"/>
        <v>INCLUDED</v>
      </c>
      <c r="S170" s="318" t="str">
        <f t="shared" si="34"/>
        <v>INCLUDED</v>
      </c>
      <c r="T170" s="466">
        <f t="shared" si="21"/>
        <v>0</v>
      </c>
      <c r="U170" s="300">
        <f t="shared" si="22"/>
        <v>0</v>
      </c>
      <c r="V170" s="371">
        <f>Discount!$J$36</f>
        <v>0</v>
      </c>
      <c r="W170" s="300">
        <f t="shared" si="23"/>
        <v>0</v>
      </c>
      <c r="X170" s="301">
        <f t="shared" si="24"/>
        <v>0</v>
      </c>
      <c r="Y170" s="467">
        <f t="shared" si="25"/>
        <v>0</v>
      </c>
      <c r="Z170" s="546">
        <f t="shared" si="26"/>
        <v>0</v>
      </c>
      <c r="AA170" s="467">
        <f t="shared" si="27"/>
        <v>0</v>
      </c>
      <c r="AB170" s="468">
        <f t="shared" si="28"/>
        <v>0</v>
      </c>
      <c r="AC170" s="467">
        <f t="shared" si="29"/>
        <v>0</v>
      </c>
      <c r="AD170" s="468"/>
      <c r="AE170" s="550"/>
      <c r="AF170" s="6"/>
      <c r="AG170" s="6"/>
      <c r="AH170" s="6"/>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c r="HW170" s="3"/>
      <c r="HX170" s="3"/>
      <c r="HY170" s="3"/>
      <c r="HZ170" s="3"/>
      <c r="IA170" s="3"/>
      <c r="IB170" s="3"/>
      <c r="IC170" s="3"/>
      <c r="ID170" s="3"/>
      <c r="IE170" s="3"/>
      <c r="IF170" s="3"/>
      <c r="IG170" s="3"/>
      <c r="IH170" s="3"/>
      <c r="II170" s="3"/>
      <c r="IJ170" s="3"/>
      <c r="IK170" s="3"/>
      <c r="IL170" s="3"/>
      <c r="IM170" s="3"/>
      <c r="IN170" s="3"/>
      <c r="IO170" s="3"/>
      <c r="IP170" s="3"/>
      <c r="IQ170" s="3"/>
      <c r="IR170" s="3"/>
      <c r="IS170" s="3"/>
      <c r="IT170" s="3"/>
      <c r="IU170" s="3"/>
      <c r="IV170" s="3"/>
      <c r="IW170" s="3"/>
      <c r="IX170" s="3"/>
      <c r="IY170" s="3"/>
      <c r="IZ170" s="3"/>
      <c r="JA170" s="3"/>
      <c r="JB170" s="3"/>
      <c r="JC170" s="3"/>
      <c r="JD170" s="3"/>
      <c r="JE170" s="3"/>
      <c r="JF170" s="3"/>
      <c r="JG170" s="3"/>
      <c r="JH170" s="3"/>
      <c r="JI170" s="3"/>
      <c r="JJ170" s="3"/>
      <c r="JK170" s="3"/>
      <c r="JL170" s="3"/>
      <c r="JM170" s="3"/>
      <c r="JN170" s="3"/>
      <c r="JO170" s="3"/>
      <c r="JP170" s="3"/>
      <c r="JQ170" s="3"/>
      <c r="JR170" s="3"/>
      <c r="JS170" s="3"/>
      <c r="JT170" s="3"/>
      <c r="JU170" s="3"/>
      <c r="JV170" s="3"/>
      <c r="JW170" s="3"/>
      <c r="JX170" s="3"/>
      <c r="JY170" s="3"/>
      <c r="JZ170" s="3"/>
      <c r="KA170" s="3"/>
      <c r="KB170" s="3"/>
      <c r="KC170" s="3"/>
      <c r="KD170" s="3"/>
      <c r="KE170" s="3"/>
      <c r="KF170" s="3"/>
      <c r="KG170" s="3"/>
      <c r="KH170" s="3"/>
      <c r="KI170" s="3"/>
      <c r="KJ170" s="3"/>
      <c r="KK170" s="3"/>
      <c r="KL170" s="3"/>
      <c r="KM170" s="3"/>
      <c r="KN170" s="3"/>
      <c r="KO170" s="3"/>
      <c r="KP170" s="3"/>
      <c r="KQ170" s="3"/>
      <c r="KR170" s="3"/>
      <c r="KS170" s="3"/>
      <c r="KT170" s="3"/>
      <c r="KU170" s="3"/>
      <c r="KV170" s="3"/>
      <c r="KW170" s="3"/>
      <c r="KX170" s="3"/>
      <c r="KY170" s="3"/>
      <c r="KZ170" s="3"/>
      <c r="LA170" s="3"/>
      <c r="LB170" s="3"/>
      <c r="LC170" s="3"/>
      <c r="LD170" s="3"/>
      <c r="LE170" s="3"/>
      <c r="LF170" s="3"/>
      <c r="LG170" s="3"/>
      <c r="LH170" s="3"/>
      <c r="LI170" s="3"/>
      <c r="LJ170" s="3"/>
      <c r="LK170" s="3"/>
      <c r="LL170" s="3"/>
      <c r="LM170" s="3"/>
      <c r="LN170" s="3"/>
      <c r="LO170" s="3"/>
      <c r="LP170" s="3"/>
      <c r="LQ170" s="3"/>
      <c r="LR170" s="3"/>
      <c r="LS170" s="3"/>
      <c r="LT170" s="3"/>
      <c r="LU170" s="3"/>
      <c r="LV170" s="3"/>
      <c r="LW170" s="3"/>
      <c r="LX170" s="3"/>
      <c r="LY170" s="3"/>
      <c r="LZ170" s="3"/>
      <c r="MA170" s="3"/>
      <c r="MB170" s="3"/>
      <c r="MC170" s="3"/>
      <c r="MD170" s="3"/>
      <c r="ME170" s="3"/>
      <c r="MF170" s="3"/>
      <c r="MG170" s="3"/>
      <c r="MH170" s="3"/>
      <c r="MI170" s="3"/>
      <c r="MJ170" s="3"/>
      <c r="MK170" s="3"/>
      <c r="ML170" s="3"/>
      <c r="MM170" s="3"/>
      <c r="MN170" s="3"/>
      <c r="MO170" s="3"/>
      <c r="MP170" s="3"/>
      <c r="MQ170" s="3"/>
      <c r="MR170" s="3"/>
      <c r="MS170" s="3"/>
      <c r="MT170" s="3"/>
      <c r="MU170" s="3"/>
      <c r="MV170" s="3"/>
      <c r="MW170" s="3"/>
      <c r="MX170" s="3"/>
      <c r="MY170" s="3"/>
      <c r="MZ170" s="3"/>
      <c r="NA170" s="3"/>
      <c r="NB170" s="3"/>
      <c r="NC170" s="3"/>
      <c r="ND170" s="3"/>
      <c r="NE170" s="3"/>
      <c r="NF170" s="3"/>
      <c r="NG170" s="3"/>
      <c r="NH170" s="3"/>
      <c r="NI170" s="3"/>
      <c r="NJ170" s="3"/>
      <c r="NK170" s="3"/>
      <c r="NL170" s="3"/>
      <c r="NM170" s="3"/>
      <c r="NN170" s="3"/>
      <c r="NO170" s="3"/>
      <c r="NP170" s="3"/>
      <c r="NQ170" s="3"/>
      <c r="NR170" s="3"/>
      <c r="NS170" s="3"/>
      <c r="NT170" s="3"/>
      <c r="NU170" s="3"/>
      <c r="NV170" s="3"/>
      <c r="NW170" s="3"/>
      <c r="NX170" s="3"/>
      <c r="NY170" s="3"/>
      <c r="NZ170" s="3"/>
      <c r="OA170" s="3"/>
      <c r="OB170" s="3"/>
      <c r="OC170" s="3"/>
      <c r="OD170" s="3"/>
      <c r="OE170" s="3"/>
      <c r="OF170" s="3"/>
      <c r="OG170" s="3"/>
      <c r="OH170" s="3"/>
      <c r="OI170" s="3"/>
      <c r="OJ170" s="3"/>
      <c r="OK170" s="3"/>
      <c r="OL170" s="3"/>
      <c r="OM170" s="3"/>
      <c r="ON170" s="3"/>
      <c r="OO170" s="3"/>
      <c r="OP170" s="3"/>
      <c r="OQ170" s="3"/>
      <c r="OR170" s="3"/>
      <c r="OS170" s="3"/>
      <c r="OT170" s="3"/>
      <c r="OU170" s="3"/>
      <c r="OV170" s="3"/>
      <c r="OW170" s="3"/>
      <c r="OX170" s="3"/>
      <c r="OY170" s="3"/>
      <c r="OZ170" s="3"/>
      <c r="PA170" s="3"/>
      <c r="PB170" s="3"/>
      <c r="PC170" s="3"/>
      <c r="PD170" s="3"/>
      <c r="PE170" s="3"/>
    </row>
    <row r="171" spans="1:421" s="469" customFormat="1" ht="111" customHeight="1">
      <c r="A171" s="677">
        <v>42</v>
      </c>
      <c r="B171" s="601">
        <v>7000024508</v>
      </c>
      <c r="C171" s="601">
        <v>1030</v>
      </c>
      <c r="D171" s="601">
        <v>120</v>
      </c>
      <c r="E171" s="601">
        <v>380</v>
      </c>
      <c r="F171" s="601" t="s">
        <v>527</v>
      </c>
      <c r="G171" s="599">
        <v>100044167</v>
      </c>
      <c r="H171" s="321"/>
      <c r="I171" s="322"/>
      <c r="J171" s="321"/>
      <c r="K171" s="320"/>
      <c r="L171" s="600" t="s">
        <v>589</v>
      </c>
      <c r="M171" s="600" t="s">
        <v>219</v>
      </c>
      <c r="N171" s="600">
        <v>7</v>
      </c>
      <c r="O171" s="465"/>
      <c r="P171" s="601">
        <v>18</v>
      </c>
      <c r="Q171" s="318" t="str">
        <f t="shared" si="33"/>
        <v>INCLUDED</v>
      </c>
      <c r="R171" s="318" t="str">
        <f t="shared" si="31"/>
        <v>INCLUDED</v>
      </c>
      <c r="S171" s="318" t="str">
        <f t="shared" si="34"/>
        <v>INCLUDED</v>
      </c>
      <c r="T171" s="466">
        <f t="shared" si="21"/>
        <v>0</v>
      </c>
      <c r="U171" s="300">
        <f t="shared" si="22"/>
        <v>0</v>
      </c>
      <c r="V171" s="371">
        <f>Discount!$J$36</f>
        <v>0</v>
      </c>
      <c r="W171" s="300">
        <f t="shared" si="23"/>
        <v>0</v>
      </c>
      <c r="X171" s="301">
        <f t="shared" si="24"/>
        <v>0</v>
      </c>
      <c r="Y171" s="467">
        <f t="shared" si="25"/>
        <v>0</v>
      </c>
      <c r="Z171" s="546">
        <f t="shared" si="26"/>
        <v>0</v>
      </c>
      <c r="AA171" s="467">
        <f t="shared" si="27"/>
        <v>0</v>
      </c>
      <c r="AB171" s="468">
        <f t="shared" si="28"/>
        <v>0</v>
      </c>
      <c r="AC171" s="467">
        <f t="shared" si="29"/>
        <v>0</v>
      </c>
      <c r="AD171" s="468"/>
      <c r="AE171" s="550"/>
      <c r="AF171" s="6"/>
      <c r="AG171" s="6"/>
      <c r="AH171" s="6"/>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c r="HW171" s="3"/>
      <c r="HX171" s="3"/>
      <c r="HY171" s="3"/>
      <c r="HZ171" s="3"/>
      <c r="IA171" s="3"/>
      <c r="IB171" s="3"/>
      <c r="IC171" s="3"/>
      <c r="ID171" s="3"/>
      <c r="IE171" s="3"/>
      <c r="IF171" s="3"/>
      <c r="IG171" s="3"/>
      <c r="IH171" s="3"/>
      <c r="II171" s="3"/>
      <c r="IJ171" s="3"/>
      <c r="IK171" s="3"/>
      <c r="IL171" s="3"/>
      <c r="IM171" s="3"/>
      <c r="IN171" s="3"/>
      <c r="IO171" s="3"/>
      <c r="IP171" s="3"/>
      <c r="IQ171" s="3"/>
      <c r="IR171" s="3"/>
      <c r="IS171" s="3"/>
      <c r="IT171" s="3"/>
      <c r="IU171" s="3"/>
      <c r="IV171" s="3"/>
      <c r="IW171" s="3"/>
      <c r="IX171" s="3"/>
      <c r="IY171" s="3"/>
      <c r="IZ171" s="3"/>
      <c r="JA171" s="3"/>
      <c r="JB171" s="3"/>
      <c r="JC171" s="3"/>
      <c r="JD171" s="3"/>
      <c r="JE171" s="3"/>
      <c r="JF171" s="3"/>
      <c r="JG171" s="3"/>
      <c r="JH171" s="3"/>
      <c r="JI171" s="3"/>
      <c r="JJ171" s="3"/>
      <c r="JK171" s="3"/>
      <c r="JL171" s="3"/>
      <c r="JM171" s="3"/>
      <c r="JN171" s="3"/>
      <c r="JO171" s="3"/>
      <c r="JP171" s="3"/>
      <c r="JQ171" s="3"/>
      <c r="JR171" s="3"/>
      <c r="JS171" s="3"/>
      <c r="JT171" s="3"/>
      <c r="JU171" s="3"/>
      <c r="JV171" s="3"/>
      <c r="JW171" s="3"/>
      <c r="JX171" s="3"/>
      <c r="JY171" s="3"/>
      <c r="JZ171" s="3"/>
      <c r="KA171" s="3"/>
      <c r="KB171" s="3"/>
      <c r="KC171" s="3"/>
      <c r="KD171" s="3"/>
      <c r="KE171" s="3"/>
      <c r="KF171" s="3"/>
      <c r="KG171" s="3"/>
      <c r="KH171" s="3"/>
      <c r="KI171" s="3"/>
      <c r="KJ171" s="3"/>
      <c r="KK171" s="3"/>
      <c r="KL171" s="3"/>
      <c r="KM171" s="3"/>
      <c r="KN171" s="3"/>
      <c r="KO171" s="3"/>
      <c r="KP171" s="3"/>
      <c r="KQ171" s="3"/>
      <c r="KR171" s="3"/>
      <c r="KS171" s="3"/>
      <c r="KT171" s="3"/>
      <c r="KU171" s="3"/>
      <c r="KV171" s="3"/>
      <c r="KW171" s="3"/>
      <c r="KX171" s="3"/>
      <c r="KY171" s="3"/>
      <c r="KZ171" s="3"/>
      <c r="LA171" s="3"/>
      <c r="LB171" s="3"/>
      <c r="LC171" s="3"/>
      <c r="LD171" s="3"/>
      <c r="LE171" s="3"/>
      <c r="LF171" s="3"/>
      <c r="LG171" s="3"/>
      <c r="LH171" s="3"/>
      <c r="LI171" s="3"/>
      <c r="LJ171" s="3"/>
      <c r="LK171" s="3"/>
      <c r="LL171" s="3"/>
      <c r="LM171" s="3"/>
      <c r="LN171" s="3"/>
      <c r="LO171" s="3"/>
      <c r="LP171" s="3"/>
      <c r="LQ171" s="3"/>
      <c r="LR171" s="3"/>
      <c r="LS171" s="3"/>
      <c r="LT171" s="3"/>
      <c r="LU171" s="3"/>
      <c r="LV171" s="3"/>
      <c r="LW171" s="3"/>
      <c r="LX171" s="3"/>
      <c r="LY171" s="3"/>
      <c r="LZ171" s="3"/>
      <c r="MA171" s="3"/>
      <c r="MB171" s="3"/>
      <c r="MC171" s="3"/>
      <c r="MD171" s="3"/>
      <c r="ME171" s="3"/>
      <c r="MF171" s="3"/>
      <c r="MG171" s="3"/>
      <c r="MH171" s="3"/>
      <c r="MI171" s="3"/>
      <c r="MJ171" s="3"/>
      <c r="MK171" s="3"/>
      <c r="ML171" s="3"/>
      <c r="MM171" s="3"/>
      <c r="MN171" s="3"/>
      <c r="MO171" s="3"/>
      <c r="MP171" s="3"/>
      <c r="MQ171" s="3"/>
      <c r="MR171" s="3"/>
      <c r="MS171" s="3"/>
      <c r="MT171" s="3"/>
      <c r="MU171" s="3"/>
      <c r="MV171" s="3"/>
      <c r="MW171" s="3"/>
      <c r="MX171" s="3"/>
      <c r="MY171" s="3"/>
      <c r="MZ171" s="3"/>
      <c r="NA171" s="3"/>
      <c r="NB171" s="3"/>
      <c r="NC171" s="3"/>
      <c r="ND171" s="3"/>
      <c r="NE171" s="3"/>
      <c r="NF171" s="3"/>
      <c r="NG171" s="3"/>
      <c r="NH171" s="3"/>
      <c r="NI171" s="3"/>
      <c r="NJ171" s="3"/>
      <c r="NK171" s="3"/>
      <c r="NL171" s="3"/>
      <c r="NM171" s="3"/>
      <c r="NN171" s="3"/>
      <c r="NO171" s="3"/>
      <c r="NP171" s="3"/>
      <c r="NQ171" s="3"/>
      <c r="NR171" s="3"/>
      <c r="NS171" s="3"/>
      <c r="NT171" s="3"/>
      <c r="NU171" s="3"/>
      <c r="NV171" s="3"/>
      <c r="NW171" s="3"/>
      <c r="NX171" s="3"/>
      <c r="NY171" s="3"/>
      <c r="NZ171" s="3"/>
      <c r="OA171" s="3"/>
      <c r="OB171" s="3"/>
      <c r="OC171" s="3"/>
      <c r="OD171" s="3"/>
      <c r="OE171" s="3"/>
      <c r="OF171" s="3"/>
      <c r="OG171" s="3"/>
      <c r="OH171" s="3"/>
      <c r="OI171" s="3"/>
      <c r="OJ171" s="3"/>
      <c r="OK171" s="3"/>
      <c r="OL171" s="3"/>
      <c r="OM171" s="3"/>
      <c r="ON171" s="3"/>
      <c r="OO171" s="3"/>
      <c r="OP171" s="3"/>
      <c r="OQ171" s="3"/>
      <c r="OR171" s="3"/>
      <c r="OS171" s="3"/>
      <c r="OT171" s="3"/>
      <c r="OU171" s="3"/>
      <c r="OV171" s="3"/>
      <c r="OW171" s="3"/>
      <c r="OX171" s="3"/>
      <c r="OY171" s="3"/>
      <c r="OZ171" s="3"/>
      <c r="PA171" s="3"/>
      <c r="PB171" s="3"/>
      <c r="PC171" s="3"/>
      <c r="PD171" s="3"/>
      <c r="PE171" s="3"/>
    </row>
    <row r="172" spans="1:421" s="469" customFormat="1" ht="111" customHeight="1">
      <c r="A172" s="677">
        <v>43</v>
      </c>
      <c r="B172" s="601">
        <v>7000024508</v>
      </c>
      <c r="C172" s="601">
        <v>1030</v>
      </c>
      <c r="D172" s="601">
        <v>120</v>
      </c>
      <c r="E172" s="601">
        <v>390</v>
      </c>
      <c r="F172" s="601" t="s">
        <v>527</v>
      </c>
      <c r="G172" s="599">
        <v>100044166</v>
      </c>
      <c r="H172" s="321"/>
      <c r="I172" s="322"/>
      <c r="J172" s="321"/>
      <c r="K172" s="320"/>
      <c r="L172" s="600" t="s">
        <v>590</v>
      </c>
      <c r="M172" s="600" t="s">
        <v>219</v>
      </c>
      <c r="N172" s="600">
        <v>45</v>
      </c>
      <c r="O172" s="465"/>
      <c r="P172" s="601">
        <v>18</v>
      </c>
      <c r="Q172" s="318" t="str">
        <f t="shared" si="33"/>
        <v>INCLUDED</v>
      </c>
      <c r="R172" s="318" t="str">
        <f t="shared" si="31"/>
        <v>INCLUDED</v>
      </c>
      <c r="S172" s="318" t="str">
        <f t="shared" si="34"/>
        <v>INCLUDED</v>
      </c>
      <c r="T172" s="466">
        <f t="shared" si="21"/>
        <v>0</v>
      </c>
      <c r="U172" s="300">
        <f t="shared" si="22"/>
        <v>0</v>
      </c>
      <c r="V172" s="371">
        <f>Discount!$J$36</f>
        <v>0</v>
      </c>
      <c r="W172" s="300">
        <f t="shared" si="23"/>
        <v>0</v>
      </c>
      <c r="X172" s="301">
        <f t="shared" si="24"/>
        <v>0</v>
      </c>
      <c r="Y172" s="467">
        <f t="shared" si="25"/>
        <v>0</v>
      </c>
      <c r="Z172" s="546">
        <f t="shared" si="26"/>
        <v>0</v>
      </c>
      <c r="AA172" s="467">
        <f t="shared" si="27"/>
        <v>0</v>
      </c>
      <c r="AB172" s="468">
        <f t="shared" si="28"/>
        <v>0</v>
      </c>
      <c r="AC172" s="467">
        <f t="shared" si="29"/>
        <v>0</v>
      </c>
      <c r="AD172" s="468"/>
      <c r="AE172" s="550"/>
      <c r="AF172" s="6"/>
      <c r="AG172" s="6"/>
      <c r="AH172" s="6"/>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c r="HW172" s="3"/>
      <c r="HX172" s="3"/>
      <c r="HY172" s="3"/>
      <c r="HZ172" s="3"/>
      <c r="IA172" s="3"/>
      <c r="IB172" s="3"/>
      <c r="IC172" s="3"/>
      <c r="ID172" s="3"/>
      <c r="IE172" s="3"/>
      <c r="IF172" s="3"/>
      <c r="IG172" s="3"/>
      <c r="IH172" s="3"/>
      <c r="II172" s="3"/>
      <c r="IJ172" s="3"/>
      <c r="IK172" s="3"/>
      <c r="IL172" s="3"/>
      <c r="IM172" s="3"/>
      <c r="IN172" s="3"/>
      <c r="IO172" s="3"/>
      <c r="IP172" s="3"/>
      <c r="IQ172" s="3"/>
      <c r="IR172" s="3"/>
      <c r="IS172" s="3"/>
      <c r="IT172" s="3"/>
      <c r="IU172" s="3"/>
      <c r="IV172" s="3"/>
      <c r="IW172" s="3"/>
      <c r="IX172" s="3"/>
      <c r="IY172" s="3"/>
      <c r="IZ172" s="3"/>
      <c r="JA172" s="3"/>
      <c r="JB172" s="3"/>
      <c r="JC172" s="3"/>
      <c r="JD172" s="3"/>
      <c r="JE172" s="3"/>
      <c r="JF172" s="3"/>
      <c r="JG172" s="3"/>
      <c r="JH172" s="3"/>
      <c r="JI172" s="3"/>
      <c r="JJ172" s="3"/>
      <c r="JK172" s="3"/>
      <c r="JL172" s="3"/>
      <c r="JM172" s="3"/>
      <c r="JN172" s="3"/>
      <c r="JO172" s="3"/>
      <c r="JP172" s="3"/>
      <c r="JQ172" s="3"/>
      <c r="JR172" s="3"/>
      <c r="JS172" s="3"/>
      <c r="JT172" s="3"/>
      <c r="JU172" s="3"/>
      <c r="JV172" s="3"/>
      <c r="JW172" s="3"/>
      <c r="JX172" s="3"/>
      <c r="JY172" s="3"/>
      <c r="JZ172" s="3"/>
      <c r="KA172" s="3"/>
      <c r="KB172" s="3"/>
      <c r="KC172" s="3"/>
      <c r="KD172" s="3"/>
      <c r="KE172" s="3"/>
      <c r="KF172" s="3"/>
      <c r="KG172" s="3"/>
      <c r="KH172" s="3"/>
      <c r="KI172" s="3"/>
      <c r="KJ172" s="3"/>
      <c r="KK172" s="3"/>
      <c r="KL172" s="3"/>
      <c r="KM172" s="3"/>
      <c r="KN172" s="3"/>
      <c r="KO172" s="3"/>
      <c r="KP172" s="3"/>
      <c r="KQ172" s="3"/>
      <c r="KR172" s="3"/>
      <c r="KS172" s="3"/>
      <c r="KT172" s="3"/>
      <c r="KU172" s="3"/>
      <c r="KV172" s="3"/>
      <c r="KW172" s="3"/>
      <c r="KX172" s="3"/>
      <c r="KY172" s="3"/>
      <c r="KZ172" s="3"/>
      <c r="LA172" s="3"/>
      <c r="LB172" s="3"/>
      <c r="LC172" s="3"/>
      <c r="LD172" s="3"/>
      <c r="LE172" s="3"/>
      <c r="LF172" s="3"/>
      <c r="LG172" s="3"/>
      <c r="LH172" s="3"/>
      <c r="LI172" s="3"/>
      <c r="LJ172" s="3"/>
      <c r="LK172" s="3"/>
      <c r="LL172" s="3"/>
      <c r="LM172" s="3"/>
      <c r="LN172" s="3"/>
      <c r="LO172" s="3"/>
      <c r="LP172" s="3"/>
      <c r="LQ172" s="3"/>
      <c r="LR172" s="3"/>
      <c r="LS172" s="3"/>
      <c r="LT172" s="3"/>
      <c r="LU172" s="3"/>
      <c r="LV172" s="3"/>
      <c r="LW172" s="3"/>
      <c r="LX172" s="3"/>
      <c r="LY172" s="3"/>
      <c r="LZ172" s="3"/>
      <c r="MA172" s="3"/>
      <c r="MB172" s="3"/>
      <c r="MC172" s="3"/>
      <c r="MD172" s="3"/>
      <c r="ME172" s="3"/>
      <c r="MF172" s="3"/>
      <c r="MG172" s="3"/>
      <c r="MH172" s="3"/>
      <c r="MI172" s="3"/>
      <c r="MJ172" s="3"/>
      <c r="MK172" s="3"/>
      <c r="ML172" s="3"/>
      <c r="MM172" s="3"/>
      <c r="MN172" s="3"/>
      <c r="MO172" s="3"/>
      <c r="MP172" s="3"/>
      <c r="MQ172" s="3"/>
      <c r="MR172" s="3"/>
      <c r="MS172" s="3"/>
      <c r="MT172" s="3"/>
      <c r="MU172" s="3"/>
      <c r="MV172" s="3"/>
      <c r="MW172" s="3"/>
      <c r="MX172" s="3"/>
      <c r="MY172" s="3"/>
      <c r="MZ172" s="3"/>
      <c r="NA172" s="3"/>
      <c r="NB172" s="3"/>
      <c r="NC172" s="3"/>
      <c r="ND172" s="3"/>
      <c r="NE172" s="3"/>
      <c r="NF172" s="3"/>
      <c r="NG172" s="3"/>
      <c r="NH172" s="3"/>
      <c r="NI172" s="3"/>
      <c r="NJ172" s="3"/>
      <c r="NK172" s="3"/>
      <c r="NL172" s="3"/>
      <c r="NM172" s="3"/>
      <c r="NN172" s="3"/>
      <c r="NO172" s="3"/>
      <c r="NP172" s="3"/>
      <c r="NQ172" s="3"/>
      <c r="NR172" s="3"/>
      <c r="NS172" s="3"/>
      <c r="NT172" s="3"/>
      <c r="NU172" s="3"/>
      <c r="NV172" s="3"/>
      <c r="NW172" s="3"/>
      <c r="NX172" s="3"/>
      <c r="NY172" s="3"/>
      <c r="NZ172" s="3"/>
      <c r="OA172" s="3"/>
      <c r="OB172" s="3"/>
      <c r="OC172" s="3"/>
      <c r="OD172" s="3"/>
      <c r="OE172" s="3"/>
      <c r="OF172" s="3"/>
      <c r="OG172" s="3"/>
      <c r="OH172" s="3"/>
      <c r="OI172" s="3"/>
      <c r="OJ172" s="3"/>
      <c r="OK172" s="3"/>
      <c r="OL172" s="3"/>
      <c r="OM172" s="3"/>
      <c r="ON172" s="3"/>
      <c r="OO172" s="3"/>
      <c r="OP172" s="3"/>
      <c r="OQ172" s="3"/>
      <c r="OR172" s="3"/>
      <c r="OS172" s="3"/>
      <c r="OT172" s="3"/>
      <c r="OU172" s="3"/>
      <c r="OV172" s="3"/>
      <c r="OW172" s="3"/>
      <c r="OX172" s="3"/>
      <c r="OY172" s="3"/>
      <c r="OZ172" s="3"/>
      <c r="PA172" s="3"/>
      <c r="PB172" s="3"/>
      <c r="PC172" s="3"/>
      <c r="PD172" s="3"/>
      <c r="PE172" s="3"/>
    </row>
    <row r="173" spans="1:421" s="469" customFormat="1" ht="111" customHeight="1">
      <c r="A173" s="677">
        <v>44</v>
      </c>
      <c r="B173" s="601">
        <v>7000024508</v>
      </c>
      <c r="C173" s="601">
        <v>1030</v>
      </c>
      <c r="D173" s="601">
        <v>120</v>
      </c>
      <c r="E173" s="601">
        <v>400</v>
      </c>
      <c r="F173" s="601" t="s">
        <v>527</v>
      </c>
      <c r="G173" s="599">
        <v>100044165</v>
      </c>
      <c r="H173" s="321"/>
      <c r="I173" s="322"/>
      <c r="J173" s="321"/>
      <c r="K173" s="320"/>
      <c r="L173" s="600" t="s">
        <v>591</v>
      </c>
      <c r="M173" s="600" t="s">
        <v>219</v>
      </c>
      <c r="N173" s="600">
        <v>131</v>
      </c>
      <c r="O173" s="465"/>
      <c r="P173" s="601">
        <v>18</v>
      </c>
      <c r="Q173" s="318" t="str">
        <f t="shared" si="33"/>
        <v>INCLUDED</v>
      </c>
      <c r="R173" s="318" t="str">
        <f t="shared" si="31"/>
        <v>INCLUDED</v>
      </c>
      <c r="S173" s="318" t="str">
        <f t="shared" si="34"/>
        <v>INCLUDED</v>
      </c>
      <c r="T173" s="466">
        <f t="shared" si="21"/>
        <v>0</v>
      </c>
      <c r="U173" s="300">
        <f t="shared" si="22"/>
        <v>0</v>
      </c>
      <c r="V173" s="371">
        <f>Discount!$J$36</f>
        <v>0</v>
      </c>
      <c r="W173" s="300">
        <f t="shared" si="23"/>
        <v>0</v>
      </c>
      <c r="X173" s="301">
        <f t="shared" si="24"/>
        <v>0</v>
      </c>
      <c r="Y173" s="467">
        <f t="shared" si="25"/>
        <v>0</v>
      </c>
      <c r="Z173" s="546">
        <f t="shared" si="26"/>
        <v>0</v>
      </c>
      <c r="AA173" s="467">
        <f t="shared" si="27"/>
        <v>0</v>
      </c>
      <c r="AB173" s="468">
        <f t="shared" si="28"/>
        <v>0</v>
      </c>
      <c r="AC173" s="467">
        <f t="shared" si="29"/>
        <v>0</v>
      </c>
      <c r="AD173" s="468"/>
      <c r="AE173" s="550"/>
      <c r="AF173" s="6"/>
      <c r="AG173" s="6"/>
      <c r="AH173" s="6"/>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c r="HW173" s="3"/>
      <c r="HX173" s="3"/>
      <c r="HY173" s="3"/>
      <c r="HZ173" s="3"/>
      <c r="IA173" s="3"/>
      <c r="IB173" s="3"/>
      <c r="IC173" s="3"/>
      <c r="ID173" s="3"/>
      <c r="IE173" s="3"/>
      <c r="IF173" s="3"/>
      <c r="IG173" s="3"/>
      <c r="IH173" s="3"/>
      <c r="II173" s="3"/>
      <c r="IJ173" s="3"/>
      <c r="IK173" s="3"/>
      <c r="IL173" s="3"/>
      <c r="IM173" s="3"/>
      <c r="IN173" s="3"/>
      <c r="IO173" s="3"/>
      <c r="IP173" s="3"/>
      <c r="IQ173" s="3"/>
      <c r="IR173" s="3"/>
      <c r="IS173" s="3"/>
      <c r="IT173" s="3"/>
      <c r="IU173" s="3"/>
      <c r="IV173" s="3"/>
      <c r="IW173" s="3"/>
      <c r="IX173" s="3"/>
      <c r="IY173" s="3"/>
      <c r="IZ173" s="3"/>
      <c r="JA173" s="3"/>
      <c r="JB173" s="3"/>
      <c r="JC173" s="3"/>
      <c r="JD173" s="3"/>
      <c r="JE173" s="3"/>
      <c r="JF173" s="3"/>
      <c r="JG173" s="3"/>
      <c r="JH173" s="3"/>
      <c r="JI173" s="3"/>
      <c r="JJ173" s="3"/>
      <c r="JK173" s="3"/>
      <c r="JL173" s="3"/>
      <c r="JM173" s="3"/>
      <c r="JN173" s="3"/>
      <c r="JO173" s="3"/>
      <c r="JP173" s="3"/>
      <c r="JQ173" s="3"/>
      <c r="JR173" s="3"/>
      <c r="JS173" s="3"/>
      <c r="JT173" s="3"/>
      <c r="JU173" s="3"/>
      <c r="JV173" s="3"/>
      <c r="JW173" s="3"/>
      <c r="JX173" s="3"/>
      <c r="JY173" s="3"/>
      <c r="JZ173" s="3"/>
      <c r="KA173" s="3"/>
      <c r="KB173" s="3"/>
      <c r="KC173" s="3"/>
      <c r="KD173" s="3"/>
      <c r="KE173" s="3"/>
      <c r="KF173" s="3"/>
      <c r="KG173" s="3"/>
      <c r="KH173" s="3"/>
      <c r="KI173" s="3"/>
      <c r="KJ173" s="3"/>
      <c r="KK173" s="3"/>
      <c r="KL173" s="3"/>
      <c r="KM173" s="3"/>
      <c r="KN173" s="3"/>
      <c r="KO173" s="3"/>
      <c r="KP173" s="3"/>
      <c r="KQ173" s="3"/>
      <c r="KR173" s="3"/>
      <c r="KS173" s="3"/>
      <c r="KT173" s="3"/>
      <c r="KU173" s="3"/>
      <c r="KV173" s="3"/>
      <c r="KW173" s="3"/>
      <c r="KX173" s="3"/>
      <c r="KY173" s="3"/>
      <c r="KZ173" s="3"/>
      <c r="LA173" s="3"/>
      <c r="LB173" s="3"/>
      <c r="LC173" s="3"/>
      <c r="LD173" s="3"/>
      <c r="LE173" s="3"/>
      <c r="LF173" s="3"/>
      <c r="LG173" s="3"/>
      <c r="LH173" s="3"/>
      <c r="LI173" s="3"/>
      <c r="LJ173" s="3"/>
      <c r="LK173" s="3"/>
      <c r="LL173" s="3"/>
      <c r="LM173" s="3"/>
      <c r="LN173" s="3"/>
      <c r="LO173" s="3"/>
      <c r="LP173" s="3"/>
      <c r="LQ173" s="3"/>
      <c r="LR173" s="3"/>
      <c r="LS173" s="3"/>
      <c r="LT173" s="3"/>
      <c r="LU173" s="3"/>
      <c r="LV173" s="3"/>
      <c r="LW173" s="3"/>
      <c r="LX173" s="3"/>
      <c r="LY173" s="3"/>
      <c r="LZ173" s="3"/>
      <c r="MA173" s="3"/>
      <c r="MB173" s="3"/>
      <c r="MC173" s="3"/>
      <c r="MD173" s="3"/>
      <c r="ME173" s="3"/>
      <c r="MF173" s="3"/>
      <c r="MG173" s="3"/>
      <c r="MH173" s="3"/>
      <c r="MI173" s="3"/>
      <c r="MJ173" s="3"/>
      <c r="MK173" s="3"/>
      <c r="ML173" s="3"/>
      <c r="MM173" s="3"/>
      <c r="MN173" s="3"/>
      <c r="MO173" s="3"/>
      <c r="MP173" s="3"/>
      <c r="MQ173" s="3"/>
      <c r="MR173" s="3"/>
      <c r="MS173" s="3"/>
      <c r="MT173" s="3"/>
      <c r="MU173" s="3"/>
      <c r="MV173" s="3"/>
      <c r="MW173" s="3"/>
      <c r="MX173" s="3"/>
      <c r="MY173" s="3"/>
      <c r="MZ173" s="3"/>
      <c r="NA173" s="3"/>
      <c r="NB173" s="3"/>
      <c r="NC173" s="3"/>
      <c r="ND173" s="3"/>
      <c r="NE173" s="3"/>
      <c r="NF173" s="3"/>
      <c r="NG173" s="3"/>
      <c r="NH173" s="3"/>
      <c r="NI173" s="3"/>
      <c r="NJ173" s="3"/>
      <c r="NK173" s="3"/>
      <c r="NL173" s="3"/>
      <c r="NM173" s="3"/>
      <c r="NN173" s="3"/>
      <c r="NO173" s="3"/>
      <c r="NP173" s="3"/>
      <c r="NQ173" s="3"/>
      <c r="NR173" s="3"/>
      <c r="NS173" s="3"/>
      <c r="NT173" s="3"/>
      <c r="NU173" s="3"/>
      <c r="NV173" s="3"/>
      <c r="NW173" s="3"/>
      <c r="NX173" s="3"/>
      <c r="NY173" s="3"/>
      <c r="NZ173" s="3"/>
      <c r="OA173" s="3"/>
      <c r="OB173" s="3"/>
      <c r="OC173" s="3"/>
      <c r="OD173" s="3"/>
      <c r="OE173" s="3"/>
      <c r="OF173" s="3"/>
      <c r="OG173" s="3"/>
      <c r="OH173" s="3"/>
      <c r="OI173" s="3"/>
      <c r="OJ173" s="3"/>
      <c r="OK173" s="3"/>
      <c r="OL173" s="3"/>
      <c r="OM173" s="3"/>
      <c r="ON173" s="3"/>
      <c r="OO173" s="3"/>
      <c r="OP173" s="3"/>
      <c r="OQ173" s="3"/>
      <c r="OR173" s="3"/>
      <c r="OS173" s="3"/>
      <c r="OT173" s="3"/>
      <c r="OU173" s="3"/>
      <c r="OV173" s="3"/>
      <c r="OW173" s="3"/>
      <c r="OX173" s="3"/>
      <c r="OY173" s="3"/>
      <c r="OZ173" s="3"/>
      <c r="PA173" s="3"/>
      <c r="PB173" s="3"/>
      <c r="PC173" s="3"/>
      <c r="PD173" s="3"/>
      <c r="PE173" s="3"/>
    </row>
    <row r="174" spans="1:421" s="472" customFormat="1" ht="111" customHeight="1">
      <c r="A174" s="677">
        <v>45</v>
      </c>
      <c r="B174" s="601">
        <v>7000024508</v>
      </c>
      <c r="C174" s="601">
        <v>1030</v>
      </c>
      <c r="D174" s="601">
        <v>120</v>
      </c>
      <c r="E174" s="601">
        <v>410</v>
      </c>
      <c r="F174" s="601" t="s">
        <v>527</v>
      </c>
      <c r="G174" s="599">
        <v>100044164</v>
      </c>
      <c r="H174" s="321"/>
      <c r="I174" s="322"/>
      <c r="J174" s="321"/>
      <c r="K174" s="320"/>
      <c r="L174" s="600" t="s">
        <v>592</v>
      </c>
      <c r="M174" s="600" t="s">
        <v>219</v>
      </c>
      <c r="N174" s="600">
        <v>8</v>
      </c>
      <c r="O174" s="465"/>
      <c r="P174" s="601">
        <v>18</v>
      </c>
      <c r="Q174" s="318" t="str">
        <f t="shared" si="33"/>
        <v>INCLUDED</v>
      </c>
      <c r="R174" s="318" t="str">
        <f t="shared" si="31"/>
        <v>INCLUDED</v>
      </c>
      <c r="S174" s="318" t="str">
        <f t="shared" si="34"/>
        <v>INCLUDED</v>
      </c>
      <c r="T174" s="466">
        <f t="shared" si="21"/>
        <v>0</v>
      </c>
      <c r="U174" s="300">
        <f t="shared" si="22"/>
        <v>0</v>
      </c>
      <c r="V174" s="371">
        <f>Discount!$J$36</f>
        <v>0</v>
      </c>
      <c r="W174" s="300">
        <f t="shared" si="23"/>
        <v>0</v>
      </c>
      <c r="X174" s="301">
        <f t="shared" si="24"/>
        <v>0</v>
      </c>
      <c r="Y174" s="467">
        <f t="shared" si="25"/>
        <v>0</v>
      </c>
      <c r="Z174" s="546">
        <f t="shared" si="26"/>
        <v>0</v>
      </c>
      <c r="AA174" s="467">
        <f t="shared" si="27"/>
        <v>0</v>
      </c>
      <c r="AB174" s="468">
        <f t="shared" si="28"/>
        <v>0</v>
      </c>
      <c r="AC174" s="467">
        <f t="shared" si="29"/>
        <v>0</v>
      </c>
      <c r="AD174" s="468"/>
      <c r="AE174" s="550"/>
      <c r="AF174" s="6"/>
      <c r="AG174" s="6"/>
      <c r="AH174" s="6"/>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218"/>
      <c r="BI174" s="218"/>
      <c r="BJ174" s="218"/>
      <c r="BK174" s="218"/>
      <c r="BL174" s="218"/>
      <c r="BM174" s="218"/>
      <c r="BN174" s="218"/>
      <c r="BO174" s="218"/>
      <c r="BP174" s="218"/>
      <c r="BQ174" s="218"/>
      <c r="BR174" s="218"/>
      <c r="BS174" s="218"/>
      <c r="BT174" s="218"/>
      <c r="BU174" s="218"/>
      <c r="BV174" s="218"/>
      <c r="BW174" s="218"/>
      <c r="BX174" s="218"/>
      <c r="BY174" s="218"/>
      <c r="BZ174" s="218"/>
      <c r="CA174" s="218"/>
      <c r="CB174" s="218"/>
      <c r="CC174" s="218"/>
      <c r="CD174" s="218"/>
      <c r="CE174" s="218"/>
      <c r="CF174" s="218"/>
      <c r="CG174" s="218"/>
      <c r="CH174" s="218"/>
      <c r="CI174" s="218"/>
      <c r="CJ174" s="218"/>
      <c r="CK174" s="218"/>
      <c r="CL174" s="218"/>
      <c r="CM174" s="218"/>
      <c r="CN174" s="218"/>
      <c r="CO174" s="218"/>
      <c r="CP174" s="218"/>
      <c r="CQ174" s="218"/>
      <c r="CR174" s="218"/>
      <c r="CS174" s="218"/>
      <c r="CT174" s="218"/>
      <c r="CU174" s="218"/>
      <c r="CV174" s="218"/>
      <c r="CW174" s="218"/>
      <c r="CX174" s="218"/>
      <c r="CY174" s="218"/>
      <c r="CZ174" s="218"/>
      <c r="DA174" s="218"/>
      <c r="DB174" s="218"/>
      <c r="DC174" s="218"/>
      <c r="DD174" s="218"/>
      <c r="DE174" s="218"/>
      <c r="DF174" s="218"/>
      <c r="DG174" s="218"/>
      <c r="DH174" s="218"/>
      <c r="DI174" s="218"/>
      <c r="DJ174" s="218"/>
      <c r="DK174" s="218"/>
      <c r="DL174" s="218"/>
      <c r="DM174" s="218"/>
      <c r="DN174" s="218"/>
      <c r="DO174" s="218"/>
      <c r="DP174" s="218"/>
      <c r="DQ174" s="218"/>
      <c r="DR174" s="218"/>
      <c r="DS174" s="218"/>
      <c r="DT174" s="218"/>
      <c r="DU174" s="218"/>
      <c r="DV174" s="218"/>
      <c r="DW174" s="218"/>
      <c r="DX174" s="218"/>
      <c r="DY174" s="218"/>
      <c r="DZ174" s="218"/>
      <c r="EA174" s="218"/>
      <c r="EB174" s="218"/>
      <c r="EC174" s="218"/>
      <c r="ED174" s="218"/>
      <c r="EE174" s="218"/>
      <c r="EF174" s="218"/>
      <c r="EG174" s="218"/>
      <c r="EH174" s="218"/>
      <c r="EI174" s="218"/>
      <c r="EJ174" s="218"/>
      <c r="EK174" s="218"/>
      <c r="EL174" s="218"/>
      <c r="EM174" s="218"/>
      <c r="EN174" s="218"/>
      <c r="EO174" s="218"/>
      <c r="EP174" s="218"/>
      <c r="EQ174" s="218"/>
      <c r="ER174" s="218"/>
      <c r="ES174" s="218"/>
      <c r="ET174" s="218"/>
      <c r="EU174" s="218"/>
      <c r="EV174" s="218"/>
      <c r="EW174" s="218"/>
      <c r="EX174" s="218"/>
      <c r="EY174" s="218"/>
      <c r="EZ174" s="218"/>
      <c r="FA174" s="218"/>
      <c r="FB174" s="218"/>
      <c r="FC174" s="218"/>
      <c r="FD174" s="218"/>
      <c r="FE174" s="218"/>
      <c r="FF174" s="218"/>
      <c r="FG174" s="218"/>
      <c r="FH174" s="218"/>
      <c r="FI174" s="218"/>
      <c r="FJ174" s="218"/>
      <c r="FK174" s="218"/>
      <c r="FL174" s="218"/>
      <c r="FM174" s="218"/>
      <c r="FN174" s="218"/>
      <c r="FO174" s="218"/>
      <c r="FP174" s="218"/>
      <c r="FQ174" s="218"/>
      <c r="FR174" s="218"/>
      <c r="FS174" s="218"/>
      <c r="FT174" s="218"/>
      <c r="FU174" s="218"/>
      <c r="FV174" s="218"/>
      <c r="FW174" s="218"/>
      <c r="FX174" s="218"/>
      <c r="FY174" s="218"/>
      <c r="FZ174" s="218"/>
      <c r="GA174" s="218"/>
      <c r="GB174" s="218"/>
      <c r="GC174" s="218"/>
      <c r="GD174" s="218"/>
      <c r="GE174" s="218"/>
      <c r="GF174" s="218"/>
      <c r="GG174" s="218"/>
      <c r="GH174" s="218"/>
      <c r="GI174" s="218"/>
      <c r="GJ174" s="218"/>
      <c r="GK174" s="218"/>
      <c r="GL174" s="218"/>
      <c r="GM174" s="218"/>
      <c r="GN174" s="218"/>
      <c r="GO174" s="218"/>
      <c r="GP174" s="218"/>
      <c r="GQ174" s="218"/>
      <c r="GR174" s="218"/>
      <c r="GS174" s="218"/>
      <c r="GT174" s="218"/>
      <c r="GU174" s="218"/>
      <c r="GV174" s="218"/>
      <c r="GW174" s="218"/>
      <c r="GX174" s="218"/>
      <c r="GY174" s="218"/>
      <c r="GZ174" s="218"/>
      <c r="HA174" s="218"/>
      <c r="HB174" s="218"/>
      <c r="HC174" s="218"/>
      <c r="HD174" s="218"/>
      <c r="HE174" s="218"/>
      <c r="HF174" s="218"/>
      <c r="HG174" s="218"/>
      <c r="HH174" s="218"/>
      <c r="HI174" s="218"/>
      <c r="HJ174" s="218"/>
      <c r="HK174" s="218"/>
      <c r="HL174" s="218"/>
      <c r="HM174" s="218"/>
      <c r="HN174" s="218"/>
      <c r="HO174" s="218"/>
      <c r="HP174" s="218"/>
      <c r="HQ174" s="218"/>
      <c r="HR174" s="218"/>
      <c r="HS174" s="218"/>
      <c r="HT174" s="218"/>
      <c r="HU174" s="218"/>
      <c r="HV174" s="218"/>
      <c r="HW174" s="218"/>
      <c r="HX174" s="218"/>
      <c r="HY174" s="218"/>
      <c r="HZ174" s="218"/>
      <c r="IA174" s="218"/>
      <c r="IB174" s="218"/>
      <c r="IC174" s="218"/>
      <c r="ID174" s="218"/>
      <c r="IE174" s="218"/>
      <c r="IF174" s="218"/>
      <c r="IG174" s="218"/>
      <c r="IH174" s="218"/>
      <c r="II174" s="218"/>
      <c r="IJ174" s="218"/>
      <c r="IK174" s="218"/>
      <c r="IL174" s="218"/>
      <c r="IM174" s="218"/>
      <c r="IN174" s="218"/>
      <c r="IO174" s="218"/>
      <c r="IP174" s="218"/>
      <c r="IQ174" s="218"/>
      <c r="IR174" s="218"/>
      <c r="IS174" s="218"/>
      <c r="IT174" s="218"/>
      <c r="IU174" s="218"/>
      <c r="IV174" s="218"/>
      <c r="IW174" s="218"/>
      <c r="IX174" s="218"/>
      <c r="IY174" s="218"/>
      <c r="IZ174" s="218"/>
      <c r="JA174" s="218"/>
      <c r="JB174" s="218"/>
      <c r="JC174" s="218"/>
      <c r="JD174" s="218"/>
      <c r="JE174" s="218"/>
      <c r="JF174" s="218"/>
      <c r="JG174" s="218"/>
      <c r="JH174" s="218"/>
      <c r="JI174" s="218"/>
      <c r="JJ174" s="218"/>
      <c r="JK174" s="218"/>
      <c r="JL174" s="218"/>
      <c r="JM174" s="218"/>
      <c r="JN174" s="218"/>
      <c r="JO174" s="218"/>
      <c r="JP174" s="218"/>
      <c r="JQ174" s="218"/>
      <c r="JR174" s="218"/>
      <c r="JS174" s="218"/>
      <c r="JT174" s="218"/>
      <c r="JU174" s="218"/>
      <c r="JV174" s="218"/>
      <c r="JW174" s="218"/>
      <c r="JX174" s="218"/>
      <c r="JY174" s="218"/>
      <c r="JZ174" s="218"/>
      <c r="KA174" s="218"/>
      <c r="KB174" s="218"/>
      <c r="KC174" s="218"/>
      <c r="KD174" s="218"/>
      <c r="KE174" s="218"/>
      <c r="KF174" s="218"/>
      <c r="KG174" s="218"/>
      <c r="KH174" s="218"/>
      <c r="KI174" s="218"/>
      <c r="KJ174" s="218"/>
      <c r="KK174" s="218"/>
      <c r="KL174" s="218"/>
      <c r="KM174" s="218"/>
      <c r="KN174" s="218"/>
      <c r="KO174" s="218"/>
      <c r="KP174" s="218"/>
      <c r="KQ174" s="218"/>
      <c r="KR174" s="218"/>
      <c r="KS174" s="218"/>
      <c r="KT174" s="218"/>
      <c r="KU174" s="218"/>
      <c r="KV174" s="218"/>
      <c r="KW174" s="218"/>
      <c r="KX174" s="218"/>
      <c r="KY174" s="218"/>
      <c r="KZ174" s="218"/>
      <c r="LA174" s="218"/>
      <c r="LB174" s="218"/>
      <c r="LC174" s="218"/>
      <c r="LD174" s="218"/>
      <c r="LE174" s="218"/>
      <c r="LF174" s="218"/>
      <c r="LG174" s="218"/>
      <c r="LH174" s="218"/>
      <c r="LI174" s="218"/>
      <c r="LJ174" s="218"/>
      <c r="LK174" s="218"/>
      <c r="LL174" s="218"/>
      <c r="LM174" s="218"/>
      <c r="LN174" s="218"/>
      <c r="LO174" s="218"/>
      <c r="LP174" s="218"/>
      <c r="LQ174" s="218"/>
      <c r="LR174" s="218"/>
      <c r="LS174" s="218"/>
      <c r="LT174" s="218"/>
      <c r="LU174" s="218"/>
      <c r="LV174" s="218"/>
      <c r="LW174" s="218"/>
      <c r="LX174" s="218"/>
      <c r="LY174" s="218"/>
      <c r="LZ174" s="218"/>
      <c r="MA174" s="218"/>
      <c r="MB174" s="218"/>
      <c r="MC174" s="218"/>
      <c r="MD174" s="218"/>
      <c r="ME174" s="218"/>
      <c r="MF174" s="218"/>
      <c r="MG174" s="218"/>
      <c r="MH174" s="218"/>
      <c r="MI174" s="218"/>
      <c r="MJ174" s="218"/>
      <c r="MK174" s="218"/>
      <c r="ML174" s="218"/>
      <c r="MM174" s="218"/>
      <c r="MN174" s="218"/>
      <c r="MO174" s="218"/>
      <c r="MP174" s="218"/>
      <c r="MQ174" s="218"/>
      <c r="MR174" s="218"/>
      <c r="MS174" s="218"/>
      <c r="MT174" s="218"/>
      <c r="MU174" s="218"/>
      <c r="MV174" s="218"/>
      <c r="MW174" s="218"/>
      <c r="MX174" s="218"/>
      <c r="MY174" s="218"/>
      <c r="MZ174" s="218"/>
      <c r="NA174" s="218"/>
      <c r="NB174" s="218"/>
      <c r="NC174" s="218"/>
      <c r="ND174" s="218"/>
      <c r="NE174" s="218"/>
      <c r="NF174" s="218"/>
      <c r="NG174" s="218"/>
      <c r="NH174" s="218"/>
      <c r="NI174" s="218"/>
      <c r="NJ174" s="218"/>
      <c r="NK174" s="218"/>
      <c r="NL174" s="218"/>
      <c r="NM174" s="218"/>
      <c r="NN174" s="218"/>
      <c r="NO174" s="218"/>
      <c r="NP174" s="218"/>
      <c r="NQ174" s="218"/>
      <c r="NR174" s="218"/>
      <c r="NS174" s="218"/>
      <c r="NT174" s="218"/>
      <c r="NU174" s="218"/>
      <c r="NV174" s="218"/>
      <c r="NW174" s="218"/>
      <c r="NX174" s="218"/>
      <c r="NY174" s="218"/>
      <c r="NZ174" s="218"/>
      <c r="OA174" s="218"/>
      <c r="OB174" s="218"/>
      <c r="OC174" s="218"/>
      <c r="OD174" s="218"/>
      <c r="OE174" s="218"/>
      <c r="OF174" s="218"/>
      <c r="OG174" s="218"/>
      <c r="OH174" s="218"/>
      <c r="OI174" s="218"/>
      <c r="OJ174" s="218"/>
      <c r="OK174" s="218"/>
      <c r="OL174" s="218"/>
      <c r="OM174" s="218"/>
      <c r="ON174" s="218"/>
      <c r="OO174" s="218"/>
      <c r="OP174" s="218"/>
      <c r="OQ174" s="218"/>
      <c r="OR174" s="218"/>
      <c r="OS174" s="218"/>
      <c r="OT174" s="218"/>
      <c r="OU174" s="218"/>
      <c r="OV174" s="218"/>
      <c r="OW174" s="218"/>
      <c r="OX174" s="218"/>
      <c r="OY174" s="218"/>
      <c r="OZ174" s="218"/>
      <c r="PA174" s="218"/>
      <c r="PB174" s="218"/>
      <c r="PC174" s="218"/>
      <c r="PD174" s="218"/>
      <c r="PE174" s="218"/>
    </row>
    <row r="175" spans="1:421" s="472" customFormat="1" ht="111" customHeight="1">
      <c r="A175" s="677">
        <v>46</v>
      </c>
      <c r="B175" s="601">
        <v>7000024508</v>
      </c>
      <c r="C175" s="601">
        <v>1030</v>
      </c>
      <c r="D175" s="601">
        <v>120</v>
      </c>
      <c r="E175" s="601">
        <v>420</v>
      </c>
      <c r="F175" s="601" t="s">
        <v>527</v>
      </c>
      <c r="G175" s="599">
        <v>100044163</v>
      </c>
      <c r="H175" s="321"/>
      <c r="I175" s="322"/>
      <c r="J175" s="321"/>
      <c r="K175" s="320"/>
      <c r="L175" s="600" t="s">
        <v>593</v>
      </c>
      <c r="M175" s="600" t="s">
        <v>219</v>
      </c>
      <c r="N175" s="600">
        <v>68</v>
      </c>
      <c r="O175" s="465"/>
      <c r="P175" s="601">
        <v>18</v>
      </c>
      <c r="Q175" s="318" t="str">
        <f t="shared" si="33"/>
        <v>INCLUDED</v>
      </c>
      <c r="R175" s="318" t="str">
        <f t="shared" si="31"/>
        <v>INCLUDED</v>
      </c>
      <c r="S175" s="318" t="str">
        <f t="shared" si="34"/>
        <v>INCLUDED</v>
      </c>
      <c r="T175" s="466">
        <f t="shared" si="21"/>
        <v>0</v>
      </c>
      <c r="U175" s="300">
        <f t="shared" si="22"/>
        <v>0</v>
      </c>
      <c r="V175" s="371">
        <f>Discount!$J$36</f>
        <v>0</v>
      </c>
      <c r="W175" s="300">
        <f t="shared" si="23"/>
        <v>0</v>
      </c>
      <c r="X175" s="301">
        <f t="shared" si="24"/>
        <v>0</v>
      </c>
      <c r="Y175" s="467">
        <f t="shared" si="25"/>
        <v>0</v>
      </c>
      <c r="Z175" s="546">
        <f t="shared" si="26"/>
        <v>0</v>
      </c>
      <c r="AA175" s="467">
        <f t="shared" si="27"/>
        <v>0</v>
      </c>
      <c r="AB175" s="468">
        <f t="shared" si="28"/>
        <v>0</v>
      </c>
      <c r="AC175" s="467">
        <f t="shared" si="29"/>
        <v>0</v>
      </c>
      <c r="AD175" s="468"/>
      <c r="AE175" s="550"/>
      <c r="AF175" s="6"/>
      <c r="AG175" s="6"/>
      <c r="AH175" s="6"/>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218"/>
      <c r="BI175" s="218"/>
      <c r="BJ175" s="218"/>
      <c r="BK175" s="218"/>
      <c r="BL175" s="218"/>
      <c r="BM175" s="218"/>
      <c r="BN175" s="218"/>
      <c r="BO175" s="218"/>
      <c r="BP175" s="218"/>
      <c r="BQ175" s="218"/>
      <c r="BR175" s="218"/>
      <c r="BS175" s="218"/>
      <c r="BT175" s="218"/>
      <c r="BU175" s="218"/>
      <c r="BV175" s="218"/>
      <c r="BW175" s="218"/>
      <c r="BX175" s="218"/>
      <c r="BY175" s="218"/>
      <c r="BZ175" s="218"/>
      <c r="CA175" s="218"/>
      <c r="CB175" s="218"/>
      <c r="CC175" s="218"/>
      <c r="CD175" s="218"/>
      <c r="CE175" s="218"/>
      <c r="CF175" s="218"/>
      <c r="CG175" s="218"/>
      <c r="CH175" s="218"/>
      <c r="CI175" s="218"/>
      <c r="CJ175" s="218"/>
      <c r="CK175" s="218"/>
      <c r="CL175" s="218"/>
      <c r="CM175" s="218"/>
      <c r="CN175" s="218"/>
      <c r="CO175" s="218"/>
      <c r="CP175" s="218"/>
      <c r="CQ175" s="218"/>
      <c r="CR175" s="218"/>
      <c r="CS175" s="218"/>
      <c r="CT175" s="218"/>
      <c r="CU175" s="218"/>
      <c r="CV175" s="218"/>
      <c r="CW175" s="218"/>
      <c r="CX175" s="218"/>
      <c r="CY175" s="218"/>
      <c r="CZ175" s="218"/>
      <c r="DA175" s="218"/>
      <c r="DB175" s="218"/>
      <c r="DC175" s="218"/>
      <c r="DD175" s="218"/>
      <c r="DE175" s="218"/>
      <c r="DF175" s="218"/>
      <c r="DG175" s="218"/>
      <c r="DH175" s="218"/>
      <c r="DI175" s="218"/>
      <c r="DJ175" s="218"/>
      <c r="DK175" s="218"/>
      <c r="DL175" s="218"/>
      <c r="DM175" s="218"/>
      <c r="DN175" s="218"/>
      <c r="DO175" s="218"/>
      <c r="DP175" s="218"/>
      <c r="DQ175" s="218"/>
      <c r="DR175" s="218"/>
      <c r="DS175" s="218"/>
      <c r="DT175" s="218"/>
      <c r="DU175" s="218"/>
      <c r="DV175" s="218"/>
      <c r="DW175" s="218"/>
      <c r="DX175" s="218"/>
      <c r="DY175" s="218"/>
      <c r="DZ175" s="218"/>
      <c r="EA175" s="218"/>
      <c r="EB175" s="218"/>
      <c r="EC175" s="218"/>
      <c r="ED175" s="218"/>
      <c r="EE175" s="218"/>
      <c r="EF175" s="218"/>
      <c r="EG175" s="218"/>
      <c r="EH175" s="218"/>
      <c r="EI175" s="218"/>
      <c r="EJ175" s="218"/>
      <c r="EK175" s="218"/>
      <c r="EL175" s="218"/>
      <c r="EM175" s="218"/>
      <c r="EN175" s="218"/>
      <c r="EO175" s="218"/>
      <c r="EP175" s="218"/>
      <c r="EQ175" s="218"/>
      <c r="ER175" s="218"/>
      <c r="ES175" s="218"/>
      <c r="ET175" s="218"/>
      <c r="EU175" s="218"/>
      <c r="EV175" s="218"/>
      <c r="EW175" s="218"/>
      <c r="EX175" s="218"/>
      <c r="EY175" s="218"/>
      <c r="EZ175" s="218"/>
      <c r="FA175" s="218"/>
      <c r="FB175" s="218"/>
      <c r="FC175" s="218"/>
      <c r="FD175" s="218"/>
      <c r="FE175" s="218"/>
      <c r="FF175" s="218"/>
      <c r="FG175" s="218"/>
      <c r="FH175" s="218"/>
      <c r="FI175" s="218"/>
      <c r="FJ175" s="218"/>
      <c r="FK175" s="218"/>
      <c r="FL175" s="218"/>
      <c r="FM175" s="218"/>
      <c r="FN175" s="218"/>
      <c r="FO175" s="218"/>
      <c r="FP175" s="218"/>
      <c r="FQ175" s="218"/>
      <c r="FR175" s="218"/>
      <c r="FS175" s="218"/>
      <c r="FT175" s="218"/>
      <c r="FU175" s="218"/>
      <c r="FV175" s="218"/>
      <c r="FW175" s="218"/>
      <c r="FX175" s="218"/>
      <c r="FY175" s="218"/>
      <c r="FZ175" s="218"/>
      <c r="GA175" s="218"/>
      <c r="GB175" s="218"/>
      <c r="GC175" s="218"/>
      <c r="GD175" s="218"/>
      <c r="GE175" s="218"/>
      <c r="GF175" s="218"/>
      <c r="GG175" s="218"/>
      <c r="GH175" s="218"/>
      <c r="GI175" s="218"/>
      <c r="GJ175" s="218"/>
      <c r="GK175" s="218"/>
      <c r="GL175" s="218"/>
      <c r="GM175" s="218"/>
      <c r="GN175" s="218"/>
      <c r="GO175" s="218"/>
      <c r="GP175" s="218"/>
      <c r="GQ175" s="218"/>
      <c r="GR175" s="218"/>
      <c r="GS175" s="218"/>
      <c r="GT175" s="218"/>
      <c r="GU175" s="218"/>
      <c r="GV175" s="218"/>
      <c r="GW175" s="218"/>
      <c r="GX175" s="218"/>
      <c r="GY175" s="218"/>
      <c r="GZ175" s="218"/>
      <c r="HA175" s="218"/>
      <c r="HB175" s="218"/>
      <c r="HC175" s="218"/>
      <c r="HD175" s="218"/>
      <c r="HE175" s="218"/>
      <c r="HF175" s="218"/>
      <c r="HG175" s="218"/>
      <c r="HH175" s="218"/>
      <c r="HI175" s="218"/>
      <c r="HJ175" s="218"/>
      <c r="HK175" s="218"/>
      <c r="HL175" s="218"/>
      <c r="HM175" s="218"/>
      <c r="HN175" s="218"/>
      <c r="HO175" s="218"/>
      <c r="HP175" s="218"/>
      <c r="HQ175" s="218"/>
      <c r="HR175" s="218"/>
      <c r="HS175" s="218"/>
      <c r="HT175" s="218"/>
      <c r="HU175" s="218"/>
      <c r="HV175" s="218"/>
      <c r="HW175" s="218"/>
      <c r="HX175" s="218"/>
      <c r="HY175" s="218"/>
      <c r="HZ175" s="218"/>
      <c r="IA175" s="218"/>
      <c r="IB175" s="218"/>
      <c r="IC175" s="218"/>
      <c r="ID175" s="218"/>
      <c r="IE175" s="218"/>
      <c r="IF175" s="218"/>
      <c r="IG175" s="218"/>
      <c r="IH175" s="218"/>
      <c r="II175" s="218"/>
      <c r="IJ175" s="218"/>
      <c r="IK175" s="218"/>
      <c r="IL175" s="218"/>
      <c r="IM175" s="218"/>
      <c r="IN175" s="218"/>
      <c r="IO175" s="218"/>
      <c r="IP175" s="218"/>
      <c r="IQ175" s="218"/>
      <c r="IR175" s="218"/>
      <c r="IS175" s="218"/>
      <c r="IT175" s="218"/>
      <c r="IU175" s="218"/>
      <c r="IV175" s="218"/>
      <c r="IW175" s="218"/>
      <c r="IX175" s="218"/>
      <c r="IY175" s="218"/>
      <c r="IZ175" s="218"/>
      <c r="JA175" s="218"/>
      <c r="JB175" s="218"/>
      <c r="JC175" s="218"/>
      <c r="JD175" s="218"/>
      <c r="JE175" s="218"/>
      <c r="JF175" s="218"/>
      <c r="JG175" s="218"/>
      <c r="JH175" s="218"/>
      <c r="JI175" s="218"/>
      <c r="JJ175" s="218"/>
      <c r="JK175" s="218"/>
      <c r="JL175" s="218"/>
      <c r="JM175" s="218"/>
      <c r="JN175" s="218"/>
      <c r="JO175" s="218"/>
      <c r="JP175" s="218"/>
      <c r="JQ175" s="218"/>
      <c r="JR175" s="218"/>
      <c r="JS175" s="218"/>
      <c r="JT175" s="218"/>
      <c r="JU175" s="218"/>
      <c r="JV175" s="218"/>
      <c r="JW175" s="218"/>
      <c r="JX175" s="218"/>
      <c r="JY175" s="218"/>
      <c r="JZ175" s="218"/>
      <c r="KA175" s="218"/>
      <c r="KB175" s="218"/>
      <c r="KC175" s="218"/>
      <c r="KD175" s="218"/>
      <c r="KE175" s="218"/>
      <c r="KF175" s="218"/>
      <c r="KG175" s="218"/>
      <c r="KH175" s="218"/>
      <c r="KI175" s="218"/>
      <c r="KJ175" s="218"/>
      <c r="KK175" s="218"/>
      <c r="KL175" s="218"/>
      <c r="KM175" s="218"/>
      <c r="KN175" s="218"/>
      <c r="KO175" s="218"/>
      <c r="KP175" s="218"/>
      <c r="KQ175" s="218"/>
      <c r="KR175" s="218"/>
      <c r="KS175" s="218"/>
      <c r="KT175" s="218"/>
      <c r="KU175" s="218"/>
      <c r="KV175" s="218"/>
      <c r="KW175" s="218"/>
      <c r="KX175" s="218"/>
      <c r="KY175" s="218"/>
      <c r="KZ175" s="218"/>
      <c r="LA175" s="218"/>
      <c r="LB175" s="218"/>
      <c r="LC175" s="218"/>
      <c r="LD175" s="218"/>
      <c r="LE175" s="218"/>
      <c r="LF175" s="218"/>
      <c r="LG175" s="218"/>
      <c r="LH175" s="218"/>
      <c r="LI175" s="218"/>
      <c r="LJ175" s="218"/>
      <c r="LK175" s="218"/>
      <c r="LL175" s="218"/>
      <c r="LM175" s="218"/>
      <c r="LN175" s="218"/>
      <c r="LO175" s="218"/>
      <c r="LP175" s="218"/>
      <c r="LQ175" s="218"/>
      <c r="LR175" s="218"/>
      <c r="LS175" s="218"/>
      <c r="LT175" s="218"/>
      <c r="LU175" s="218"/>
      <c r="LV175" s="218"/>
      <c r="LW175" s="218"/>
      <c r="LX175" s="218"/>
      <c r="LY175" s="218"/>
      <c r="LZ175" s="218"/>
      <c r="MA175" s="218"/>
      <c r="MB175" s="218"/>
      <c r="MC175" s="218"/>
      <c r="MD175" s="218"/>
      <c r="ME175" s="218"/>
      <c r="MF175" s="218"/>
      <c r="MG175" s="218"/>
      <c r="MH175" s="218"/>
      <c r="MI175" s="218"/>
      <c r="MJ175" s="218"/>
      <c r="MK175" s="218"/>
      <c r="ML175" s="218"/>
      <c r="MM175" s="218"/>
      <c r="MN175" s="218"/>
      <c r="MO175" s="218"/>
      <c r="MP175" s="218"/>
      <c r="MQ175" s="218"/>
      <c r="MR175" s="218"/>
      <c r="MS175" s="218"/>
      <c r="MT175" s="218"/>
      <c r="MU175" s="218"/>
      <c r="MV175" s="218"/>
      <c r="MW175" s="218"/>
      <c r="MX175" s="218"/>
      <c r="MY175" s="218"/>
      <c r="MZ175" s="218"/>
      <c r="NA175" s="218"/>
      <c r="NB175" s="218"/>
      <c r="NC175" s="218"/>
      <c r="ND175" s="218"/>
      <c r="NE175" s="218"/>
      <c r="NF175" s="218"/>
      <c r="NG175" s="218"/>
      <c r="NH175" s="218"/>
      <c r="NI175" s="218"/>
      <c r="NJ175" s="218"/>
      <c r="NK175" s="218"/>
      <c r="NL175" s="218"/>
      <c r="NM175" s="218"/>
      <c r="NN175" s="218"/>
      <c r="NO175" s="218"/>
      <c r="NP175" s="218"/>
      <c r="NQ175" s="218"/>
      <c r="NR175" s="218"/>
      <c r="NS175" s="218"/>
      <c r="NT175" s="218"/>
      <c r="NU175" s="218"/>
      <c r="NV175" s="218"/>
      <c r="NW175" s="218"/>
      <c r="NX175" s="218"/>
      <c r="NY175" s="218"/>
      <c r="NZ175" s="218"/>
      <c r="OA175" s="218"/>
      <c r="OB175" s="218"/>
      <c r="OC175" s="218"/>
      <c r="OD175" s="218"/>
      <c r="OE175" s="218"/>
      <c r="OF175" s="218"/>
      <c r="OG175" s="218"/>
      <c r="OH175" s="218"/>
      <c r="OI175" s="218"/>
      <c r="OJ175" s="218"/>
      <c r="OK175" s="218"/>
      <c r="OL175" s="218"/>
      <c r="OM175" s="218"/>
      <c r="ON175" s="218"/>
      <c r="OO175" s="218"/>
      <c r="OP175" s="218"/>
      <c r="OQ175" s="218"/>
      <c r="OR175" s="218"/>
      <c r="OS175" s="218"/>
      <c r="OT175" s="218"/>
      <c r="OU175" s="218"/>
      <c r="OV175" s="218"/>
      <c r="OW175" s="218"/>
      <c r="OX175" s="218"/>
      <c r="OY175" s="218"/>
      <c r="OZ175" s="218"/>
      <c r="PA175" s="218"/>
      <c r="PB175" s="218"/>
      <c r="PC175" s="218"/>
      <c r="PD175" s="218"/>
      <c r="PE175" s="218"/>
    </row>
    <row r="176" spans="1:421" s="472" customFormat="1" ht="111" customHeight="1">
      <c r="A176" s="677">
        <v>47</v>
      </c>
      <c r="B176" s="601">
        <v>7000024508</v>
      </c>
      <c r="C176" s="601">
        <v>1030</v>
      </c>
      <c r="D176" s="601">
        <v>120</v>
      </c>
      <c r="E176" s="601">
        <v>430</v>
      </c>
      <c r="F176" s="601" t="s">
        <v>527</v>
      </c>
      <c r="G176" s="599">
        <v>100044162</v>
      </c>
      <c r="H176" s="321"/>
      <c r="I176" s="322"/>
      <c r="J176" s="321"/>
      <c r="K176" s="320"/>
      <c r="L176" s="600" t="s">
        <v>594</v>
      </c>
      <c r="M176" s="600" t="s">
        <v>219</v>
      </c>
      <c r="N176" s="600">
        <v>225</v>
      </c>
      <c r="O176" s="465"/>
      <c r="P176" s="601">
        <v>18</v>
      </c>
      <c r="Q176" s="318" t="str">
        <f t="shared" si="33"/>
        <v>INCLUDED</v>
      </c>
      <c r="R176" s="318" t="str">
        <f t="shared" si="31"/>
        <v>INCLUDED</v>
      </c>
      <c r="S176" s="318" t="str">
        <f t="shared" si="34"/>
        <v>INCLUDED</v>
      </c>
      <c r="T176" s="466">
        <f t="shared" si="21"/>
        <v>0</v>
      </c>
      <c r="U176" s="300">
        <f t="shared" si="22"/>
        <v>0</v>
      </c>
      <c r="V176" s="371">
        <f>Discount!$J$36</f>
        <v>0</v>
      </c>
      <c r="W176" s="300">
        <f t="shared" si="23"/>
        <v>0</v>
      </c>
      <c r="X176" s="301">
        <f t="shared" si="24"/>
        <v>0</v>
      </c>
      <c r="Y176" s="467">
        <f t="shared" si="25"/>
        <v>0</v>
      </c>
      <c r="Z176" s="546">
        <f t="shared" si="26"/>
        <v>0</v>
      </c>
      <c r="AA176" s="467">
        <f t="shared" si="27"/>
        <v>0</v>
      </c>
      <c r="AB176" s="468">
        <f t="shared" si="28"/>
        <v>0</v>
      </c>
      <c r="AC176" s="467">
        <f t="shared" si="29"/>
        <v>0</v>
      </c>
      <c r="AD176" s="468"/>
      <c r="AE176" s="550"/>
      <c r="AF176" s="6"/>
      <c r="AG176" s="6"/>
      <c r="AH176" s="6"/>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218"/>
      <c r="BI176" s="218"/>
      <c r="BJ176" s="218"/>
      <c r="BK176" s="218"/>
      <c r="BL176" s="218"/>
      <c r="BM176" s="218"/>
      <c r="BN176" s="218"/>
      <c r="BO176" s="218"/>
      <c r="BP176" s="218"/>
      <c r="BQ176" s="218"/>
      <c r="BR176" s="218"/>
      <c r="BS176" s="218"/>
      <c r="BT176" s="218"/>
      <c r="BU176" s="218"/>
      <c r="BV176" s="218"/>
      <c r="BW176" s="218"/>
      <c r="BX176" s="218"/>
      <c r="BY176" s="218"/>
      <c r="BZ176" s="218"/>
      <c r="CA176" s="218"/>
      <c r="CB176" s="218"/>
      <c r="CC176" s="218"/>
      <c r="CD176" s="218"/>
      <c r="CE176" s="218"/>
      <c r="CF176" s="218"/>
      <c r="CG176" s="218"/>
      <c r="CH176" s="218"/>
      <c r="CI176" s="218"/>
      <c r="CJ176" s="218"/>
      <c r="CK176" s="218"/>
      <c r="CL176" s="218"/>
      <c r="CM176" s="218"/>
      <c r="CN176" s="218"/>
      <c r="CO176" s="218"/>
      <c r="CP176" s="218"/>
      <c r="CQ176" s="218"/>
      <c r="CR176" s="218"/>
      <c r="CS176" s="218"/>
      <c r="CT176" s="218"/>
      <c r="CU176" s="218"/>
      <c r="CV176" s="218"/>
      <c r="CW176" s="218"/>
      <c r="CX176" s="218"/>
      <c r="CY176" s="218"/>
      <c r="CZ176" s="218"/>
      <c r="DA176" s="218"/>
      <c r="DB176" s="218"/>
      <c r="DC176" s="218"/>
      <c r="DD176" s="218"/>
      <c r="DE176" s="218"/>
      <c r="DF176" s="218"/>
      <c r="DG176" s="218"/>
      <c r="DH176" s="218"/>
      <c r="DI176" s="218"/>
      <c r="DJ176" s="218"/>
      <c r="DK176" s="218"/>
      <c r="DL176" s="218"/>
      <c r="DM176" s="218"/>
      <c r="DN176" s="218"/>
      <c r="DO176" s="218"/>
      <c r="DP176" s="218"/>
      <c r="DQ176" s="218"/>
      <c r="DR176" s="218"/>
      <c r="DS176" s="218"/>
      <c r="DT176" s="218"/>
      <c r="DU176" s="218"/>
      <c r="DV176" s="218"/>
      <c r="DW176" s="218"/>
      <c r="DX176" s="218"/>
      <c r="DY176" s="218"/>
      <c r="DZ176" s="218"/>
      <c r="EA176" s="218"/>
      <c r="EB176" s="218"/>
      <c r="EC176" s="218"/>
      <c r="ED176" s="218"/>
      <c r="EE176" s="218"/>
      <c r="EF176" s="218"/>
      <c r="EG176" s="218"/>
      <c r="EH176" s="218"/>
      <c r="EI176" s="218"/>
      <c r="EJ176" s="218"/>
      <c r="EK176" s="218"/>
      <c r="EL176" s="218"/>
      <c r="EM176" s="218"/>
      <c r="EN176" s="218"/>
      <c r="EO176" s="218"/>
      <c r="EP176" s="218"/>
      <c r="EQ176" s="218"/>
      <c r="ER176" s="218"/>
      <c r="ES176" s="218"/>
      <c r="ET176" s="218"/>
      <c r="EU176" s="218"/>
      <c r="EV176" s="218"/>
      <c r="EW176" s="218"/>
      <c r="EX176" s="218"/>
      <c r="EY176" s="218"/>
      <c r="EZ176" s="218"/>
      <c r="FA176" s="218"/>
      <c r="FB176" s="218"/>
      <c r="FC176" s="218"/>
      <c r="FD176" s="218"/>
      <c r="FE176" s="218"/>
      <c r="FF176" s="218"/>
      <c r="FG176" s="218"/>
      <c r="FH176" s="218"/>
      <c r="FI176" s="218"/>
      <c r="FJ176" s="218"/>
      <c r="FK176" s="218"/>
      <c r="FL176" s="218"/>
      <c r="FM176" s="218"/>
      <c r="FN176" s="218"/>
      <c r="FO176" s="218"/>
      <c r="FP176" s="218"/>
      <c r="FQ176" s="218"/>
      <c r="FR176" s="218"/>
      <c r="FS176" s="218"/>
      <c r="FT176" s="218"/>
      <c r="FU176" s="218"/>
      <c r="FV176" s="218"/>
      <c r="FW176" s="218"/>
      <c r="FX176" s="218"/>
      <c r="FY176" s="218"/>
      <c r="FZ176" s="218"/>
      <c r="GA176" s="218"/>
      <c r="GB176" s="218"/>
      <c r="GC176" s="218"/>
      <c r="GD176" s="218"/>
      <c r="GE176" s="218"/>
      <c r="GF176" s="218"/>
      <c r="GG176" s="218"/>
      <c r="GH176" s="218"/>
      <c r="GI176" s="218"/>
      <c r="GJ176" s="218"/>
      <c r="GK176" s="218"/>
      <c r="GL176" s="218"/>
      <c r="GM176" s="218"/>
      <c r="GN176" s="218"/>
      <c r="GO176" s="218"/>
      <c r="GP176" s="218"/>
      <c r="GQ176" s="218"/>
      <c r="GR176" s="218"/>
      <c r="GS176" s="218"/>
      <c r="GT176" s="218"/>
      <c r="GU176" s="218"/>
      <c r="GV176" s="218"/>
      <c r="GW176" s="218"/>
      <c r="GX176" s="218"/>
      <c r="GY176" s="218"/>
      <c r="GZ176" s="218"/>
      <c r="HA176" s="218"/>
      <c r="HB176" s="218"/>
      <c r="HC176" s="218"/>
      <c r="HD176" s="218"/>
      <c r="HE176" s="218"/>
      <c r="HF176" s="218"/>
      <c r="HG176" s="218"/>
      <c r="HH176" s="218"/>
      <c r="HI176" s="218"/>
      <c r="HJ176" s="218"/>
      <c r="HK176" s="218"/>
      <c r="HL176" s="218"/>
      <c r="HM176" s="218"/>
      <c r="HN176" s="218"/>
      <c r="HO176" s="218"/>
      <c r="HP176" s="218"/>
      <c r="HQ176" s="218"/>
      <c r="HR176" s="218"/>
      <c r="HS176" s="218"/>
      <c r="HT176" s="218"/>
      <c r="HU176" s="218"/>
      <c r="HV176" s="218"/>
      <c r="HW176" s="218"/>
      <c r="HX176" s="218"/>
      <c r="HY176" s="218"/>
      <c r="HZ176" s="218"/>
      <c r="IA176" s="218"/>
      <c r="IB176" s="218"/>
      <c r="IC176" s="218"/>
      <c r="ID176" s="218"/>
      <c r="IE176" s="218"/>
      <c r="IF176" s="218"/>
      <c r="IG176" s="218"/>
      <c r="IH176" s="218"/>
      <c r="II176" s="218"/>
      <c r="IJ176" s="218"/>
      <c r="IK176" s="218"/>
      <c r="IL176" s="218"/>
      <c r="IM176" s="218"/>
      <c r="IN176" s="218"/>
      <c r="IO176" s="218"/>
      <c r="IP176" s="218"/>
      <c r="IQ176" s="218"/>
      <c r="IR176" s="218"/>
      <c r="IS176" s="218"/>
      <c r="IT176" s="218"/>
      <c r="IU176" s="218"/>
      <c r="IV176" s="218"/>
      <c r="IW176" s="218"/>
      <c r="IX176" s="218"/>
      <c r="IY176" s="218"/>
      <c r="IZ176" s="218"/>
      <c r="JA176" s="218"/>
      <c r="JB176" s="218"/>
      <c r="JC176" s="218"/>
      <c r="JD176" s="218"/>
      <c r="JE176" s="218"/>
      <c r="JF176" s="218"/>
      <c r="JG176" s="218"/>
      <c r="JH176" s="218"/>
      <c r="JI176" s="218"/>
      <c r="JJ176" s="218"/>
      <c r="JK176" s="218"/>
      <c r="JL176" s="218"/>
      <c r="JM176" s="218"/>
      <c r="JN176" s="218"/>
      <c r="JO176" s="218"/>
      <c r="JP176" s="218"/>
      <c r="JQ176" s="218"/>
      <c r="JR176" s="218"/>
      <c r="JS176" s="218"/>
      <c r="JT176" s="218"/>
      <c r="JU176" s="218"/>
      <c r="JV176" s="218"/>
      <c r="JW176" s="218"/>
      <c r="JX176" s="218"/>
      <c r="JY176" s="218"/>
      <c r="JZ176" s="218"/>
      <c r="KA176" s="218"/>
      <c r="KB176" s="218"/>
      <c r="KC176" s="218"/>
      <c r="KD176" s="218"/>
      <c r="KE176" s="218"/>
      <c r="KF176" s="218"/>
      <c r="KG176" s="218"/>
      <c r="KH176" s="218"/>
      <c r="KI176" s="218"/>
      <c r="KJ176" s="218"/>
      <c r="KK176" s="218"/>
      <c r="KL176" s="218"/>
      <c r="KM176" s="218"/>
      <c r="KN176" s="218"/>
      <c r="KO176" s="218"/>
      <c r="KP176" s="218"/>
      <c r="KQ176" s="218"/>
      <c r="KR176" s="218"/>
      <c r="KS176" s="218"/>
      <c r="KT176" s="218"/>
      <c r="KU176" s="218"/>
      <c r="KV176" s="218"/>
      <c r="KW176" s="218"/>
      <c r="KX176" s="218"/>
      <c r="KY176" s="218"/>
      <c r="KZ176" s="218"/>
      <c r="LA176" s="218"/>
      <c r="LB176" s="218"/>
      <c r="LC176" s="218"/>
      <c r="LD176" s="218"/>
      <c r="LE176" s="218"/>
      <c r="LF176" s="218"/>
      <c r="LG176" s="218"/>
      <c r="LH176" s="218"/>
      <c r="LI176" s="218"/>
      <c r="LJ176" s="218"/>
      <c r="LK176" s="218"/>
      <c r="LL176" s="218"/>
      <c r="LM176" s="218"/>
      <c r="LN176" s="218"/>
      <c r="LO176" s="218"/>
      <c r="LP176" s="218"/>
      <c r="LQ176" s="218"/>
      <c r="LR176" s="218"/>
      <c r="LS176" s="218"/>
      <c r="LT176" s="218"/>
      <c r="LU176" s="218"/>
      <c r="LV176" s="218"/>
      <c r="LW176" s="218"/>
      <c r="LX176" s="218"/>
      <c r="LY176" s="218"/>
      <c r="LZ176" s="218"/>
      <c r="MA176" s="218"/>
      <c r="MB176" s="218"/>
      <c r="MC176" s="218"/>
      <c r="MD176" s="218"/>
      <c r="ME176" s="218"/>
      <c r="MF176" s="218"/>
      <c r="MG176" s="218"/>
      <c r="MH176" s="218"/>
      <c r="MI176" s="218"/>
      <c r="MJ176" s="218"/>
      <c r="MK176" s="218"/>
      <c r="ML176" s="218"/>
      <c r="MM176" s="218"/>
      <c r="MN176" s="218"/>
      <c r="MO176" s="218"/>
      <c r="MP176" s="218"/>
      <c r="MQ176" s="218"/>
      <c r="MR176" s="218"/>
      <c r="MS176" s="218"/>
      <c r="MT176" s="218"/>
      <c r="MU176" s="218"/>
      <c r="MV176" s="218"/>
      <c r="MW176" s="218"/>
      <c r="MX176" s="218"/>
      <c r="MY176" s="218"/>
      <c r="MZ176" s="218"/>
      <c r="NA176" s="218"/>
      <c r="NB176" s="218"/>
      <c r="NC176" s="218"/>
      <c r="ND176" s="218"/>
      <c r="NE176" s="218"/>
      <c r="NF176" s="218"/>
      <c r="NG176" s="218"/>
      <c r="NH176" s="218"/>
      <c r="NI176" s="218"/>
      <c r="NJ176" s="218"/>
      <c r="NK176" s="218"/>
      <c r="NL176" s="218"/>
      <c r="NM176" s="218"/>
      <c r="NN176" s="218"/>
      <c r="NO176" s="218"/>
      <c r="NP176" s="218"/>
      <c r="NQ176" s="218"/>
      <c r="NR176" s="218"/>
      <c r="NS176" s="218"/>
      <c r="NT176" s="218"/>
      <c r="NU176" s="218"/>
      <c r="NV176" s="218"/>
      <c r="NW176" s="218"/>
      <c r="NX176" s="218"/>
      <c r="NY176" s="218"/>
      <c r="NZ176" s="218"/>
      <c r="OA176" s="218"/>
      <c r="OB176" s="218"/>
      <c r="OC176" s="218"/>
      <c r="OD176" s="218"/>
      <c r="OE176" s="218"/>
      <c r="OF176" s="218"/>
      <c r="OG176" s="218"/>
      <c r="OH176" s="218"/>
      <c r="OI176" s="218"/>
      <c r="OJ176" s="218"/>
      <c r="OK176" s="218"/>
      <c r="OL176" s="218"/>
      <c r="OM176" s="218"/>
      <c r="ON176" s="218"/>
      <c r="OO176" s="218"/>
      <c r="OP176" s="218"/>
      <c r="OQ176" s="218"/>
      <c r="OR176" s="218"/>
      <c r="OS176" s="218"/>
      <c r="OT176" s="218"/>
      <c r="OU176" s="218"/>
      <c r="OV176" s="218"/>
      <c r="OW176" s="218"/>
      <c r="OX176" s="218"/>
      <c r="OY176" s="218"/>
      <c r="OZ176" s="218"/>
      <c r="PA176" s="218"/>
      <c r="PB176" s="218"/>
      <c r="PC176" s="218"/>
      <c r="PD176" s="218"/>
      <c r="PE176" s="218"/>
    </row>
    <row r="177" spans="1:421" s="469" customFormat="1" ht="111" customHeight="1">
      <c r="A177" s="677">
        <v>48</v>
      </c>
      <c r="B177" s="601">
        <v>7000024508</v>
      </c>
      <c r="C177" s="601">
        <v>1030</v>
      </c>
      <c r="D177" s="601">
        <v>120</v>
      </c>
      <c r="E177" s="601">
        <v>440</v>
      </c>
      <c r="F177" s="601" t="s">
        <v>527</v>
      </c>
      <c r="G177" s="599">
        <v>100044161</v>
      </c>
      <c r="H177" s="321"/>
      <c r="I177" s="322"/>
      <c r="J177" s="321"/>
      <c r="K177" s="320"/>
      <c r="L177" s="600" t="s">
        <v>595</v>
      </c>
      <c r="M177" s="600" t="s">
        <v>219</v>
      </c>
      <c r="N177" s="600">
        <v>13</v>
      </c>
      <c r="O177" s="465"/>
      <c r="P177" s="601">
        <v>18</v>
      </c>
      <c r="Q177" s="318" t="str">
        <f t="shared" si="33"/>
        <v>INCLUDED</v>
      </c>
      <c r="R177" s="318" t="str">
        <f t="shared" si="31"/>
        <v>INCLUDED</v>
      </c>
      <c r="S177" s="318" t="str">
        <f t="shared" si="34"/>
        <v>INCLUDED</v>
      </c>
      <c r="T177" s="466">
        <f t="shared" si="21"/>
        <v>0</v>
      </c>
      <c r="U177" s="300">
        <f t="shared" si="22"/>
        <v>0</v>
      </c>
      <c r="V177" s="371">
        <f>Discount!$J$36</f>
        <v>0</v>
      </c>
      <c r="W177" s="300">
        <f t="shared" si="23"/>
        <v>0</v>
      </c>
      <c r="X177" s="301">
        <f t="shared" si="24"/>
        <v>0</v>
      </c>
      <c r="Y177" s="467">
        <f t="shared" si="25"/>
        <v>0</v>
      </c>
      <c r="Z177" s="546">
        <f t="shared" si="26"/>
        <v>0</v>
      </c>
      <c r="AA177" s="467">
        <f t="shared" si="27"/>
        <v>0</v>
      </c>
      <c r="AB177" s="468">
        <f t="shared" si="28"/>
        <v>0</v>
      </c>
      <c r="AC177" s="467">
        <f t="shared" si="29"/>
        <v>0</v>
      </c>
      <c r="AD177" s="468"/>
      <c r="AE177" s="550"/>
      <c r="AF177" s="6"/>
      <c r="AG177" s="6"/>
      <c r="AH177" s="6"/>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3"/>
      <c r="HL177" s="3"/>
      <c r="HM177" s="3"/>
      <c r="HN177" s="3"/>
      <c r="HO177" s="3"/>
      <c r="HP177" s="3"/>
      <c r="HQ177" s="3"/>
      <c r="HR177" s="3"/>
      <c r="HS177" s="3"/>
      <c r="HT177" s="3"/>
      <c r="HU177" s="3"/>
      <c r="HV177" s="3"/>
      <c r="HW177" s="3"/>
      <c r="HX177" s="3"/>
      <c r="HY177" s="3"/>
      <c r="HZ177" s="3"/>
      <c r="IA177" s="3"/>
      <c r="IB177" s="3"/>
      <c r="IC177" s="3"/>
      <c r="ID177" s="3"/>
      <c r="IE177" s="3"/>
      <c r="IF177" s="3"/>
      <c r="IG177" s="3"/>
      <c r="IH177" s="3"/>
      <c r="II177" s="3"/>
      <c r="IJ177" s="3"/>
      <c r="IK177" s="3"/>
      <c r="IL177" s="3"/>
      <c r="IM177" s="3"/>
      <c r="IN177" s="3"/>
      <c r="IO177" s="3"/>
      <c r="IP177" s="3"/>
      <c r="IQ177" s="3"/>
      <c r="IR177" s="3"/>
      <c r="IS177" s="3"/>
      <c r="IT177" s="3"/>
      <c r="IU177" s="3"/>
      <c r="IV177" s="3"/>
      <c r="IW177" s="3"/>
      <c r="IX177" s="3"/>
      <c r="IY177" s="3"/>
      <c r="IZ177" s="3"/>
      <c r="JA177" s="3"/>
      <c r="JB177" s="3"/>
      <c r="JC177" s="3"/>
      <c r="JD177" s="3"/>
      <c r="JE177" s="3"/>
      <c r="JF177" s="3"/>
      <c r="JG177" s="3"/>
      <c r="JH177" s="3"/>
      <c r="JI177" s="3"/>
      <c r="JJ177" s="3"/>
      <c r="JK177" s="3"/>
      <c r="JL177" s="3"/>
      <c r="JM177" s="3"/>
      <c r="JN177" s="3"/>
      <c r="JO177" s="3"/>
      <c r="JP177" s="3"/>
      <c r="JQ177" s="3"/>
      <c r="JR177" s="3"/>
      <c r="JS177" s="3"/>
      <c r="JT177" s="3"/>
      <c r="JU177" s="3"/>
      <c r="JV177" s="3"/>
      <c r="JW177" s="3"/>
      <c r="JX177" s="3"/>
      <c r="JY177" s="3"/>
      <c r="JZ177" s="3"/>
      <c r="KA177" s="3"/>
      <c r="KB177" s="3"/>
      <c r="KC177" s="3"/>
      <c r="KD177" s="3"/>
      <c r="KE177" s="3"/>
      <c r="KF177" s="3"/>
      <c r="KG177" s="3"/>
      <c r="KH177" s="3"/>
      <c r="KI177" s="3"/>
      <c r="KJ177" s="3"/>
      <c r="KK177" s="3"/>
      <c r="KL177" s="3"/>
      <c r="KM177" s="3"/>
      <c r="KN177" s="3"/>
      <c r="KO177" s="3"/>
      <c r="KP177" s="3"/>
      <c r="KQ177" s="3"/>
      <c r="KR177" s="3"/>
      <c r="KS177" s="3"/>
      <c r="KT177" s="3"/>
      <c r="KU177" s="3"/>
      <c r="KV177" s="3"/>
      <c r="KW177" s="3"/>
      <c r="KX177" s="3"/>
      <c r="KY177" s="3"/>
      <c r="KZ177" s="3"/>
      <c r="LA177" s="3"/>
      <c r="LB177" s="3"/>
      <c r="LC177" s="3"/>
      <c r="LD177" s="3"/>
      <c r="LE177" s="3"/>
      <c r="LF177" s="3"/>
      <c r="LG177" s="3"/>
      <c r="LH177" s="3"/>
      <c r="LI177" s="3"/>
      <c r="LJ177" s="3"/>
      <c r="LK177" s="3"/>
      <c r="LL177" s="3"/>
      <c r="LM177" s="3"/>
      <c r="LN177" s="3"/>
      <c r="LO177" s="3"/>
      <c r="LP177" s="3"/>
      <c r="LQ177" s="3"/>
      <c r="LR177" s="3"/>
      <c r="LS177" s="3"/>
      <c r="LT177" s="3"/>
      <c r="LU177" s="3"/>
      <c r="LV177" s="3"/>
      <c r="LW177" s="3"/>
      <c r="LX177" s="3"/>
      <c r="LY177" s="3"/>
      <c r="LZ177" s="3"/>
      <c r="MA177" s="3"/>
      <c r="MB177" s="3"/>
      <c r="MC177" s="3"/>
      <c r="MD177" s="3"/>
      <c r="ME177" s="3"/>
      <c r="MF177" s="3"/>
      <c r="MG177" s="3"/>
      <c r="MH177" s="3"/>
      <c r="MI177" s="3"/>
      <c r="MJ177" s="3"/>
      <c r="MK177" s="3"/>
      <c r="ML177" s="3"/>
      <c r="MM177" s="3"/>
      <c r="MN177" s="3"/>
      <c r="MO177" s="3"/>
      <c r="MP177" s="3"/>
      <c r="MQ177" s="3"/>
      <c r="MR177" s="3"/>
      <c r="MS177" s="3"/>
      <c r="MT177" s="3"/>
      <c r="MU177" s="3"/>
      <c r="MV177" s="3"/>
      <c r="MW177" s="3"/>
      <c r="MX177" s="3"/>
      <c r="MY177" s="3"/>
      <c r="MZ177" s="3"/>
      <c r="NA177" s="3"/>
      <c r="NB177" s="3"/>
      <c r="NC177" s="3"/>
      <c r="ND177" s="3"/>
      <c r="NE177" s="3"/>
      <c r="NF177" s="3"/>
      <c r="NG177" s="3"/>
      <c r="NH177" s="3"/>
      <c r="NI177" s="3"/>
      <c r="NJ177" s="3"/>
      <c r="NK177" s="3"/>
      <c r="NL177" s="3"/>
      <c r="NM177" s="3"/>
      <c r="NN177" s="3"/>
      <c r="NO177" s="3"/>
      <c r="NP177" s="3"/>
      <c r="NQ177" s="3"/>
      <c r="NR177" s="3"/>
      <c r="NS177" s="3"/>
      <c r="NT177" s="3"/>
      <c r="NU177" s="3"/>
      <c r="NV177" s="3"/>
      <c r="NW177" s="3"/>
      <c r="NX177" s="3"/>
      <c r="NY177" s="3"/>
      <c r="NZ177" s="3"/>
      <c r="OA177" s="3"/>
      <c r="OB177" s="3"/>
      <c r="OC177" s="3"/>
      <c r="OD177" s="3"/>
      <c r="OE177" s="3"/>
      <c r="OF177" s="3"/>
      <c r="OG177" s="3"/>
      <c r="OH177" s="3"/>
      <c r="OI177" s="3"/>
      <c r="OJ177" s="3"/>
      <c r="OK177" s="3"/>
      <c r="OL177" s="3"/>
      <c r="OM177" s="3"/>
      <c r="ON177" s="3"/>
      <c r="OO177" s="3"/>
      <c r="OP177" s="3"/>
      <c r="OQ177" s="3"/>
      <c r="OR177" s="3"/>
      <c r="OS177" s="3"/>
      <c r="OT177" s="3"/>
      <c r="OU177" s="3"/>
      <c r="OV177" s="3"/>
      <c r="OW177" s="3"/>
      <c r="OX177" s="3"/>
      <c r="OY177" s="3"/>
      <c r="OZ177" s="3"/>
      <c r="PA177" s="3"/>
      <c r="PB177" s="3"/>
      <c r="PC177" s="3"/>
      <c r="PD177" s="3"/>
      <c r="PE177" s="3"/>
    </row>
    <row r="178" spans="1:421" s="469" customFormat="1" ht="111" customHeight="1">
      <c r="A178" s="677">
        <v>49</v>
      </c>
      <c r="B178" s="601">
        <v>7000024508</v>
      </c>
      <c r="C178" s="601">
        <v>1030</v>
      </c>
      <c r="D178" s="601">
        <v>120</v>
      </c>
      <c r="E178" s="601">
        <v>450</v>
      </c>
      <c r="F178" s="601" t="s">
        <v>527</v>
      </c>
      <c r="G178" s="599">
        <v>100044160</v>
      </c>
      <c r="H178" s="321"/>
      <c r="I178" s="322"/>
      <c r="J178" s="321"/>
      <c r="K178" s="320"/>
      <c r="L178" s="600" t="s">
        <v>596</v>
      </c>
      <c r="M178" s="600" t="s">
        <v>219</v>
      </c>
      <c r="N178" s="600">
        <v>165</v>
      </c>
      <c r="O178" s="465"/>
      <c r="P178" s="601">
        <v>18</v>
      </c>
      <c r="Q178" s="318" t="str">
        <f t="shared" si="33"/>
        <v>INCLUDED</v>
      </c>
      <c r="R178" s="318" t="str">
        <f t="shared" si="31"/>
        <v>INCLUDED</v>
      </c>
      <c r="S178" s="318" t="str">
        <f t="shared" si="34"/>
        <v>INCLUDED</v>
      </c>
      <c r="T178" s="466">
        <f t="shared" si="21"/>
        <v>0</v>
      </c>
      <c r="U178" s="300">
        <f t="shared" si="22"/>
        <v>0</v>
      </c>
      <c r="V178" s="371">
        <f>Discount!$J$36</f>
        <v>0</v>
      </c>
      <c r="W178" s="300">
        <f t="shared" si="23"/>
        <v>0</v>
      </c>
      <c r="X178" s="301">
        <f t="shared" si="24"/>
        <v>0</v>
      </c>
      <c r="Y178" s="467">
        <f t="shared" si="25"/>
        <v>0</v>
      </c>
      <c r="Z178" s="546">
        <f t="shared" si="26"/>
        <v>0</v>
      </c>
      <c r="AA178" s="467">
        <f t="shared" si="27"/>
        <v>0</v>
      </c>
      <c r="AB178" s="468">
        <f t="shared" si="28"/>
        <v>0</v>
      </c>
      <c r="AC178" s="467">
        <f t="shared" si="29"/>
        <v>0</v>
      </c>
      <c r="AD178" s="468"/>
      <c r="AE178" s="550"/>
      <c r="AF178" s="6"/>
      <c r="AG178" s="6"/>
      <c r="AH178" s="6"/>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c r="GO178" s="3"/>
      <c r="GP178" s="3"/>
      <c r="GQ178" s="3"/>
      <c r="GR178" s="3"/>
      <c r="GS178" s="3"/>
      <c r="GT178" s="3"/>
      <c r="GU178" s="3"/>
      <c r="GV178" s="3"/>
      <c r="GW178" s="3"/>
      <c r="GX178" s="3"/>
      <c r="GY178" s="3"/>
      <c r="GZ178" s="3"/>
      <c r="HA178" s="3"/>
      <c r="HB178" s="3"/>
      <c r="HC178" s="3"/>
      <c r="HD178" s="3"/>
      <c r="HE178" s="3"/>
      <c r="HF178" s="3"/>
      <c r="HG178" s="3"/>
      <c r="HH178" s="3"/>
      <c r="HI178" s="3"/>
      <c r="HJ178" s="3"/>
      <c r="HK178" s="3"/>
      <c r="HL178" s="3"/>
      <c r="HM178" s="3"/>
      <c r="HN178" s="3"/>
      <c r="HO178" s="3"/>
      <c r="HP178" s="3"/>
      <c r="HQ178" s="3"/>
      <c r="HR178" s="3"/>
      <c r="HS178" s="3"/>
      <c r="HT178" s="3"/>
      <c r="HU178" s="3"/>
      <c r="HV178" s="3"/>
      <c r="HW178" s="3"/>
      <c r="HX178" s="3"/>
      <c r="HY178" s="3"/>
      <c r="HZ178" s="3"/>
      <c r="IA178" s="3"/>
      <c r="IB178" s="3"/>
      <c r="IC178" s="3"/>
      <c r="ID178" s="3"/>
      <c r="IE178" s="3"/>
      <c r="IF178" s="3"/>
      <c r="IG178" s="3"/>
      <c r="IH178" s="3"/>
      <c r="II178" s="3"/>
      <c r="IJ178" s="3"/>
      <c r="IK178" s="3"/>
      <c r="IL178" s="3"/>
      <c r="IM178" s="3"/>
      <c r="IN178" s="3"/>
      <c r="IO178" s="3"/>
      <c r="IP178" s="3"/>
      <c r="IQ178" s="3"/>
      <c r="IR178" s="3"/>
      <c r="IS178" s="3"/>
      <c r="IT178" s="3"/>
      <c r="IU178" s="3"/>
      <c r="IV178" s="3"/>
      <c r="IW178" s="3"/>
      <c r="IX178" s="3"/>
      <c r="IY178" s="3"/>
      <c r="IZ178" s="3"/>
      <c r="JA178" s="3"/>
      <c r="JB178" s="3"/>
      <c r="JC178" s="3"/>
      <c r="JD178" s="3"/>
      <c r="JE178" s="3"/>
      <c r="JF178" s="3"/>
      <c r="JG178" s="3"/>
      <c r="JH178" s="3"/>
      <c r="JI178" s="3"/>
      <c r="JJ178" s="3"/>
      <c r="JK178" s="3"/>
      <c r="JL178" s="3"/>
      <c r="JM178" s="3"/>
      <c r="JN178" s="3"/>
      <c r="JO178" s="3"/>
      <c r="JP178" s="3"/>
      <c r="JQ178" s="3"/>
      <c r="JR178" s="3"/>
      <c r="JS178" s="3"/>
      <c r="JT178" s="3"/>
      <c r="JU178" s="3"/>
      <c r="JV178" s="3"/>
      <c r="JW178" s="3"/>
      <c r="JX178" s="3"/>
      <c r="JY178" s="3"/>
      <c r="JZ178" s="3"/>
      <c r="KA178" s="3"/>
      <c r="KB178" s="3"/>
      <c r="KC178" s="3"/>
      <c r="KD178" s="3"/>
      <c r="KE178" s="3"/>
      <c r="KF178" s="3"/>
      <c r="KG178" s="3"/>
      <c r="KH178" s="3"/>
      <c r="KI178" s="3"/>
      <c r="KJ178" s="3"/>
      <c r="KK178" s="3"/>
      <c r="KL178" s="3"/>
      <c r="KM178" s="3"/>
      <c r="KN178" s="3"/>
      <c r="KO178" s="3"/>
      <c r="KP178" s="3"/>
      <c r="KQ178" s="3"/>
      <c r="KR178" s="3"/>
      <c r="KS178" s="3"/>
      <c r="KT178" s="3"/>
      <c r="KU178" s="3"/>
      <c r="KV178" s="3"/>
      <c r="KW178" s="3"/>
      <c r="KX178" s="3"/>
      <c r="KY178" s="3"/>
      <c r="KZ178" s="3"/>
      <c r="LA178" s="3"/>
      <c r="LB178" s="3"/>
      <c r="LC178" s="3"/>
      <c r="LD178" s="3"/>
      <c r="LE178" s="3"/>
      <c r="LF178" s="3"/>
      <c r="LG178" s="3"/>
      <c r="LH178" s="3"/>
      <c r="LI178" s="3"/>
      <c r="LJ178" s="3"/>
      <c r="LK178" s="3"/>
      <c r="LL178" s="3"/>
      <c r="LM178" s="3"/>
      <c r="LN178" s="3"/>
      <c r="LO178" s="3"/>
      <c r="LP178" s="3"/>
      <c r="LQ178" s="3"/>
      <c r="LR178" s="3"/>
      <c r="LS178" s="3"/>
      <c r="LT178" s="3"/>
      <c r="LU178" s="3"/>
      <c r="LV178" s="3"/>
      <c r="LW178" s="3"/>
      <c r="LX178" s="3"/>
      <c r="LY178" s="3"/>
      <c r="LZ178" s="3"/>
      <c r="MA178" s="3"/>
      <c r="MB178" s="3"/>
      <c r="MC178" s="3"/>
      <c r="MD178" s="3"/>
      <c r="ME178" s="3"/>
      <c r="MF178" s="3"/>
      <c r="MG178" s="3"/>
      <c r="MH178" s="3"/>
      <c r="MI178" s="3"/>
      <c r="MJ178" s="3"/>
      <c r="MK178" s="3"/>
      <c r="ML178" s="3"/>
      <c r="MM178" s="3"/>
      <c r="MN178" s="3"/>
      <c r="MO178" s="3"/>
      <c r="MP178" s="3"/>
      <c r="MQ178" s="3"/>
      <c r="MR178" s="3"/>
      <c r="MS178" s="3"/>
      <c r="MT178" s="3"/>
      <c r="MU178" s="3"/>
      <c r="MV178" s="3"/>
      <c r="MW178" s="3"/>
      <c r="MX178" s="3"/>
      <c r="MY178" s="3"/>
      <c r="MZ178" s="3"/>
      <c r="NA178" s="3"/>
      <c r="NB178" s="3"/>
      <c r="NC178" s="3"/>
      <c r="ND178" s="3"/>
      <c r="NE178" s="3"/>
      <c r="NF178" s="3"/>
      <c r="NG178" s="3"/>
      <c r="NH178" s="3"/>
      <c r="NI178" s="3"/>
      <c r="NJ178" s="3"/>
      <c r="NK178" s="3"/>
      <c r="NL178" s="3"/>
      <c r="NM178" s="3"/>
      <c r="NN178" s="3"/>
      <c r="NO178" s="3"/>
      <c r="NP178" s="3"/>
      <c r="NQ178" s="3"/>
      <c r="NR178" s="3"/>
      <c r="NS178" s="3"/>
      <c r="NT178" s="3"/>
      <c r="NU178" s="3"/>
      <c r="NV178" s="3"/>
      <c r="NW178" s="3"/>
      <c r="NX178" s="3"/>
      <c r="NY178" s="3"/>
      <c r="NZ178" s="3"/>
      <c r="OA178" s="3"/>
      <c r="OB178" s="3"/>
      <c r="OC178" s="3"/>
      <c r="OD178" s="3"/>
      <c r="OE178" s="3"/>
      <c r="OF178" s="3"/>
      <c r="OG178" s="3"/>
      <c r="OH178" s="3"/>
      <c r="OI178" s="3"/>
      <c r="OJ178" s="3"/>
      <c r="OK178" s="3"/>
      <c r="OL178" s="3"/>
      <c r="OM178" s="3"/>
      <c r="ON178" s="3"/>
      <c r="OO178" s="3"/>
      <c r="OP178" s="3"/>
      <c r="OQ178" s="3"/>
      <c r="OR178" s="3"/>
      <c r="OS178" s="3"/>
      <c r="OT178" s="3"/>
      <c r="OU178" s="3"/>
      <c r="OV178" s="3"/>
      <c r="OW178" s="3"/>
      <c r="OX178" s="3"/>
      <c r="OY178" s="3"/>
      <c r="OZ178" s="3"/>
      <c r="PA178" s="3"/>
      <c r="PB178" s="3"/>
      <c r="PC178" s="3"/>
      <c r="PD178" s="3"/>
      <c r="PE178" s="3"/>
    </row>
    <row r="179" spans="1:421" s="469" customFormat="1" ht="111" customHeight="1">
      <c r="A179" s="677">
        <v>50</v>
      </c>
      <c r="B179" s="601">
        <v>7000024508</v>
      </c>
      <c r="C179" s="601">
        <v>1030</v>
      </c>
      <c r="D179" s="601">
        <v>120</v>
      </c>
      <c r="E179" s="601">
        <v>460</v>
      </c>
      <c r="F179" s="601" t="s">
        <v>527</v>
      </c>
      <c r="G179" s="599">
        <v>100044159</v>
      </c>
      <c r="H179" s="321"/>
      <c r="I179" s="322"/>
      <c r="J179" s="321"/>
      <c r="K179" s="320"/>
      <c r="L179" s="600" t="s">
        <v>597</v>
      </c>
      <c r="M179" s="600" t="s">
        <v>219</v>
      </c>
      <c r="N179" s="600">
        <v>63</v>
      </c>
      <c r="O179" s="465"/>
      <c r="P179" s="601">
        <v>18</v>
      </c>
      <c r="Q179" s="318" t="str">
        <f t="shared" si="33"/>
        <v>INCLUDED</v>
      </c>
      <c r="R179" s="318" t="str">
        <f t="shared" si="31"/>
        <v>INCLUDED</v>
      </c>
      <c r="S179" s="318" t="str">
        <f t="shared" si="34"/>
        <v>INCLUDED</v>
      </c>
      <c r="T179" s="466">
        <f t="shared" si="21"/>
        <v>0</v>
      </c>
      <c r="U179" s="300">
        <f t="shared" si="22"/>
        <v>0</v>
      </c>
      <c r="V179" s="371">
        <f>Discount!$J$36</f>
        <v>0</v>
      </c>
      <c r="W179" s="300">
        <f t="shared" si="23"/>
        <v>0</v>
      </c>
      <c r="X179" s="301">
        <f t="shared" si="24"/>
        <v>0</v>
      </c>
      <c r="Y179" s="467">
        <f t="shared" si="25"/>
        <v>0</v>
      </c>
      <c r="Z179" s="546">
        <f t="shared" si="26"/>
        <v>0</v>
      </c>
      <c r="AA179" s="467">
        <f t="shared" si="27"/>
        <v>0</v>
      </c>
      <c r="AB179" s="468">
        <f t="shared" si="28"/>
        <v>0</v>
      </c>
      <c r="AC179" s="467">
        <f t="shared" si="29"/>
        <v>0</v>
      </c>
      <c r="AD179" s="468"/>
      <c r="AE179" s="550"/>
      <c r="AF179" s="6"/>
      <c r="AG179" s="6"/>
      <c r="AH179" s="6"/>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c r="GO179" s="3"/>
      <c r="GP179" s="3"/>
      <c r="GQ179" s="3"/>
      <c r="GR179" s="3"/>
      <c r="GS179" s="3"/>
      <c r="GT179" s="3"/>
      <c r="GU179" s="3"/>
      <c r="GV179" s="3"/>
      <c r="GW179" s="3"/>
      <c r="GX179" s="3"/>
      <c r="GY179" s="3"/>
      <c r="GZ179" s="3"/>
      <c r="HA179" s="3"/>
      <c r="HB179" s="3"/>
      <c r="HC179" s="3"/>
      <c r="HD179" s="3"/>
      <c r="HE179" s="3"/>
      <c r="HF179" s="3"/>
      <c r="HG179" s="3"/>
      <c r="HH179" s="3"/>
      <c r="HI179" s="3"/>
      <c r="HJ179" s="3"/>
      <c r="HK179" s="3"/>
      <c r="HL179" s="3"/>
      <c r="HM179" s="3"/>
      <c r="HN179" s="3"/>
      <c r="HO179" s="3"/>
      <c r="HP179" s="3"/>
      <c r="HQ179" s="3"/>
      <c r="HR179" s="3"/>
      <c r="HS179" s="3"/>
      <c r="HT179" s="3"/>
      <c r="HU179" s="3"/>
      <c r="HV179" s="3"/>
      <c r="HW179" s="3"/>
      <c r="HX179" s="3"/>
      <c r="HY179" s="3"/>
      <c r="HZ179" s="3"/>
      <c r="IA179" s="3"/>
      <c r="IB179" s="3"/>
      <c r="IC179" s="3"/>
      <c r="ID179" s="3"/>
      <c r="IE179" s="3"/>
      <c r="IF179" s="3"/>
      <c r="IG179" s="3"/>
      <c r="IH179" s="3"/>
      <c r="II179" s="3"/>
      <c r="IJ179" s="3"/>
      <c r="IK179" s="3"/>
      <c r="IL179" s="3"/>
      <c r="IM179" s="3"/>
      <c r="IN179" s="3"/>
      <c r="IO179" s="3"/>
      <c r="IP179" s="3"/>
      <c r="IQ179" s="3"/>
      <c r="IR179" s="3"/>
      <c r="IS179" s="3"/>
      <c r="IT179" s="3"/>
      <c r="IU179" s="3"/>
      <c r="IV179" s="3"/>
      <c r="IW179" s="3"/>
      <c r="IX179" s="3"/>
      <c r="IY179" s="3"/>
      <c r="IZ179" s="3"/>
      <c r="JA179" s="3"/>
      <c r="JB179" s="3"/>
      <c r="JC179" s="3"/>
      <c r="JD179" s="3"/>
      <c r="JE179" s="3"/>
      <c r="JF179" s="3"/>
      <c r="JG179" s="3"/>
      <c r="JH179" s="3"/>
      <c r="JI179" s="3"/>
      <c r="JJ179" s="3"/>
      <c r="JK179" s="3"/>
      <c r="JL179" s="3"/>
      <c r="JM179" s="3"/>
      <c r="JN179" s="3"/>
      <c r="JO179" s="3"/>
      <c r="JP179" s="3"/>
      <c r="JQ179" s="3"/>
      <c r="JR179" s="3"/>
      <c r="JS179" s="3"/>
      <c r="JT179" s="3"/>
      <c r="JU179" s="3"/>
      <c r="JV179" s="3"/>
      <c r="JW179" s="3"/>
      <c r="JX179" s="3"/>
      <c r="JY179" s="3"/>
      <c r="JZ179" s="3"/>
      <c r="KA179" s="3"/>
      <c r="KB179" s="3"/>
      <c r="KC179" s="3"/>
      <c r="KD179" s="3"/>
      <c r="KE179" s="3"/>
      <c r="KF179" s="3"/>
      <c r="KG179" s="3"/>
      <c r="KH179" s="3"/>
      <c r="KI179" s="3"/>
      <c r="KJ179" s="3"/>
      <c r="KK179" s="3"/>
      <c r="KL179" s="3"/>
      <c r="KM179" s="3"/>
      <c r="KN179" s="3"/>
      <c r="KO179" s="3"/>
      <c r="KP179" s="3"/>
      <c r="KQ179" s="3"/>
      <c r="KR179" s="3"/>
      <c r="KS179" s="3"/>
      <c r="KT179" s="3"/>
      <c r="KU179" s="3"/>
      <c r="KV179" s="3"/>
      <c r="KW179" s="3"/>
      <c r="KX179" s="3"/>
      <c r="KY179" s="3"/>
      <c r="KZ179" s="3"/>
      <c r="LA179" s="3"/>
      <c r="LB179" s="3"/>
      <c r="LC179" s="3"/>
      <c r="LD179" s="3"/>
      <c r="LE179" s="3"/>
      <c r="LF179" s="3"/>
      <c r="LG179" s="3"/>
      <c r="LH179" s="3"/>
      <c r="LI179" s="3"/>
      <c r="LJ179" s="3"/>
      <c r="LK179" s="3"/>
      <c r="LL179" s="3"/>
      <c r="LM179" s="3"/>
      <c r="LN179" s="3"/>
      <c r="LO179" s="3"/>
      <c r="LP179" s="3"/>
      <c r="LQ179" s="3"/>
      <c r="LR179" s="3"/>
      <c r="LS179" s="3"/>
      <c r="LT179" s="3"/>
      <c r="LU179" s="3"/>
      <c r="LV179" s="3"/>
      <c r="LW179" s="3"/>
      <c r="LX179" s="3"/>
      <c r="LY179" s="3"/>
      <c r="LZ179" s="3"/>
      <c r="MA179" s="3"/>
      <c r="MB179" s="3"/>
      <c r="MC179" s="3"/>
      <c r="MD179" s="3"/>
      <c r="ME179" s="3"/>
      <c r="MF179" s="3"/>
      <c r="MG179" s="3"/>
      <c r="MH179" s="3"/>
      <c r="MI179" s="3"/>
      <c r="MJ179" s="3"/>
      <c r="MK179" s="3"/>
      <c r="ML179" s="3"/>
      <c r="MM179" s="3"/>
      <c r="MN179" s="3"/>
      <c r="MO179" s="3"/>
      <c r="MP179" s="3"/>
      <c r="MQ179" s="3"/>
      <c r="MR179" s="3"/>
      <c r="MS179" s="3"/>
      <c r="MT179" s="3"/>
      <c r="MU179" s="3"/>
      <c r="MV179" s="3"/>
      <c r="MW179" s="3"/>
      <c r="MX179" s="3"/>
      <c r="MY179" s="3"/>
      <c r="MZ179" s="3"/>
      <c r="NA179" s="3"/>
      <c r="NB179" s="3"/>
      <c r="NC179" s="3"/>
      <c r="ND179" s="3"/>
      <c r="NE179" s="3"/>
      <c r="NF179" s="3"/>
      <c r="NG179" s="3"/>
      <c r="NH179" s="3"/>
      <c r="NI179" s="3"/>
      <c r="NJ179" s="3"/>
      <c r="NK179" s="3"/>
      <c r="NL179" s="3"/>
      <c r="NM179" s="3"/>
      <c r="NN179" s="3"/>
      <c r="NO179" s="3"/>
      <c r="NP179" s="3"/>
      <c r="NQ179" s="3"/>
      <c r="NR179" s="3"/>
      <c r="NS179" s="3"/>
      <c r="NT179" s="3"/>
      <c r="NU179" s="3"/>
      <c r="NV179" s="3"/>
      <c r="NW179" s="3"/>
      <c r="NX179" s="3"/>
      <c r="NY179" s="3"/>
      <c r="NZ179" s="3"/>
      <c r="OA179" s="3"/>
      <c r="OB179" s="3"/>
      <c r="OC179" s="3"/>
      <c r="OD179" s="3"/>
      <c r="OE179" s="3"/>
      <c r="OF179" s="3"/>
      <c r="OG179" s="3"/>
      <c r="OH179" s="3"/>
      <c r="OI179" s="3"/>
      <c r="OJ179" s="3"/>
      <c r="OK179" s="3"/>
      <c r="OL179" s="3"/>
      <c r="OM179" s="3"/>
      <c r="ON179" s="3"/>
      <c r="OO179" s="3"/>
      <c r="OP179" s="3"/>
      <c r="OQ179" s="3"/>
      <c r="OR179" s="3"/>
      <c r="OS179" s="3"/>
      <c r="OT179" s="3"/>
      <c r="OU179" s="3"/>
      <c r="OV179" s="3"/>
      <c r="OW179" s="3"/>
      <c r="OX179" s="3"/>
      <c r="OY179" s="3"/>
      <c r="OZ179" s="3"/>
      <c r="PA179" s="3"/>
      <c r="PB179" s="3"/>
      <c r="PC179" s="3"/>
      <c r="PD179" s="3"/>
      <c r="PE179" s="3"/>
    </row>
    <row r="180" spans="1:421" s="469" customFormat="1" ht="111" customHeight="1">
      <c r="A180" s="677">
        <v>51</v>
      </c>
      <c r="B180" s="601">
        <v>7000024508</v>
      </c>
      <c r="C180" s="601">
        <v>1040</v>
      </c>
      <c r="D180" s="601">
        <v>130</v>
      </c>
      <c r="E180" s="601">
        <v>10</v>
      </c>
      <c r="F180" s="601" t="s">
        <v>528</v>
      </c>
      <c r="G180" s="599">
        <v>100044242</v>
      </c>
      <c r="H180" s="321"/>
      <c r="I180" s="322"/>
      <c r="J180" s="321"/>
      <c r="K180" s="320"/>
      <c r="L180" s="600" t="s">
        <v>598</v>
      </c>
      <c r="M180" s="600" t="s">
        <v>219</v>
      </c>
      <c r="N180" s="600">
        <v>11</v>
      </c>
      <c r="O180" s="465"/>
      <c r="P180" s="601">
        <v>18</v>
      </c>
      <c r="Q180" s="318" t="str">
        <f t="shared" si="33"/>
        <v>INCLUDED</v>
      </c>
      <c r="R180" s="318" t="str">
        <f t="shared" si="31"/>
        <v>INCLUDED</v>
      </c>
      <c r="S180" s="318" t="str">
        <f t="shared" si="34"/>
        <v>INCLUDED</v>
      </c>
      <c r="T180" s="466">
        <f t="shared" si="21"/>
        <v>0</v>
      </c>
      <c r="U180" s="300">
        <f t="shared" si="22"/>
        <v>0</v>
      </c>
      <c r="V180" s="371">
        <f>Discount!$J$36</f>
        <v>0</v>
      </c>
      <c r="W180" s="300">
        <f t="shared" si="23"/>
        <v>0</v>
      </c>
      <c r="X180" s="301">
        <f t="shared" si="24"/>
        <v>0</v>
      </c>
      <c r="Y180" s="467">
        <f t="shared" si="25"/>
        <v>0</v>
      </c>
      <c r="Z180" s="546">
        <f t="shared" si="26"/>
        <v>0</v>
      </c>
      <c r="AA180" s="467">
        <f t="shared" si="27"/>
        <v>0</v>
      </c>
      <c r="AB180" s="468">
        <f t="shared" si="28"/>
        <v>0</v>
      </c>
      <c r="AC180" s="467">
        <f t="shared" si="29"/>
        <v>0</v>
      </c>
      <c r="AD180" s="468"/>
      <c r="AE180" s="550"/>
      <c r="AF180" s="6"/>
      <c r="AG180" s="6"/>
      <c r="AH180" s="6"/>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3"/>
      <c r="HN180" s="3"/>
      <c r="HO180" s="3"/>
      <c r="HP180" s="3"/>
      <c r="HQ180" s="3"/>
      <c r="HR180" s="3"/>
      <c r="HS180" s="3"/>
      <c r="HT180" s="3"/>
      <c r="HU180" s="3"/>
      <c r="HV180" s="3"/>
      <c r="HW180" s="3"/>
      <c r="HX180" s="3"/>
      <c r="HY180" s="3"/>
      <c r="HZ180" s="3"/>
      <c r="IA180" s="3"/>
      <c r="IB180" s="3"/>
      <c r="IC180" s="3"/>
      <c r="ID180" s="3"/>
      <c r="IE180" s="3"/>
      <c r="IF180" s="3"/>
      <c r="IG180" s="3"/>
      <c r="IH180" s="3"/>
      <c r="II180" s="3"/>
      <c r="IJ180" s="3"/>
      <c r="IK180" s="3"/>
      <c r="IL180" s="3"/>
      <c r="IM180" s="3"/>
      <c r="IN180" s="3"/>
      <c r="IO180" s="3"/>
      <c r="IP180" s="3"/>
      <c r="IQ180" s="3"/>
      <c r="IR180" s="3"/>
      <c r="IS180" s="3"/>
      <c r="IT180" s="3"/>
      <c r="IU180" s="3"/>
      <c r="IV180" s="3"/>
      <c r="IW180" s="3"/>
      <c r="IX180" s="3"/>
      <c r="IY180" s="3"/>
      <c r="IZ180" s="3"/>
      <c r="JA180" s="3"/>
      <c r="JB180" s="3"/>
      <c r="JC180" s="3"/>
      <c r="JD180" s="3"/>
      <c r="JE180" s="3"/>
      <c r="JF180" s="3"/>
      <c r="JG180" s="3"/>
      <c r="JH180" s="3"/>
      <c r="JI180" s="3"/>
      <c r="JJ180" s="3"/>
      <c r="JK180" s="3"/>
      <c r="JL180" s="3"/>
      <c r="JM180" s="3"/>
      <c r="JN180" s="3"/>
      <c r="JO180" s="3"/>
      <c r="JP180" s="3"/>
      <c r="JQ180" s="3"/>
      <c r="JR180" s="3"/>
      <c r="JS180" s="3"/>
      <c r="JT180" s="3"/>
      <c r="JU180" s="3"/>
      <c r="JV180" s="3"/>
      <c r="JW180" s="3"/>
      <c r="JX180" s="3"/>
      <c r="JY180" s="3"/>
      <c r="JZ180" s="3"/>
      <c r="KA180" s="3"/>
      <c r="KB180" s="3"/>
      <c r="KC180" s="3"/>
      <c r="KD180" s="3"/>
      <c r="KE180" s="3"/>
      <c r="KF180" s="3"/>
      <c r="KG180" s="3"/>
      <c r="KH180" s="3"/>
      <c r="KI180" s="3"/>
      <c r="KJ180" s="3"/>
      <c r="KK180" s="3"/>
      <c r="KL180" s="3"/>
      <c r="KM180" s="3"/>
      <c r="KN180" s="3"/>
      <c r="KO180" s="3"/>
      <c r="KP180" s="3"/>
      <c r="KQ180" s="3"/>
      <c r="KR180" s="3"/>
      <c r="KS180" s="3"/>
      <c r="KT180" s="3"/>
      <c r="KU180" s="3"/>
      <c r="KV180" s="3"/>
      <c r="KW180" s="3"/>
      <c r="KX180" s="3"/>
      <c r="KY180" s="3"/>
      <c r="KZ180" s="3"/>
      <c r="LA180" s="3"/>
      <c r="LB180" s="3"/>
      <c r="LC180" s="3"/>
      <c r="LD180" s="3"/>
      <c r="LE180" s="3"/>
      <c r="LF180" s="3"/>
      <c r="LG180" s="3"/>
      <c r="LH180" s="3"/>
      <c r="LI180" s="3"/>
      <c r="LJ180" s="3"/>
      <c r="LK180" s="3"/>
      <c r="LL180" s="3"/>
      <c r="LM180" s="3"/>
      <c r="LN180" s="3"/>
      <c r="LO180" s="3"/>
      <c r="LP180" s="3"/>
      <c r="LQ180" s="3"/>
      <c r="LR180" s="3"/>
      <c r="LS180" s="3"/>
      <c r="LT180" s="3"/>
      <c r="LU180" s="3"/>
      <c r="LV180" s="3"/>
      <c r="LW180" s="3"/>
      <c r="LX180" s="3"/>
      <c r="LY180" s="3"/>
      <c r="LZ180" s="3"/>
      <c r="MA180" s="3"/>
      <c r="MB180" s="3"/>
      <c r="MC180" s="3"/>
      <c r="MD180" s="3"/>
      <c r="ME180" s="3"/>
      <c r="MF180" s="3"/>
      <c r="MG180" s="3"/>
      <c r="MH180" s="3"/>
      <c r="MI180" s="3"/>
      <c r="MJ180" s="3"/>
      <c r="MK180" s="3"/>
      <c r="ML180" s="3"/>
      <c r="MM180" s="3"/>
      <c r="MN180" s="3"/>
      <c r="MO180" s="3"/>
      <c r="MP180" s="3"/>
      <c r="MQ180" s="3"/>
      <c r="MR180" s="3"/>
      <c r="MS180" s="3"/>
      <c r="MT180" s="3"/>
      <c r="MU180" s="3"/>
      <c r="MV180" s="3"/>
      <c r="MW180" s="3"/>
      <c r="MX180" s="3"/>
      <c r="MY180" s="3"/>
      <c r="MZ180" s="3"/>
      <c r="NA180" s="3"/>
      <c r="NB180" s="3"/>
      <c r="NC180" s="3"/>
      <c r="ND180" s="3"/>
      <c r="NE180" s="3"/>
      <c r="NF180" s="3"/>
      <c r="NG180" s="3"/>
      <c r="NH180" s="3"/>
      <c r="NI180" s="3"/>
      <c r="NJ180" s="3"/>
      <c r="NK180" s="3"/>
      <c r="NL180" s="3"/>
      <c r="NM180" s="3"/>
      <c r="NN180" s="3"/>
      <c r="NO180" s="3"/>
      <c r="NP180" s="3"/>
      <c r="NQ180" s="3"/>
      <c r="NR180" s="3"/>
      <c r="NS180" s="3"/>
      <c r="NT180" s="3"/>
      <c r="NU180" s="3"/>
      <c r="NV180" s="3"/>
      <c r="NW180" s="3"/>
      <c r="NX180" s="3"/>
      <c r="NY180" s="3"/>
      <c r="NZ180" s="3"/>
      <c r="OA180" s="3"/>
      <c r="OB180" s="3"/>
      <c r="OC180" s="3"/>
      <c r="OD180" s="3"/>
      <c r="OE180" s="3"/>
      <c r="OF180" s="3"/>
      <c r="OG180" s="3"/>
      <c r="OH180" s="3"/>
      <c r="OI180" s="3"/>
      <c r="OJ180" s="3"/>
      <c r="OK180" s="3"/>
      <c r="OL180" s="3"/>
      <c r="OM180" s="3"/>
      <c r="ON180" s="3"/>
      <c r="OO180" s="3"/>
      <c r="OP180" s="3"/>
      <c r="OQ180" s="3"/>
      <c r="OR180" s="3"/>
      <c r="OS180" s="3"/>
      <c r="OT180" s="3"/>
      <c r="OU180" s="3"/>
      <c r="OV180" s="3"/>
      <c r="OW180" s="3"/>
      <c r="OX180" s="3"/>
      <c r="OY180" s="3"/>
      <c r="OZ180" s="3"/>
      <c r="PA180" s="3"/>
      <c r="PB180" s="3"/>
      <c r="PC180" s="3"/>
      <c r="PD180" s="3"/>
      <c r="PE180" s="3"/>
    </row>
    <row r="181" spans="1:421" s="469" customFormat="1" ht="111" customHeight="1">
      <c r="A181" s="677">
        <v>52</v>
      </c>
      <c r="B181" s="601">
        <v>7000024508</v>
      </c>
      <c r="C181" s="601">
        <v>1040</v>
      </c>
      <c r="D181" s="601">
        <v>130</v>
      </c>
      <c r="E181" s="601">
        <v>20</v>
      </c>
      <c r="F181" s="601" t="s">
        <v>528</v>
      </c>
      <c r="G181" s="599">
        <v>100044243</v>
      </c>
      <c r="H181" s="321"/>
      <c r="I181" s="322"/>
      <c r="J181" s="321"/>
      <c r="K181" s="320"/>
      <c r="L181" s="600" t="s">
        <v>599</v>
      </c>
      <c r="M181" s="600" t="s">
        <v>219</v>
      </c>
      <c r="N181" s="600">
        <v>12</v>
      </c>
      <c r="O181" s="465"/>
      <c r="P181" s="601">
        <v>18</v>
      </c>
      <c r="Q181" s="318" t="str">
        <f t="shared" si="33"/>
        <v>INCLUDED</v>
      </c>
      <c r="R181" s="318" t="str">
        <f t="shared" si="31"/>
        <v>INCLUDED</v>
      </c>
      <c r="S181" s="318" t="str">
        <f t="shared" si="34"/>
        <v>INCLUDED</v>
      </c>
      <c r="T181" s="466">
        <f t="shared" si="21"/>
        <v>0</v>
      </c>
      <c r="U181" s="300">
        <f t="shared" si="22"/>
        <v>0</v>
      </c>
      <c r="V181" s="371">
        <f>Discount!$J$36</f>
        <v>0</v>
      </c>
      <c r="W181" s="300">
        <f t="shared" si="23"/>
        <v>0</v>
      </c>
      <c r="X181" s="301">
        <f t="shared" si="24"/>
        <v>0</v>
      </c>
      <c r="Y181" s="467">
        <f t="shared" si="25"/>
        <v>0</v>
      </c>
      <c r="Z181" s="546">
        <f t="shared" si="26"/>
        <v>0</v>
      </c>
      <c r="AA181" s="467">
        <f t="shared" si="27"/>
        <v>0</v>
      </c>
      <c r="AB181" s="468">
        <f t="shared" si="28"/>
        <v>0</v>
      </c>
      <c r="AC181" s="467">
        <f t="shared" si="29"/>
        <v>0</v>
      </c>
      <c r="AD181" s="468"/>
      <c r="AE181" s="550"/>
      <c r="AF181" s="6"/>
      <c r="AG181" s="6"/>
      <c r="AH181" s="6"/>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c r="HI181" s="3"/>
      <c r="HJ181" s="3"/>
      <c r="HK181" s="3"/>
      <c r="HL181" s="3"/>
      <c r="HM181" s="3"/>
      <c r="HN181" s="3"/>
      <c r="HO181" s="3"/>
      <c r="HP181" s="3"/>
      <c r="HQ181" s="3"/>
      <c r="HR181" s="3"/>
      <c r="HS181" s="3"/>
      <c r="HT181" s="3"/>
      <c r="HU181" s="3"/>
      <c r="HV181" s="3"/>
      <c r="HW181" s="3"/>
      <c r="HX181" s="3"/>
      <c r="HY181" s="3"/>
      <c r="HZ181" s="3"/>
      <c r="IA181" s="3"/>
      <c r="IB181" s="3"/>
      <c r="IC181" s="3"/>
      <c r="ID181" s="3"/>
      <c r="IE181" s="3"/>
      <c r="IF181" s="3"/>
      <c r="IG181" s="3"/>
      <c r="IH181" s="3"/>
      <c r="II181" s="3"/>
      <c r="IJ181" s="3"/>
      <c r="IK181" s="3"/>
      <c r="IL181" s="3"/>
      <c r="IM181" s="3"/>
      <c r="IN181" s="3"/>
      <c r="IO181" s="3"/>
      <c r="IP181" s="3"/>
      <c r="IQ181" s="3"/>
      <c r="IR181" s="3"/>
      <c r="IS181" s="3"/>
      <c r="IT181" s="3"/>
      <c r="IU181" s="3"/>
      <c r="IV181" s="3"/>
      <c r="IW181" s="3"/>
      <c r="IX181" s="3"/>
      <c r="IY181" s="3"/>
      <c r="IZ181" s="3"/>
      <c r="JA181" s="3"/>
      <c r="JB181" s="3"/>
      <c r="JC181" s="3"/>
      <c r="JD181" s="3"/>
      <c r="JE181" s="3"/>
      <c r="JF181" s="3"/>
      <c r="JG181" s="3"/>
      <c r="JH181" s="3"/>
      <c r="JI181" s="3"/>
      <c r="JJ181" s="3"/>
      <c r="JK181" s="3"/>
      <c r="JL181" s="3"/>
      <c r="JM181" s="3"/>
      <c r="JN181" s="3"/>
      <c r="JO181" s="3"/>
      <c r="JP181" s="3"/>
      <c r="JQ181" s="3"/>
      <c r="JR181" s="3"/>
      <c r="JS181" s="3"/>
      <c r="JT181" s="3"/>
      <c r="JU181" s="3"/>
      <c r="JV181" s="3"/>
      <c r="JW181" s="3"/>
      <c r="JX181" s="3"/>
      <c r="JY181" s="3"/>
      <c r="JZ181" s="3"/>
      <c r="KA181" s="3"/>
      <c r="KB181" s="3"/>
      <c r="KC181" s="3"/>
      <c r="KD181" s="3"/>
      <c r="KE181" s="3"/>
      <c r="KF181" s="3"/>
      <c r="KG181" s="3"/>
      <c r="KH181" s="3"/>
      <c r="KI181" s="3"/>
      <c r="KJ181" s="3"/>
      <c r="KK181" s="3"/>
      <c r="KL181" s="3"/>
      <c r="KM181" s="3"/>
      <c r="KN181" s="3"/>
      <c r="KO181" s="3"/>
      <c r="KP181" s="3"/>
      <c r="KQ181" s="3"/>
      <c r="KR181" s="3"/>
      <c r="KS181" s="3"/>
      <c r="KT181" s="3"/>
      <c r="KU181" s="3"/>
      <c r="KV181" s="3"/>
      <c r="KW181" s="3"/>
      <c r="KX181" s="3"/>
      <c r="KY181" s="3"/>
      <c r="KZ181" s="3"/>
      <c r="LA181" s="3"/>
      <c r="LB181" s="3"/>
      <c r="LC181" s="3"/>
      <c r="LD181" s="3"/>
      <c r="LE181" s="3"/>
      <c r="LF181" s="3"/>
      <c r="LG181" s="3"/>
      <c r="LH181" s="3"/>
      <c r="LI181" s="3"/>
      <c r="LJ181" s="3"/>
      <c r="LK181" s="3"/>
      <c r="LL181" s="3"/>
      <c r="LM181" s="3"/>
      <c r="LN181" s="3"/>
      <c r="LO181" s="3"/>
      <c r="LP181" s="3"/>
      <c r="LQ181" s="3"/>
      <c r="LR181" s="3"/>
      <c r="LS181" s="3"/>
      <c r="LT181" s="3"/>
      <c r="LU181" s="3"/>
      <c r="LV181" s="3"/>
      <c r="LW181" s="3"/>
      <c r="LX181" s="3"/>
      <c r="LY181" s="3"/>
      <c r="LZ181" s="3"/>
      <c r="MA181" s="3"/>
      <c r="MB181" s="3"/>
      <c r="MC181" s="3"/>
      <c r="MD181" s="3"/>
      <c r="ME181" s="3"/>
      <c r="MF181" s="3"/>
      <c r="MG181" s="3"/>
      <c r="MH181" s="3"/>
      <c r="MI181" s="3"/>
      <c r="MJ181" s="3"/>
      <c r="MK181" s="3"/>
      <c r="ML181" s="3"/>
      <c r="MM181" s="3"/>
      <c r="MN181" s="3"/>
      <c r="MO181" s="3"/>
      <c r="MP181" s="3"/>
      <c r="MQ181" s="3"/>
      <c r="MR181" s="3"/>
      <c r="MS181" s="3"/>
      <c r="MT181" s="3"/>
      <c r="MU181" s="3"/>
      <c r="MV181" s="3"/>
      <c r="MW181" s="3"/>
      <c r="MX181" s="3"/>
      <c r="MY181" s="3"/>
      <c r="MZ181" s="3"/>
      <c r="NA181" s="3"/>
      <c r="NB181" s="3"/>
      <c r="NC181" s="3"/>
      <c r="ND181" s="3"/>
      <c r="NE181" s="3"/>
      <c r="NF181" s="3"/>
      <c r="NG181" s="3"/>
      <c r="NH181" s="3"/>
      <c r="NI181" s="3"/>
      <c r="NJ181" s="3"/>
      <c r="NK181" s="3"/>
      <c r="NL181" s="3"/>
      <c r="NM181" s="3"/>
      <c r="NN181" s="3"/>
      <c r="NO181" s="3"/>
      <c r="NP181" s="3"/>
      <c r="NQ181" s="3"/>
      <c r="NR181" s="3"/>
      <c r="NS181" s="3"/>
      <c r="NT181" s="3"/>
      <c r="NU181" s="3"/>
      <c r="NV181" s="3"/>
      <c r="NW181" s="3"/>
      <c r="NX181" s="3"/>
      <c r="NY181" s="3"/>
      <c r="NZ181" s="3"/>
      <c r="OA181" s="3"/>
      <c r="OB181" s="3"/>
      <c r="OC181" s="3"/>
      <c r="OD181" s="3"/>
      <c r="OE181" s="3"/>
      <c r="OF181" s="3"/>
      <c r="OG181" s="3"/>
      <c r="OH181" s="3"/>
      <c r="OI181" s="3"/>
      <c r="OJ181" s="3"/>
      <c r="OK181" s="3"/>
      <c r="OL181" s="3"/>
      <c r="OM181" s="3"/>
      <c r="ON181" s="3"/>
      <c r="OO181" s="3"/>
      <c r="OP181" s="3"/>
      <c r="OQ181" s="3"/>
      <c r="OR181" s="3"/>
      <c r="OS181" s="3"/>
      <c r="OT181" s="3"/>
      <c r="OU181" s="3"/>
      <c r="OV181" s="3"/>
      <c r="OW181" s="3"/>
      <c r="OX181" s="3"/>
      <c r="OY181" s="3"/>
      <c r="OZ181" s="3"/>
      <c r="PA181" s="3"/>
      <c r="PB181" s="3"/>
      <c r="PC181" s="3"/>
      <c r="PD181" s="3"/>
      <c r="PE181" s="3"/>
    </row>
    <row r="182" spans="1:421" s="469" customFormat="1" ht="111" customHeight="1">
      <c r="A182" s="677">
        <v>53</v>
      </c>
      <c r="B182" s="601">
        <v>7000024508</v>
      </c>
      <c r="C182" s="601">
        <v>1040</v>
      </c>
      <c r="D182" s="601">
        <v>130</v>
      </c>
      <c r="E182" s="601">
        <v>30</v>
      </c>
      <c r="F182" s="601" t="s">
        <v>528</v>
      </c>
      <c r="G182" s="599">
        <v>100044244</v>
      </c>
      <c r="H182" s="321"/>
      <c r="I182" s="322"/>
      <c r="J182" s="321"/>
      <c r="K182" s="320"/>
      <c r="L182" s="600" t="s">
        <v>600</v>
      </c>
      <c r="M182" s="600" t="s">
        <v>219</v>
      </c>
      <c r="N182" s="600">
        <v>106</v>
      </c>
      <c r="O182" s="465"/>
      <c r="P182" s="601">
        <v>18</v>
      </c>
      <c r="Q182" s="318" t="str">
        <f t="shared" si="33"/>
        <v>INCLUDED</v>
      </c>
      <c r="R182" s="318" t="str">
        <f t="shared" si="31"/>
        <v>INCLUDED</v>
      </c>
      <c r="S182" s="318" t="str">
        <f t="shared" si="34"/>
        <v>INCLUDED</v>
      </c>
      <c r="T182" s="466">
        <f t="shared" si="21"/>
        <v>0</v>
      </c>
      <c r="U182" s="300">
        <f t="shared" si="22"/>
        <v>0</v>
      </c>
      <c r="V182" s="371">
        <f>Discount!$J$36</f>
        <v>0</v>
      </c>
      <c r="W182" s="300">
        <f t="shared" si="23"/>
        <v>0</v>
      </c>
      <c r="X182" s="301">
        <f t="shared" si="24"/>
        <v>0</v>
      </c>
      <c r="Y182" s="467">
        <f t="shared" si="25"/>
        <v>0</v>
      </c>
      <c r="Z182" s="546">
        <f t="shared" si="26"/>
        <v>0</v>
      </c>
      <c r="AA182" s="467">
        <f t="shared" si="27"/>
        <v>0</v>
      </c>
      <c r="AB182" s="468">
        <f t="shared" si="28"/>
        <v>0</v>
      </c>
      <c r="AC182" s="467">
        <f t="shared" si="29"/>
        <v>0</v>
      </c>
      <c r="AD182" s="468"/>
      <c r="AE182" s="550"/>
      <c r="AF182" s="6"/>
      <c r="AG182" s="6"/>
      <c r="AH182" s="6"/>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c r="HI182" s="3"/>
      <c r="HJ182" s="3"/>
      <c r="HK182" s="3"/>
      <c r="HL182" s="3"/>
      <c r="HM182" s="3"/>
      <c r="HN182" s="3"/>
      <c r="HO182" s="3"/>
      <c r="HP182" s="3"/>
      <c r="HQ182" s="3"/>
      <c r="HR182" s="3"/>
      <c r="HS182" s="3"/>
      <c r="HT182" s="3"/>
      <c r="HU182" s="3"/>
      <c r="HV182" s="3"/>
      <c r="HW182" s="3"/>
      <c r="HX182" s="3"/>
      <c r="HY182" s="3"/>
      <c r="HZ182" s="3"/>
      <c r="IA182" s="3"/>
      <c r="IB182" s="3"/>
      <c r="IC182" s="3"/>
      <c r="ID182" s="3"/>
      <c r="IE182" s="3"/>
      <c r="IF182" s="3"/>
      <c r="IG182" s="3"/>
      <c r="IH182" s="3"/>
      <c r="II182" s="3"/>
      <c r="IJ182" s="3"/>
      <c r="IK182" s="3"/>
      <c r="IL182" s="3"/>
      <c r="IM182" s="3"/>
      <c r="IN182" s="3"/>
      <c r="IO182" s="3"/>
      <c r="IP182" s="3"/>
      <c r="IQ182" s="3"/>
      <c r="IR182" s="3"/>
      <c r="IS182" s="3"/>
      <c r="IT182" s="3"/>
      <c r="IU182" s="3"/>
      <c r="IV182" s="3"/>
      <c r="IW182" s="3"/>
      <c r="IX182" s="3"/>
      <c r="IY182" s="3"/>
      <c r="IZ182" s="3"/>
      <c r="JA182" s="3"/>
      <c r="JB182" s="3"/>
      <c r="JC182" s="3"/>
      <c r="JD182" s="3"/>
      <c r="JE182" s="3"/>
      <c r="JF182" s="3"/>
      <c r="JG182" s="3"/>
      <c r="JH182" s="3"/>
      <c r="JI182" s="3"/>
      <c r="JJ182" s="3"/>
      <c r="JK182" s="3"/>
      <c r="JL182" s="3"/>
      <c r="JM182" s="3"/>
      <c r="JN182" s="3"/>
      <c r="JO182" s="3"/>
      <c r="JP182" s="3"/>
      <c r="JQ182" s="3"/>
      <c r="JR182" s="3"/>
      <c r="JS182" s="3"/>
      <c r="JT182" s="3"/>
      <c r="JU182" s="3"/>
      <c r="JV182" s="3"/>
      <c r="JW182" s="3"/>
      <c r="JX182" s="3"/>
      <c r="JY182" s="3"/>
      <c r="JZ182" s="3"/>
      <c r="KA182" s="3"/>
      <c r="KB182" s="3"/>
      <c r="KC182" s="3"/>
      <c r="KD182" s="3"/>
      <c r="KE182" s="3"/>
      <c r="KF182" s="3"/>
      <c r="KG182" s="3"/>
      <c r="KH182" s="3"/>
      <c r="KI182" s="3"/>
      <c r="KJ182" s="3"/>
      <c r="KK182" s="3"/>
      <c r="KL182" s="3"/>
      <c r="KM182" s="3"/>
      <c r="KN182" s="3"/>
      <c r="KO182" s="3"/>
      <c r="KP182" s="3"/>
      <c r="KQ182" s="3"/>
      <c r="KR182" s="3"/>
      <c r="KS182" s="3"/>
      <c r="KT182" s="3"/>
      <c r="KU182" s="3"/>
      <c r="KV182" s="3"/>
      <c r="KW182" s="3"/>
      <c r="KX182" s="3"/>
      <c r="KY182" s="3"/>
      <c r="KZ182" s="3"/>
      <c r="LA182" s="3"/>
      <c r="LB182" s="3"/>
      <c r="LC182" s="3"/>
      <c r="LD182" s="3"/>
      <c r="LE182" s="3"/>
      <c r="LF182" s="3"/>
      <c r="LG182" s="3"/>
      <c r="LH182" s="3"/>
      <c r="LI182" s="3"/>
      <c r="LJ182" s="3"/>
      <c r="LK182" s="3"/>
      <c r="LL182" s="3"/>
      <c r="LM182" s="3"/>
      <c r="LN182" s="3"/>
      <c r="LO182" s="3"/>
      <c r="LP182" s="3"/>
      <c r="LQ182" s="3"/>
      <c r="LR182" s="3"/>
      <c r="LS182" s="3"/>
      <c r="LT182" s="3"/>
      <c r="LU182" s="3"/>
      <c r="LV182" s="3"/>
      <c r="LW182" s="3"/>
      <c r="LX182" s="3"/>
      <c r="LY182" s="3"/>
      <c r="LZ182" s="3"/>
      <c r="MA182" s="3"/>
      <c r="MB182" s="3"/>
      <c r="MC182" s="3"/>
      <c r="MD182" s="3"/>
      <c r="ME182" s="3"/>
      <c r="MF182" s="3"/>
      <c r="MG182" s="3"/>
      <c r="MH182" s="3"/>
      <c r="MI182" s="3"/>
      <c r="MJ182" s="3"/>
      <c r="MK182" s="3"/>
      <c r="ML182" s="3"/>
      <c r="MM182" s="3"/>
      <c r="MN182" s="3"/>
      <c r="MO182" s="3"/>
      <c r="MP182" s="3"/>
      <c r="MQ182" s="3"/>
      <c r="MR182" s="3"/>
      <c r="MS182" s="3"/>
      <c r="MT182" s="3"/>
      <c r="MU182" s="3"/>
      <c r="MV182" s="3"/>
      <c r="MW182" s="3"/>
      <c r="MX182" s="3"/>
      <c r="MY182" s="3"/>
      <c r="MZ182" s="3"/>
      <c r="NA182" s="3"/>
      <c r="NB182" s="3"/>
      <c r="NC182" s="3"/>
      <c r="ND182" s="3"/>
      <c r="NE182" s="3"/>
      <c r="NF182" s="3"/>
      <c r="NG182" s="3"/>
      <c r="NH182" s="3"/>
      <c r="NI182" s="3"/>
      <c r="NJ182" s="3"/>
      <c r="NK182" s="3"/>
      <c r="NL182" s="3"/>
      <c r="NM182" s="3"/>
      <c r="NN182" s="3"/>
      <c r="NO182" s="3"/>
      <c r="NP182" s="3"/>
      <c r="NQ182" s="3"/>
      <c r="NR182" s="3"/>
      <c r="NS182" s="3"/>
      <c r="NT182" s="3"/>
      <c r="NU182" s="3"/>
      <c r="NV182" s="3"/>
      <c r="NW182" s="3"/>
      <c r="NX182" s="3"/>
      <c r="NY182" s="3"/>
      <c r="NZ182" s="3"/>
      <c r="OA182" s="3"/>
      <c r="OB182" s="3"/>
      <c r="OC182" s="3"/>
      <c r="OD182" s="3"/>
      <c r="OE182" s="3"/>
      <c r="OF182" s="3"/>
      <c r="OG182" s="3"/>
      <c r="OH182" s="3"/>
      <c r="OI182" s="3"/>
      <c r="OJ182" s="3"/>
      <c r="OK182" s="3"/>
      <c r="OL182" s="3"/>
      <c r="OM182" s="3"/>
      <c r="ON182" s="3"/>
      <c r="OO182" s="3"/>
      <c r="OP182" s="3"/>
      <c r="OQ182" s="3"/>
      <c r="OR182" s="3"/>
      <c r="OS182" s="3"/>
      <c r="OT182" s="3"/>
      <c r="OU182" s="3"/>
      <c r="OV182" s="3"/>
      <c r="OW182" s="3"/>
      <c r="OX182" s="3"/>
      <c r="OY182" s="3"/>
      <c r="OZ182" s="3"/>
      <c r="PA182" s="3"/>
      <c r="PB182" s="3"/>
      <c r="PC182" s="3"/>
      <c r="PD182" s="3"/>
      <c r="PE182" s="3"/>
    </row>
    <row r="183" spans="1:421" s="469" customFormat="1" ht="111" customHeight="1">
      <c r="A183" s="677">
        <v>54</v>
      </c>
      <c r="B183" s="601">
        <v>7000024508</v>
      </c>
      <c r="C183" s="601">
        <v>1040</v>
      </c>
      <c r="D183" s="601">
        <v>130</v>
      </c>
      <c r="E183" s="601">
        <v>40</v>
      </c>
      <c r="F183" s="601" t="s">
        <v>528</v>
      </c>
      <c r="G183" s="599">
        <v>100044245</v>
      </c>
      <c r="H183" s="321"/>
      <c r="I183" s="322"/>
      <c r="J183" s="321"/>
      <c r="K183" s="320"/>
      <c r="L183" s="600" t="s">
        <v>601</v>
      </c>
      <c r="M183" s="600" t="s">
        <v>219</v>
      </c>
      <c r="N183" s="600">
        <v>31</v>
      </c>
      <c r="O183" s="465"/>
      <c r="P183" s="601">
        <v>18</v>
      </c>
      <c r="Q183" s="318" t="str">
        <f t="shared" si="33"/>
        <v>INCLUDED</v>
      </c>
      <c r="R183" s="318" t="str">
        <f t="shared" si="31"/>
        <v>INCLUDED</v>
      </c>
      <c r="S183" s="318" t="str">
        <f t="shared" si="34"/>
        <v>INCLUDED</v>
      </c>
      <c r="T183" s="466">
        <f t="shared" si="21"/>
        <v>0</v>
      </c>
      <c r="U183" s="300">
        <f t="shared" si="22"/>
        <v>0</v>
      </c>
      <c r="V183" s="371">
        <f>Discount!$J$36</f>
        <v>0</v>
      </c>
      <c r="W183" s="300">
        <f t="shared" si="23"/>
        <v>0</v>
      </c>
      <c r="X183" s="301">
        <f t="shared" si="24"/>
        <v>0</v>
      </c>
      <c r="Y183" s="467">
        <f t="shared" si="25"/>
        <v>0</v>
      </c>
      <c r="Z183" s="546">
        <f t="shared" si="26"/>
        <v>0</v>
      </c>
      <c r="AA183" s="467">
        <f t="shared" si="27"/>
        <v>0</v>
      </c>
      <c r="AB183" s="468">
        <f t="shared" si="28"/>
        <v>0</v>
      </c>
      <c r="AC183" s="467">
        <f t="shared" si="29"/>
        <v>0</v>
      </c>
      <c r="AD183" s="468"/>
      <c r="AE183" s="550"/>
      <c r="AF183" s="6"/>
      <c r="AG183" s="6"/>
      <c r="AH183" s="6"/>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c r="HI183" s="3"/>
      <c r="HJ183" s="3"/>
      <c r="HK183" s="3"/>
      <c r="HL183" s="3"/>
      <c r="HM183" s="3"/>
      <c r="HN183" s="3"/>
      <c r="HO183" s="3"/>
      <c r="HP183" s="3"/>
      <c r="HQ183" s="3"/>
      <c r="HR183" s="3"/>
      <c r="HS183" s="3"/>
      <c r="HT183" s="3"/>
      <c r="HU183" s="3"/>
      <c r="HV183" s="3"/>
      <c r="HW183" s="3"/>
      <c r="HX183" s="3"/>
      <c r="HY183" s="3"/>
      <c r="HZ183" s="3"/>
      <c r="IA183" s="3"/>
      <c r="IB183" s="3"/>
      <c r="IC183" s="3"/>
      <c r="ID183" s="3"/>
      <c r="IE183" s="3"/>
      <c r="IF183" s="3"/>
      <c r="IG183" s="3"/>
      <c r="IH183" s="3"/>
      <c r="II183" s="3"/>
      <c r="IJ183" s="3"/>
      <c r="IK183" s="3"/>
      <c r="IL183" s="3"/>
      <c r="IM183" s="3"/>
      <c r="IN183" s="3"/>
      <c r="IO183" s="3"/>
      <c r="IP183" s="3"/>
      <c r="IQ183" s="3"/>
      <c r="IR183" s="3"/>
      <c r="IS183" s="3"/>
      <c r="IT183" s="3"/>
      <c r="IU183" s="3"/>
      <c r="IV183" s="3"/>
      <c r="IW183" s="3"/>
      <c r="IX183" s="3"/>
      <c r="IY183" s="3"/>
      <c r="IZ183" s="3"/>
      <c r="JA183" s="3"/>
      <c r="JB183" s="3"/>
      <c r="JC183" s="3"/>
      <c r="JD183" s="3"/>
      <c r="JE183" s="3"/>
      <c r="JF183" s="3"/>
      <c r="JG183" s="3"/>
      <c r="JH183" s="3"/>
      <c r="JI183" s="3"/>
      <c r="JJ183" s="3"/>
      <c r="JK183" s="3"/>
      <c r="JL183" s="3"/>
      <c r="JM183" s="3"/>
      <c r="JN183" s="3"/>
      <c r="JO183" s="3"/>
      <c r="JP183" s="3"/>
      <c r="JQ183" s="3"/>
      <c r="JR183" s="3"/>
      <c r="JS183" s="3"/>
      <c r="JT183" s="3"/>
      <c r="JU183" s="3"/>
      <c r="JV183" s="3"/>
      <c r="JW183" s="3"/>
      <c r="JX183" s="3"/>
      <c r="JY183" s="3"/>
      <c r="JZ183" s="3"/>
      <c r="KA183" s="3"/>
      <c r="KB183" s="3"/>
      <c r="KC183" s="3"/>
      <c r="KD183" s="3"/>
      <c r="KE183" s="3"/>
      <c r="KF183" s="3"/>
      <c r="KG183" s="3"/>
      <c r="KH183" s="3"/>
      <c r="KI183" s="3"/>
      <c r="KJ183" s="3"/>
      <c r="KK183" s="3"/>
      <c r="KL183" s="3"/>
      <c r="KM183" s="3"/>
      <c r="KN183" s="3"/>
      <c r="KO183" s="3"/>
      <c r="KP183" s="3"/>
      <c r="KQ183" s="3"/>
      <c r="KR183" s="3"/>
      <c r="KS183" s="3"/>
      <c r="KT183" s="3"/>
      <c r="KU183" s="3"/>
      <c r="KV183" s="3"/>
      <c r="KW183" s="3"/>
      <c r="KX183" s="3"/>
      <c r="KY183" s="3"/>
      <c r="KZ183" s="3"/>
      <c r="LA183" s="3"/>
      <c r="LB183" s="3"/>
      <c r="LC183" s="3"/>
      <c r="LD183" s="3"/>
      <c r="LE183" s="3"/>
      <c r="LF183" s="3"/>
      <c r="LG183" s="3"/>
      <c r="LH183" s="3"/>
      <c r="LI183" s="3"/>
      <c r="LJ183" s="3"/>
      <c r="LK183" s="3"/>
      <c r="LL183" s="3"/>
      <c r="LM183" s="3"/>
      <c r="LN183" s="3"/>
      <c r="LO183" s="3"/>
      <c r="LP183" s="3"/>
      <c r="LQ183" s="3"/>
      <c r="LR183" s="3"/>
      <c r="LS183" s="3"/>
      <c r="LT183" s="3"/>
      <c r="LU183" s="3"/>
      <c r="LV183" s="3"/>
      <c r="LW183" s="3"/>
      <c r="LX183" s="3"/>
      <c r="LY183" s="3"/>
      <c r="LZ183" s="3"/>
      <c r="MA183" s="3"/>
      <c r="MB183" s="3"/>
      <c r="MC183" s="3"/>
      <c r="MD183" s="3"/>
      <c r="ME183" s="3"/>
      <c r="MF183" s="3"/>
      <c r="MG183" s="3"/>
      <c r="MH183" s="3"/>
      <c r="MI183" s="3"/>
      <c r="MJ183" s="3"/>
      <c r="MK183" s="3"/>
      <c r="ML183" s="3"/>
      <c r="MM183" s="3"/>
      <c r="MN183" s="3"/>
      <c r="MO183" s="3"/>
      <c r="MP183" s="3"/>
      <c r="MQ183" s="3"/>
      <c r="MR183" s="3"/>
      <c r="MS183" s="3"/>
      <c r="MT183" s="3"/>
      <c r="MU183" s="3"/>
      <c r="MV183" s="3"/>
      <c r="MW183" s="3"/>
      <c r="MX183" s="3"/>
      <c r="MY183" s="3"/>
      <c r="MZ183" s="3"/>
      <c r="NA183" s="3"/>
      <c r="NB183" s="3"/>
      <c r="NC183" s="3"/>
      <c r="ND183" s="3"/>
      <c r="NE183" s="3"/>
      <c r="NF183" s="3"/>
      <c r="NG183" s="3"/>
      <c r="NH183" s="3"/>
      <c r="NI183" s="3"/>
      <c r="NJ183" s="3"/>
      <c r="NK183" s="3"/>
      <c r="NL183" s="3"/>
      <c r="NM183" s="3"/>
      <c r="NN183" s="3"/>
      <c r="NO183" s="3"/>
      <c r="NP183" s="3"/>
      <c r="NQ183" s="3"/>
      <c r="NR183" s="3"/>
      <c r="NS183" s="3"/>
      <c r="NT183" s="3"/>
      <c r="NU183" s="3"/>
      <c r="NV183" s="3"/>
      <c r="NW183" s="3"/>
      <c r="NX183" s="3"/>
      <c r="NY183" s="3"/>
      <c r="NZ183" s="3"/>
      <c r="OA183" s="3"/>
      <c r="OB183" s="3"/>
      <c r="OC183" s="3"/>
      <c r="OD183" s="3"/>
      <c r="OE183" s="3"/>
      <c r="OF183" s="3"/>
      <c r="OG183" s="3"/>
      <c r="OH183" s="3"/>
      <c r="OI183" s="3"/>
      <c r="OJ183" s="3"/>
      <c r="OK183" s="3"/>
      <c r="OL183" s="3"/>
      <c r="OM183" s="3"/>
      <c r="ON183" s="3"/>
      <c r="OO183" s="3"/>
      <c r="OP183" s="3"/>
      <c r="OQ183" s="3"/>
      <c r="OR183" s="3"/>
      <c r="OS183" s="3"/>
      <c r="OT183" s="3"/>
      <c r="OU183" s="3"/>
      <c r="OV183" s="3"/>
      <c r="OW183" s="3"/>
      <c r="OX183" s="3"/>
      <c r="OY183" s="3"/>
      <c r="OZ183" s="3"/>
      <c r="PA183" s="3"/>
      <c r="PB183" s="3"/>
      <c r="PC183" s="3"/>
      <c r="PD183" s="3"/>
      <c r="PE183" s="3"/>
    </row>
    <row r="184" spans="1:421" s="469" customFormat="1" ht="111" customHeight="1">
      <c r="A184" s="677">
        <v>55</v>
      </c>
      <c r="B184" s="601">
        <v>7000024508</v>
      </c>
      <c r="C184" s="601">
        <v>1040</v>
      </c>
      <c r="D184" s="601">
        <v>130</v>
      </c>
      <c r="E184" s="601">
        <v>50</v>
      </c>
      <c r="F184" s="601" t="s">
        <v>528</v>
      </c>
      <c r="G184" s="599">
        <v>100044246</v>
      </c>
      <c r="H184" s="321"/>
      <c r="I184" s="322"/>
      <c r="J184" s="321"/>
      <c r="K184" s="320"/>
      <c r="L184" s="600" t="s">
        <v>602</v>
      </c>
      <c r="M184" s="600" t="s">
        <v>219</v>
      </c>
      <c r="N184" s="600">
        <v>21</v>
      </c>
      <c r="O184" s="465"/>
      <c r="P184" s="601">
        <v>18</v>
      </c>
      <c r="Q184" s="318" t="str">
        <f t="shared" si="33"/>
        <v>INCLUDED</v>
      </c>
      <c r="R184" s="318" t="str">
        <f t="shared" si="31"/>
        <v>INCLUDED</v>
      </c>
      <c r="S184" s="318" t="str">
        <f t="shared" si="34"/>
        <v>INCLUDED</v>
      </c>
      <c r="T184" s="466">
        <f t="shared" si="21"/>
        <v>0</v>
      </c>
      <c r="U184" s="300">
        <f t="shared" si="22"/>
        <v>0</v>
      </c>
      <c r="V184" s="371">
        <f>Discount!$J$36</f>
        <v>0</v>
      </c>
      <c r="W184" s="300">
        <f t="shared" si="23"/>
        <v>0</v>
      </c>
      <c r="X184" s="301">
        <f t="shared" si="24"/>
        <v>0</v>
      </c>
      <c r="Y184" s="467">
        <f t="shared" si="25"/>
        <v>0</v>
      </c>
      <c r="Z184" s="546">
        <f t="shared" si="26"/>
        <v>0</v>
      </c>
      <c r="AA184" s="467">
        <f t="shared" si="27"/>
        <v>0</v>
      </c>
      <c r="AB184" s="468">
        <f t="shared" si="28"/>
        <v>0</v>
      </c>
      <c r="AC184" s="467">
        <f t="shared" si="29"/>
        <v>0</v>
      </c>
      <c r="AD184" s="468"/>
      <c r="AE184" s="550"/>
      <c r="AF184" s="6"/>
      <c r="AG184" s="6"/>
      <c r="AH184" s="6"/>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c r="HW184" s="3"/>
      <c r="HX184" s="3"/>
      <c r="HY184" s="3"/>
      <c r="HZ184" s="3"/>
      <c r="IA184" s="3"/>
      <c r="IB184" s="3"/>
      <c r="IC184" s="3"/>
      <c r="ID184" s="3"/>
      <c r="IE184" s="3"/>
      <c r="IF184" s="3"/>
      <c r="IG184" s="3"/>
      <c r="IH184" s="3"/>
      <c r="II184" s="3"/>
      <c r="IJ184" s="3"/>
      <c r="IK184" s="3"/>
      <c r="IL184" s="3"/>
      <c r="IM184" s="3"/>
      <c r="IN184" s="3"/>
      <c r="IO184" s="3"/>
      <c r="IP184" s="3"/>
      <c r="IQ184" s="3"/>
      <c r="IR184" s="3"/>
      <c r="IS184" s="3"/>
      <c r="IT184" s="3"/>
      <c r="IU184" s="3"/>
      <c r="IV184" s="3"/>
      <c r="IW184" s="3"/>
      <c r="IX184" s="3"/>
      <c r="IY184" s="3"/>
      <c r="IZ184" s="3"/>
      <c r="JA184" s="3"/>
      <c r="JB184" s="3"/>
      <c r="JC184" s="3"/>
      <c r="JD184" s="3"/>
      <c r="JE184" s="3"/>
      <c r="JF184" s="3"/>
      <c r="JG184" s="3"/>
      <c r="JH184" s="3"/>
      <c r="JI184" s="3"/>
      <c r="JJ184" s="3"/>
      <c r="JK184" s="3"/>
      <c r="JL184" s="3"/>
      <c r="JM184" s="3"/>
      <c r="JN184" s="3"/>
      <c r="JO184" s="3"/>
      <c r="JP184" s="3"/>
      <c r="JQ184" s="3"/>
      <c r="JR184" s="3"/>
      <c r="JS184" s="3"/>
      <c r="JT184" s="3"/>
      <c r="JU184" s="3"/>
      <c r="JV184" s="3"/>
      <c r="JW184" s="3"/>
      <c r="JX184" s="3"/>
      <c r="JY184" s="3"/>
      <c r="JZ184" s="3"/>
      <c r="KA184" s="3"/>
      <c r="KB184" s="3"/>
      <c r="KC184" s="3"/>
      <c r="KD184" s="3"/>
      <c r="KE184" s="3"/>
      <c r="KF184" s="3"/>
      <c r="KG184" s="3"/>
      <c r="KH184" s="3"/>
      <c r="KI184" s="3"/>
      <c r="KJ184" s="3"/>
      <c r="KK184" s="3"/>
      <c r="KL184" s="3"/>
      <c r="KM184" s="3"/>
      <c r="KN184" s="3"/>
      <c r="KO184" s="3"/>
      <c r="KP184" s="3"/>
      <c r="KQ184" s="3"/>
      <c r="KR184" s="3"/>
      <c r="KS184" s="3"/>
      <c r="KT184" s="3"/>
      <c r="KU184" s="3"/>
      <c r="KV184" s="3"/>
      <c r="KW184" s="3"/>
      <c r="KX184" s="3"/>
      <c r="KY184" s="3"/>
      <c r="KZ184" s="3"/>
      <c r="LA184" s="3"/>
      <c r="LB184" s="3"/>
      <c r="LC184" s="3"/>
      <c r="LD184" s="3"/>
      <c r="LE184" s="3"/>
      <c r="LF184" s="3"/>
      <c r="LG184" s="3"/>
      <c r="LH184" s="3"/>
      <c r="LI184" s="3"/>
      <c r="LJ184" s="3"/>
      <c r="LK184" s="3"/>
      <c r="LL184" s="3"/>
      <c r="LM184" s="3"/>
      <c r="LN184" s="3"/>
      <c r="LO184" s="3"/>
      <c r="LP184" s="3"/>
      <c r="LQ184" s="3"/>
      <c r="LR184" s="3"/>
      <c r="LS184" s="3"/>
      <c r="LT184" s="3"/>
      <c r="LU184" s="3"/>
      <c r="LV184" s="3"/>
      <c r="LW184" s="3"/>
      <c r="LX184" s="3"/>
      <c r="LY184" s="3"/>
      <c r="LZ184" s="3"/>
      <c r="MA184" s="3"/>
      <c r="MB184" s="3"/>
      <c r="MC184" s="3"/>
      <c r="MD184" s="3"/>
      <c r="ME184" s="3"/>
      <c r="MF184" s="3"/>
      <c r="MG184" s="3"/>
      <c r="MH184" s="3"/>
      <c r="MI184" s="3"/>
      <c r="MJ184" s="3"/>
      <c r="MK184" s="3"/>
      <c r="ML184" s="3"/>
      <c r="MM184" s="3"/>
      <c r="MN184" s="3"/>
      <c r="MO184" s="3"/>
      <c r="MP184" s="3"/>
      <c r="MQ184" s="3"/>
      <c r="MR184" s="3"/>
      <c r="MS184" s="3"/>
      <c r="MT184" s="3"/>
      <c r="MU184" s="3"/>
      <c r="MV184" s="3"/>
      <c r="MW184" s="3"/>
      <c r="MX184" s="3"/>
      <c r="MY184" s="3"/>
      <c r="MZ184" s="3"/>
      <c r="NA184" s="3"/>
      <c r="NB184" s="3"/>
      <c r="NC184" s="3"/>
      <c r="ND184" s="3"/>
      <c r="NE184" s="3"/>
      <c r="NF184" s="3"/>
      <c r="NG184" s="3"/>
      <c r="NH184" s="3"/>
      <c r="NI184" s="3"/>
      <c r="NJ184" s="3"/>
      <c r="NK184" s="3"/>
      <c r="NL184" s="3"/>
      <c r="NM184" s="3"/>
      <c r="NN184" s="3"/>
      <c r="NO184" s="3"/>
      <c r="NP184" s="3"/>
      <c r="NQ184" s="3"/>
      <c r="NR184" s="3"/>
      <c r="NS184" s="3"/>
      <c r="NT184" s="3"/>
      <c r="NU184" s="3"/>
      <c r="NV184" s="3"/>
      <c r="NW184" s="3"/>
      <c r="NX184" s="3"/>
      <c r="NY184" s="3"/>
      <c r="NZ184" s="3"/>
      <c r="OA184" s="3"/>
      <c r="OB184" s="3"/>
      <c r="OC184" s="3"/>
      <c r="OD184" s="3"/>
      <c r="OE184" s="3"/>
      <c r="OF184" s="3"/>
      <c r="OG184" s="3"/>
      <c r="OH184" s="3"/>
      <c r="OI184" s="3"/>
      <c r="OJ184" s="3"/>
      <c r="OK184" s="3"/>
      <c r="OL184" s="3"/>
      <c r="OM184" s="3"/>
      <c r="ON184" s="3"/>
      <c r="OO184" s="3"/>
      <c r="OP184" s="3"/>
      <c r="OQ184" s="3"/>
      <c r="OR184" s="3"/>
      <c r="OS184" s="3"/>
      <c r="OT184" s="3"/>
      <c r="OU184" s="3"/>
      <c r="OV184" s="3"/>
      <c r="OW184" s="3"/>
      <c r="OX184" s="3"/>
      <c r="OY184" s="3"/>
      <c r="OZ184" s="3"/>
      <c r="PA184" s="3"/>
      <c r="PB184" s="3"/>
      <c r="PC184" s="3"/>
      <c r="PD184" s="3"/>
      <c r="PE184" s="3"/>
    </row>
    <row r="185" spans="1:421" s="469" customFormat="1" ht="111" customHeight="1">
      <c r="A185" s="677">
        <v>56</v>
      </c>
      <c r="B185" s="601">
        <v>7000024508</v>
      </c>
      <c r="C185" s="601">
        <v>1040</v>
      </c>
      <c r="D185" s="601">
        <v>130</v>
      </c>
      <c r="E185" s="601">
        <v>60</v>
      </c>
      <c r="F185" s="601" t="s">
        <v>528</v>
      </c>
      <c r="G185" s="599">
        <v>100044247</v>
      </c>
      <c r="H185" s="321"/>
      <c r="I185" s="322"/>
      <c r="J185" s="321"/>
      <c r="K185" s="320"/>
      <c r="L185" s="600" t="s">
        <v>603</v>
      </c>
      <c r="M185" s="600" t="s">
        <v>219</v>
      </c>
      <c r="N185" s="600">
        <v>10</v>
      </c>
      <c r="O185" s="465"/>
      <c r="P185" s="601">
        <v>18</v>
      </c>
      <c r="Q185" s="318" t="str">
        <f t="shared" si="33"/>
        <v>INCLUDED</v>
      </c>
      <c r="R185" s="318" t="str">
        <f t="shared" si="31"/>
        <v>INCLUDED</v>
      </c>
      <c r="S185" s="318" t="str">
        <f t="shared" si="34"/>
        <v>INCLUDED</v>
      </c>
      <c r="T185" s="466">
        <f t="shared" si="21"/>
        <v>0</v>
      </c>
      <c r="U185" s="300">
        <f t="shared" si="22"/>
        <v>0</v>
      </c>
      <c r="V185" s="371">
        <f>Discount!$J$36</f>
        <v>0</v>
      </c>
      <c r="W185" s="300">
        <f t="shared" si="23"/>
        <v>0</v>
      </c>
      <c r="X185" s="301">
        <f t="shared" si="24"/>
        <v>0</v>
      </c>
      <c r="Y185" s="467">
        <f t="shared" si="25"/>
        <v>0</v>
      </c>
      <c r="Z185" s="546">
        <f t="shared" si="26"/>
        <v>0</v>
      </c>
      <c r="AA185" s="467">
        <f t="shared" si="27"/>
        <v>0</v>
      </c>
      <c r="AB185" s="468">
        <f t="shared" si="28"/>
        <v>0</v>
      </c>
      <c r="AC185" s="467">
        <f t="shared" si="29"/>
        <v>0</v>
      </c>
      <c r="AD185" s="468"/>
      <c r="AE185" s="550"/>
      <c r="AF185" s="6"/>
      <c r="AG185" s="6"/>
      <c r="AH185" s="6"/>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3"/>
      <c r="HL185" s="3"/>
      <c r="HM185" s="3"/>
      <c r="HN185" s="3"/>
      <c r="HO185" s="3"/>
      <c r="HP185" s="3"/>
      <c r="HQ185" s="3"/>
      <c r="HR185" s="3"/>
      <c r="HS185" s="3"/>
      <c r="HT185" s="3"/>
      <c r="HU185" s="3"/>
      <c r="HV185" s="3"/>
      <c r="HW185" s="3"/>
      <c r="HX185" s="3"/>
      <c r="HY185" s="3"/>
      <c r="HZ185" s="3"/>
      <c r="IA185" s="3"/>
      <c r="IB185" s="3"/>
      <c r="IC185" s="3"/>
      <c r="ID185" s="3"/>
      <c r="IE185" s="3"/>
      <c r="IF185" s="3"/>
      <c r="IG185" s="3"/>
      <c r="IH185" s="3"/>
      <c r="II185" s="3"/>
      <c r="IJ185" s="3"/>
      <c r="IK185" s="3"/>
      <c r="IL185" s="3"/>
      <c r="IM185" s="3"/>
      <c r="IN185" s="3"/>
      <c r="IO185" s="3"/>
      <c r="IP185" s="3"/>
      <c r="IQ185" s="3"/>
      <c r="IR185" s="3"/>
      <c r="IS185" s="3"/>
      <c r="IT185" s="3"/>
      <c r="IU185" s="3"/>
      <c r="IV185" s="3"/>
      <c r="IW185" s="3"/>
      <c r="IX185" s="3"/>
      <c r="IY185" s="3"/>
      <c r="IZ185" s="3"/>
      <c r="JA185" s="3"/>
      <c r="JB185" s="3"/>
      <c r="JC185" s="3"/>
      <c r="JD185" s="3"/>
      <c r="JE185" s="3"/>
      <c r="JF185" s="3"/>
      <c r="JG185" s="3"/>
      <c r="JH185" s="3"/>
      <c r="JI185" s="3"/>
      <c r="JJ185" s="3"/>
      <c r="JK185" s="3"/>
      <c r="JL185" s="3"/>
      <c r="JM185" s="3"/>
      <c r="JN185" s="3"/>
      <c r="JO185" s="3"/>
      <c r="JP185" s="3"/>
      <c r="JQ185" s="3"/>
      <c r="JR185" s="3"/>
      <c r="JS185" s="3"/>
      <c r="JT185" s="3"/>
      <c r="JU185" s="3"/>
      <c r="JV185" s="3"/>
      <c r="JW185" s="3"/>
      <c r="JX185" s="3"/>
      <c r="JY185" s="3"/>
      <c r="JZ185" s="3"/>
      <c r="KA185" s="3"/>
      <c r="KB185" s="3"/>
      <c r="KC185" s="3"/>
      <c r="KD185" s="3"/>
      <c r="KE185" s="3"/>
      <c r="KF185" s="3"/>
      <c r="KG185" s="3"/>
      <c r="KH185" s="3"/>
      <c r="KI185" s="3"/>
      <c r="KJ185" s="3"/>
      <c r="KK185" s="3"/>
      <c r="KL185" s="3"/>
      <c r="KM185" s="3"/>
      <c r="KN185" s="3"/>
      <c r="KO185" s="3"/>
      <c r="KP185" s="3"/>
      <c r="KQ185" s="3"/>
      <c r="KR185" s="3"/>
      <c r="KS185" s="3"/>
      <c r="KT185" s="3"/>
      <c r="KU185" s="3"/>
      <c r="KV185" s="3"/>
      <c r="KW185" s="3"/>
      <c r="KX185" s="3"/>
      <c r="KY185" s="3"/>
      <c r="KZ185" s="3"/>
      <c r="LA185" s="3"/>
      <c r="LB185" s="3"/>
      <c r="LC185" s="3"/>
      <c r="LD185" s="3"/>
      <c r="LE185" s="3"/>
      <c r="LF185" s="3"/>
      <c r="LG185" s="3"/>
      <c r="LH185" s="3"/>
      <c r="LI185" s="3"/>
      <c r="LJ185" s="3"/>
      <c r="LK185" s="3"/>
      <c r="LL185" s="3"/>
      <c r="LM185" s="3"/>
      <c r="LN185" s="3"/>
      <c r="LO185" s="3"/>
      <c r="LP185" s="3"/>
      <c r="LQ185" s="3"/>
      <c r="LR185" s="3"/>
      <c r="LS185" s="3"/>
      <c r="LT185" s="3"/>
      <c r="LU185" s="3"/>
      <c r="LV185" s="3"/>
      <c r="LW185" s="3"/>
      <c r="LX185" s="3"/>
      <c r="LY185" s="3"/>
      <c r="LZ185" s="3"/>
      <c r="MA185" s="3"/>
      <c r="MB185" s="3"/>
      <c r="MC185" s="3"/>
      <c r="MD185" s="3"/>
      <c r="ME185" s="3"/>
      <c r="MF185" s="3"/>
      <c r="MG185" s="3"/>
      <c r="MH185" s="3"/>
      <c r="MI185" s="3"/>
      <c r="MJ185" s="3"/>
      <c r="MK185" s="3"/>
      <c r="ML185" s="3"/>
      <c r="MM185" s="3"/>
      <c r="MN185" s="3"/>
      <c r="MO185" s="3"/>
      <c r="MP185" s="3"/>
      <c r="MQ185" s="3"/>
      <c r="MR185" s="3"/>
      <c r="MS185" s="3"/>
      <c r="MT185" s="3"/>
      <c r="MU185" s="3"/>
      <c r="MV185" s="3"/>
      <c r="MW185" s="3"/>
      <c r="MX185" s="3"/>
      <c r="MY185" s="3"/>
      <c r="MZ185" s="3"/>
      <c r="NA185" s="3"/>
      <c r="NB185" s="3"/>
      <c r="NC185" s="3"/>
      <c r="ND185" s="3"/>
      <c r="NE185" s="3"/>
      <c r="NF185" s="3"/>
      <c r="NG185" s="3"/>
      <c r="NH185" s="3"/>
      <c r="NI185" s="3"/>
      <c r="NJ185" s="3"/>
      <c r="NK185" s="3"/>
      <c r="NL185" s="3"/>
      <c r="NM185" s="3"/>
      <c r="NN185" s="3"/>
      <c r="NO185" s="3"/>
      <c r="NP185" s="3"/>
      <c r="NQ185" s="3"/>
      <c r="NR185" s="3"/>
      <c r="NS185" s="3"/>
      <c r="NT185" s="3"/>
      <c r="NU185" s="3"/>
      <c r="NV185" s="3"/>
      <c r="NW185" s="3"/>
      <c r="NX185" s="3"/>
      <c r="NY185" s="3"/>
      <c r="NZ185" s="3"/>
      <c r="OA185" s="3"/>
      <c r="OB185" s="3"/>
      <c r="OC185" s="3"/>
      <c r="OD185" s="3"/>
      <c r="OE185" s="3"/>
      <c r="OF185" s="3"/>
      <c r="OG185" s="3"/>
      <c r="OH185" s="3"/>
      <c r="OI185" s="3"/>
      <c r="OJ185" s="3"/>
      <c r="OK185" s="3"/>
      <c r="OL185" s="3"/>
      <c r="OM185" s="3"/>
      <c r="ON185" s="3"/>
      <c r="OO185" s="3"/>
      <c r="OP185" s="3"/>
      <c r="OQ185" s="3"/>
      <c r="OR185" s="3"/>
      <c r="OS185" s="3"/>
      <c r="OT185" s="3"/>
      <c r="OU185" s="3"/>
      <c r="OV185" s="3"/>
      <c r="OW185" s="3"/>
      <c r="OX185" s="3"/>
      <c r="OY185" s="3"/>
      <c r="OZ185" s="3"/>
      <c r="PA185" s="3"/>
      <c r="PB185" s="3"/>
      <c r="PC185" s="3"/>
      <c r="PD185" s="3"/>
      <c r="PE185" s="3"/>
    </row>
    <row r="186" spans="1:421" s="469" customFormat="1" ht="111" customHeight="1">
      <c r="A186" s="677">
        <v>57</v>
      </c>
      <c r="B186" s="601">
        <v>7000024508</v>
      </c>
      <c r="C186" s="601">
        <v>1040</v>
      </c>
      <c r="D186" s="601">
        <v>130</v>
      </c>
      <c r="E186" s="601">
        <v>70</v>
      </c>
      <c r="F186" s="601" t="s">
        <v>528</v>
      </c>
      <c r="G186" s="599">
        <v>100044248</v>
      </c>
      <c r="H186" s="321"/>
      <c r="I186" s="322"/>
      <c r="J186" s="321"/>
      <c r="K186" s="320"/>
      <c r="L186" s="600" t="s">
        <v>604</v>
      </c>
      <c r="M186" s="600" t="s">
        <v>219</v>
      </c>
      <c r="N186" s="600">
        <v>61</v>
      </c>
      <c r="O186" s="465"/>
      <c r="P186" s="601">
        <v>18</v>
      </c>
      <c r="Q186" s="318" t="str">
        <f t="shared" si="33"/>
        <v>INCLUDED</v>
      </c>
      <c r="R186" s="318" t="str">
        <f t="shared" si="31"/>
        <v>INCLUDED</v>
      </c>
      <c r="S186" s="318" t="str">
        <f t="shared" si="34"/>
        <v>INCLUDED</v>
      </c>
      <c r="T186" s="466">
        <f t="shared" si="21"/>
        <v>0</v>
      </c>
      <c r="U186" s="300">
        <f t="shared" si="22"/>
        <v>0</v>
      </c>
      <c r="V186" s="371">
        <f>Discount!$J$36</f>
        <v>0</v>
      </c>
      <c r="W186" s="300">
        <f t="shared" si="23"/>
        <v>0</v>
      </c>
      <c r="X186" s="301">
        <f t="shared" si="24"/>
        <v>0</v>
      </c>
      <c r="Y186" s="467">
        <f t="shared" si="25"/>
        <v>0</v>
      </c>
      <c r="Z186" s="546">
        <f t="shared" si="26"/>
        <v>0</v>
      </c>
      <c r="AA186" s="467">
        <f t="shared" si="27"/>
        <v>0</v>
      </c>
      <c r="AB186" s="468">
        <f t="shared" si="28"/>
        <v>0</v>
      </c>
      <c r="AC186" s="467">
        <f t="shared" si="29"/>
        <v>0</v>
      </c>
      <c r="AD186" s="468"/>
      <c r="AE186" s="550"/>
      <c r="AF186" s="6"/>
      <c r="AG186" s="6"/>
      <c r="AH186" s="6"/>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c r="GO186" s="3"/>
      <c r="GP186" s="3"/>
      <c r="GQ186" s="3"/>
      <c r="GR186" s="3"/>
      <c r="GS186" s="3"/>
      <c r="GT186" s="3"/>
      <c r="GU186" s="3"/>
      <c r="GV186" s="3"/>
      <c r="GW186" s="3"/>
      <c r="GX186" s="3"/>
      <c r="GY186" s="3"/>
      <c r="GZ186" s="3"/>
      <c r="HA186" s="3"/>
      <c r="HB186" s="3"/>
      <c r="HC186" s="3"/>
      <c r="HD186" s="3"/>
      <c r="HE186" s="3"/>
      <c r="HF186" s="3"/>
      <c r="HG186" s="3"/>
      <c r="HH186" s="3"/>
      <c r="HI186" s="3"/>
      <c r="HJ186" s="3"/>
      <c r="HK186" s="3"/>
      <c r="HL186" s="3"/>
      <c r="HM186" s="3"/>
      <c r="HN186" s="3"/>
      <c r="HO186" s="3"/>
      <c r="HP186" s="3"/>
      <c r="HQ186" s="3"/>
      <c r="HR186" s="3"/>
      <c r="HS186" s="3"/>
      <c r="HT186" s="3"/>
      <c r="HU186" s="3"/>
      <c r="HV186" s="3"/>
      <c r="HW186" s="3"/>
      <c r="HX186" s="3"/>
      <c r="HY186" s="3"/>
      <c r="HZ186" s="3"/>
      <c r="IA186" s="3"/>
      <c r="IB186" s="3"/>
      <c r="IC186" s="3"/>
      <c r="ID186" s="3"/>
      <c r="IE186" s="3"/>
      <c r="IF186" s="3"/>
      <c r="IG186" s="3"/>
      <c r="IH186" s="3"/>
      <c r="II186" s="3"/>
      <c r="IJ186" s="3"/>
      <c r="IK186" s="3"/>
      <c r="IL186" s="3"/>
      <c r="IM186" s="3"/>
      <c r="IN186" s="3"/>
      <c r="IO186" s="3"/>
      <c r="IP186" s="3"/>
      <c r="IQ186" s="3"/>
      <c r="IR186" s="3"/>
      <c r="IS186" s="3"/>
      <c r="IT186" s="3"/>
      <c r="IU186" s="3"/>
      <c r="IV186" s="3"/>
      <c r="IW186" s="3"/>
      <c r="IX186" s="3"/>
      <c r="IY186" s="3"/>
      <c r="IZ186" s="3"/>
      <c r="JA186" s="3"/>
      <c r="JB186" s="3"/>
      <c r="JC186" s="3"/>
      <c r="JD186" s="3"/>
      <c r="JE186" s="3"/>
      <c r="JF186" s="3"/>
      <c r="JG186" s="3"/>
      <c r="JH186" s="3"/>
      <c r="JI186" s="3"/>
      <c r="JJ186" s="3"/>
      <c r="JK186" s="3"/>
      <c r="JL186" s="3"/>
      <c r="JM186" s="3"/>
      <c r="JN186" s="3"/>
      <c r="JO186" s="3"/>
      <c r="JP186" s="3"/>
      <c r="JQ186" s="3"/>
      <c r="JR186" s="3"/>
      <c r="JS186" s="3"/>
      <c r="JT186" s="3"/>
      <c r="JU186" s="3"/>
      <c r="JV186" s="3"/>
      <c r="JW186" s="3"/>
      <c r="JX186" s="3"/>
      <c r="JY186" s="3"/>
      <c r="JZ186" s="3"/>
      <c r="KA186" s="3"/>
      <c r="KB186" s="3"/>
      <c r="KC186" s="3"/>
      <c r="KD186" s="3"/>
      <c r="KE186" s="3"/>
      <c r="KF186" s="3"/>
      <c r="KG186" s="3"/>
      <c r="KH186" s="3"/>
      <c r="KI186" s="3"/>
      <c r="KJ186" s="3"/>
      <c r="KK186" s="3"/>
      <c r="KL186" s="3"/>
      <c r="KM186" s="3"/>
      <c r="KN186" s="3"/>
      <c r="KO186" s="3"/>
      <c r="KP186" s="3"/>
      <c r="KQ186" s="3"/>
      <c r="KR186" s="3"/>
      <c r="KS186" s="3"/>
      <c r="KT186" s="3"/>
      <c r="KU186" s="3"/>
      <c r="KV186" s="3"/>
      <c r="KW186" s="3"/>
      <c r="KX186" s="3"/>
      <c r="KY186" s="3"/>
      <c r="KZ186" s="3"/>
      <c r="LA186" s="3"/>
      <c r="LB186" s="3"/>
      <c r="LC186" s="3"/>
      <c r="LD186" s="3"/>
      <c r="LE186" s="3"/>
      <c r="LF186" s="3"/>
      <c r="LG186" s="3"/>
      <c r="LH186" s="3"/>
      <c r="LI186" s="3"/>
      <c r="LJ186" s="3"/>
      <c r="LK186" s="3"/>
      <c r="LL186" s="3"/>
      <c r="LM186" s="3"/>
      <c r="LN186" s="3"/>
      <c r="LO186" s="3"/>
      <c r="LP186" s="3"/>
      <c r="LQ186" s="3"/>
      <c r="LR186" s="3"/>
      <c r="LS186" s="3"/>
      <c r="LT186" s="3"/>
      <c r="LU186" s="3"/>
      <c r="LV186" s="3"/>
      <c r="LW186" s="3"/>
      <c r="LX186" s="3"/>
      <c r="LY186" s="3"/>
      <c r="LZ186" s="3"/>
      <c r="MA186" s="3"/>
      <c r="MB186" s="3"/>
      <c r="MC186" s="3"/>
      <c r="MD186" s="3"/>
      <c r="ME186" s="3"/>
      <c r="MF186" s="3"/>
      <c r="MG186" s="3"/>
      <c r="MH186" s="3"/>
      <c r="MI186" s="3"/>
      <c r="MJ186" s="3"/>
      <c r="MK186" s="3"/>
      <c r="ML186" s="3"/>
      <c r="MM186" s="3"/>
      <c r="MN186" s="3"/>
      <c r="MO186" s="3"/>
      <c r="MP186" s="3"/>
      <c r="MQ186" s="3"/>
      <c r="MR186" s="3"/>
      <c r="MS186" s="3"/>
      <c r="MT186" s="3"/>
      <c r="MU186" s="3"/>
      <c r="MV186" s="3"/>
      <c r="MW186" s="3"/>
      <c r="MX186" s="3"/>
      <c r="MY186" s="3"/>
      <c r="MZ186" s="3"/>
      <c r="NA186" s="3"/>
      <c r="NB186" s="3"/>
      <c r="NC186" s="3"/>
      <c r="ND186" s="3"/>
      <c r="NE186" s="3"/>
      <c r="NF186" s="3"/>
      <c r="NG186" s="3"/>
      <c r="NH186" s="3"/>
      <c r="NI186" s="3"/>
      <c r="NJ186" s="3"/>
      <c r="NK186" s="3"/>
      <c r="NL186" s="3"/>
      <c r="NM186" s="3"/>
      <c r="NN186" s="3"/>
      <c r="NO186" s="3"/>
      <c r="NP186" s="3"/>
      <c r="NQ186" s="3"/>
      <c r="NR186" s="3"/>
      <c r="NS186" s="3"/>
      <c r="NT186" s="3"/>
      <c r="NU186" s="3"/>
      <c r="NV186" s="3"/>
      <c r="NW186" s="3"/>
      <c r="NX186" s="3"/>
      <c r="NY186" s="3"/>
      <c r="NZ186" s="3"/>
      <c r="OA186" s="3"/>
      <c r="OB186" s="3"/>
      <c r="OC186" s="3"/>
      <c r="OD186" s="3"/>
      <c r="OE186" s="3"/>
      <c r="OF186" s="3"/>
      <c r="OG186" s="3"/>
      <c r="OH186" s="3"/>
      <c r="OI186" s="3"/>
      <c r="OJ186" s="3"/>
      <c r="OK186" s="3"/>
      <c r="OL186" s="3"/>
      <c r="OM186" s="3"/>
      <c r="ON186" s="3"/>
      <c r="OO186" s="3"/>
      <c r="OP186" s="3"/>
      <c r="OQ186" s="3"/>
      <c r="OR186" s="3"/>
      <c r="OS186" s="3"/>
      <c r="OT186" s="3"/>
      <c r="OU186" s="3"/>
      <c r="OV186" s="3"/>
      <c r="OW186" s="3"/>
      <c r="OX186" s="3"/>
      <c r="OY186" s="3"/>
      <c r="OZ186" s="3"/>
      <c r="PA186" s="3"/>
      <c r="PB186" s="3"/>
      <c r="PC186" s="3"/>
      <c r="PD186" s="3"/>
      <c r="PE186" s="3"/>
    </row>
    <row r="187" spans="1:421" s="469" customFormat="1" ht="111" customHeight="1">
      <c r="A187" s="677">
        <v>58</v>
      </c>
      <c r="B187" s="601">
        <v>7000024508</v>
      </c>
      <c r="C187" s="601">
        <v>1040</v>
      </c>
      <c r="D187" s="601">
        <v>130</v>
      </c>
      <c r="E187" s="601">
        <v>80</v>
      </c>
      <c r="F187" s="601" t="s">
        <v>528</v>
      </c>
      <c r="G187" s="599">
        <v>100044249</v>
      </c>
      <c r="H187" s="321"/>
      <c r="I187" s="322"/>
      <c r="J187" s="321"/>
      <c r="K187" s="320"/>
      <c r="L187" s="600" t="s">
        <v>605</v>
      </c>
      <c r="M187" s="600" t="s">
        <v>219</v>
      </c>
      <c r="N187" s="600">
        <v>115</v>
      </c>
      <c r="O187" s="465"/>
      <c r="P187" s="601">
        <v>18</v>
      </c>
      <c r="Q187" s="318" t="str">
        <f t="shared" si="33"/>
        <v>INCLUDED</v>
      </c>
      <c r="R187" s="318" t="str">
        <f t="shared" si="31"/>
        <v>INCLUDED</v>
      </c>
      <c r="S187" s="318" t="str">
        <f t="shared" si="34"/>
        <v>INCLUDED</v>
      </c>
      <c r="T187" s="466">
        <f t="shared" si="21"/>
        <v>0</v>
      </c>
      <c r="U187" s="300">
        <f t="shared" si="22"/>
        <v>0</v>
      </c>
      <c r="V187" s="371">
        <f>Discount!$J$36</f>
        <v>0</v>
      </c>
      <c r="W187" s="300">
        <f t="shared" si="23"/>
        <v>0</v>
      </c>
      <c r="X187" s="301">
        <f t="shared" si="24"/>
        <v>0</v>
      </c>
      <c r="Y187" s="467">
        <f t="shared" si="25"/>
        <v>0</v>
      </c>
      <c r="Z187" s="546">
        <f t="shared" si="26"/>
        <v>0</v>
      </c>
      <c r="AA187" s="467">
        <f t="shared" si="27"/>
        <v>0</v>
      </c>
      <c r="AB187" s="468">
        <f t="shared" si="28"/>
        <v>0</v>
      </c>
      <c r="AC187" s="467">
        <f t="shared" si="29"/>
        <v>0</v>
      </c>
      <c r="AD187" s="468"/>
      <c r="AE187" s="550"/>
      <c r="AF187" s="6"/>
      <c r="AG187" s="6"/>
      <c r="AH187" s="6"/>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c r="GO187" s="3"/>
      <c r="GP187" s="3"/>
      <c r="GQ187" s="3"/>
      <c r="GR187" s="3"/>
      <c r="GS187" s="3"/>
      <c r="GT187" s="3"/>
      <c r="GU187" s="3"/>
      <c r="GV187" s="3"/>
      <c r="GW187" s="3"/>
      <c r="GX187" s="3"/>
      <c r="GY187" s="3"/>
      <c r="GZ187" s="3"/>
      <c r="HA187" s="3"/>
      <c r="HB187" s="3"/>
      <c r="HC187" s="3"/>
      <c r="HD187" s="3"/>
      <c r="HE187" s="3"/>
      <c r="HF187" s="3"/>
      <c r="HG187" s="3"/>
      <c r="HH187" s="3"/>
      <c r="HI187" s="3"/>
      <c r="HJ187" s="3"/>
      <c r="HK187" s="3"/>
      <c r="HL187" s="3"/>
      <c r="HM187" s="3"/>
      <c r="HN187" s="3"/>
      <c r="HO187" s="3"/>
      <c r="HP187" s="3"/>
      <c r="HQ187" s="3"/>
      <c r="HR187" s="3"/>
      <c r="HS187" s="3"/>
      <c r="HT187" s="3"/>
      <c r="HU187" s="3"/>
      <c r="HV187" s="3"/>
      <c r="HW187" s="3"/>
      <c r="HX187" s="3"/>
      <c r="HY187" s="3"/>
      <c r="HZ187" s="3"/>
      <c r="IA187" s="3"/>
      <c r="IB187" s="3"/>
      <c r="IC187" s="3"/>
      <c r="ID187" s="3"/>
      <c r="IE187" s="3"/>
      <c r="IF187" s="3"/>
      <c r="IG187" s="3"/>
      <c r="IH187" s="3"/>
      <c r="II187" s="3"/>
      <c r="IJ187" s="3"/>
      <c r="IK187" s="3"/>
      <c r="IL187" s="3"/>
      <c r="IM187" s="3"/>
      <c r="IN187" s="3"/>
      <c r="IO187" s="3"/>
      <c r="IP187" s="3"/>
      <c r="IQ187" s="3"/>
      <c r="IR187" s="3"/>
      <c r="IS187" s="3"/>
      <c r="IT187" s="3"/>
      <c r="IU187" s="3"/>
      <c r="IV187" s="3"/>
      <c r="IW187" s="3"/>
      <c r="IX187" s="3"/>
      <c r="IY187" s="3"/>
      <c r="IZ187" s="3"/>
      <c r="JA187" s="3"/>
      <c r="JB187" s="3"/>
      <c r="JC187" s="3"/>
      <c r="JD187" s="3"/>
      <c r="JE187" s="3"/>
      <c r="JF187" s="3"/>
      <c r="JG187" s="3"/>
      <c r="JH187" s="3"/>
      <c r="JI187" s="3"/>
      <c r="JJ187" s="3"/>
      <c r="JK187" s="3"/>
      <c r="JL187" s="3"/>
      <c r="JM187" s="3"/>
      <c r="JN187" s="3"/>
      <c r="JO187" s="3"/>
      <c r="JP187" s="3"/>
      <c r="JQ187" s="3"/>
      <c r="JR187" s="3"/>
      <c r="JS187" s="3"/>
      <c r="JT187" s="3"/>
      <c r="JU187" s="3"/>
      <c r="JV187" s="3"/>
      <c r="JW187" s="3"/>
      <c r="JX187" s="3"/>
      <c r="JY187" s="3"/>
      <c r="JZ187" s="3"/>
      <c r="KA187" s="3"/>
      <c r="KB187" s="3"/>
      <c r="KC187" s="3"/>
      <c r="KD187" s="3"/>
      <c r="KE187" s="3"/>
      <c r="KF187" s="3"/>
      <c r="KG187" s="3"/>
      <c r="KH187" s="3"/>
      <c r="KI187" s="3"/>
      <c r="KJ187" s="3"/>
      <c r="KK187" s="3"/>
      <c r="KL187" s="3"/>
      <c r="KM187" s="3"/>
      <c r="KN187" s="3"/>
      <c r="KO187" s="3"/>
      <c r="KP187" s="3"/>
      <c r="KQ187" s="3"/>
      <c r="KR187" s="3"/>
      <c r="KS187" s="3"/>
      <c r="KT187" s="3"/>
      <c r="KU187" s="3"/>
      <c r="KV187" s="3"/>
      <c r="KW187" s="3"/>
      <c r="KX187" s="3"/>
      <c r="KY187" s="3"/>
      <c r="KZ187" s="3"/>
      <c r="LA187" s="3"/>
      <c r="LB187" s="3"/>
      <c r="LC187" s="3"/>
      <c r="LD187" s="3"/>
      <c r="LE187" s="3"/>
      <c r="LF187" s="3"/>
      <c r="LG187" s="3"/>
      <c r="LH187" s="3"/>
      <c r="LI187" s="3"/>
      <c r="LJ187" s="3"/>
      <c r="LK187" s="3"/>
      <c r="LL187" s="3"/>
      <c r="LM187" s="3"/>
      <c r="LN187" s="3"/>
      <c r="LO187" s="3"/>
      <c r="LP187" s="3"/>
      <c r="LQ187" s="3"/>
      <c r="LR187" s="3"/>
      <c r="LS187" s="3"/>
      <c r="LT187" s="3"/>
      <c r="LU187" s="3"/>
      <c r="LV187" s="3"/>
      <c r="LW187" s="3"/>
      <c r="LX187" s="3"/>
      <c r="LY187" s="3"/>
      <c r="LZ187" s="3"/>
      <c r="MA187" s="3"/>
      <c r="MB187" s="3"/>
      <c r="MC187" s="3"/>
      <c r="MD187" s="3"/>
      <c r="ME187" s="3"/>
      <c r="MF187" s="3"/>
      <c r="MG187" s="3"/>
      <c r="MH187" s="3"/>
      <c r="MI187" s="3"/>
      <c r="MJ187" s="3"/>
      <c r="MK187" s="3"/>
      <c r="ML187" s="3"/>
      <c r="MM187" s="3"/>
      <c r="MN187" s="3"/>
      <c r="MO187" s="3"/>
      <c r="MP187" s="3"/>
      <c r="MQ187" s="3"/>
      <c r="MR187" s="3"/>
      <c r="MS187" s="3"/>
      <c r="MT187" s="3"/>
      <c r="MU187" s="3"/>
      <c r="MV187" s="3"/>
      <c r="MW187" s="3"/>
      <c r="MX187" s="3"/>
      <c r="MY187" s="3"/>
      <c r="MZ187" s="3"/>
      <c r="NA187" s="3"/>
      <c r="NB187" s="3"/>
      <c r="NC187" s="3"/>
      <c r="ND187" s="3"/>
      <c r="NE187" s="3"/>
      <c r="NF187" s="3"/>
      <c r="NG187" s="3"/>
      <c r="NH187" s="3"/>
      <c r="NI187" s="3"/>
      <c r="NJ187" s="3"/>
      <c r="NK187" s="3"/>
      <c r="NL187" s="3"/>
      <c r="NM187" s="3"/>
      <c r="NN187" s="3"/>
      <c r="NO187" s="3"/>
      <c r="NP187" s="3"/>
      <c r="NQ187" s="3"/>
      <c r="NR187" s="3"/>
      <c r="NS187" s="3"/>
      <c r="NT187" s="3"/>
      <c r="NU187" s="3"/>
      <c r="NV187" s="3"/>
      <c r="NW187" s="3"/>
      <c r="NX187" s="3"/>
      <c r="NY187" s="3"/>
      <c r="NZ187" s="3"/>
      <c r="OA187" s="3"/>
      <c r="OB187" s="3"/>
      <c r="OC187" s="3"/>
      <c r="OD187" s="3"/>
      <c r="OE187" s="3"/>
      <c r="OF187" s="3"/>
      <c r="OG187" s="3"/>
      <c r="OH187" s="3"/>
      <c r="OI187" s="3"/>
      <c r="OJ187" s="3"/>
      <c r="OK187" s="3"/>
      <c r="OL187" s="3"/>
      <c r="OM187" s="3"/>
      <c r="ON187" s="3"/>
      <c r="OO187" s="3"/>
      <c r="OP187" s="3"/>
      <c r="OQ187" s="3"/>
      <c r="OR187" s="3"/>
      <c r="OS187" s="3"/>
      <c r="OT187" s="3"/>
      <c r="OU187" s="3"/>
      <c r="OV187" s="3"/>
      <c r="OW187" s="3"/>
      <c r="OX187" s="3"/>
      <c r="OY187" s="3"/>
      <c r="OZ187" s="3"/>
      <c r="PA187" s="3"/>
      <c r="PB187" s="3"/>
      <c r="PC187" s="3"/>
      <c r="PD187" s="3"/>
      <c r="PE187" s="3"/>
    </row>
    <row r="188" spans="1:421" s="469" customFormat="1" ht="111" customHeight="1">
      <c r="A188" s="677">
        <v>59</v>
      </c>
      <c r="B188" s="601">
        <v>7000024508</v>
      </c>
      <c r="C188" s="601">
        <v>1040</v>
      </c>
      <c r="D188" s="601">
        <v>130</v>
      </c>
      <c r="E188" s="601">
        <v>90</v>
      </c>
      <c r="F188" s="601" t="s">
        <v>528</v>
      </c>
      <c r="G188" s="599">
        <v>100044250</v>
      </c>
      <c r="H188" s="321"/>
      <c r="I188" s="322"/>
      <c r="J188" s="321"/>
      <c r="K188" s="320"/>
      <c r="L188" s="600" t="s">
        <v>606</v>
      </c>
      <c r="M188" s="600" t="s">
        <v>219</v>
      </c>
      <c r="N188" s="600">
        <v>12</v>
      </c>
      <c r="O188" s="465"/>
      <c r="P188" s="601">
        <v>18</v>
      </c>
      <c r="Q188" s="318" t="str">
        <f t="shared" si="33"/>
        <v>INCLUDED</v>
      </c>
      <c r="R188" s="318" t="str">
        <f t="shared" si="31"/>
        <v>INCLUDED</v>
      </c>
      <c r="S188" s="318" t="str">
        <f t="shared" si="34"/>
        <v>INCLUDED</v>
      </c>
      <c r="T188" s="466">
        <f t="shared" si="21"/>
        <v>0</v>
      </c>
      <c r="U188" s="300">
        <f t="shared" si="22"/>
        <v>0</v>
      </c>
      <c r="V188" s="371">
        <f>Discount!$J$36</f>
        <v>0</v>
      </c>
      <c r="W188" s="300">
        <f t="shared" si="23"/>
        <v>0</v>
      </c>
      <c r="X188" s="301">
        <f t="shared" si="24"/>
        <v>0</v>
      </c>
      <c r="Y188" s="467">
        <f t="shared" si="25"/>
        <v>0</v>
      </c>
      <c r="Z188" s="546">
        <f t="shared" si="26"/>
        <v>0</v>
      </c>
      <c r="AA188" s="467">
        <f t="shared" si="27"/>
        <v>0</v>
      </c>
      <c r="AB188" s="468">
        <f t="shared" si="28"/>
        <v>0</v>
      </c>
      <c r="AC188" s="467">
        <f t="shared" si="29"/>
        <v>0</v>
      </c>
      <c r="AD188" s="468"/>
      <c r="AE188" s="550"/>
      <c r="AF188" s="6"/>
      <c r="AG188" s="6"/>
      <c r="AH188" s="6"/>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c r="HI188" s="3"/>
      <c r="HJ188" s="3"/>
      <c r="HK188" s="3"/>
      <c r="HL188" s="3"/>
      <c r="HM188" s="3"/>
      <c r="HN188" s="3"/>
      <c r="HO188" s="3"/>
      <c r="HP188" s="3"/>
      <c r="HQ188" s="3"/>
      <c r="HR188" s="3"/>
      <c r="HS188" s="3"/>
      <c r="HT188" s="3"/>
      <c r="HU188" s="3"/>
      <c r="HV188" s="3"/>
      <c r="HW188" s="3"/>
      <c r="HX188" s="3"/>
      <c r="HY188" s="3"/>
      <c r="HZ188" s="3"/>
      <c r="IA188" s="3"/>
      <c r="IB188" s="3"/>
      <c r="IC188" s="3"/>
      <c r="ID188" s="3"/>
      <c r="IE188" s="3"/>
      <c r="IF188" s="3"/>
      <c r="IG188" s="3"/>
      <c r="IH188" s="3"/>
      <c r="II188" s="3"/>
      <c r="IJ188" s="3"/>
      <c r="IK188" s="3"/>
      <c r="IL188" s="3"/>
      <c r="IM188" s="3"/>
      <c r="IN188" s="3"/>
      <c r="IO188" s="3"/>
      <c r="IP188" s="3"/>
      <c r="IQ188" s="3"/>
      <c r="IR188" s="3"/>
      <c r="IS188" s="3"/>
      <c r="IT188" s="3"/>
      <c r="IU188" s="3"/>
      <c r="IV188" s="3"/>
      <c r="IW188" s="3"/>
      <c r="IX188" s="3"/>
      <c r="IY188" s="3"/>
      <c r="IZ188" s="3"/>
      <c r="JA188" s="3"/>
      <c r="JB188" s="3"/>
      <c r="JC188" s="3"/>
      <c r="JD188" s="3"/>
      <c r="JE188" s="3"/>
      <c r="JF188" s="3"/>
      <c r="JG188" s="3"/>
      <c r="JH188" s="3"/>
      <c r="JI188" s="3"/>
      <c r="JJ188" s="3"/>
      <c r="JK188" s="3"/>
      <c r="JL188" s="3"/>
      <c r="JM188" s="3"/>
      <c r="JN188" s="3"/>
      <c r="JO188" s="3"/>
      <c r="JP188" s="3"/>
      <c r="JQ188" s="3"/>
      <c r="JR188" s="3"/>
      <c r="JS188" s="3"/>
      <c r="JT188" s="3"/>
      <c r="JU188" s="3"/>
      <c r="JV188" s="3"/>
      <c r="JW188" s="3"/>
      <c r="JX188" s="3"/>
      <c r="JY188" s="3"/>
      <c r="JZ188" s="3"/>
      <c r="KA188" s="3"/>
      <c r="KB188" s="3"/>
      <c r="KC188" s="3"/>
      <c r="KD188" s="3"/>
      <c r="KE188" s="3"/>
      <c r="KF188" s="3"/>
      <c r="KG188" s="3"/>
      <c r="KH188" s="3"/>
      <c r="KI188" s="3"/>
      <c r="KJ188" s="3"/>
      <c r="KK188" s="3"/>
      <c r="KL188" s="3"/>
      <c r="KM188" s="3"/>
      <c r="KN188" s="3"/>
      <c r="KO188" s="3"/>
      <c r="KP188" s="3"/>
      <c r="KQ188" s="3"/>
      <c r="KR188" s="3"/>
      <c r="KS188" s="3"/>
      <c r="KT188" s="3"/>
      <c r="KU188" s="3"/>
      <c r="KV188" s="3"/>
      <c r="KW188" s="3"/>
      <c r="KX188" s="3"/>
      <c r="KY188" s="3"/>
      <c r="KZ188" s="3"/>
      <c r="LA188" s="3"/>
      <c r="LB188" s="3"/>
      <c r="LC188" s="3"/>
      <c r="LD188" s="3"/>
      <c r="LE188" s="3"/>
      <c r="LF188" s="3"/>
      <c r="LG188" s="3"/>
      <c r="LH188" s="3"/>
      <c r="LI188" s="3"/>
      <c r="LJ188" s="3"/>
      <c r="LK188" s="3"/>
      <c r="LL188" s="3"/>
      <c r="LM188" s="3"/>
      <c r="LN188" s="3"/>
      <c r="LO188" s="3"/>
      <c r="LP188" s="3"/>
      <c r="LQ188" s="3"/>
      <c r="LR188" s="3"/>
      <c r="LS188" s="3"/>
      <c r="LT188" s="3"/>
      <c r="LU188" s="3"/>
      <c r="LV188" s="3"/>
      <c r="LW188" s="3"/>
      <c r="LX188" s="3"/>
      <c r="LY188" s="3"/>
      <c r="LZ188" s="3"/>
      <c r="MA188" s="3"/>
      <c r="MB188" s="3"/>
      <c r="MC188" s="3"/>
      <c r="MD188" s="3"/>
      <c r="ME188" s="3"/>
      <c r="MF188" s="3"/>
      <c r="MG188" s="3"/>
      <c r="MH188" s="3"/>
      <c r="MI188" s="3"/>
      <c r="MJ188" s="3"/>
      <c r="MK188" s="3"/>
      <c r="ML188" s="3"/>
      <c r="MM188" s="3"/>
      <c r="MN188" s="3"/>
      <c r="MO188" s="3"/>
      <c r="MP188" s="3"/>
      <c r="MQ188" s="3"/>
      <c r="MR188" s="3"/>
      <c r="MS188" s="3"/>
      <c r="MT188" s="3"/>
      <c r="MU188" s="3"/>
      <c r="MV188" s="3"/>
      <c r="MW188" s="3"/>
      <c r="MX188" s="3"/>
      <c r="MY188" s="3"/>
      <c r="MZ188" s="3"/>
      <c r="NA188" s="3"/>
      <c r="NB188" s="3"/>
      <c r="NC188" s="3"/>
      <c r="ND188" s="3"/>
      <c r="NE188" s="3"/>
      <c r="NF188" s="3"/>
      <c r="NG188" s="3"/>
      <c r="NH188" s="3"/>
      <c r="NI188" s="3"/>
      <c r="NJ188" s="3"/>
      <c r="NK188" s="3"/>
      <c r="NL188" s="3"/>
      <c r="NM188" s="3"/>
      <c r="NN188" s="3"/>
      <c r="NO188" s="3"/>
      <c r="NP188" s="3"/>
      <c r="NQ188" s="3"/>
      <c r="NR188" s="3"/>
      <c r="NS188" s="3"/>
      <c r="NT188" s="3"/>
      <c r="NU188" s="3"/>
      <c r="NV188" s="3"/>
      <c r="NW188" s="3"/>
      <c r="NX188" s="3"/>
      <c r="NY188" s="3"/>
      <c r="NZ188" s="3"/>
      <c r="OA188" s="3"/>
      <c r="OB188" s="3"/>
      <c r="OC188" s="3"/>
      <c r="OD188" s="3"/>
      <c r="OE188" s="3"/>
      <c r="OF188" s="3"/>
      <c r="OG188" s="3"/>
      <c r="OH188" s="3"/>
      <c r="OI188" s="3"/>
      <c r="OJ188" s="3"/>
      <c r="OK188" s="3"/>
      <c r="OL188" s="3"/>
      <c r="OM188" s="3"/>
      <c r="ON188" s="3"/>
      <c r="OO188" s="3"/>
      <c r="OP188" s="3"/>
      <c r="OQ188" s="3"/>
      <c r="OR188" s="3"/>
      <c r="OS188" s="3"/>
      <c r="OT188" s="3"/>
      <c r="OU188" s="3"/>
      <c r="OV188" s="3"/>
      <c r="OW188" s="3"/>
      <c r="OX188" s="3"/>
      <c r="OY188" s="3"/>
      <c r="OZ188" s="3"/>
      <c r="PA188" s="3"/>
      <c r="PB188" s="3"/>
      <c r="PC188" s="3"/>
      <c r="PD188" s="3"/>
      <c r="PE188" s="3"/>
    </row>
    <row r="189" spans="1:421" s="469" customFormat="1" ht="111" customHeight="1">
      <c r="A189" s="677">
        <v>60</v>
      </c>
      <c r="B189" s="601">
        <v>7000024508</v>
      </c>
      <c r="C189" s="601">
        <v>1040</v>
      </c>
      <c r="D189" s="601">
        <v>130</v>
      </c>
      <c r="E189" s="601">
        <v>100</v>
      </c>
      <c r="F189" s="601" t="s">
        <v>528</v>
      </c>
      <c r="G189" s="599">
        <v>100044251</v>
      </c>
      <c r="H189" s="321"/>
      <c r="I189" s="322"/>
      <c r="J189" s="321"/>
      <c r="K189" s="320"/>
      <c r="L189" s="600" t="s">
        <v>607</v>
      </c>
      <c r="M189" s="600" t="s">
        <v>219</v>
      </c>
      <c r="N189" s="600">
        <v>21</v>
      </c>
      <c r="O189" s="465"/>
      <c r="P189" s="601">
        <v>18</v>
      </c>
      <c r="Q189" s="318" t="str">
        <f t="shared" si="33"/>
        <v>INCLUDED</v>
      </c>
      <c r="R189" s="318" t="str">
        <f t="shared" si="31"/>
        <v>INCLUDED</v>
      </c>
      <c r="S189" s="318" t="str">
        <f t="shared" si="34"/>
        <v>INCLUDED</v>
      </c>
      <c r="T189" s="466">
        <f t="shared" si="21"/>
        <v>0</v>
      </c>
      <c r="U189" s="300">
        <f t="shared" si="22"/>
        <v>0</v>
      </c>
      <c r="V189" s="371">
        <f>Discount!$J$36</f>
        <v>0</v>
      </c>
      <c r="W189" s="300">
        <f t="shared" si="23"/>
        <v>0</v>
      </c>
      <c r="X189" s="301">
        <f t="shared" si="24"/>
        <v>0</v>
      </c>
      <c r="Y189" s="467">
        <f t="shared" si="25"/>
        <v>0</v>
      </c>
      <c r="Z189" s="546">
        <f t="shared" si="26"/>
        <v>0</v>
      </c>
      <c r="AA189" s="467">
        <f t="shared" si="27"/>
        <v>0</v>
      </c>
      <c r="AB189" s="468">
        <f t="shared" si="28"/>
        <v>0</v>
      </c>
      <c r="AC189" s="467">
        <f t="shared" si="29"/>
        <v>0</v>
      </c>
      <c r="AD189" s="468"/>
      <c r="AE189" s="550"/>
      <c r="AF189" s="6"/>
      <c r="AG189" s="6"/>
      <c r="AH189" s="6"/>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c r="HW189" s="3"/>
      <c r="HX189" s="3"/>
      <c r="HY189" s="3"/>
      <c r="HZ189" s="3"/>
      <c r="IA189" s="3"/>
      <c r="IB189" s="3"/>
      <c r="IC189" s="3"/>
      <c r="ID189" s="3"/>
      <c r="IE189" s="3"/>
      <c r="IF189" s="3"/>
      <c r="IG189" s="3"/>
      <c r="IH189" s="3"/>
      <c r="II189" s="3"/>
      <c r="IJ189" s="3"/>
      <c r="IK189" s="3"/>
      <c r="IL189" s="3"/>
      <c r="IM189" s="3"/>
      <c r="IN189" s="3"/>
      <c r="IO189" s="3"/>
      <c r="IP189" s="3"/>
      <c r="IQ189" s="3"/>
      <c r="IR189" s="3"/>
      <c r="IS189" s="3"/>
      <c r="IT189" s="3"/>
      <c r="IU189" s="3"/>
      <c r="IV189" s="3"/>
      <c r="IW189" s="3"/>
      <c r="IX189" s="3"/>
      <c r="IY189" s="3"/>
      <c r="IZ189" s="3"/>
      <c r="JA189" s="3"/>
      <c r="JB189" s="3"/>
      <c r="JC189" s="3"/>
      <c r="JD189" s="3"/>
      <c r="JE189" s="3"/>
      <c r="JF189" s="3"/>
      <c r="JG189" s="3"/>
      <c r="JH189" s="3"/>
      <c r="JI189" s="3"/>
      <c r="JJ189" s="3"/>
      <c r="JK189" s="3"/>
      <c r="JL189" s="3"/>
      <c r="JM189" s="3"/>
      <c r="JN189" s="3"/>
      <c r="JO189" s="3"/>
      <c r="JP189" s="3"/>
      <c r="JQ189" s="3"/>
      <c r="JR189" s="3"/>
      <c r="JS189" s="3"/>
      <c r="JT189" s="3"/>
      <c r="JU189" s="3"/>
      <c r="JV189" s="3"/>
      <c r="JW189" s="3"/>
      <c r="JX189" s="3"/>
      <c r="JY189" s="3"/>
      <c r="JZ189" s="3"/>
      <c r="KA189" s="3"/>
      <c r="KB189" s="3"/>
      <c r="KC189" s="3"/>
      <c r="KD189" s="3"/>
      <c r="KE189" s="3"/>
      <c r="KF189" s="3"/>
      <c r="KG189" s="3"/>
      <c r="KH189" s="3"/>
      <c r="KI189" s="3"/>
      <c r="KJ189" s="3"/>
      <c r="KK189" s="3"/>
      <c r="KL189" s="3"/>
      <c r="KM189" s="3"/>
      <c r="KN189" s="3"/>
      <c r="KO189" s="3"/>
      <c r="KP189" s="3"/>
      <c r="KQ189" s="3"/>
      <c r="KR189" s="3"/>
      <c r="KS189" s="3"/>
      <c r="KT189" s="3"/>
      <c r="KU189" s="3"/>
      <c r="KV189" s="3"/>
      <c r="KW189" s="3"/>
      <c r="KX189" s="3"/>
      <c r="KY189" s="3"/>
      <c r="KZ189" s="3"/>
      <c r="LA189" s="3"/>
      <c r="LB189" s="3"/>
      <c r="LC189" s="3"/>
      <c r="LD189" s="3"/>
      <c r="LE189" s="3"/>
      <c r="LF189" s="3"/>
      <c r="LG189" s="3"/>
      <c r="LH189" s="3"/>
      <c r="LI189" s="3"/>
      <c r="LJ189" s="3"/>
      <c r="LK189" s="3"/>
      <c r="LL189" s="3"/>
      <c r="LM189" s="3"/>
      <c r="LN189" s="3"/>
      <c r="LO189" s="3"/>
      <c r="LP189" s="3"/>
      <c r="LQ189" s="3"/>
      <c r="LR189" s="3"/>
      <c r="LS189" s="3"/>
      <c r="LT189" s="3"/>
      <c r="LU189" s="3"/>
      <c r="LV189" s="3"/>
      <c r="LW189" s="3"/>
      <c r="LX189" s="3"/>
      <c r="LY189" s="3"/>
      <c r="LZ189" s="3"/>
      <c r="MA189" s="3"/>
      <c r="MB189" s="3"/>
      <c r="MC189" s="3"/>
      <c r="MD189" s="3"/>
      <c r="ME189" s="3"/>
      <c r="MF189" s="3"/>
      <c r="MG189" s="3"/>
      <c r="MH189" s="3"/>
      <c r="MI189" s="3"/>
      <c r="MJ189" s="3"/>
      <c r="MK189" s="3"/>
      <c r="ML189" s="3"/>
      <c r="MM189" s="3"/>
      <c r="MN189" s="3"/>
      <c r="MO189" s="3"/>
      <c r="MP189" s="3"/>
      <c r="MQ189" s="3"/>
      <c r="MR189" s="3"/>
      <c r="MS189" s="3"/>
      <c r="MT189" s="3"/>
      <c r="MU189" s="3"/>
      <c r="MV189" s="3"/>
      <c r="MW189" s="3"/>
      <c r="MX189" s="3"/>
      <c r="MY189" s="3"/>
      <c r="MZ189" s="3"/>
      <c r="NA189" s="3"/>
      <c r="NB189" s="3"/>
      <c r="NC189" s="3"/>
      <c r="ND189" s="3"/>
      <c r="NE189" s="3"/>
      <c r="NF189" s="3"/>
      <c r="NG189" s="3"/>
      <c r="NH189" s="3"/>
      <c r="NI189" s="3"/>
      <c r="NJ189" s="3"/>
      <c r="NK189" s="3"/>
      <c r="NL189" s="3"/>
      <c r="NM189" s="3"/>
      <c r="NN189" s="3"/>
      <c r="NO189" s="3"/>
      <c r="NP189" s="3"/>
      <c r="NQ189" s="3"/>
      <c r="NR189" s="3"/>
      <c r="NS189" s="3"/>
      <c r="NT189" s="3"/>
      <c r="NU189" s="3"/>
      <c r="NV189" s="3"/>
      <c r="NW189" s="3"/>
      <c r="NX189" s="3"/>
      <c r="NY189" s="3"/>
      <c r="NZ189" s="3"/>
      <c r="OA189" s="3"/>
      <c r="OB189" s="3"/>
      <c r="OC189" s="3"/>
      <c r="OD189" s="3"/>
      <c r="OE189" s="3"/>
      <c r="OF189" s="3"/>
      <c r="OG189" s="3"/>
      <c r="OH189" s="3"/>
      <c r="OI189" s="3"/>
      <c r="OJ189" s="3"/>
      <c r="OK189" s="3"/>
      <c r="OL189" s="3"/>
      <c r="OM189" s="3"/>
      <c r="ON189" s="3"/>
      <c r="OO189" s="3"/>
      <c r="OP189" s="3"/>
      <c r="OQ189" s="3"/>
      <c r="OR189" s="3"/>
      <c r="OS189" s="3"/>
      <c r="OT189" s="3"/>
      <c r="OU189" s="3"/>
      <c r="OV189" s="3"/>
      <c r="OW189" s="3"/>
      <c r="OX189" s="3"/>
      <c r="OY189" s="3"/>
      <c r="OZ189" s="3"/>
      <c r="PA189" s="3"/>
      <c r="PB189" s="3"/>
      <c r="PC189" s="3"/>
      <c r="PD189" s="3"/>
      <c r="PE189" s="3"/>
    </row>
    <row r="190" spans="1:421" s="469" customFormat="1" ht="111" customHeight="1">
      <c r="A190" s="677">
        <v>61</v>
      </c>
      <c r="B190" s="601">
        <v>7000024508</v>
      </c>
      <c r="C190" s="601">
        <v>1040</v>
      </c>
      <c r="D190" s="601">
        <v>130</v>
      </c>
      <c r="E190" s="601">
        <v>110</v>
      </c>
      <c r="F190" s="601" t="s">
        <v>528</v>
      </c>
      <c r="G190" s="599">
        <v>100044252</v>
      </c>
      <c r="H190" s="321"/>
      <c r="I190" s="322"/>
      <c r="J190" s="321"/>
      <c r="K190" s="320"/>
      <c r="L190" s="600" t="s">
        <v>608</v>
      </c>
      <c r="M190" s="600" t="s">
        <v>219</v>
      </c>
      <c r="N190" s="600">
        <v>10</v>
      </c>
      <c r="O190" s="465"/>
      <c r="P190" s="601">
        <v>18</v>
      </c>
      <c r="Q190" s="318" t="str">
        <f t="shared" si="33"/>
        <v>INCLUDED</v>
      </c>
      <c r="R190" s="318" t="str">
        <f t="shared" si="31"/>
        <v>INCLUDED</v>
      </c>
      <c r="S190" s="318" t="str">
        <f t="shared" si="34"/>
        <v>INCLUDED</v>
      </c>
      <c r="T190" s="466">
        <f t="shared" si="21"/>
        <v>0</v>
      </c>
      <c r="U190" s="300">
        <f t="shared" si="22"/>
        <v>0</v>
      </c>
      <c r="V190" s="371">
        <f>Discount!$J$36</f>
        <v>0</v>
      </c>
      <c r="W190" s="300">
        <f t="shared" si="23"/>
        <v>0</v>
      </c>
      <c r="X190" s="301">
        <f t="shared" si="24"/>
        <v>0</v>
      </c>
      <c r="Y190" s="467">
        <f t="shared" si="25"/>
        <v>0</v>
      </c>
      <c r="Z190" s="546">
        <f t="shared" si="26"/>
        <v>0</v>
      </c>
      <c r="AA190" s="467">
        <f t="shared" si="27"/>
        <v>0</v>
      </c>
      <c r="AB190" s="468">
        <f t="shared" si="28"/>
        <v>0</v>
      </c>
      <c r="AC190" s="467">
        <f t="shared" si="29"/>
        <v>0</v>
      </c>
      <c r="AD190" s="468"/>
      <c r="AE190" s="550"/>
      <c r="AF190" s="6"/>
      <c r="AG190" s="6"/>
      <c r="AH190" s="6"/>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c r="HI190" s="3"/>
      <c r="HJ190" s="3"/>
      <c r="HK190" s="3"/>
      <c r="HL190" s="3"/>
      <c r="HM190" s="3"/>
      <c r="HN190" s="3"/>
      <c r="HO190" s="3"/>
      <c r="HP190" s="3"/>
      <c r="HQ190" s="3"/>
      <c r="HR190" s="3"/>
      <c r="HS190" s="3"/>
      <c r="HT190" s="3"/>
      <c r="HU190" s="3"/>
      <c r="HV190" s="3"/>
      <c r="HW190" s="3"/>
      <c r="HX190" s="3"/>
      <c r="HY190" s="3"/>
      <c r="HZ190" s="3"/>
      <c r="IA190" s="3"/>
      <c r="IB190" s="3"/>
      <c r="IC190" s="3"/>
      <c r="ID190" s="3"/>
      <c r="IE190" s="3"/>
      <c r="IF190" s="3"/>
      <c r="IG190" s="3"/>
      <c r="IH190" s="3"/>
      <c r="II190" s="3"/>
      <c r="IJ190" s="3"/>
      <c r="IK190" s="3"/>
      <c r="IL190" s="3"/>
      <c r="IM190" s="3"/>
      <c r="IN190" s="3"/>
      <c r="IO190" s="3"/>
      <c r="IP190" s="3"/>
      <c r="IQ190" s="3"/>
      <c r="IR190" s="3"/>
      <c r="IS190" s="3"/>
      <c r="IT190" s="3"/>
      <c r="IU190" s="3"/>
      <c r="IV190" s="3"/>
      <c r="IW190" s="3"/>
      <c r="IX190" s="3"/>
      <c r="IY190" s="3"/>
      <c r="IZ190" s="3"/>
      <c r="JA190" s="3"/>
      <c r="JB190" s="3"/>
      <c r="JC190" s="3"/>
      <c r="JD190" s="3"/>
      <c r="JE190" s="3"/>
      <c r="JF190" s="3"/>
      <c r="JG190" s="3"/>
      <c r="JH190" s="3"/>
      <c r="JI190" s="3"/>
      <c r="JJ190" s="3"/>
      <c r="JK190" s="3"/>
      <c r="JL190" s="3"/>
      <c r="JM190" s="3"/>
      <c r="JN190" s="3"/>
      <c r="JO190" s="3"/>
      <c r="JP190" s="3"/>
      <c r="JQ190" s="3"/>
      <c r="JR190" s="3"/>
      <c r="JS190" s="3"/>
      <c r="JT190" s="3"/>
      <c r="JU190" s="3"/>
      <c r="JV190" s="3"/>
      <c r="JW190" s="3"/>
      <c r="JX190" s="3"/>
      <c r="JY190" s="3"/>
      <c r="JZ190" s="3"/>
      <c r="KA190" s="3"/>
      <c r="KB190" s="3"/>
      <c r="KC190" s="3"/>
      <c r="KD190" s="3"/>
      <c r="KE190" s="3"/>
      <c r="KF190" s="3"/>
      <c r="KG190" s="3"/>
      <c r="KH190" s="3"/>
      <c r="KI190" s="3"/>
      <c r="KJ190" s="3"/>
      <c r="KK190" s="3"/>
      <c r="KL190" s="3"/>
      <c r="KM190" s="3"/>
      <c r="KN190" s="3"/>
      <c r="KO190" s="3"/>
      <c r="KP190" s="3"/>
      <c r="KQ190" s="3"/>
      <c r="KR190" s="3"/>
      <c r="KS190" s="3"/>
      <c r="KT190" s="3"/>
      <c r="KU190" s="3"/>
      <c r="KV190" s="3"/>
      <c r="KW190" s="3"/>
      <c r="KX190" s="3"/>
      <c r="KY190" s="3"/>
      <c r="KZ190" s="3"/>
      <c r="LA190" s="3"/>
      <c r="LB190" s="3"/>
      <c r="LC190" s="3"/>
      <c r="LD190" s="3"/>
      <c r="LE190" s="3"/>
      <c r="LF190" s="3"/>
      <c r="LG190" s="3"/>
      <c r="LH190" s="3"/>
      <c r="LI190" s="3"/>
      <c r="LJ190" s="3"/>
      <c r="LK190" s="3"/>
      <c r="LL190" s="3"/>
      <c r="LM190" s="3"/>
      <c r="LN190" s="3"/>
      <c r="LO190" s="3"/>
      <c r="LP190" s="3"/>
      <c r="LQ190" s="3"/>
      <c r="LR190" s="3"/>
      <c r="LS190" s="3"/>
      <c r="LT190" s="3"/>
      <c r="LU190" s="3"/>
      <c r="LV190" s="3"/>
      <c r="LW190" s="3"/>
      <c r="LX190" s="3"/>
      <c r="LY190" s="3"/>
      <c r="LZ190" s="3"/>
      <c r="MA190" s="3"/>
      <c r="MB190" s="3"/>
      <c r="MC190" s="3"/>
      <c r="MD190" s="3"/>
      <c r="ME190" s="3"/>
      <c r="MF190" s="3"/>
      <c r="MG190" s="3"/>
      <c r="MH190" s="3"/>
      <c r="MI190" s="3"/>
      <c r="MJ190" s="3"/>
      <c r="MK190" s="3"/>
      <c r="ML190" s="3"/>
      <c r="MM190" s="3"/>
      <c r="MN190" s="3"/>
      <c r="MO190" s="3"/>
      <c r="MP190" s="3"/>
      <c r="MQ190" s="3"/>
      <c r="MR190" s="3"/>
      <c r="MS190" s="3"/>
      <c r="MT190" s="3"/>
      <c r="MU190" s="3"/>
      <c r="MV190" s="3"/>
      <c r="MW190" s="3"/>
      <c r="MX190" s="3"/>
      <c r="MY190" s="3"/>
      <c r="MZ190" s="3"/>
      <c r="NA190" s="3"/>
      <c r="NB190" s="3"/>
      <c r="NC190" s="3"/>
      <c r="ND190" s="3"/>
      <c r="NE190" s="3"/>
      <c r="NF190" s="3"/>
      <c r="NG190" s="3"/>
      <c r="NH190" s="3"/>
      <c r="NI190" s="3"/>
      <c r="NJ190" s="3"/>
      <c r="NK190" s="3"/>
      <c r="NL190" s="3"/>
      <c r="NM190" s="3"/>
      <c r="NN190" s="3"/>
      <c r="NO190" s="3"/>
      <c r="NP190" s="3"/>
      <c r="NQ190" s="3"/>
      <c r="NR190" s="3"/>
      <c r="NS190" s="3"/>
      <c r="NT190" s="3"/>
      <c r="NU190" s="3"/>
      <c r="NV190" s="3"/>
      <c r="NW190" s="3"/>
      <c r="NX190" s="3"/>
      <c r="NY190" s="3"/>
      <c r="NZ190" s="3"/>
      <c r="OA190" s="3"/>
      <c r="OB190" s="3"/>
      <c r="OC190" s="3"/>
      <c r="OD190" s="3"/>
      <c r="OE190" s="3"/>
      <c r="OF190" s="3"/>
      <c r="OG190" s="3"/>
      <c r="OH190" s="3"/>
      <c r="OI190" s="3"/>
      <c r="OJ190" s="3"/>
      <c r="OK190" s="3"/>
      <c r="OL190" s="3"/>
      <c r="OM190" s="3"/>
      <c r="ON190" s="3"/>
      <c r="OO190" s="3"/>
      <c r="OP190" s="3"/>
      <c r="OQ190" s="3"/>
      <c r="OR190" s="3"/>
      <c r="OS190" s="3"/>
      <c r="OT190" s="3"/>
      <c r="OU190" s="3"/>
      <c r="OV190" s="3"/>
      <c r="OW190" s="3"/>
      <c r="OX190" s="3"/>
      <c r="OY190" s="3"/>
      <c r="OZ190" s="3"/>
      <c r="PA190" s="3"/>
      <c r="PB190" s="3"/>
      <c r="PC190" s="3"/>
      <c r="PD190" s="3"/>
      <c r="PE190" s="3"/>
    </row>
    <row r="191" spans="1:421" s="472" customFormat="1" ht="111" customHeight="1">
      <c r="A191" s="677">
        <v>62</v>
      </c>
      <c r="B191" s="601">
        <v>7000024508</v>
      </c>
      <c r="C191" s="601">
        <v>1040</v>
      </c>
      <c r="D191" s="601">
        <v>130</v>
      </c>
      <c r="E191" s="601">
        <v>120</v>
      </c>
      <c r="F191" s="601" t="s">
        <v>528</v>
      </c>
      <c r="G191" s="599">
        <v>100044253</v>
      </c>
      <c r="H191" s="321"/>
      <c r="I191" s="322"/>
      <c r="J191" s="321"/>
      <c r="K191" s="320"/>
      <c r="L191" s="600" t="s">
        <v>609</v>
      </c>
      <c r="M191" s="600" t="s">
        <v>219</v>
      </c>
      <c r="N191" s="600">
        <v>51</v>
      </c>
      <c r="O191" s="465"/>
      <c r="P191" s="601">
        <v>18</v>
      </c>
      <c r="Q191" s="318" t="str">
        <f t="shared" si="33"/>
        <v>INCLUDED</v>
      </c>
      <c r="R191" s="318" t="str">
        <f t="shared" si="31"/>
        <v>INCLUDED</v>
      </c>
      <c r="S191" s="318" t="str">
        <f t="shared" si="34"/>
        <v>INCLUDED</v>
      </c>
      <c r="T191" s="466">
        <f t="shared" si="21"/>
        <v>0</v>
      </c>
      <c r="U191" s="300">
        <f t="shared" si="22"/>
        <v>0</v>
      </c>
      <c r="V191" s="371">
        <f>Discount!$J$36</f>
        <v>0</v>
      </c>
      <c r="W191" s="300">
        <f t="shared" si="23"/>
        <v>0</v>
      </c>
      <c r="X191" s="301">
        <f t="shared" si="24"/>
        <v>0</v>
      </c>
      <c r="Y191" s="467">
        <f t="shared" si="25"/>
        <v>0</v>
      </c>
      <c r="Z191" s="546">
        <f t="shared" si="26"/>
        <v>0</v>
      </c>
      <c r="AA191" s="467">
        <f t="shared" si="27"/>
        <v>0</v>
      </c>
      <c r="AB191" s="468">
        <f t="shared" si="28"/>
        <v>0</v>
      </c>
      <c r="AC191" s="467">
        <f t="shared" si="29"/>
        <v>0</v>
      </c>
      <c r="AD191" s="468"/>
      <c r="AE191" s="550"/>
      <c r="AF191" s="6"/>
      <c r="AG191" s="6"/>
      <c r="AH191" s="6"/>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218"/>
      <c r="BI191" s="218"/>
      <c r="BJ191" s="218"/>
      <c r="BK191" s="218"/>
      <c r="BL191" s="218"/>
      <c r="BM191" s="218"/>
      <c r="BN191" s="218"/>
      <c r="BO191" s="218"/>
      <c r="BP191" s="218"/>
      <c r="BQ191" s="218"/>
      <c r="BR191" s="218"/>
      <c r="BS191" s="218"/>
      <c r="BT191" s="218"/>
      <c r="BU191" s="218"/>
      <c r="BV191" s="218"/>
      <c r="BW191" s="218"/>
      <c r="BX191" s="218"/>
      <c r="BY191" s="218"/>
      <c r="BZ191" s="218"/>
      <c r="CA191" s="218"/>
      <c r="CB191" s="218"/>
      <c r="CC191" s="218"/>
      <c r="CD191" s="218"/>
      <c r="CE191" s="218"/>
      <c r="CF191" s="218"/>
      <c r="CG191" s="218"/>
      <c r="CH191" s="218"/>
      <c r="CI191" s="218"/>
      <c r="CJ191" s="218"/>
      <c r="CK191" s="218"/>
      <c r="CL191" s="218"/>
      <c r="CM191" s="218"/>
      <c r="CN191" s="218"/>
      <c r="CO191" s="218"/>
      <c r="CP191" s="218"/>
      <c r="CQ191" s="218"/>
      <c r="CR191" s="218"/>
      <c r="CS191" s="218"/>
      <c r="CT191" s="218"/>
      <c r="CU191" s="218"/>
      <c r="CV191" s="218"/>
      <c r="CW191" s="218"/>
      <c r="CX191" s="218"/>
      <c r="CY191" s="218"/>
      <c r="CZ191" s="218"/>
      <c r="DA191" s="218"/>
      <c r="DB191" s="218"/>
      <c r="DC191" s="218"/>
      <c r="DD191" s="218"/>
      <c r="DE191" s="218"/>
      <c r="DF191" s="218"/>
      <c r="DG191" s="218"/>
      <c r="DH191" s="218"/>
      <c r="DI191" s="218"/>
      <c r="DJ191" s="218"/>
      <c r="DK191" s="218"/>
      <c r="DL191" s="218"/>
      <c r="DM191" s="218"/>
      <c r="DN191" s="218"/>
      <c r="DO191" s="218"/>
      <c r="DP191" s="218"/>
      <c r="DQ191" s="218"/>
      <c r="DR191" s="218"/>
      <c r="DS191" s="218"/>
      <c r="DT191" s="218"/>
      <c r="DU191" s="218"/>
      <c r="DV191" s="218"/>
      <c r="DW191" s="218"/>
      <c r="DX191" s="218"/>
      <c r="DY191" s="218"/>
      <c r="DZ191" s="218"/>
      <c r="EA191" s="218"/>
      <c r="EB191" s="218"/>
      <c r="EC191" s="218"/>
      <c r="ED191" s="218"/>
      <c r="EE191" s="218"/>
      <c r="EF191" s="218"/>
      <c r="EG191" s="218"/>
      <c r="EH191" s="218"/>
      <c r="EI191" s="218"/>
      <c r="EJ191" s="218"/>
      <c r="EK191" s="218"/>
      <c r="EL191" s="218"/>
      <c r="EM191" s="218"/>
      <c r="EN191" s="218"/>
      <c r="EO191" s="218"/>
      <c r="EP191" s="218"/>
      <c r="EQ191" s="218"/>
      <c r="ER191" s="218"/>
      <c r="ES191" s="218"/>
      <c r="ET191" s="218"/>
      <c r="EU191" s="218"/>
      <c r="EV191" s="218"/>
      <c r="EW191" s="218"/>
      <c r="EX191" s="218"/>
      <c r="EY191" s="218"/>
      <c r="EZ191" s="218"/>
      <c r="FA191" s="218"/>
      <c r="FB191" s="218"/>
      <c r="FC191" s="218"/>
      <c r="FD191" s="218"/>
      <c r="FE191" s="218"/>
      <c r="FF191" s="218"/>
      <c r="FG191" s="218"/>
      <c r="FH191" s="218"/>
      <c r="FI191" s="218"/>
      <c r="FJ191" s="218"/>
      <c r="FK191" s="218"/>
      <c r="FL191" s="218"/>
      <c r="FM191" s="218"/>
      <c r="FN191" s="218"/>
      <c r="FO191" s="218"/>
      <c r="FP191" s="218"/>
      <c r="FQ191" s="218"/>
      <c r="FR191" s="218"/>
      <c r="FS191" s="218"/>
      <c r="FT191" s="218"/>
      <c r="FU191" s="218"/>
      <c r="FV191" s="218"/>
      <c r="FW191" s="218"/>
      <c r="FX191" s="218"/>
      <c r="FY191" s="218"/>
      <c r="FZ191" s="218"/>
      <c r="GA191" s="218"/>
      <c r="GB191" s="218"/>
      <c r="GC191" s="218"/>
      <c r="GD191" s="218"/>
      <c r="GE191" s="218"/>
      <c r="GF191" s="218"/>
      <c r="GG191" s="218"/>
      <c r="GH191" s="218"/>
      <c r="GI191" s="218"/>
      <c r="GJ191" s="218"/>
      <c r="GK191" s="218"/>
      <c r="GL191" s="218"/>
      <c r="GM191" s="218"/>
      <c r="GN191" s="218"/>
      <c r="GO191" s="218"/>
      <c r="GP191" s="218"/>
      <c r="GQ191" s="218"/>
      <c r="GR191" s="218"/>
      <c r="GS191" s="218"/>
      <c r="GT191" s="218"/>
      <c r="GU191" s="218"/>
      <c r="GV191" s="218"/>
      <c r="GW191" s="218"/>
      <c r="GX191" s="218"/>
      <c r="GY191" s="218"/>
      <c r="GZ191" s="218"/>
      <c r="HA191" s="218"/>
      <c r="HB191" s="218"/>
      <c r="HC191" s="218"/>
      <c r="HD191" s="218"/>
      <c r="HE191" s="218"/>
      <c r="HF191" s="218"/>
      <c r="HG191" s="218"/>
      <c r="HH191" s="218"/>
      <c r="HI191" s="218"/>
      <c r="HJ191" s="218"/>
      <c r="HK191" s="218"/>
      <c r="HL191" s="218"/>
      <c r="HM191" s="218"/>
      <c r="HN191" s="218"/>
      <c r="HO191" s="218"/>
      <c r="HP191" s="218"/>
      <c r="HQ191" s="218"/>
      <c r="HR191" s="218"/>
      <c r="HS191" s="218"/>
      <c r="HT191" s="218"/>
      <c r="HU191" s="218"/>
      <c r="HV191" s="218"/>
      <c r="HW191" s="218"/>
      <c r="HX191" s="218"/>
      <c r="HY191" s="218"/>
      <c r="HZ191" s="218"/>
      <c r="IA191" s="218"/>
      <c r="IB191" s="218"/>
      <c r="IC191" s="218"/>
      <c r="ID191" s="218"/>
      <c r="IE191" s="218"/>
      <c r="IF191" s="218"/>
      <c r="IG191" s="218"/>
      <c r="IH191" s="218"/>
      <c r="II191" s="218"/>
      <c r="IJ191" s="218"/>
      <c r="IK191" s="218"/>
      <c r="IL191" s="218"/>
      <c r="IM191" s="218"/>
      <c r="IN191" s="218"/>
      <c r="IO191" s="218"/>
      <c r="IP191" s="218"/>
      <c r="IQ191" s="218"/>
      <c r="IR191" s="218"/>
      <c r="IS191" s="218"/>
      <c r="IT191" s="218"/>
      <c r="IU191" s="218"/>
      <c r="IV191" s="218"/>
      <c r="IW191" s="218"/>
      <c r="IX191" s="218"/>
      <c r="IY191" s="218"/>
      <c r="IZ191" s="218"/>
      <c r="JA191" s="218"/>
      <c r="JB191" s="218"/>
      <c r="JC191" s="218"/>
      <c r="JD191" s="218"/>
      <c r="JE191" s="218"/>
      <c r="JF191" s="218"/>
      <c r="JG191" s="218"/>
      <c r="JH191" s="218"/>
      <c r="JI191" s="218"/>
      <c r="JJ191" s="218"/>
      <c r="JK191" s="218"/>
      <c r="JL191" s="218"/>
      <c r="JM191" s="218"/>
      <c r="JN191" s="218"/>
      <c r="JO191" s="218"/>
      <c r="JP191" s="218"/>
      <c r="JQ191" s="218"/>
      <c r="JR191" s="218"/>
      <c r="JS191" s="218"/>
      <c r="JT191" s="218"/>
      <c r="JU191" s="218"/>
      <c r="JV191" s="218"/>
      <c r="JW191" s="218"/>
      <c r="JX191" s="218"/>
      <c r="JY191" s="218"/>
      <c r="JZ191" s="218"/>
      <c r="KA191" s="218"/>
      <c r="KB191" s="218"/>
      <c r="KC191" s="218"/>
      <c r="KD191" s="218"/>
      <c r="KE191" s="218"/>
      <c r="KF191" s="218"/>
      <c r="KG191" s="218"/>
      <c r="KH191" s="218"/>
      <c r="KI191" s="218"/>
      <c r="KJ191" s="218"/>
      <c r="KK191" s="218"/>
      <c r="KL191" s="218"/>
      <c r="KM191" s="218"/>
      <c r="KN191" s="218"/>
      <c r="KO191" s="218"/>
      <c r="KP191" s="218"/>
      <c r="KQ191" s="218"/>
      <c r="KR191" s="218"/>
      <c r="KS191" s="218"/>
      <c r="KT191" s="218"/>
      <c r="KU191" s="218"/>
      <c r="KV191" s="218"/>
      <c r="KW191" s="218"/>
      <c r="KX191" s="218"/>
      <c r="KY191" s="218"/>
      <c r="KZ191" s="218"/>
      <c r="LA191" s="218"/>
      <c r="LB191" s="218"/>
      <c r="LC191" s="218"/>
      <c r="LD191" s="218"/>
      <c r="LE191" s="218"/>
      <c r="LF191" s="218"/>
      <c r="LG191" s="218"/>
      <c r="LH191" s="218"/>
      <c r="LI191" s="218"/>
      <c r="LJ191" s="218"/>
      <c r="LK191" s="218"/>
      <c r="LL191" s="218"/>
      <c r="LM191" s="218"/>
      <c r="LN191" s="218"/>
      <c r="LO191" s="218"/>
      <c r="LP191" s="218"/>
      <c r="LQ191" s="218"/>
      <c r="LR191" s="218"/>
      <c r="LS191" s="218"/>
      <c r="LT191" s="218"/>
      <c r="LU191" s="218"/>
      <c r="LV191" s="218"/>
      <c r="LW191" s="218"/>
      <c r="LX191" s="218"/>
      <c r="LY191" s="218"/>
      <c r="LZ191" s="218"/>
      <c r="MA191" s="218"/>
      <c r="MB191" s="218"/>
      <c r="MC191" s="218"/>
      <c r="MD191" s="218"/>
      <c r="ME191" s="218"/>
      <c r="MF191" s="218"/>
      <c r="MG191" s="218"/>
      <c r="MH191" s="218"/>
      <c r="MI191" s="218"/>
      <c r="MJ191" s="218"/>
      <c r="MK191" s="218"/>
      <c r="ML191" s="218"/>
      <c r="MM191" s="218"/>
      <c r="MN191" s="218"/>
      <c r="MO191" s="218"/>
      <c r="MP191" s="218"/>
      <c r="MQ191" s="218"/>
      <c r="MR191" s="218"/>
      <c r="MS191" s="218"/>
      <c r="MT191" s="218"/>
      <c r="MU191" s="218"/>
      <c r="MV191" s="218"/>
      <c r="MW191" s="218"/>
      <c r="MX191" s="218"/>
      <c r="MY191" s="218"/>
      <c r="MZ191" s="218"/>
      <c r="NA191" s="218"/>
      <c r="NB191" s="218"/>
      <c r="NC191" s="218"/>
      <c r="ND191" s="218"/>
      <c r="NE191" s="218"/>
      <c r="NF191" s="218"/>
      <c r="NG191" s="218"/>
      <c r="NH191" s="218"/>
      <c r="NI191" s="218"/>
      <c r="NJ191" s="218"/>
      <c r="NK191" s="218"/>
      <c r="NL191" s="218"/>
      <c r="NM191" s="218"/>
      <c r="NN191" s="218"/>
      <c r="NO191" s="218"/>
      <c r="NP191" s="218"/>
      <c r="NQ191" s="218"/>
      <c r="NR191" s="218"/>
      <c r="NS191" s="218"/>
      <c r="NT191" s="218"/>
      <c r="NU191" s="218"/>
      <c r="NV191" s="218"/>
      <c r="NW191" s="218"/>
      <c r="NX191" s="218"/>
      <c r="NY191" s="218"/>
      <c r="NZ191" s="218"/>
      <c r="OA191" s="218"/>
      <c r="OB191" s="218"/>
      <c r="OC191" s="218"/>
      <c r="OD191" s="218"/>
      <c r="OE191" s="218"/>
      <c r="OF191" s="218"/>
      <c r="OG191" s="218"/>
      <c r="OH191" s="218"/>
      <c r="OI191" s="218"/>
      <c r="OJ191" s="218"/>
      <c r="OK191" s="218"/>
      <c r="OL191" s="218"/>
      <c r="OM191" s="218"/>
      <c r="ON191" s="218"/>
      <c r="OO191" s="218"/>
      <c r="OP191" s="218"/>
      <c r="OQ191" s="218"/>
      <c r="OR191" s="218"/>
      <c r="OS191" s="218"/>
      <c r="OT191" s="218"/>
      <c r="OU191" s="218"/>
      <c r="OV191" s="218"/>
      <c r="OW191" s="218"/>
      <c r="OX191" s="218"/>
      <c r="OY191" s="218"/>
      <c r="OZ191" s="218"/>
      <c r="PA191" s="218"/>
      <c r="PB191" s="218"/>
      <c r="PC191" s="218"/>
      <c r="PD191" s="218"/>
      <c r="PE191" s="218"/>
    </row>
    <row r="192" spans="1:421" s="472" customFormat="1" ht="111" customHeight="1">
      <c r="A192" s="677">
        <v>63</v>
      </c>
      <c r="B192" s="601">
        <v>7000024508</v>
      </c>
      <c r="C192" s="601">
        <v>1040</v>
      </c>
      <c r="D192" s="601">
        <v>130</v>
      </c>
      <c r="E192" s="601">
        <v>130</v>
      </c>
      <c r="F192" s="601" t="s">
        <v>528</v>
      </c>
      <c r="G192" s="599">
        <v>100044241</v>
      </c>
      <c r="H192" s="321"/>
      <c r="I192" s="322"/>
      <c r="J192" s="321"/>
      <c r="K192" s="320"/>
      <c r="L192" s="600" t="s">
        <v>610</v>
      </c>
      <c r="M192" s="600" t="s">
        <v>219</v>
      </c>
      <c r="N192" s="600">
        <v>42</v>
      </c>
      <c r="O192" s="465"/>
      <c r="P192" s="601">
        <v>18</v>
      </c>
      <c r="Q192" s="318" t="str">
        <f t="shared" si="33"/>
        <v>INCLUDED</v>
      </c>
      <c r="R192" s="318" t="str">
        <f t="shared" si="31"/>
        <v>INCLUDED</v>
      </c>
      <c r="S192" s="318" t="str">
        <f t="shared" si="34"/>
        <v>INCLUDED</v>
      </c>
      <c r="T192" s="466">
        <f t="shared" si="21"/>
        <v>0</v>
      </c>
      <c r="U192" s="300">
        <f t="shared" si="22"/>
        <v>0</v>
      </c>
      <c r="V192" s="371">
        <f>Discount!$J$36</f>
        <v>0</v>
      </c>
      <c r="W192" s="300">
        <f t="shared" si="23"/>
        <v>0</v>
      </c>
      <c r="X192" s="301">
        <f t="shared" si="24"/>
        <v>0</v>
      </c>
      <c r="Y192" s="467">
        <f t="shared" si="25"/>
        <v>0</v>
      </c>
      <c r="Z192" s="546">
        <f t="shared" si="26"/>
        <v>0</v>
      </c>
      <c r="AA192" s="467">
        <f t="shared" si="27"/>
        <v>0</v>
      </c>
      <c r="AB192" s="468">
        <f t="shared" si="28"/>
        <v>0</v>
      </c>
      <c r="AC192" s="467">
        <f t="shared" si="29"/>
        <v>0</v>
      </c>
      <c r="AD192" s="468"/>
      <c r="AE192" s="550"/>
      <c r="AF192" s="6"/>
      <c r="AG192" s="6"/>
      <c r="AH192" s="6"/>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218"/>
      <c r="BI192" s="218"/>
      <c r="BJ192" s="218"/>
      <c r="BK192" s="218"/>
      <c r="BL192" s="218"/>
      <c r="BM192" s="218"/>
      <c r="BN192" s="218"/>
      <c r="BO192" s="218"/>
      <c r="BP192" s="218"/>
      <c r="BQ192" s="218"/>
      <c r="BR192" s="218"/>
      <c r="BS192" s="218"/>
      <c r="BT192" s="218"/>
      <c r="BU192" s="218"/>
      <c r="BV192" s="218"/>
      <c r="BW192" s="218"/>
      <c r="BX192" s="218"/>
      <c r="BY192" s="218"/>
      <c r="BZ192" s="218"/>
      <c r="CA192" s="218"/>
      <c r="CB192" s="218"/>
      <c r="CC192" s="218"/>
      <c r="CD192" s="218"/>
      <c r="CE192" s="218"/>
      <c r="CF192" s="218"/>
      <c r="CG192" s="218"/>
      <c r="CH192" s="218"/>
      <c r="CI192" s="218"/>
      <c r="CJ192" s="218"/>
      <c r="CK192" s="218"/>
      <c r="CL192" s="218"/>
      <c r="CM192" s="218"/>
      <c r="CN192" s="218"/>
      <c r="CO192" s="218"/>
      <c r="CP192" s="218"/>
      <c r="CQ192" s="218"/>
      <c r="CR192" s="218"/>
      <c r="CS192" s="218"/>
      <c r="CT192" s="218"/>
      <c r="CU192" s="218"/>
      <c r="CV192" s="218"/>
      <c r="CW192" s="218"/>
      <c r="CX192" s="218"/>
      <c r="CY192" s="218"/>
      <c r="CZ192" s="218"/>
      <c r="DA192" s="218"/>
      <c r="DB192" s="218"/>
      <c r="DC192" s="218"/>
      <c r="DD192" s="218"/>
      <c r="DE192" s="218"/>
      <c r="DF192" s="218"/>
      <c r="DG192" s="218"/>
      <c r="DH192" s="218"/>
      <c r="DI192" s="218"/>
      <c r="DJ192" s="218"/>
      <c r="DK192" s="218"/>
      <c r="DL192" s="218"/>
      <c r="DM192" s="218"/>
      <c r="DN192" s="218"/>
      <c r="DO192" s="218"/>
      <c r="DP192" s="218"/>
      <c r="DQ192" s="218"/>
      <c r="DR192" s="218"/>
      <c r="DS192" s="218"/>
      <c r="DT192" s="218"/>
      <c r="DU192" s="218"/>
      <c r="DV192" s="218"/>
      <c r="DW192" s="218"/>
      <c r="DX192" s="218"/>
      <c r="DY192" s="218"/>
      <c r="DZ192" s="218"/>
      <c r="EA192" s="218"/>
      <c r="EB192" s="218"/>
      <c r="EC192" s="218"/>
      <c r="ED192" s="218"/>
      <c r="EE192" s="218"/>
      <c r="EF192" s="218"/>
      <c r="EG192" s="218"/>
      <c r="EH192" s="218"/>
      <c r="EI192" s="218"/>
      <c r="EJ192" s="218"/>
      <c r="EK192" s="218"/>
      <c r="EL192" s="218"/>
      <c r="EM192" s="218"/>
      <c r="EN192" s="218"/>
      <c r="EO192" s="218"/>
      <c r="EP192" s="218"/>
      <c r="EQ192" s="218"/>
      <c r="ER192" s="218"/>
      <c r="ES192" s="218"/>
      <c r="ET192" s="218"/>
      <c r="EU192" s="218"/>
      <c r="EV192" s="218"/>
      <c r="EW192" s="218"/>
      <c r="EX192" s="218"/>
      <c r="EY192" s="218"/>
      <c r="EZ192" s="218"/>
      <c r="FA192" s="218"/>
      <c r="FB192" s="218"/>
      <c r="FC192" s="218"/>
      <c r="FD192" s="218"/>
      <c r="FE192" s="218"/>
      <c r="FF192" s="218"/>
      <c r="FG192" s="218"/>
      <c r="FH192" s="218"/>
      <c r="FI192" s="218"/>
      <c r="FJ192" s="218"/>
      <c r="FK192" s="218"/>
      <c r="FL192" s="218"/>
      <c r="FM192" s="218"/>
      <c r="FN192" s="218"/>
      <c r="FO192" s="218"/>
      <c r="FP192" s="218"/>
      <c r="FQ192" s="218"/>
      <c r="FR192" s="218"/>
      <c r="FS192" s="218"/>
      <c r="FT192" s="218"/>
      <c r="FU192" s="218"/>
      <c r="FV192" s="218"/>
      <c r="FW192" s="218"/>
      <c r="FX192" s="218"/>
      <c r="FY192" s="218"/>
      <c r="FZ192" s="218"/>
      <c r="GA192" s="218"/>
      <c r="GB192" s="218"/>
      <c r="GC192" s="218"/>
      <c r="GD192" s="218"/>
      <c r="GE192" s="218"/>
      <c r="GF192" s="218"/>
      <c r="GG192" s="218"/>
      <c r="GH192" s="218"/>
      <c r="GI192" s="218"/>
      <c r="GJ192" s="218"/>
      <c r="GK192" s="218"/>
      <c r="GL192" s="218"/>
      <c r="GM192" s="218"/>
      <c r="GN192" s="218"/>
      <c r="GO192" s="218"/>
      <c r="GP192" s="218"/>
      <c r="GQ192" s="218"/>
      <c r="GR192" s="218"/>
      <c r="GS192" s="218"/>
      <c r="GT192" s="218"/>
      <c r="GU192" s="218"/>
      <c r="GV192" s="218"/>
      <c r="GW192" s="218"/>
      <c r="GX192" s="218"/>
      <c r="GY192" s="218"/>
      <c r="GZ192" s="218"/>
      <c r="HA192" s="218"/>
      <c r="HB192" s="218"/>
      <c r="HC192" s="218"/>
      <c r="HD192" s="218"/>
      <c r="HE192" s="218"/>
      <c r="HF192" s="218"/>
      <c r="HG192" s="218"/>
      <c r="HH192" s="218"/>
      <c r="HI192" s="218"/>
      <c r="HJ192" s="218"/>
      <c r="HK192" s="218"/>
      <c r="HL192" s="218"/>
      <c r="HM192" s="218"/>
      <c r="HN192" s="218"/>
      <c r="HO192" s="218"/>
      <c r="HP192" s="218"/>
      <c r="HQ192" s="218"/>
      <c r="HR192" s="218"/>
      <c r="HS192" s="218"/>
      <c r="HT192" s="218"/>
      <c r="HU192" s="218"/>
      <c r="HV192" s="218"/>
      <c r="HW192" s="218"/>
      <c r="HX192" s="218"/>
      <c r="HY192" s="218"/>
      <c r="HZ192" s="218"/>
      <c r="IA192" s="218"/>
      <c r="IB192" s="218"/>
      <c r="IC192" s="218"/>
      <c r="ID192" s="218"/>
      <c r="IE192" s="218"/>
      <c r="IF192" s="218"/>
      <c r="IG192" s="218"/>
      <c r="IH192" s="218"/>
      <c r="II192" s="218"/>
      <c r="IJ192" s="218"/>
      <c r="IK192" s="218"/>
      <c r="IL192" s="218"/>
      <c r="IM192" s="218"/>
      <c r="IN192" s="218"/>
      <c r="IO192" s="218"/>
      <c r="IP192" s="218"/>
      <c r="IQ192" s="218"/>
      <c r="IR192" s="218"/>
      <c r="IS192" s="218"/>
      <c r="IT192" s="218"/>
      <c r="IU192" s="218"/>
      <c r="IV192" s="218"/>
      <c r="IW192" s="218"/>
      <c r="IX192" s="218"/>
      <c r="IY192" s="218"/>
      <c r="IZ192" s="218"/>
      <c r="JA192" s="218"/>
      <c r="JB192" s="218"/>
      <c r="JC192" s="218"/>
      <c r="JD192" s="218"/>
      <c r="JE192" s="218"/>
      <c r="JF192" s="218"/>
      <c r="JG192" s="218"/>
      <c r="JH192" s="218"/>
      <c r="JI192" s="218"/>
      <c r="JJ192" s="218"/>
      <c r="JK192" s="218"/>
      <c r="JL192" s="218"/>
      <c r="JM192" s="218"/>
      <c r="JN192" s="218"/>
      <c r="JO192" s="218"/>
      <c r="JP192" s="218"/>
      <c r="JQ192" s="218"/>
      <c r="JR192" s="218"/>
      <c r="JS192" s="218"/>
      <c r="JT192" s="218"/>
      <c r="JU192" s="218"/>
      <c r="JV192" s="218"/>
      <c r="JW192" s="218"/>
      <c r="JX192" s="218"/>
      <c r="JY192" s="218"/>
      <c r="JZ192" s="218"/>
      <c r="KA192" s="218"/>
      <c r="KB192" s="218"/>
      <c r="KC192" s="218"/>
      <c r="KD192" s="218"/>
      <c r="KE192" s="218"/>
      <c r="KF192" s="218"/>
      <c r="KG192" s="218"/>
      <c r="KH192" s="218"/>
      <c r="KI192" s="218"/>
      <c r="KJ192" s="218"/>
      <c r="KK192" s="218"/>
      <c r="KL192" s="218"/>
      <c r="KM192" s="218"/>
      <c r="KN192" s="218"/>
      <c r="KO192" s="218"/>
      <c r="KP192" s="218"/>
      <c r="KQ192" s="218"/>
      <c r="KR192" s="218"/>
      <c r="KS192" s="218"/>
      <c r="KT192" s="218"/>
      <c r="KU192" s="218"/>
      <c r="KV192" s="218"/>
      <c r="KW192" s="218"/>
      <c r="KX192" s="218"/>
      <c r="KY192" s="218"/>
      <c r="KZ192" s="218"/>
      <c r="LA192" s="218"/>
      <c r="LB192" s="218"/>
      <c r="LC192" s="218"/>
      <c r="LD192" s="218"/>
      <c r="LE192" s="218"/>
      <c r="LF192" s="218"/>
      <c r="LG192" s="218"/>
      <c r="LH192" s="218"/>
      <c r="LI192" s="218"/>
      <c r="LJ192" s="218"/>
      <c r="LK192" s="218"/>
      <c r="LL192" s="218"/>
      <c r="LM192" s="218"/>
      <c r="LN192" s="218"/>
      <c r="LO192" s="218"/>
      <c r="LP192" s="218"/>
      <c r="LQ192" s="218"/>
      <c r="LR192" s="218"/>
      <c r="LS192" s="218"/>
      <c r="LT192" s="218"/>
      <c r="LU192" s="218"/>
      <c r="LV192" s="218"/>
      <c r="LW192" s="218"/>
      <c r="LX192" s="218"/>
      <c r="LY192" s="218"/>
      <c r="LZ192" s="218"/>
      <c r="MA192" s="218"/>
      <c r="MB192" s="218"/>
      <c r="MC192" s="218"/>
      <c r="MD192" s="218"/>
      <c r="ME192" s="218"/>
      <c r="MF192" s="218"/>
      <c r="MG192" s="218"/>
      <c r="MH192" s="218"/>
      <c r="MI192" s="218"/>
      <c r="MJ192" s="218"/>
      <c r="MK192" s="218"/>
      <c r="ML192" s="218"/>
      <c r="MM192" s="218"/>
      <c r="MN192" s="218"/>
      <c r="MO192" s="218"/>
      <c r="MP192" s="218"/>
      <c r="MQ192" s="218"/>
      <c r="MR192" s="218"/>
      <c r="MS192" s="218"/>
      <c r="MT192" s="218"/>
      <c r="MU192" s="218"/>
      <c r="MV192" s="218"/>
      <c r="MW192" s="218"/>
      <c r="MX192" s="218"/>
      <c r="MY192" s="218"/>
      <c r="MZ192" s="218"/>
      <c r="NA192" s="218"/>
      <c r="NB192" s="218"/>
      <c r="NC192" s="218"/>
      <c r="ND192" s="218"/>
      <c r="NE192" s="218"/>
      <c r="NF192" s="218"/>
      <c r="NG192" s="218"/>
      <c r="NH192" s="218"/>
      <c r="NI192" s="218"/>
      <c r="NJ192" s="218"/>
      <c r="NK192" s="218"/>
      <c r="NL192" s="218"/>
      <c r="NM192" s="218"/>
      <c r="NN192" s="218"/>
      <c r="NO192" s="218"/>
      <c r="NP192" s="218"/>
      <c r="NQ192" s="218"/>
      <c r="NR192" s="218"/>
      <c r="NS192" s="218"/>
      <c r="NT192" s="218"/>
      <c r="NU192" s="218"/>
      <c r="NV192" s="218"/>
      <c r="NW192" s="218"/>
      <c r="NX192" s="218"/>
      <c r="NY192" s="218"/>
      <c r="NZ192" s="218"/>
      <c r="OA192" s="218"/>
      <c r="OB192" s="218"/>
      <c r="OC192" s="218"/>
      <c r="OD192" s="218"/>
      <c r="OE192" s="218"/>
      <c r="OF192" s="218"/>
      <c r="OG192" s="218"/>
      <c r="OH192" s="218"/>
      <c r="OI192" s="218"/>
      <c r="OJ192" s="218"/>
      <c r="OK192" s="218"/>
      <c r="OL192" s="218"/>
      <c r="OM192" s="218"/>
      <c r="ON192" s="218"/>
      <c r="OO192" s="218"/>
      <c r="OP192" s="218"/>
      <c r="OQ192" s="218"/>
      <c r="OR192" s="218"/>
      <c r="OS192" s="218"/>
      <c r="OT192" s="218"/>
      <c r="OU192" s="218"/>
      <c r="OV192" s="218"/>
      <c r="OW192" s="218"/>
      <c r="OX192" s="218"/>
      <c r="OY192" s="218"/>
      <c r="OZ192" s="218"/>
      <c r="PA192" s="218"/>
      <c r="PB192" s="218"/>
      <c r="PC192" s="218"/>
      <c r="PD192" s="218"/>
      <c r="PE192" s="218"/>
    </row>
    <row r="193" spans="1:421" s="472" customFormat="1" ht="111" customHeight="1">
      <c r="A193" s="677">
        <v>64</v>
      </c>
      <c r="B193" s="601">
        <v>7000024508</v>
      </c>
      <c r="C193" s="601">
        <v>1040</v>
      </c>
      <c r="D193" s="601">
        <v>130</v>
      </c>
      <c r="E193" s="601">
        <v>140</v>
      </c>
      <c r="F193" s="601" t="s">
        <v>528</v>
      </c>
      <c r="G193" s="599">
        <v>100044240</v>
      </c>
      <c r="H193" s="321"/>
      <c r="I193" s="322"/>
      <c r="J193" s="321"/>
      <c r="K193" s="320"/>
      <c r="L193" s="600" t="s">
        <v>611</v>
      </c>
      <c r="M193" s="600" t="s">
        <v>219</v>
      </c>
      <c r="N193" s="600">
        <v>43</v>
      </c>
      <c r="O193" s="465"/>
      <c r="P193" s="601">
        <v>18</v>
      </c>
      <c r="Q193" s="318" t="str">
        <f t="shared" si="33"/>
        <v>INCLUDED</v>
      </c>
      <c r="R193" s="318" t="str">
        <f t="shared" si="31"/>
        <v>INCLUDED</v>
      </c>
      <c r="S193" s="318" t="str">
        <f t="shared" si="34"/>
        <v>INCLUDED</v>
      </c>
      <c r="T193" s="466">
        <f t="shared" si="21"/>
        <v>0</v>
      </c>
      <c r="U193" s="300">
        <f t="shared" si="22"/>
        <v>0</v>
      </c>
      <c r="V193" s="371">
        <f>Discount!$J$36</f>
        <v>0</v>
      </c>
      <c r="W193" s="300">
        <f t="shared" si="23"/>
        <v>0</v>
      </c>
      <c r="X193" s="301">
        <f t="shared" si="24"/>
        <v>0</v>
      </c>
      <c r="Y193" s="467">
        <f t="shared" si="25"/>
        <v>0</v>
      </c>
      <c r="Z193" s="546">
        <f t="shared" si="26"/>
        <v>0</v>
      </c>
      <c r="AA193" s="467">
        <f t="shared" si="27"/>
        <v>0</v>
      </c>
      <c r="AB193" s="468">
        <f t="shared" si="28"/>
        <v>0</v>
      </c>
      <c r="AC193" s="467">
        <f t="shared" si="29"/>
        <v>0</v>
      </c>
      <c r="AD193" s="468"/>
      <c r="AE193" s="550"/>
      <c r="AF193" s="6"/>
      <c r="AG193" s="6"/>
      <c r="AH193" s="6"/>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218"/>
      <c r="BI193" s="218"/>
      <c r="BJ193" s="218"/>
      <c r="BK193" s="218"/>
      <c r="BL193" s="218"/>
      <c r="BM193" s="218"/>
      <c r="BN193" s="218"/>
      <c r="BO193" s="218"/>
      <c r="BP193" s="218"/>
      <c r="BQ193" s="218"/>
      <c r="BR193" s="218"/>
      <c r="BS193" s="218"/>
      <c r="BT193" s="218"/>
      <c r="BU193" s="218"/>
      <c r="BV193" s="218"/>
      <c r="BW193" s="218"/>
      <c r="BX193" s="218"/>
      <c r="BY193" s="218"/>
      <c r="BZ193" s="218"/>
      <c r="CA193" s="218"/>
      <c r="CB193" s="218"/>
      <c r="CC193" s="218"/>
      <c r="CD193" s="218"/>
      <c r="CE193" s="218"/>
      <c r="CF193" s="218"/>
      <c r="CG193" s="218"/>
      <c r="CH193" s="218"/>
      <c r="CI193" s="218"/>
      <c r="CJ193" s="218"/>
      <c r="CK193" s="218"/>
      <c r="CL193" s="218"/>
      <c r="CM193" s="218"/>
      <c r="CN193" s="218"/>
      <c r="CO193" s="218"/>
      <c r="CP193" s="218"/>
      <c r="CQ193" s="218"/>
      <c r="CR193" s="218"/>
      <c r="CS193" s="218"/>
      <c r="CT193" s="218"/>
      <c r="CU193" s="218"/>
      <c r="CV193" s="218"/>
      <c r="CW193" s="218"/>
      <c r="CX193" s="218"/>
      <c r="CY193" s="218"/>
      <c r="CZ193" s="218"/>
      <c r="DA193" s="218"/>
      <c r="DB193" s="218"/>
      <c r="DC193" s="218"/>
      <c r="DD193" s="218"/>
      <c r="DE193" s="218"/>
      <c r="DF193" s="218"/>
      <c r="DG193" s="218"/>
      <c r="DH193" s="218"/>
      <c r="DI193" s="218"/>
      <c r="DJ193" s="218"/>
      <c r="DK193" s="218"/>
      <c r="DL193" s="218"/>
      <c r="DM193" s="218"/>
      <c r="DN193" s="218"/>
      <c r="DO193" s="218"/>
      <c r="DP193" s="218"/>
      <c r="DQ193" s="218"/>
      <c r="DR193" s="218"/>
      <c r="DS193" s="218"/>
      <c r="DT193" s="218"/>
      <c r="DU193" s="218"/>
      <c r="DV193" s="218"/>
      <c r="DW193" s="218"/>
      <c r="DX193" s="218"/>
      <c r="DY193" s="218"/>
      <c r="DZ193" s="218"/>
      <c r="EA193" s="218"/>
      <c r="EB193" s="218"/>
      <c r="EC193" s="218"/>
      <c r="ED193" s="218"/>
      <c r="EE193" s="218"/>
      <c r="EF193" s="218"/>
      <c r="EG193" s="218"/>
      <c r="EH193" s="218"/>
      <c r="EI193" s="218"/>
      <c r="EJ193" s="218"/>
      <c r="EK193" s="218"/>
      <c r="EL193" s="218"/>
      <c r="EM193" s="218"/>
      <c r="EN193" s="218"/>
      <c r="EO193" s="218"/>
      <c r="EP193" s="218"/>
      <c r="EQ193" s="218"/>
      <c r="ER193" s="218"/>
      <c r="ES193" s="218"/>
      <c r="ET193" s="218"/>
      <c r="EU193" s="218"/>
      <c r="EV193" s="218"/>
      <c r="EW193" s="218"/>
      <c r="EX193" s="218"/>
      <c r="EY193" s="218"/>
      <c r="EZ193" s="218"/>
      <c r="FA193" s="218"/>
      <c r="FB193" s="218"/>
      <c r="FC193" s="218"/>
      <c r="FD193" s="218"/>
      <c r="FE193" s="218"/>
      <c r="FF193" s="218"/>
      <c r="FG193" s="218"/>
      <c r="FH193" s="218"/>
      <c r="FI193" s="218"/>
      <c r="FJ193" s="218"/>
      <c r="FK193" s="218"/>
      <c r="FL193" s="218"/>
      <c r="FM193" s="218"/>
      <c r="FN193" s="218"/>
      <c r="FO193" s="218"/>
      <c r="FP193" s="218"/>
      <c r="FQ193" s="218"/>
      <c r="FR193" s="218"/>
      <c r="FS193" s="218"/>
      <c r="FT193" s="218"/>
      <c r="FU193" s="218"/>
      <c r="FV193" s="218"/>
      <c r="FW193" s="218"/>
      <c r="FX193" s="218"/>
      <c r="FY193" s="218"/>
      <c r="FZ193" s="218"/>
      <c r="GA193" s="218"/>
      <c r="GB193" s="218"/>
      <c r="GC193" s="218"/>
      <c r="GD193" s="218"/>
      <c r="GE193" s="218"/>
      <c r="GF193" s="218"/>
      <c r="GG193" s="218"/>
      <c r="GH193" s="218"/>
      <c r="GI193" s="218"/>
      <c r="GJ193" s="218"/>
      <c r="GK193" s="218"/>
      <c r="GL193" s="218"/>
      <c r="GM193" s="218"/>
      <c r="GN193" s="218"/>
      <c r="GO193" s="218"/>
      <c r="GP193" s="218"/>
      <c r="GQ193" s="218"/>
      <c r="GR193" s="218"/>
      <c r="GS193" s="218"/>
      <c r="GT193" s="218"/>
      <c r="GU193" s="218"/>
      <c r="GV193" s="218"/>
      <c r="GW193" s="218"/>
      <c r="GX193" s="218"/>
      <c r="GY193" s="218"/>
      <c r="GZ193" s="218"/>
      <c r="HA193" s="218"/>
      <c r="HB193" s="218"/>
      <c r="HC193" s="218"/>
      <c r="HD193" s="218"/>
      <c r="HE193" s="218"/>
      <c r="HF193" s="218"/>
      <c r="HG193" s="218"/>
      <c r="HH193" s="218"/>
      <c r="HI193" s="218"/>
      <c r="HJ193" s="218"/>
      <c r="HK193" s="218"/>
      <c r="HL193" s="218"/>
      <c r="HM193" s="218"/>
      <c r="HN193" s="218"/>
      <c r="HO193" s="218"/>
      <c r="HP193" s="218"/>
      <c r="HQ193" s="218"/>
      <c r="HR193" s="218"/>
      <c r="HS193" s="218"/>
      <c r="HT193" s="218"/>
      <c r="HU193" s="218"/>
      <c r="HV193" s="218"/>
      <c r="HW193" s="218"/>
      <c r="HX193" s="218"/>
      <c r="HY193" s="218"/>
      <c r="HZ193" s="218"/>
      <c r="IA193" s="218"/>
      <c r="IB193" s="218"/>
      <c r="IC193" s="218"/>
      <c r="ID193" s="218"/>
      <c r="IE193" s="218"/>
      <c r="IF193" s="218"/>
      <c r="IG193" s="218"/>
      <c r="IH193" s="218"/>
      <c r="II193" s="218"/>
      <c r="IJ193" s="218"/>
      <c r="IK193" s="218"/>
      <c r="IL193" s="218"/>
      <c r="IM193" s="218"/>
      <c r="IN193" s="218"/>
      <c r="IO193" s="218"/>
      <c r="IP193" s="218"/>
      <c r="IQ193" s="218"/>
      <c r="IR193" s="218"/>
      <c r="IS193" s="218"/>
      <c r="IT193" s="218"/>
      <c r="IU193" s="218"/>
      <c r="IV193" s="218"/>
      <c r="IW193" s="218"/>
      <c r="IX193" s="218"/>
      <c r="IY193" s="218"/>
      <c r="IZ193" s="218"/>
      <c r="JA193" s="218"/>
      <c r="JB193" s="218"/>
      <c r="JC193" s="218"/>
      <c r="JD193" s="218"/>
      <c r="JE193" s="218"/>
      <c r="JF193" s="218"/>
      <c r="JG193" s="218"/>
      <c r="JH193" s="218"/>
      <c r="JI193" s="218"/>
      <c r="JJ193" s="218"/>
      <c r="JK193" s="218"/>
      <c r="JL193" s="218"/>
      <c r="JM193" s="218"/>
      <c r="JN193" s="218"/>
      <c r="JO193" s="218"/>
      <c r="JP193" s="218"/>
      <c r="JQ193" s="218"/>
      <c r="JR193" s="218"/>
      <c r="JS193" s="218"/>
      <c r="JT193" s="218"/>
      <c r="JU193" s="218"/>
      <c r="JV193" s="218"/>
      <c r="JW193" s="218"/>
      <c r="JX193" s="218"/>
      <c r="JY193" s="218"/>
      <c r="JZ193" s="218"/>
      <c r="KA193" s="218"/>
      <c r="KB193" s="218"/>
      <c r="KC193" s="218"/>
      <c r="KD193" s="218"/>
      <c r="KE193" s="218"/>
      <c r="KF193" s="218"/>
      <c r="KG193" s="218"/>
      <c r="KH193" s="218"/>
      <c r="KI193" s="218"/>
      <c r="KJ193" s="218"/>
      <c r="KK193" s="218"/>
      <c r="KL193" s="218"/>
      <c r="KM193" s="218"/>
      <c r="KN193" s="218"/>
      <c r="KO193" s="218"/>
      <c r="KP193" s="218"/>
      <c r="KQ193" s="218"/>
      <c r="KR193" s="218"/>
      <c r="KS193" s="218"/>
      <c r="KT193" s="218"/>
      <c r="KU193" s="218"/>
      <c r="KV193" s="218"/>
      <c r="KW193" s="218"/>
      <c r="KX193" s="218"/>
      <c r="KY193" s="218"/>
      <c r="KZ193" s="218"/>
      <c r="LA193" s="218"/>
      <c r="LB193" s="218"/>
      <c r="LC193" s="218"/>
      <c r="LD193" s="218"/>
      <c r="LE193" s="218"/>
      <c r="LF193" s="218"/>
      <c r="LG193" s="218"/>
      <c r="LH193" s="218"/>
      <c r="LI193" s="218"/>
      <c r="LJ193" s="218"/>
      <c r="LK193" s="218"/>
      <c r="LL193" s="218"/>
      <c r="LM193" s="218"/>
      <c r="LN193" s="218"/>
      <c r="LO193" s="218"/>
      <c r="LP193" s="218"/>
      <c r="LQ193" s="218"/>
      <c r="LR193" s="218"/>
      <c r="LS193" s="218"/>
      <c r="LT193" s="218"/>
      <c r="LU193" s="218"/>
      <c r="LV193" s="218"/>
      <c r="LW193" s="218"/>
      <c r="LX193" s="218"/>
      <c r="LY193" s="218"/>
      <c r="LZ193" s="218"/>
      <c r="MA193" s="218"/>
      <c r="MB193" s="218"/>
      <c r="MC193" s="218"/>
      <c r="MD193" s="218"/>
      <c r="ME193" s="218"/>
      <c r="MF193" s="218"/>
      <c r="MG193" s="218"/>
      <c r="MH193" s="218"/>
      <c r="MI193" s="218"/>
      <c r="MJ193" s="218"/>
      <c r="MK193" s="218"/>
      <c r="ML193" s="218"/>
      <c r="MM193" s="218"/>
      <c r="MN193" s="218"/>
      <c r="MO193" s="218"/>
      <c r="MP193" s="218"/>
      <c r="MQ193" s="218"/>
      <c r="MR193" s="218"/>
      <c r="MS193" s="218"/>
      <c r="MT193" s="218"/>
      <c r="MU193" s="218"/>
      <c r="MV193" s="218"/>
      <c r="MW193" s="218"/>
      <c r="MX193" s="218"/>
      <c r="MY193" s="218"/>
      <c r="MZ193" s="218"/>
      <c r="NA193" s="218"/>
      <c r="NB193" s="218"/>
      <c r="NC193" s="218"/>
      <c r="ND193" s="218"/>
      <c r="NE193" s="218"/>
      <c r="NF193" s="218"/>
      <c r="NG193" s="218"/>
      <c r="NH193" s="218"/>
      <c r="NI193" s="218"/>
      <c r="NJ193" s="218"/>
      <c r="NK193" s="218"/>
      <c r="NL193" s="218"/>
      <c r="NM193" s="218"/>
      <c r="NN193" s="218"/>
      <c r="NO193" s="218"/>
      <c r="NP193" s="218"/>
      <c r="NQ193" s="218"/>
      <c r="NR193" s="218"/>
      <c r="NS193" s="218"/>
      <c r="NT193" s="218"/>
      <c r="NU193" s="218"/>
      <c r="NV193" s="218"/>
      <c r="NW193" s="218"/>
      <c r="NX193" s="218"/>
      <c r="NY193" s="218"/>
      <c r="NZ193" s="218"/>
      <c r="OA193" s="218"/>
      <c r="OB193" s="218"/>
      <c r="OC193" s="218"/>
      <c r="OD193" s="218"/>
      <c r="OE193" s="218"/>
      <c r="OF193" s="218"/>
      <c r="OG193" s="218"/>
      <c r="OH193" s="218"/>
      <c r="OI193" s="218"/>
      <c r="OJ193" s="218"/>
      <c r="OK193" s="218"/>
      <c r="OL193" s="218"/>
      <c r="OM193" s="218"/>
      <c r="ON193" s="218"/>
      <c r="OO193" s="218"/>
      <c r="OP193" s="218"/>
      <c r="OQ193" s="218"/>
      <c r="OR193" s="218"/>
      <c r="OS193" s="218"/>
      <c r="OT193" s="218"/>
      <c r="OU193" s="218"/>
      <c r="OV193" s="218"/>
      <c r="OW193" s="218"/>
      <c r="OX193" s="218"/>
      <c r="OY193" s="218"/>
      <c r="OZ193" s="218"/>
      <c r="PA193" s="218"/>
      <c r="PB193" s="218"/>
      <c r="PC193" s="218"/>
      <c r="PD193" s="218"/>
      <c r="PE193" s="218"/>
    </row>
    <row r="194" spans="1:421" s="472" customFormat="1" ht="111" customHeight="1">
      <c r="A194" s="677">
        <v>65</v>
      </c>
      <c r="B194" s="601">
        <v>7000024508</v>
      </c>
      <c r="C194" s="601">
        <v>1040</v>
      </c>
      <c r="D194" s="601">
        <v>130</v>
      </c>
      <c r="E194" s="601">
        <v>150</v>
      </c>
      <c r="F194" s="601" t="s">
        <v>528</v>
      </c>
      <c r="G194" s="599">
        <v>100044239</v>
      </c>
      <c r="H194" s="321"/>
      <c r="I194" s="322"/>
      <c r="J194" s="321"/>
      <c r="K194" s="320"/>
      <c r="L194" s="600" t="s">
        <v>612</v>
      </c>
      <c r="M194" s="600" t="s">
        <v>219</v>
      </c>
      <c r="N194" s="600">
        <v>277</v>
      </c>
      <c r="O194" s="465"/>
      <c r="P194" s="601">
        <v>18</v>
      </c>
      <c r="Q194" s="318" t="str">
        <f t="shared" si="33"/>
        <v>INCLUDED</v>
      </c>
      <c r="R194" s="318" t="str">
        <f t="shared" si="31"/>
        <v>INCLUDED</v>
      </c>
      <c r="S194" s="318" t="str">
        <f t="shared" si="34"/>
        <v>INCLUDED</v>
      </c>
      <c r="T194" s="466">
        <f t="shared" si="21"/>
        <v>0</v>
      </c>
      <c r="U194" s="300">
        <f t="shared" si="22"/>
        <v>0</v>
      </c>
      <c r="V194" s="371">
        <f>Discount!$J$36</f>
        <v>0</v>
      </c>
      <c r="W194" s="300">
        <f t="shared" si="23"/>
        <v>0</v>
      </c>
      <c r="X194" s="301">
        <f t="shared" si="24"/>
        <v>0</v>
      </c>
      <c r="Y194" s="467">
        <f t="shared" si="25"/>
        <v>0</v>
      </c>
      <c r="Z194" s="546">
        <f t="shared" si="26"/>
        <v>0</v>
      </c>
      <c r="AA194" s="467">
        <f t="shared" si="27"/>
        <v>0</v>
      </c>
      <c r="AB194" s="468">
        <f t="shared" si="28"/>
        <v>0</v>
      </c>
      <c r="AC194" s="467">
        <f t="shared" si="29"/>
        <v>0</v>
      </c>
      <c r="AD194" s="468"/>
      <c r="AE194" s="550"/>
      <c r="AF194" s="6"/>
      <c r="AG194" s="6"/>
      <c r="AH194" s="6"/>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218"/>
      <c r="BI194" s="218"/>
      <c r="BJ194" s="218"/>
      <c r="BK194" s="218"/>
      <c r="BL194" s="218"/>
      <c r="BM194" s="218"/>
      <c r="BN194" s="218"/>
      <c r="BO194" s="218"/>
      <c r="BP194" s="218"/>
      <c r="BQ194" s="218"/>
      <c r="BR194" s="218"/>
      <c r="BS194" s="218"/>
      <c r="BT194" s="218"/>
      <c r="BU194" s="218"/>
      <c r="BV194" s="218"/>
      <c r="BW194" s="218"/>
      <c r="BX194" s="218"/>
      <c r="BY194" s="218"/>
      <c r="BZ194" s="218"/>
      <c r="CA194" s="218"/>
      <c r="CB194" s="218"/>
      <c r="CC194" s="218"/>
      <c r="CD194" s="218"/>
      <c r="CE194" s="218"/>
      <c r="CF194" s="218"/>
      <c r="CG194" s="218"/>
      <c r="CH194" s="218"/>
      <c r="CI194" s="218"/>
      <c r="CJ194" s="218"/>
      <c r="CK194" s="218"/>
      <c r="CL194" s="218"/>
      <c r="CM194" s="218"/>
      <c r="CN194" s="218"/>
      <c r="CO194" s="218"/>
      <c r="CP194" s="218"/>
      <c r="CQ194" s="218"/>
      <c r="CR194" s="218"/>
      <c r="CS194" s="218"/>
      <c r="CT194" s="218"/>
      <c r="CU194" s="218"/>
      <c r="CV194" s="218"/>
      <c r="CW194" s="218"/>
      <c r="CX194" s="218"/>
      <c r="CY194" s="218"/>
      <c r="CZ194" s="218"/>
      <c r="DA194" s="218"/>
      <c r="DB194" s="218"/>
      <c r="DC194" s="218"/>
      <c r="DD194" s="218"/>
      <c r="DE194" s="218"/>
      <c r="DF194" s="218"/>
      <c r="DG194" s="218"/>
      <c r="DH194" s="218"/>
      <c r="DI194" s="218"/>
      <c r="DJ194" s="218"/>
      <c r="DK194" s="218"/>
      <c r="DL194" s="218"/>
      <c r="DM194" s="218"/>
      <c r="DN194" s="218"/>
      <c r="DO194" s="218"/>
      <c r="DP194" s="218"/>
      <c r="DQ194" s="218"/>
      <c r="DR194" s="218"/>
      <c r="DS194" s="218"/>
      <c r="DT194" s="218"/>
      <c r="DU194" s="218"/>
      <c r="DV194" s="218"/>
      <c r="DW194" s="218"/>
      <c r="DX194" s="218"/>
      <c r="DY194" s="218"/>
      <c r="DZ194" s="218"/>
      <c r="EA194" s="218"/>
      <c r="EB194" s="218"/>
      <c r="EC194" s="218"/>
      <c r="ED194" s="218"/>
      <c r="EE194" s="218"/>
      <c r="EF194" s="218"/>
      <c r="EG194" s="218"/>
      <c r="EH194" s="218"/>
      <c r="EI194" s="218"/>
      <c r="EJ194" s="218"/>
      <c r="EK194" s="218"/>
      <c r="EL194" s="218"/>
      <c r="EM194" s="218"/>
      <c r="EN194" s="218"/>
      <c r="EO194" s="218"/>
      <c r="EP194" s="218"/>
      <c r="EQ194" s="218"/>
      <c r="ER194" s="218"/>
      <c r="ES194" s="218"/>
      <c r="ET194" s="218"/>
      <c r="EU194" s="218"/>
      <c r="EV194" s="218"/>
      <c r="EW194" s="218"/>
      <c r="EX194" s="218"/>
      <c r="EY194" s="218"/>
      <c r="EZ194" s="218"/>
      <c r="FA194" s="218"/>
      <c r="FB194" s="218"/>
      <c r="FC194" s="218"/>
      <c r="FD194" s="218"/>
      <c r="FE194" s="218"/>
      <c r="FF194" s="218"/>
      <c r="FG194" s="218"/>
      <c r="FH194" s="218"/>
      <c r="FI194" s="218"/>
      <c r="FJ194" s="218"/>
      <c r="FK194" s="218"/>
      <c r="FL194" s="218"/>
      <c r="FM194" s="218"/>
      <c r="FN194" s="218"/>
      <c r="FO194" s="218"/>
      <c r="FP194" s="218"/>
      <c r="FQ194" s="218"/>
      <c r="FR194" s="218"/>
      <c r="FS194" s="218"/>
      <c r="FT194" s="218"/>
      <c r="FU194" s="218"/>
      <c r="FV194" s="218"/>
      <c r="FW194" s="218"/>
      <c r="FX194" s="218"/>
      <c r="FY194" s="218"/>
      <c r="FZ194" s="218"/>
      <c r="GA194" s="218"/>
      <c r="GB194" s="218"/>
      <c r="GC194" s="218"/>
      <c r="GD194" s="218"/>
      <c r="GE194" s="218"/>
      <c r="GF194" s="218"/>
      <c r="GG194" s="218"/>
      <c r="GH194" s="218"/>
      <c r="GI194" s="218"/>
      <c r="GJ194" s="218"/>
      <c r="GK194" s="218"/>
      <c r="GL194" s="218"/>
      <c r="GM194" s="218"/>
      <c r="GN194" s="218"/>
      <c r="GO194" s="218"/>
      <c r="GP194" s="218"/>
      <c r="GQ194" s="218"/>
      <c r="GR194" s="218"/>
      <c r="GS194" s="218"/>
      <c r="GT194" s="218"/>
      <c r="GU194" s="218"/>
      <c r="GV194" s="218"/>
      <c r="GW194" s="218"/>
      <c r="GX194" s="218"/>
      <c r="GY194" s="218"/>
      <c r="GZ194" s="218"/>
      <c r="HA194" s="218"/>
      <c r="HB194" s="218"/>
      <c r="HC194" s="218"/>
      <c r="HD194" s="218"/>
      <c r="HE194" s="218"/>
      <c r="HF194" s="218"/>
      <c r="HG194" s="218"/>
      <c r="HH194" s="218"/>
      <c r="HI194" s="218"/>
      <c r="HJ194" s="218"/>
      <c r="HK194" s="218"/>
      <c r="HL194" s="218"/>
      <c r="HM194" s="218"/>
      <c r="HN194" s="218"/>
      <c r="HO194" s="218"/>
      <c r="HP194" s="218"/>
      <c r="HQ194" s="218"/>
      <c r="HR194" s="218"/>
      <c r="HS194" s="218"/>
      <c r="HT194" s="218"/>
      <c r="HU194" s="218"/>
      <c r="HV194" s="218"/>
      <c r="HW194" s="218"/>
      <c r="HX194" s="218"/>
      <c r="HY194" s="218"/>
      <c r="HZ194" s="218"/>
      <c r="IA194" s="218"/>
      <c r="IB194" s="218"/>
      <c r="IC194" s="218"/>
      <c r="ID194" s="218"/>
      <c r="IE194" s="218"/>
      <c r="IF194" s="218"/>
      <c r="IG194" s="218"/>
      <c r="IH194" s="218"/>
      <c r="II194" s="218"/>
      <c r="IJ194" s="218"/>
      <c r="IK194" s="218"/>
      <c r="IL194" s="218"/>
      <c r="IM194" s="218"/>
      <c r="IN194" s="218"/>
      <c r="IO194" s="218"/>
      <c r="IP194" s="218"/>
      <c r="IQ194" s="218"/>
      <c r="IR194" s="218"/>
      <c r="IS194" s="218"/>
      <c r="IT194" s="218"/>
      <c r="IU194" s="218"/>
      <c r="IV194" s="218"/>
      <c r="IW194" s="218"/>
      <c r="IX194" s="218"/>
      <c r="IY194" s="218"/>
      <c r="IZ194" s="218"/>
      <c r="JA194" s="218"/>
      <c r="JB194" s="218"/>
      <c r="JC194" s="218"/>
      <c r="JD194" s="218"/>
      <c r="JE194" s="218"/>
      <c r="JF194" s="218"/>
      <c r="JG194" s="218"/>
      <c r="JH194" s="218"/>
      <c r="JI194" s="218"/>
      <c r="JJ194" s="218"/>
      <c r="JK194" s="218"/>
      <c r="JL194" s="218"/>
      <c r="JM194" s="218"/>
      <c r="JN194" s="218"/>
      <c r="JO194" s="218"/>
      <c r="JP194" s="218"/>
      <c r="JQ194" s="218"/>
      <c r="JR194" s="218"/>
      <c r="JS194" s="218"/>
      <c r="JT194" s="218"/>
      <c r="JU194" s="218"/>
      <c r="JV194" s="218"/>
      <c r="JW194" s="218"/>
      <c r="JX194" s="218"/>
      <c r="JY194" s="218"/>
      <c r="JZ194" s="218"/>
      <c r="KA194" s="218"/>
      <c r="KB194" s="218"/>
      <c r="KC194" s="218"/>
      <c r="KD194" s="218"/>
      <c r="KE194" s="218"/>
      <c r="KF194" s="218"/>
      <c r="KG194" s="218"/>
      <c r="KH194" s="218"/>
      <c r="KI194" s="218"/>
      <c r="KJ194" s="218"/>
      <c r="KK194" s="218"/>
      <c r="KL194" s="218"/>
      <c r="KM194" s="218"/>
      <c r="KN194" s="218"/>
      <c r="KO194" s="218"/>
      <c r="KP194" s="218"/>
      <c r="KQ194" s="218"/>
      <c r="KR194" s="218"/>
      <c r="KS194" s="218"/>
      <c r="KT194" s="218"/>
      <c r="KU194" s="218"/>
      <c r="KV194" s="218"/>
      <c r="KW194" s="218"/>
      <c r="KX194" s="218"/>
      <c r="KY194" s="218"/>
      <c r="KZ194" s="218"/>
      <c r="LA194" s="218"/>
      <c r="LB194" s="218"/>
      <c r="LC194" s="218"/>
      <c r="LD194" s="218"/>
      <c r="LE194" s="218"/>
      <c r="LF194" s="218"/>
      <c r="LG194" s="218"/>
      <c r="LH194" s="218"/>
      <c r="LI194" s="218"/>
      <c r="LJ194" s="218"/>
      <c r="LK194" s="218"/>
      <c r="LL194" s="218"/>
      <c r="LM194" s="218"/>
      <c r="LN194" s="218"/>
      <c r="LO194" s="218"/>
      <c r="LP194" s="218"/>
      <c r="LQ194" s="218"/>
      <c r="LR194" s="218"/>
      <c r="LS194" s="218"/>
      <c r="LT194" s="218"/>
      <c r="LU194" s="218"/>
      <c r="LV194" s="218"/>
      <c r="LW194" s="218"/>
      <c r="LX194" s="218"/>
      <c r="LY194" s="218"/>
      <c r="LZ194" s="218"/>
      <c r="MA194" s="218"/>
      <c r="MB194" s="218"/>
      <c r="MC194" s="218"/>
      <c r="MD194" s="218"/>
      <c r="ME194" s="218"/>
      <c r="MF194" s="218"/>
      <c r="MG194" s="218"/>
      <c r="MH194" s="218"/>
      <c r="MI194" s="218"/>
      <c r="MJ194" s="218"/>
      <c r="MK194" s="218"/>
      <c r="ML194" s="218"/>
      <c r="MM194" s="218"/>
      <c r="MN194" s="218"/>
      <c r="MO194" s="218"/>
      <c r="MP194" s="218"/>
      <c r="MQ194" s="218"/>
      <c r="MR194" s="218"/>
      <c r="MS194" s="218"/>
      <c r="MT194" s="218"/>
      <c r="MU194" s="218"/>
      <c r="MV194" s="218"/>
      <c r="MW194" s="218"/>
      <c r="MX194" s="218"/>
      <c r="MY194" s="218"/>
      <c r="MZ194" s="218"/>
      <c r="NA194" s="218"/>
      <c r="NB194" s="218"/>
      <c r="NC194" s="218"/>
      <c r="ND194" s="218"/>
      <c r="NE194" s="218"/>
      <c r="NF194" s="218"/>
      <c r="NG194" s="218"/>
      <c r="NH194" s="218"/>
      <c r="NI194" s="218"/>
      <c r="NJ194" s="218"/>
      <c r="NK194" s="218"/>
      <c r="NL194" s="218"/>
      <c r="NM194" s="218"/>
      <c r="NN194" s="218"/>
      <c r="NO194" s="218"/>
      <c r="NP194" s="218"/>
      <c r="NQ194" s="218"/>
      <c r="NR194" s="218"/>
      <c r="NS194" s="218"/>
      <c r="NT194" s="218"/>
      <c r="NU194" s="218"/>
      <c r="NV194" s="218"/>
      <c r="NW194" s="218"/>
      <c r="NX194" s="218"/>
      <c r="NY194" s="218"/>
      <c r="NZ194" s="218"/>
      <c r="OA194" s="218"/>
      <c r="OB194" s="218"/>
      <c r="OC194" s="218"/>
      <c r="OD194" s="218"/>
      <c r="OE194" s="218"/>
      <c r="OF194" s="218"/>
      <c r="OG194" s="218"/>
      <c r="OH194" s="218"/>
      <c r="OI194" s="218"/>
      <c r="OJ194" s="218"/>
      <c r="OK194" s="218"/>
      <c r="OL194" s="218"/>
      <c r="OM194" s="218"/>
      <c r="ON194" s="218"/>
      <c r="OO194" s="218"/>
      <c r="OP194" s="218"/>
      <c r="OQ194" s="218"/>
      <c r="OR194" s="218"/>
      <c r="OS194" s="218"/>
      <c r="OT194" s="218"/>
      <c r="OU194" s="218"/>
      <c r="OV194" s="218"/>
      <c r="OW194" s="218"/>
      <c r="OX194" s="218"/>
      <c r="OY194" s="218"/>
      <c r="OZ194" s="218"/>
      <c r="PA194" s="218"/>
      <c r="PB194" s="218"/>
      <c r="PC194" s="218"/>
      <c r="PD194" s="218"/>
      <c r="PE194" s="218"/>
    </row>
    <row r="195" spans="1:421" s="472" customFormat="1" ht="111" customHeight="1">
      <c r="A195" s="677">
        <v>66</v>
      </c>
      <c r="B195" s="601">
        <v>7000024508</v>
      </c>
      <c r="C195" s="601">
        <v>1040</v>
      </c>
      <c r="D195" s="601">
        <v>130</v>
      </c>
      <c r="E195" s="601">
        <v>160</v>
      </c>
      <c r="F195" s="601" t="s">
        <v>528</v>
      </c>
      <c r="G195" s="599">
        <v>100044238</v>
      </c>
      <c r="H195" s="321"/>
      <c r="I195" s="322"/>
      <c r="J195" s="321"/>
      <c r="K195" s="320"/>
      <c r="L195" s="600" t="s">
        <v>613</v>
      </c>
      <c r="M195" s="600" t="s">
        <v>219</v>
      </c>
      <c r="N195" s="600">
        <v>9</v>
      </c>
      <c r="O195" s="465"/>
      <c r="P195" s="601">
        <v>18</v>
      </c>
      <c r="Q195" s="318" t="str">
        <f t="shared" si="33"/>
        <v>INCLUDED</v>
      </c>
      <c r="R195" s="318" t="str">
        <f t="shared" si="31"/>
        <v>INCLUDED</v>
      </c>
      <c r="S195" s="318" t="str">
        <f t="shared" si="34"/>
        <v>INCLUDED</v>
      </c>
      <c r="T195" s="466">
        <f t="shared" si="21"/>
        <v>0</v>
      </c>
      <c r="U195" s="300">
        <f t="shared" si="22"/>
        <v>0</v>
      </c>
      <c r="V195" s="371">
        <f>Discount!$J$36</f>
        <v>0</v>
      </c>
      <c r="W195" s="300">
        <f t="shared" si="23"/>
        <v>0</v>
      </c>
      <c r="X195" s="301">
        <f t="shared" si="24"/>
        <v>0</v>
      </c>
      <c r="Y195" s="467">
        <f t="shared" si="25"/>
        <v>0</v>
      </c>
      <c r="Z195" s="546">
        <f t="shared" si="26"/>
        <v>0</v>
      </c>
      <c r="AA195" s="467">
        <f t="shared" si="27"/>
        <v>0</v>
      </c>
      <c r="AB195" s="468">
        <f t="shared" si="28"/>
        <v>0</v>
      </c>
      <c r="AC195" s="467">
        <f t="shared" si="29"/>
        <v>0</v>
      </c>
      <c r="AD195" s="468"/>
      <c r="AE195" s="550"/>
      <c r="AF195" s="6"/>
      <c r="AG195" s="6"/>
      <c r="AH195" s="6"/>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218"/>
      <c r="BI195" s="218"/>
      <c r="BJ195" s="218"/>
      <c r="BK195" s="218"/>
      <c r="BL195" s="218"/>
      <c r="BM195" s="218"/>
      <c r="BN195" s="218"/>
      <c r="BO195" s="218"/>
      <c r="BP195" s="218"/>
      <c r="BQ195" s="218"/>
      <c r="BR195" s="218"/>
      <c r="BS195" s="218"/>
      <c r="BT195" s="218"/>
      <c r="BU195" s="218"/>
      <c r="BV195" s="218"/>
      <c r="BW195" s="218"/>
      <c r="BX195" s="218"/>
      <c r="BY195" s="218"/>
      <c r="BZ195" s="218"/>
      <c r="CA195" s="218"/>
      <c r="CB195" s="218"/>
      <c r="CC195" s="218"/>
      <c r="CD195" s="218"/>
      <c r="CE195" s="218"/>
      <c r="CF195" s="218"/>
      <c r="CG195" s="218"/>
      <c r="CH195" s="218"/>
      <c r="CI195" s="218"/>
      <c r="CJ195" s="218"/>
      <c r="CK195" s="218"/>
      <c r="CL195" s="218"/>
      <c r="CM195" s="218"/>
      <c r="CN195" s="218"/>
      <c r="CO195" s="218"/>
      <c r="CP195" s="218"/>
      <c r="CQ195" s="218"/>
      <c r="CR195" s="218"/>
      <c r="CS195" s="218"/>
      <c r="CT195" s="218"/>
      <c r="CU195" s="218"/>
      <c r="CV195" s="218"/>
      <c r="CW195" s="218"/>
      <c r="CX195" s="218"/>
      <c r="CY195" s="218"/>
      <c r="CZ195" s="218"/>
      <c r="DA195" s="218"/>
      <c r="DB195" s="218"/>
      <c r="DC195" s="218"/>
      <c r="DD195" s="218"/>
      <c r="DE195" s="218"/>
      <c r="DF195" s="218"/>
      <c r="DG195" s="218"/>
      <c r="DH195" s="218"/>
      <c r="DI195" s="218"/>
      <c r="DJ195" s="218"/>
      <c r="DK195" s="218"/>
      <c r="DL195" s="218"/>
      <c r="DM195" s="218"/>
      <c r="DN195" s="218"/>
      <c r="DO195" s="218"/>
      <c r="DP195" s="218"/>
      <c r="DQ195" s="218"/>
      <c r="DR195" s="218"/>
      <c r="DS195" s="218"/>
      <c r="DT195" s="218"/>
      <c r="DU195" s="218"/>
      <c r="DV195" s="218"/>
      <c r="DW195" s="218"/>
      <c r="DX195" s="218"/>
      <c r="DY195" s="218"/>
      <c r="DZ195" s="218"/>
      <c r="EA195" s="218"/>
      <c r="EB195" s="218"/>
      <c r="EC195" s="218"/>
      <c r="ED195" s="218"/>
      <c r="EE195" s="218"/>
      <c r="EF195" s="218"/>
      <c r="EG195" s="218"/>
      <c r="EH195" s="218"/>
      <c r="EI195" s="218"/>
      <c r="EJ195" s="218"/>
      <c r="EK195" s="218"/>
      <c r="EL195" s="218"/>
      <c r="EM195" s="218"/>
      <c r="EN195" s="218"/>
      <c r="EO195" s="218"/>
      <c r="EP195" s="218"/>
      <c r="EQ195" s="218"/>
      <c r="ER195" s="218"/>
      <c r="ES195" s="218"/>
      <c r="ET195" s="218"/>
      <c r="EU195" s="218"/>
      <c r="EV195" s="218"/>
      <c r="EW195" s="218"/>
      <c r="EX195" s="218"/>
      <c r="EY195" s="218"/>
      <c r="EZ195" s="218"/>
      <c r="FA195" s="218"/>
      <c r="FB195" s="218"/>
      <c r="FC195" s="218"/>
      <c r="FD195" s="218"/>
      <c r="FE195" s="218"/>
      <c r="FF195" s="218"/>
      <c r="FG195" s="218"/>
      <c r="FH195" s="218"/>
      <c r="FI195" s="218"/>
      <c r="FJ195" s="218"/>
      <c r="FK195" s="218"/>
      <c r="FL195" s="218"/>
      <c r="FM195" s="218"/>
      <c r="FN195" s="218"/>
      <c r="FO195" s="218"/>
      <c r="FP195" s="218"/>
      <c r="FQ195" s="218"/>
      <c r="FR195" s="218"/>
      <c r="FS195" s="218"/>
      <c r="FT195" s="218"/>
      <c r="FU195" s="218"/>
      <c r="FV195" s="218"/>
      <c r="FW195" s="218"/>
      <c r="FX195" s="218"/>
      <c r="FY195" s="218"/>
      <c r="FZ195" s="218"/>
      <c r="GA195" s="218"/>
      <c r="GB195" s="218"/>
      <c r="GC195" s="218"/>
      <c r="GD195" s="218"/>
      <c r="GE195" s="218"/>
      <c r="GF195" s="218"/>
      <c r="GG195" s="218"/>
      <c r="GH195" s="218"/>
      <c r="GI195" s="218"/>
      <c r="GJ195" s="218"/>
      <c r="GK195" s="218"/>
      <c r="GL195" s="218"/>
      <c r="GM195" s="218"/>
      <c r="GN195" s="218"/>
      <c r="GO195" s="218"/>
      <c r="GP195" s="218"/>
      <c r="GQ195" s="218"/>
      <c r="GR195" s="218"/>
      <c r="GS195" s="218"/>
      <c r="GT195" s="218"/>
      <c r="GU195" s="218"/>
      <c r="GV195" s="218"/>
      <c r="GW195" s="218"/>
      <c r="GX195" s="218"/>
      <c r="GY195" s="218"/>
      <c r="GZ195" s="218"/>
      <c r="HA195" s="218"/>
      <c r="HB195" s="218"/>
      <c r="HC195" s="218"/>
      <c r="HD195" s="218"/>
      <c r="HE195" s="218"/>
      <c r="HF195" s="218"/>
      <c r="HG195" s="218"/>
      <c r="HH195" s="218"/>
      <c r="HI195" s="218"/>
      <c r="HJ195" s="218"/>
      <c r="HK195" s="218"/>
      <c r="HL195" s="218"/>
      <c r="HM195" s="218"/>
      <c r="HN195" s="218"/>
      <c r="HO195" s="218"/>
      <c r="HP195" s="218"/>
      <c r="HQ195" s="218"/>
      <c r="HR195" s="218"/>
      <c r="HS195" s="218"/>
      <c r="HT195" s="218"/>
      <c r="HU195" s="218"/>
      <c r="HV195" s="218"/>
      <c r="HW195" s="218"/>
      <c r="HX195" s="218"/>
      <c r="HY195" s="218"/>
      <c r="HZ195" s="218"/>
      <c r="IA195" s="218"/>
      <c r="IB195" s="218"/>
      <c r="IC195" s="218"/>
      <c r="ID195" s="218"/>
      <c r="IE195" s="218"/>
      <c r="IF195" s="218"/>
      <c r="IG195" s="218"/>
      <c r="IH195" s="218"/>
      <c r="II195" s="218"/>
      <c r="IJ195" s="218"/>
      <c r="IK195" s="218"/>
      <c r="IL195" s="218"/>
      <c r="IM195" s="218"/>
      <c r="IN195" s="218"/>
      <c r="IO195" s="218"/>
      <c r="IP195" s="218"/>
      <c r="IQ195" s="218"/>
      <c r="IR195" s="218"/>
      <c r="IS195" s="218"/>
      <c r="IT195" s="218"/>
      <c r="IU195" s="218"/>
      <c r="IV195" s="218"/>
      <c r="IW195" s="218"/>
      <c r="IX195" s="218"/>
      <c r="IY195" s="218"/>
      <c r="IZ195" s="218"/>
      <c r="JA195" s="218"/>
      <c r="JB195" s="218"/>
      <c r="JC195" s="218"/>
      <c r="JD195" s="218"/>
      <c r="JE195" s="218"/>
      <c r="JF195" s="218"/>
      <c r="JG195" s="218"/>
      <c r="JH195" s="218"/>
      <c r="JI195" s="218"/>
      <c r="JJ195" s="218"/>
      <c r="JK195" s="218"/>
      <c r="JL195" s="218"/>
      <c r="JM195" s="218"/>
      <c r="JN195" s="218"/>
      <c r="JO195" s="218"/>
      <c r="JP195" s="218"/>
      <c r="JQ195" s="218"/>
      <c r="JR195" s="218"/>
      <c r="JS195" s="218"/>
      <c r="JT195" s="218"/>
      <c r="JU195" s="218"/>
      <c r="JV195" s="218"/>
      <c r="JW195" s="218"/>
      <c r="JX195" s="218"/>
      <c r="JY195" s="218"/>
      <c r="JZ195" s="218"/>
      <c r="KA195" s="218"/>
      <c r="KB195" s="218"/>
      <c r="KC195" s="218"/>
      <c r="KD195" s="218"/>
      <c r="KE195" s="218"/>
      <c r="KF195" s="218"/>
      <c r="KG195" s="218"/>
      <c r="KH195" s="218"/>
      <c r="KI195" s="218"/>
      <c r="KJ195" s="218"/>
      <c r="KK195" s="218"/>
      <c r="KL195" s="218"/>
      <c r="KM195" s="218"/>
      <c r="KN195" s="218"/>
      <c r="KO195" s="218"/>
      <c r="KP195" s="218"/>
      <c r="KQ195" s="218"/>
      <c r="KR195" s="218"/>
      <c r="KS195" s="218"/>
      <c r="KT195" s="218"/>
      <c r="KU195" s="218"/>
      <c r="KV195" s="218"/>
      <c r="KW195" s="218"/>
      <c r="KX195" s="218"/>
      <c r="KY195" s="218"/>
      <c r="KZ195" s="218"/>
      <c r="LA195" s="218"/>
      <c r="LB195" s="218"/>
      <c r="LC195" s="218"/>
      <c r="LD195" s="218"/>
      <c r="LE195" s="218"/>
      <c r="LF195" s="218"/>
      <c r="LG195" s="218"/>
      <c r="LH195" s="218"/>
      <c r="LI195" s="218"/>
      <c r="LJ195" s="218"/>
      <c r="LK195" s="218"/>
      <c r="LL195" s="218"/>
      <c r="LM195" s="218"/>
      <c r="LN195" s="218"/>
      <c r="LO195" s="218"/>
      <c r="LP195" s="218"/>
      <c r="LQ195" s="218"/>
      <c r="LR195" s="218"/>
      <c r="LS195" s="218"/>
      <c r="LT195" s="218"/>
      <c r="LU195" s="218"/>
      <c r="LV195" s="218"/>
      <c r="LW195" s="218"/>
      <c r="LX195" s="218"/>
      <c r="LY195" s="218"/>
      <c r="LZ195" s="218"/>
      <c r="MA195" s="218"/>
      <c r="MB195" s="218"/>
      <c r="MC195" s="218"/>
      <c r="MD195" s="218"/>
      <c r="ME195" s="218"/>
      <c r="MF195" s="218"/>
      <c r="MG195" s="218"/>
      <c r="MH195" s="218"/>
      <c r="MI195" s="218"/>
      <c r="MJ195" s="218"/>
      <c r="MK195" s="218"/>
      <c r="ML195" s="218"/>
      <c r="MM195" s="218"/>
      <c r="MN195" s="218"/>
      <c r="MO195" s="218"/>
      <c r="MP195" s="218"/>
      <c r="MQ195" s="218"/>
      <c r="MR195" s="218"/>
      <c r="MS195" s="218"/>
      <c r="MT195" s="218"/>
      <c r="MU195" s="218"/>
      <c r="MV195" s="218"/>
      <c r="MW195" s="218"/>
      <c r="MX195" s="218"/>
      <c r="MY195" s="218"/>
      <c r="MZ195" s="218"/>
      <c r="NA195" s="218"/>
      <c r="NB195" s="218"/>
      <c r="NC195" s="218"/>
      <c r="ND195" s="218"/>
      <c r="NE195" s="218"/>
      <c r="NF195" s="218"/>
      <c r="NG195" s="218"/>
      <c r="NH195" s="218"/>
      <c r="NI195" s="218"/>
      <c r="NJ195" s="218"/>
      <c r="NK195" s="218"/>
      <c r="NL195" s="218"/>
      <c r="NM195" s="218"/>
      <c r="NN195" s="218"/>
      <c r="NO195" s="218"/>
      <c r="NP195" s="218"/>
      <c r="NQ195" s="218"/>
      <c r="NR195" s="218"/>
      <c r="NS195" s="218"/>
      <c r="NT195" s="218"/>
      <c r="NU195" s="218"/>
      <c r="NV195" s="218"/>
      <c r="NW195" s="218"/>
      <c r="NX195" s="218"/>
      <c r="NY195" s="218"/>
      <c r="NZ195" s="218"/>
      <c r="OA195" s="218"/>
      <c r="OB195" s="218"/>
      <c r="OC195" s="218"/>
      <c r="OD195" s="218"/>
      <c r="OE195" s="218"/>
      <c r="OF195" s="218"/>
      <c r="OG195" s="218"/>
      <c r="OH195" s="218"/>
      <c r="OI195" s="218"/>
      <c r="OJ195" s="218"/>
      <c r="OK195" s="218"/>
      <c r="OL195" s="218"/>
      <c r="OM195" s="218"/>
      <c r="ON195" s="218"/>
      <c r="OO195" s="218"/>
      <c r="OP195" s="218"/>
      <c r="OQ195" s="218"/>
      <c r="OR195" s="218"/>
      <c r="OS195" s="218"/>
      <c r="OT195" s="218"/>
      <c r="OU195" s="218"/>
      <c r="OV195" s="218"/>
      <c r="OW195" s="218"/>
      <c r="OX195" s="218"/>
      <c r="OY195" s="218"/>
      <c r="OZ195" s="218"/>
      <c r="PA195" s="218"/>
      <c r="PB195" s="218"/>
      <c r="PC195" s="218"/>
      <c r="PD195" s="218"/>
      <c r="PE195" s="218"/>
    </row>
    <row r="196" spans="1:421" s="472" customFormat="1" ht="111" customHeight="1">
      <c r="A196" s="677">
        <v>67</v>
      </c>
      <c r="B196" s="601">
        <v>7000024508</v>
      </c>
      <c r="C196" s="601">
        <v>1040</v>
      </c>
      <c r="D196" s="601">
        <v>130</v>
      </c>
      <c r="E196" s="601">
        <v>170</v>
      </c>
      <c r="F196" s="601" t="s">
        <v>528</v>
      </c>
      <c r="G196" s="599">
        <v>100044237</v>
      </c>
      <c r="H196" s="321"/>
      <c r="I196" s="322"/>
      <c r="J196" s="321"/>
      <c r="K196" s="320"/>
      <c r="L196" s="600" t="s">
        <v>614</v>
      </c>
      <c r="M196" s="600" t="s">
        <v>219</v>
      </c>
      <c r="N196" s="600">
        <v>99</v>
      </c>
      <c r="O196" s="465"/>
      <c r="P196" s="601">
        <v>18</v>
      </c>
      <c r="Q196" s="318" t="str">
        <f t="shared" si="33"/>
        <v>INCLUDED</v>
      </c>
      <c r="R196" s="318" t="str">
        <f t="shared" si="31"/>
        <v>INCLUDED</v>
      </c>
      <c r="S196" s="318" t="str">
        <f t="shared" si="34"/>
        <v>INCLUDED</v>
      </c>
      <c r="T196" s="466">
        <f t="shared" si="21"/>
        <v>0</v>
      </c>
      <c r="U196" s="300">
        <f t="shared" si="22"/>
        <v>0</v>
      </c>
      <c r="V196" s="371">
        <f>Discount!$J$36</f>
        <v>0</v>
      </c>
      <c r="W196" s="300">
        <f t="shared" si="23"/>
        <v>0</v>
      </c>
      <c r="X196" s="301">
        <f t="shared" si="24"/>
        <v>0</v>
      </c>
      <c r="Y196" s="467">
        <f t="shared" si="25"/>
        <v>0</v>
      </c>
      <c r="Z196" s="546">
        <f t="shared" si="26"/>
        <v>0</v>
      </c>
      <c r="AA196" s="467">
        <f t="shared" si="27"/>
        <v>0</v>
      </c>
      <c r="AB196" s="468">
        <f t="shared" si="28"/>
        <v>0</v>
      </c>
      <c r="AC196" s="467">
        <f t="shared" si="29"/>
        <v>0</v>
      </c>
      <c r="AD196" s="468"/>
      <c r="AE196" s="550"/>
      <c r="AF196" s="6"/>
      <c r="AG196" s="6"/>
      <c r="AH196" s="6"/>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218"/>
      <c r="BI196" s="218"/>
      <c r="BJ196" s="218"/>
      <c r="BK196" s="218"/>
      <c r="BL196" s="218"/>
      <c r="BM196" s="218"/>
      <c r="BN196" s="218"/>
      <c r="BO196" s="218"/>
      <c r="BP196" s="218"/>
      <c r="BQ196" s="218"/>
      <c r="BR196" s="218"/>
      <c r="BS196" s="218"/>
      <c r="BT196" s="218"/>
      <c r="BU196" s="218"/>
      <c r="BV196" s="218"/>
      <c r="BW196" s="218"/>
      <c r="BX196" s="218"/>
      <c r="BY196" s="218"/>
      <c r="BZ196" s="218"/>
      <c r="CA196" s="218"/>
      <c r="CB196" s="218"/>
      <c r="CC196" s="218"/>
      <c r="CD196" s="218"/>
      <c r="CE196" s="218"/>
      <c r="CF196" s="218"/>
      <c r="CG196" s="218"/>
      <c r="CH196" s="218"/>
      <c r="CI196" s="218"/>
      <c r="CJ196" s="218"/>
      <c r="CK196" s="218"/>
      <c r="CL196" s="218"/>
      <c r="CM196" s="218"/>
      <c r="CN196" s="218"/>
      <c r="CO196" s="218"/>
      <c r="CP196" s="218"/>
      <c r="CQ196" s="218"/>
      <c r="CR196" s="218"/>
      <c r="CS196" s="218"/>
      <c r="CT196" s="218"/>
      <c r="CU196" s="218"/>
      <c r="CV196" s="218"/>
      <c r="CW196" s="218"/>
      <c r="CX196" s="218"/>
      <c r="CY196" s="218"/>
      <c r="CZ196" s="218"/>
      <c r="DA196" s="218"/>
      <c r="DB196" s="218"/>
      <c r="DC196" s="218"/>
      <c r="DD196" s="218"/>
      <c r="DE196" s="218"/>
      <c r="DF196" s="218"/>
      <c r="DG196" s="218"/>
      <c r="DH196" s="218"/>
      <c r="DI196" s="218"/>
      <c r="DJ196" s="218"/>
      <c r="DK196" s="218"/>
      <c r="DL196" s="218"/>
      <c r="DM196" s="218"/>
      <c r="DN196" s="218"/>
      <c r="DO196" s="218"/>
      <c r="DP196" s="218"/>
      <c r="DQ196" s="218"/>
      <c r="DR196" s="218"/>
      <c r="DS196" s="218"/>
      <c r="DT196" s="218"/>
      <c r="DU196" s="218"/>
      <c r="DV196" s="218"/>
      <c r="DW196" s="218"/>
      <c r="DX196" s="218"/>
      <c r="DY196" s="218"/>
      <c r="DZ196" s="218"/>
      <c r="EA196" s="218"/>
      <c r="EB196" s="218"/>
      <c r="EC196" s="218"/>
      <c r="ED196" s="218"/>
      <c r="EE196" s="218"/>
      <c r="EF196" s="218"/>
      <c r="EG196" s="218"/>
      <c r="EH196" s="218"/>
      <c r="EI196" s="218"/>
      <c r="EJ196" s="218"/>
      <c r="EK196" s="218"/>
      <c r="EL196" s="218"/>
      <c r="EM196" s="218"/>
      <c r="EN196" s="218"/>
      <c r="EO196" s="218"/>
      <c r="EP196" s="218"/>
      <c r="EQ196" s="218"/>
      <c r="ER196" s="218"/>
      <c r="ES196" s="218"/>
      <c r="ET196" s="218"/>
      <c r="EU196" s="218"/>
      <c r="EV196" s="218"/>
      <c r="EW196" s="218"/>
      <c r="EX196" s="218"/>
      <c r="EY196" s="218"/>
      <c r="EZ196" s="218"/>
      <c r="FA196" s="218"/>
      <c r="FB196" s="218"/>
      <c r="FC196" s="218"/>
      <c r="FD196" s="218"/>
      <c r="FE196" s="218"/>
      <c r="FF196" s="218"/>
      <c r="FG196" s="218"/>
      <c r="FH196" s="218"/>
      <c r="FI196" s="218"/>
      <c r="FJ196" s="218"/>
      <c r="FK196" s="218"/>
      <c r="FL196" s="218"/>
      <c r="FM196" s="218"/>
      <c r="FN196" s="218"/>
      <c r="FO196" s="218"/>
      <c r="FP196" s="218"/>
      <c r="FQ196" s="218"/>
      <c r="FR196" s="218"/>
      <c r="FS196" s="218"/>
      <c r="FT196" s="218"/>
      <c r="FU196" s="218"/>
      <c r="FV196" s="218"/>
      <c r="FW196" s="218"/>
      <c r="FX196" s="218"/>
      <c r="FY196" s="218"/>
      <c r="FZ196" s="218"/>
      <c r="GA196" s="218"/>
      <c r="GB196" s="218"/>
      <c r="GC196" s="218"/>
      <c r="GD196" s="218"/>
      <c r="GE196" s="218"/>
      <c r="GF196" s="218"/>
      <c r="GG196" s="218"/>
      <c r="GH196" s="218"/>
      <c r="GI196" s="218"/>
      <c r="GJ196" s="218"/>
      <c r="GK196" s="218"/>
      <c r="GL196" s="218"/>
      <c r="GM196" s="218"/>
      <c r="GN196" s="218"/>
      <c r="GO196" s="218"/>
      <c r="GP196" s="218"/>
      <c r="GQ196" s="218"/>
      <c r="GR196" s="218"/>
      <c r="GS196" s="218"/>
      <c r="GT196" s="218"/>
      <c r="GU196" s="218"/>
      <c r="GV196" s="218"/>
      <c r="GW196" s="218"/>
      <c r="GX196" s="218"/>
      <c r="GY196" s="218"/>
      <c r="GZ196" s="218"/>
      <c r="HA196" s="218"/>
      <c r="HB196" s="218"/>
      <c r="HC196" s="218"/>
      <c r="HD196" s="218"/>
      <c r="HE196" s="218"/>
      <c r="HF196" s="218"/>
      <c r="HG196" s="218"/>
      <c r="HH196" s="218"/>
      <c r="HI196" s="218"/>
      <c r="HJ196" s="218"/>
      <c r="HK196" s="218"/>
      <c r="HL196" s="218"/>
      <c r="HM196" s="218"/>
      <c r="HN196" s="218"/>
      <c r="HO196" s="218"/>
      <c r="HP196" s="218"/>
      <c r="HQ196" s="218"/>
      <c r="HR196" s="218"/>
      <c r="HS196" s="218"/>
      <c r="HT196" s="218"/>
      <c r="HU196" s="218"/>
      <c r="HV196" s="218"/>
      <c r="HW196" s="218"/>
      <c r="HX196" s="218"/>
      <c r="HY196" s="218"/>
      <c r="HZ196" s="218"/>
      <c r="IA196" s="218"/>
      <c r="IB196" s="218"/>
      <c r="IC196" s="218"/>
      <c r="ID196" s="218"/>
      <c r="IE196" s="218"/>
      <c r="IF196" s="218"/>
      <c r="IG196" s="218"/>
      <c r="IH196" s="218"/>
      <c r="II196" s="218"/>
      <c r="IJ196" s="218"/>
      <c r="IK196" s="218"/>
      <c r="IL196" s="218"/>
      <c r="IM196" s="218"/>
      <c r="IN196" s="218"/>
      <c r="IO196" s="218"/>
      <c r="IP196" s="218"/>
      <c r="IQ196" s="218"/>
      <c r="IR196" s="218"/>
      <c r="IS196" s="218"/>
      <c r="IT196" s="218"/>
      <c r="IU196" s="218"/>
      <c r="IV196" s="218"/>
      <c r="IW196" s="218"/>
      <c r="IX196" s="218"/>
      <c r="IY196" s="218"/>
      <c r="IZ196" s="218"/>
      <c r="JA196" s="218"/>
      <c r="JB196" s="218"/>
      <c r="JC196" s="218"/>
      <c r="JD196" s="218"/>
      <c r="JE196" s="218"/>
      <c r="JF196" s="218"/>
      <c r="JG196" s="218"/>
      <c r="JH196" s="218"/>
      <c r="JI196" s="218"/>
      <c r="JJ196" s="218"/>
      <c r="JK196" s="218"/>
      <c r="JL196" s="218"/>
      <c r="JM196" s="218"/>
      <c r="JN196" s="218"/>
      <c r="JO196" s="218"/>
      <c r="JP196" s="218"/>
      <c r="JQ196" s="218"/>
      <c r="JR196" s="218"/>
      <c r="JS196" s="218"/>
      <c r="JT196" s="218"/>
      <c r="JU196" s="218"/>
      <c r="JV196" s="218"/>
      <c r="JW196" s="218"/>
      <c r="JX196" s="218"/>
      <c r="JY196" s="218"/>
      <c r="JZ196" s="218"/>
      <c r="KA196" s="218"/>
      <c r="KB196" s="218"/>
      <c r="KC196" s="218"/>
      <c r="KD196" s="218"/>
      <c r="KE196" s="218"/>
      <c r="KF196" s="218"/>
      <c r="KG196" s="218"/>
      <c r="KH196" s="218"/>
      <c r="KI196" s="218"/>
      <c r="KJ196" s="218"/>
      <c r="KK196" s="218"/>
      <c r="KL196" s="218"/>
      <c r="KM196" s="218"/>
      <c r="KN196" s="218"/>
      <c r="KO196" s="218"/>
      <c r="KP196" s="218"/>
      <c r="KQ196" s="218"/>
      <c r="KR196" s="218"/>
      <c r="KS196" s="218"/>
      <c r="KT196" s="218"/>
      <c r="KU196" s="218"/>
      <c r="KV196" s="218"/>
      <c r="KW196" s="218"/>
      <c r="KX196" s="218"/>
      <c r="KY196" s="218"/>
      <c r="KZ196" s="218"/>
      <c r="LA196" s="218"/>
      <c r="LB196" s="218"/>
      <c r="LC196" s="218"/>
      <c r="LD196" s="218"/>
      <c r="LE196" s="218"/>
      <c r="LF196" s="218"/>
      <c r="LG196" s="218"/>
      <c r="LH196" s="218"/>
      <c r="LI196" s="218"/>
      <c r="LJ196" s="218"/>
      <c r="LK196" s="218"/>
      <c r="LL196" s="218"/>
      <c r="LM196" s="218"/>
      <c r="LN196" s="218"/>
      <c r="LO196" s="218"/>
      <c r="LP196" s="218"/>
      <c r="LQ196" s="218"/>
      <c r="LR196" s="218"/>
      <c r="LS196" s="218"/>
      <c r="LT196" s="218"/>
      <c r="LU196" s="218"/>
      <c r="LV196" s="218"/>
      <c r="LW196" s="218"/>
      <c r="LX196" s="218"/>
      <c r="LY196" s="218"/>
      <c r="LZ196" s="218"/>
      <c r="MA196" s="218"/>
      <c r="MB196" s="218"/>
      <c r="MC196" s="218"/>
      <c r="MD196" s="218"/>
      <c r="ME196" s="218"/>
      <c r="MF196" s="218"/>
      <c r="MG196" s="218"/>
      <c r="MH196" s="218"/>
      <c r="MI196" s="218"/>
      <c r="MJ196" s="218"/>
      <c r="MK196" s="218"/>
      <c r="ML196" s="218"/>
      <c r="MM196" s="218"/>
      <c r="MN196" s="218"/>
      <c r="MO196" s="218"/>
      <c r="MP196" s="218"/>
      <c r="MQ196" s="218"/>
      <c r="MR196" s="218"/>
      <c r="MS196" s="218"/>
      <c r="MT196" s="218"/>
      <c r="MU196" s="218"/>
      <c r="MV196" s="218"/>
      <c r="MW196" s="218"/>
      <c r="MX196" s="218"/>
      <c r="MY196" s="218"/>
      <c r="MZ196" s="218"/>
      <c r="NA196" s="218"/>
      <c r="NB196" s="218"/>
      <c r="NC196" s="218"/>
      <c r="ND196" s="218"/>
      <c r="NE196" s="218"/>
      <c r="NF196" s="218"/>
      <c r="NG196" s="218"/>
      <c r="NH196" s="218"/>
      <c r="NI196" s="218"/>
      <c r="NJ196" s="218"/>
      <c r="NK196" s="218"/>
      <c r="NL196" s="218"/>
      <c r="NM196" s="218"/>
      <c r="NN196" s="218"/>
      <c r="NO196" s="218"/>
      <c r="NP196" s="218"/>
      <c r="NQ196" s="218"/>
      <c r="NR196" s="218"/>
      <c r="NS196" s="218"/>
      <c r="NT196" s="218"/>
      <c r="NU196" s="218"/>
      <c r="NV196" s="218"/>
      <c r="NW196" s="218"/>
      <c r="NX196" s="218"/>
      <c r="NY196" s="218"/>
      <c r="NZ196" s="218"/>
      <c r="OA196" s="218"/>
      <c r="OB196" s="218"/>
      <c r="OC196" s="218"/>
      <c r="OD196" s="218"/>
      <c r="OE196" s="218"/>
      <c r="OF196" s="218"/>
      <c r="OG196" s="218"/>
      <c r="OH196" s="218"/>
      <c r="OI196" s="218"/>
      <c r="OJ196" s="218"/>
      <c r="OK196" s="218"/>
      <c r="OL196" s="218"/>
      <c r="OM196" s="218"/>
      <c r="ON196" s="218"/>
      <c r="OO196" s="218"/>
      <c r="OP196" s="218"/>
      <c r="OQ196" s="218"/>
      <c r="OR196" s="218"/>
      <c r="OS196" s="218"/>
      <c r="OT196" s="218"/>
      <c r="OU196" s="218"/>
      <c r="OV196" s="218"/>
      <c r="OW196" s="218"/>
      <c r="OX196" s="218"/>
      <c r="OY196" s="218"/>
      <c r="OZ196" s="218"/>
      <c r="PA196" s="218"/>
      <c r="PB196" s="218"/>
      <c r="PC196" s="218"/>
      <c r="PD196" s="218"/>
      <c r="PE196" s="218"/>
    </row>
    <row r="197" spans="1:421" s="472" customFormat="1" ht="111" customHeight="1">
      <c r="A197" s="677">
        <v>68</v>
      </c>
      <c r="B197" s="601">
        <v>7000024508</v>
      </c>
      <c r="C197" s="601">
        <v>1040</v>
      </c>
      <c r="D197" s="601">
        <v>130</v>
      </c>
      <c r="E197" s="601">
        <v>180</v>
      </c>
      <c r="F197" s="601" t="s">
        <v>528</v>
      </c>
      <c r="G197" s="599">
        <v>100044236</v>
      </c>
      <c r="H197" s="321"/>
      <c r="I197" s="322"/>
      <c r="J197" s="321"/>
      <c r="K197" s="320"/>
      <c r="L197" s="600" t="s">
        <v>615</v>
      </c>
      <c r="M197" s="600" t="s">
        <v>219</v>
      </c>
      <c r="N197" s="600">
        <v>49</v>
      </c>
      <c r="O197" s="465"/>
      <c r="P197" s="601">
        <v>18</v>
      </c>
      <c r="Q197" s="318" t="str">
        <f t="shared" si="33"/>
        <v>INCLUDED</v>
      </c>
      <c r="R197" s="318" t="str">
        <f t="shared" si="31"/>
        <v>INCLUDED</v>
      </c>
      <c r="S197" s="318" t="str">
        <f t="shared" si="34"/>
        <v>INCLUDED</v>
      </c>
      <c r="T197" s="466">
        <f t="shared" si="21"/>
        <v>0</v>
      </c>
      <c r="U197" s="300">
        <f t="shared" si="22"/>
        <v>0</v>
      </c>
      <c r="V197" s="371">
        <f>Discount!$J$36</f>
        <v>0</v>
      </c>
      <c r="W197" s="300">
        <f t="shared" si="23"/>
        <v>0</v>
      </c>
      <c r="X197" s="301">
        <f t="shared" si="24"/>
        <v>0</v>
      </c>
      <c r="Y197" s="467">
        <f t="shared" si="25"/>
        <v>0</v>
      </c>
      <c r="Z197" s="546">
        <f t="shared" si="26"/>
        <v>0</v>
      </c>
      <c r="AA197" s="467">
        <f t="shared" si="27"/>
        <v>0</v>
      </c>
      <c r="AB197" s="468">
        <f t="shared" si="28"/>
        <v>0</v>
      </c>
      <c r="AC197" s="467">
        <f t="shared" si="29"/>
        <v>0</v>
      </c>
      <c r="AD197" s="468"/>
      <c r="AE197" s="550"/>
      <c r="AF197" s="6"/>
      <c r="AG197" s="6"/>
      <c r="AH197" s="6"/>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218"/>
      <c r="BI197" s="218"/>
      <c r="BJ197" s="218"/>
      <c r="BK197" s="218"/>
      <c r="BL197" s="218"/>
      <c r="BM197" s="218"/>
      <c r="BN197" s="218"/>
      <c r="BO197" s="218"/>
      <c r="BP197" s="218"/>
      <c r="BQ197" s="218"/>
      <c r="BR197" s="218"/>
      <c r="BS197" s="218"/>
      <c r="BT197" s="218"/>
      <c r="BU197" s="218"/>
      <c r="BV197" s="218"/>
      <c r="BW197" s="218"/>
      <c r="BX197" s="218"/>
      <c r="BY197" s="218"/>
      <c r="BZ197" s="218"/>
      <c r="CA197" s="218"/>
      <c r="CB197" s="218"/>
      <c r="CC197" s="218"/>
      <c r="CD197" s="218"/>
      <c r="CE197" s="218"/>
      <c r="CF197" s="218"/>
      <c r="CG197" s="218"/>
      <c r="CH197" s="218"/>
      <c r="CI197" s="218"/>
      <c r="CJ197" s="218"/>
      <c r="CK197" s="218"/>
      <c r="CL197" s="218"/>
      <c r="CM197" s="218"/>
      <c r="CN197" s="218"/>
      <c r="CO197" s="218"/>
      <c r="CP197" s="218"/>
      <c r="CQ197" s="218"/>
      <c r="CR197" s="218"/>
      <c r="CS197" s="218"/>
      <c r="CT197" s="218"/>
      <c r="CU197" s="218"/>
      <c r="CV197" s="218"/>
      <c r="CW197" s="218"/>
      <c r="CX197" s="218"/>
      <c r="CY197" s="218"/>
      <c r="CZ197" s="218"/>
      <c r="DA197" s="218"/>
      <c r="DB197" s="218"/>
      <c r="DC197" s="218"/>
      <c r="DD197" s="218"/>
      <c r="DE197" s="218"/>
      <c r="DF197" s="218"/>
      <c r="DG197" s="218"/>
      <c r="DH197" s="218"/>
      <c r="DI197" s="218"/>
      <c r="DJ197" s="218"/>
      <c r="DK197" s="218"/>
      <c r="DL197" s="218"/>
      <c r="DM197" s="218"/>
      <c r="DN197" s="218"/>
      <c r="DO197" s="218"/>
      <c r="DP197" s="218"/>
      <c r="DQ197" s="218"/>
      <c r="DR197" s="218"/>
      <c r="DS197" s="218"/>
      <c r="DT197" s="218"/>
      <c r="DU197" s="218"/>
      <c r="DV197" s="218"/>
      <c r="DW197" s="218"/>
      <c r="DX197" s="218"/>
      <c r="DY197" s="218"/>
      <c r="DZ197" s="218"/>
      <c r="EA197" s="218"/>
      <c r="EB197" s="218"/>
      <c r="EC197" s="218"/>
      <c r="ED197" s="218"/>
      <c r="EE197" s="218"/>
      <c r="EF197" s="218"/>
      <c r="EG197" s="218"/>
      <c r="EH197" s="218"/>
      <c r="EI197" s="218"/>
      <c r="EJ197" s="218"/>
      <c r="EK197" s="218"/>
      <c r="EL197" s="218"/>
      <c r="EM197" s="218"/>
      <c r="EN197" s="218"/>
      <c r="EO197" s="218"/>
      <c r="EP197" s="218"/>
      <c r="EQ197" s="218"/>
      <c r="ER197" s="218"/>
      <c r="ES197" s="218"/>
      <c r="ET197" s="218"/>
      <c r="EU197" s="218"/>
      <c r="EV197" s="218"/>
      <c r="EW197" s="218"/>
      <c r="EX197" s="218"/>
      <c r="EY197" s="218"/>
      <c r="EZ197" s="218"/>
      <c r="FA197" s="218"/>
      <c r="FB197" s="218"/>
      <c r="FC197" s="218"/>
      <c r="FD197" s="218"/>
      <c r="FE197" s="218"/>
      <c r="FF197" s="218"/>
      <c r="FG197" s="218"/>
      <c r="FH197" s="218"/>
      <c r="FI197" s="218"/>
      <c r="FJ197" s="218"/>
      <c r="FK197" s="218"/>
      <c r="FL197" s="218"/>
      <c r="FM197" s="218"/>
      <c r="FN197" s="218"/>
      <c r="FO197" s="218"/>
      <c r="FP197" s="218"/>
      <c r="FQ197" s="218"/>
      <c r="FR197" s="218"/>
      <c r="FS197" s="218"/>
      <c r="FT197" s="218"/>
      <c r="FU197" s="218"/>
      <c r="FV197" s="218"/>
      <c r="FW197" s="218"/>
      <c r="FX197" s="218"/>
      <c r="FY197" s="218"/>
      <c r="FZ197" s="218"/>
      <c r="GA197" s="218"/>
      <c r="GB197" s="218"/>
      <c r="GC197" s="218"/>
      <c r="GD197" s="218"/>
      <c r="GE197" s="218"/>
      <c r="GF197" s="218"/>
      <c r="GG197" s="218"/>
      <c r="GH197" s="218"/>
      <c r="GI197" s="218"/>
      <c r="GJ197" s="218"/>
      <c r="GK197" s="218"/>
      <c r="GL197" s="218"/>
      <c r="GM197" s="218"/>
      <c r="GN197" s="218"/>
      <c r="GO197" s="218"/>
      <c r="GP197" s="218"/>
      <c r="GQ197" s="218"/>
      <c r="GR197" s="218"/>
      <c r="GS197" s="218"/>
      <c r="GT197" s="218"/>
      <c r="GU197" s="218"/>
      <c r="GV197" s="218"/>
      <c r="GW197" s="218"/>
      <c r="GX197" s="218"/>
      <c r="GY197" s="218"/>
      <c r="GZ197" s="218"/>
      <c r="HA197" s="218"/>
      <c r="HB197" s="218"/>
      <c r="HC197" s="218"/>
      <c r="HD197" s="218"/>
      <c r="HE197" s="218"/>
      <c r="HF197" s="218"/>
      <c r="HG197" s="218"/>
      <c r="HH197" s="218"/>
      <c r="HI197" s="218"/>
      <c r="HJ197" s="218"/>
      <c r="HK197" s="218"/>
      <c r="HL197" s="218"/>
      <c r="HM197" s="218"/>
      <c r="HN197" s="218"/>
      <c r="HO197" s="218"/>
      <c r="HP197" s="218"/>
      <c r="HQ197" s="218"/>
      <c r="HR197" s="218"/>
      <c r="HS197" s="218"/>
      <c r="HT197" s="218"/>
      <c r="HU197" s="218"/>
      <c r="HV197" s="218"/>
      <c r="HW197" s="218"/>
      <c r="HX197" s="218"/>
      <c r="HY197" s="218"/>
      <c r="HZ197" s="218"/>
      <c r="IA197" s="218"/>
      <c r="IB197" s="218"/>
      <c r="IC197" s="218"/>
      <c r="ID197" s="218"/>
      <c r="IE197" s="218"/>
      <c r="IF197" s="218"/>
      <c r="IG197" s="218"/>
      <c r="IH197" s="218"/>
      <c r="II197" s="218"/>
      <c r="IJ197" s="218"/>
      <c r="IK197" s="218"/>
      <c r="IL197" s="218"/>
      <c r="IM197" s="218"/>
      <c r="IN197" s="218"/>
      <c r="IO197" s="218"/>
      <c r="IP197" s="218"/>
      <c r="IQ197" s="218"/>
      <c r="IR197" s="218"/>
      <c r="IS197" s="218"/>
      <c r="IT197" s="218"/>
      <c r="IU197" s="218"/>
      <c r="IV197" s="218"/>
      <c r="IW197" s="218"/>
      <c r="IX197" s="218"/>
      <c r="IY197" s="218"/>
      <c r="IZ197" s="218"/>
      <c r="JA197" s="218"/>
      <c r="JB197" s="218"/>
      <c r="JC197" s="218"/>
      <c r="JD197" s="218"/>
      <c r="JE197" s="218"/>
      <c r="JF197" s="218"/>
      <c r="JG197" s="218"/>
      <c r="JH197" s="218"/>
      <c r="JI197" s="218"/>
      <c r="JJ197" s="218"/>
      <c r="JK197" s="218"/>
      <c r="JL197" s="218"/>
      <c r="JM197" s="218"/>
      <c r="JN197" s="218"/>
      <c r="JO197" s="218"/>
      <c r="JP197" s="218"/>
      <c r="JQ197" s="218"/>
      <c r="JR197" s="218"/>
      <c r="JS197" s="218"/>
      <c r="JT197" s="218"/>
      <c r="JU197" s="218"/>
      <c r="JV197" s="218"/>
      <c r="JW197" s="218"/>
      <c r="JX197" s="218"/>
      <c r="JY197" s="218"/>
      <c r="JZ197" s="218"/>
      <c r="KA197" s="218"/>
      <c r="KB197" s="218"/>
      <c r="KC197" s="218"/>
      <c r="KD197" s="218"/>
      <c r="KE197" s="218"/>
      <c r="KF197" s="218"/>
      <c r="KG197" s="218"/>
      <c r="KH197" s="218"/>
      <c r="KI197" s="218"/>
      <c r="KJ197" s="218"/>
      <c r="KK197" s="218"/>
      <c r="KL197" s="218"/>
      <c r="KM197" s="218"/>
      <c r="KN197" s="218"/>
      <c r="KO197" s="218"/>
      <c r="KP197" s="218"/>
      <c r="KQ197" s="218"/>
      <c r="KR197" s="218"/>
      <c r="KS197" s="218"/>
      <c r="KT197" s="218"/>
      <c r="KU197" s="218"/>
      <c r="KV197" s="218"/>
      <c r="KW197" s="218"/>
      <c r="KX197" s="218"/>
      <c r="KY197" s="218"/>
      <c r="KZ197" s="218"/>
      <c r="LA197" s="218"/>
      <c r="LB197" s="218"/>
      <c r="LC197" s="218"/>
      <c r="LD197" s="218"/>
      <c r="LE197" s="218"/>
      <c r="LF197" s="218"/>
      <c r="LG197" s="218"/>
      <c r="LH197" s="218"/>
      <c r="LI197" s="218"/>
      <c r="LJ197" s="218"/>
      <c r="LK197" s="218"/>
      <c r="LL197" s="218"/>
      <c r="LM197" s="218"/>
      <c r="LN197" s="218"/>
      <c r="LO197" s="218"/>
      <c r="LP197" s="218"/>
      <c r="LQ197" s="218"/>
      <c r="LR197" s="218"/>
      <c r="LS197" s="218"/>
      <c r="LT197" s="218"/>
      <c r="LU197" s="218"/>
      <c r="LV197" s="218"/>
      <c r="LW197" s="218"/>
      <c r="LX197" s="218"/>
      <c r="LY197" s="218"/>
      <c r="LZ197" s="218"/>
      <c r="MA197" s="218"/>
      <c r="MB197" s="218"/>
      <c r="MC197" s="218"/>
      <c r="MD197" s="218"/>
      <c r="ME197" s="218"/>
      <c r="MF197" s="218"/>
      <c r="MG197" s="218"/>
      <c r="MH197" s="218"/>
      <c r="MI197" s="218"/>
      <c r="MJ197" s="218"/>
      <c r="MK197" s="218"/>
      <c r="ML197" s="218"/>
      <c r="MM197" s="218"/>
      <c r="MN197" s="218"/>
      <c r="MO197" s="218"/>
      <c r="MP197" s="218"/>
      <c r="MQ197" s="218"/>
      <c r="MR197" s="218"/>
      <c r="MS197" s="218"/>
      <c r="MT197" s="218"/>
      <c r="MU197" s="218"/>
      <c r="MV197" s="218"/>
      <c r="MW197" s="218"/>
      <c r="MX197" s="218"/>
      <c r="MY197" s="218"/>
      <c r="MZ197" s="218"/>
      <c r="NA197" s="218"/>
      <c r="NB197" s="218"/>
      <c r="NC197" s="218"/>
      <c r="ND197" s="218"/>
      <c r="NE197" s="218"/>
      <c r="NF197" s="218"/>
      <c r="NG197" s="218"/>
      <c r="NH197" s="218"/>
      <c r="NI197" s="218"/>
      <c r="NJ197" s="218"/>
      <c r="NK197" s="218"/>
      <c r="NL197" s="218"/>
      <c r="NM197" s="218"/>
      <c r="NN197" s="218"/>
      <c r="NO197" s="218"/>
      <c r="NP197" s="218"/>
      <c r="NQ197" s="218"/>
      <c r="NR197" s="218"/>
      <c r="NS197" s="218"/>
      <c r="NT197" s="218"/>
      <c r="NU197" s="218"/>
      <c r="NV197" s="218"/>
      <c r="NW197" s="218"/>
      <c r="NX197" s="218"/>
      <c r="NY197" s="218"/>
      <c r="NZ197" s="218"/>
      <c r="OA197" s="218"/>
      <c r="OB197" s="218"/>
      <c r="OC197" s="218"/>
      <c r="OD197" s="218"/>
      <c r="OE197" s="218"/>
      <c r="OF197" s="218"/>
      <c r="OG197" s="218"/>
      <c r="OH197" s="218"/>
      <c r="OI197" s="218"/>
      <c r="OJ197" s="218"/>
      <c r="OK197" s="218"/>
      <c r="OL197" s="218"/>
      <c r="OM197" s="218"/>
      <c r="ON197" s="218"/>
      <c r="OO197" s="218"/>
      <c r="OP197" s="218"/>
      <c r="OQ197" s="218"/>
      <c r="OR197" s="218"/>
      <c r="OS197" s="218"/>
      <c r="OT197" s="218"/>
      <c r="OU197" s="218"/>
      <c r="OV197" s="218"/>
      <c r="OW197" s="218"/>
      <c r="OX197" s="218"/>
      <c r="OY197" s="218"/>
      <c r="OZ197" s="218"/>
      <c r="PA197" s="218"/>
      <c r="PB197" s="218"/>
      <c r="PC197" s="218"/>
      <c r="PD197" s="218"/>
      <c r="PE197" s="218"/>
    </row>
    <row r="198" spans="1:421" s="472" customFormat="1" ht="111" customHeight="1">
      <c r="A198" s="677">
        <v>69</v>
      </c>
      <c r="B198" s="601">
        <v>7000024508</v>
      </c>
      <c r="C198" s="601">
        <v>1040</v>
      </c>
      <c r="D198" s="601">
        <v>130</v>
      </c>
      <c r="E198" s="601">
        <v>190</v>
      </c>
      <c r="F198" s="601" t="s">
        <v>528</v>
      </c>
      <c r="G198" s="599">
        <v>100044235</v>
      </c>
      <c r="H198" s="321"/>
      <c r="I198" s="322"/>
      <c r="J198" s="321"/>
      <c r="K198" s="320"/>
      <c r="L198" s="600" t="s">
        <v>616</v>
      </c>
      <c r="M198" s="600" t="s">
        <v>219</v>
      </c>
      <c r="N198" s="600">
        <v>59</v>
      </c>
      <c r="O198" s="465"/>
      <c r="P198" s="601">
        <v>18</v>
      </c>
      <c r="Q198" s="318" t="str">
        <f t="shared" si="33"/>
        <v>INCLUDED</v>
      </c>
      <c r="R198" s="318" t="str">
        <f t="shared" si="31"/>
        <v>INCLUDED</v>
      </c>
      <c r="S198" s="318" t="str">
        <f t="shared" si="34"/>
        <v>INCLUDED</v>
      </c>
      <c r="T198" s="466">
        <f t="shared" si="21"/>
        <v>0</v>
      </c>
      <c r="U198" s="300">
        <f t="shared" si="22"/>
        <v>0</v>
      </c>
      <c r="V198" s="371">
        <f>Discount!$J$36</f>
        <v>0</v>
      </c>
      <c r="W198" s="300">
        <f t="shared" si="23"/>
        <v>0</v>
      </c>
      <c r="X198" s="301">
        <f t="shared" si="24"/>
        <v>0</v>
      </c>
      <c r="Y198" s="467">
        <f t="shared" si="25"/>
        <v>0</v>
      </c>
      <c r="Z198" s="546">
        <f t="shared" si="26"/>
        <v>0</v>
      </c>
      <c r="AA198" s="467">
        <f t="shared" si="27"/>
        <v>0</v>
      </c>
      <c r="AB198" s="468">
        <f t="shared" si="28"/>
        <v>0</v>
      </c>
      <c r="AC198" s="467">
        <f t="shared" si="29"/>
        <v>0</v>
      </c>
      <c r="AD198" s="468"/>
      <c r="AE198" s="550"/>
      <c r="AF198" s="6"/>
      <c r="AG198" s="6"/>
      <c r="AH198" s="6"/>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218"/>
      <c r="BI198" s="218"/>
      <c r="BJ198" s="218"/>
      <c r="BK198" s="218"/>
      <c r="BL198" s="218"/>
      <c r="BM198" s="218"/>
      <c r="BN198" s="218"/>
      <c r="BO198" s="218"/>
      <c r="BP198" s="218"/>
      <c r="BQ198" s="218"/>
      <c r="BR198" s="218"/>
      <c r="BS198" s="218"/>
      <c r="BT198" s="218"/>
      <c r="BU198" s="218"/>
      <c r="BV198" s="218"/>
      <c r="BW198" s="218"/>
      <c r="BX198" s="218"/>
      <c r="BY198" s="218"/>
      <c r="BZ198" s="218"/>
      <c r="CA198" s="218"/>
      <c r="CB198" s="218"/>
      <c r="CC198" s="218"/>
      <c r="CD198" s="218"/>
      <c r="CE198" s="218"/>
      <c r="CF198" s="218"/>
      <c r="CG198" s="218"/>
      <c r="CH198" s="218"/>
      <c r="CI198" s="218"/>
      <c r="CJ198" s="218"/>
      <c r="CK198" s="218"/>
      <c r="CL198" s="218"/>
      <c r="CM198" s="218"/>
      <c r="CN198" s="218"/>
      <c r="CO198" s="218"/>
      <c r="CP198" s="218"/>
      <c r="CQ198" s="218"/>
      <c r="CR198" s="218"/>
      <c r="CS198" s="218"/>
      <c r="CT198" s="218"/>
      <c r="CU198" s="218"/>
      <c r="CV198" s="218"/>
      <c r="CW198" s="218"/>
      <c r="CX198" s="218"/>
      <c r="CY198" s="218"/>
      <c r="CZ198" s="218"/>
      <c r="DA198" s="218"/>
      <c r="DB198" s="218"/>
      <c r="DC198" s="218"/>
      <c r="DD198" s="218"/>
      <c r="DE198" s="218"/>
      <c r="DF198" s="218"/>
      <c r="DG198" s="218"/>
      <c r="DH198" s="218"/>
      <c r="DI198" s="218"/>
      <c r="DJ198" s="218"/>
      <c r="DK198" s="218"/>
      <c r="DL198" s="218"/>
      <c r="DM198" s="218"/>
      <c r="DN198" s="218"/>
      <c r="DO198" s="218"/>
      <c r="DP198" s="218"/>
      <c r="DQ198" s="218"/>
      <c r="DR198" s="218"/>
      <c r="DS198" s="218"/>
      <c r="DT198" s="218"/>
      <c r="DU198" s="218"/>
      <c r="DV198" s="218"/>
      <c r="DW198" s="218"/>
      <c r="DX198" s="218"/>
      <c r="DY198" s="218"/>
      <c r="DZ198" s="218"/>
      <c r="EA198" s="218"/>
      <c r="EB198" s="218"/>
      <c r="EC198" s="218"/>
      <c r="ED198" s="218"/>
      <c r="EE198" s="218"/>
      <c r="EF198" s="218"/>
      <c r="EG198" s="218"/>
      <c r="EH198" s="218"/>
      <c r="EI198" s="218"/>
      <c r="EJ198" s="218"/>
      <c r="EK198" s="218"/>
      <c r="EL198" s="218"/>
      <c r="EM198" s="218"/>
      <c r="EN198" s="218"/>
      <c r="EO198" s="218"/>
      <c r="EP198" s="218"/>
      <c r="EQ198" s="218"/>
      <c r="ER198" s="218"/>
      <c r="ES198" s="218"/>
      <c r="ET198" s="218"/>
      <c r="EU198" s="218"/>
      <c r="EV198" s="218"/>
      <c r="EW198" s="218"/>
      <c r="EX198" s="218"/>
      <c r="EY198" s="218"/>
      <c r="EZ198" s="218"/>
      <c r="FA198" s="218"/>
      <c r="FB198" s="218"/>
      <c r="FC198" s="218"/>
      <c r="FD198" s="218"/>
      <c r="FE198" s="218"/>
      <c r="FF198" s="218"/>
      <c r="FG198" s="218"/>
      <c r="FH198" s="218"/>
      <c r="FI198" s="218"/>
      <c r="FJ198" s="218"/>
      <c r="FK198" s="218"/>
      <c r="FL198" s="218"/>
      <c r="FM198" s="218"/>
      <c r="FN198" s="218"/>
      <c r="FO198" s="218"/>
      <c r="FP198" s="218"/>
      <c r="FQ198" s="218"/>
      <c r="FR198" s="218"/>
      <c r="FS198" s="218"/>
      <c r="FT198" s="218"/>
      <c r="FU198" s="218"/>
      <c r="FV198" s="218"/>
      <c r="FW198" s="218"/>
      <c r="FX198" s="218"/>
      <c r="FY198" s="218"/>
      <c r="FZ198" s="218"/>
      <c r="GA198" s="218"/>
      <c r="GB198" s="218"/>
      <c r="GC198" s="218"/>
      <c r="GD198" s="218"/>
      <c r="GE198" s="218"/>
      <c r="GF198" s="218"/>
      <c r="GG198" s="218"/>
      <c r="GH198" s="218"/>
      <c r="GI198" s="218"/>
      <c r="GJ198" s="218"/>
      <c r="GK198" s="218"/>
      <c r="GL198" s="218"/>
      <c r="GM198" s="218"/>
      <c r="GN198" s="218"/>
      <c r="GO198" s="218"/>
      <c r="GP198" s="218"/>
      <c r="GQ198" s="218"/>
      <c r="GR198" s="218"/>
      <c r="GS198" s="218"/>
      <c r="GT198" s="218"/>
      <c r="GU198" s="218"/>
      <c r="GV198" s="218"/>
      <c r="GW198" s="218"/>
      <c r="GX198" s="218"/>
      <c r="GY198" s="218"/>
      <c r="GZ198" s="218"/>
      <c r="HA198" s="218"/>
      <c r="HB198" s="218"/>
      <c r="HC198" s="218"/>
      <c r="HD198" s="218"/>
      <c r="HE198" s="218"/>
      <c r="HF198" s="218"/>
      <c r="HG198" s="218"/>
      <c r="HH198" s="218"/>
      <c r="HI198" s="218"/>
      <c r="HJ198" s="218"/>
      <c r="HK198" s="218"/>
      <c r="HL198" s="218"/>
      <c r="HM198" s="218"/>
      <c r="HN198" s="218"/>
      <c r="HO198" s="218"/>
      <c r="HP198" s="218"/>
      <c r="HQ198" s="218"/>
      <c r="HR198" s="218"/>
      <c r="HS198" s="218"/>
      <c r="HT198" s="218"/>
      <c r="HU198" s="218"/>
      <c r="HV198" s="218"/>
      <c r="HW198" s="218"/>
      <c r="HX198" s="218"/>
      <c r="HY198" s="218"/>
      <c r="HZ198" s="218"/>
      <c r="IA198" s="218"/>
      <c r="IB198" s="218"/>
      <c r="IC198" s="218"/>
      <c r="ID198" s="218"/>
      <c r="IE198" s="218"/>
      <c r="IF198" s="218"/>
      <c r="IG198" s="218"/>
      <c r="IH198" s="218"/>
      <c r="II198" s="218"/>
      <c r="IJ198" s="218"/>
      <c r="IK198" s="218"/>
      <c r="IL198" s="218"/>
      <c r="IM198" s="218"/>
      <c r="IN198" s="218"/>
      <c r="IO198" s="218"/>
      <c r="IP198" s="218"/>
      <c r="IQ198" s="218"/>
      <c r="IR198" s="218"/>
      <c r="IS198" s="218"/>
      <c r="IT198" s="218"/>
      <c r="IU198" s="218"/>
      <c r="IV198" s="218"/>
      <c r="IW198" s="218"/>
      <c r="IX198" s="218"/>
      <c r="IY198" s="218"/>
      <c r="IZ198" s="218"/>
      <c r="JA198" s="218"/>
      <c r="JB198" s="218"/>
      <c r="JC198" s="218"/>
      <c r="JD198" s="218"/>
      <c r="JE198" s="218"/>
      <c r="JF198" s="218"/>
      <c r="JG198" s="218"/>
      <c r="JH198" s="218"/>
      <c r="JI198" s="218"/>
      <c r="JJ198" s="218"/>
      <c r="JK198" s="218"/>
      <c r="JL198" s="218"/>
      <c r="JM198" s="218"/>
      <c r="JN198" s="218"/>
      <c r="JO198" s="218"/>
      <c r="JP198" s="218"/>
      <c r="JQ198" s="218"/>
      <c r="JR198" s="218"/>
      <c r="JS198" s="218"/>
      <c r="JT198" s="218"/>
      <c r="JU198" s="218"/>
      <c r="JV198" s="218"/>
      <c r="JW198" s="218"/>
      <c r="JX198" s="218"/>
      <c r="JY198" s="218"/>
      <c r="JZ198" s="218"/>
      <c r="KA198" s="218"/>
      <c r="KB198" s="218"/>
      <c r="KC198" s="218"/>
      <c r="KD198" s="218"/>
      <c r="KE198" s="218"/>
      <c r="KF198" s="218"/>
      <c r="KG198" s="218"/>
      <c r="KH198" s="218"/>
      <c r="KI198" s="218"/>
      <c r="KJ198" s="218"/>
      <c r="KK198" s="218"/>
      <c r="KL198" s="218"/>
      <c r="KM198" s="218"/>
      <c r="KN198" s="218"/>
      <c r="KO198" s="218"/>
      <c r="KP198" s="218"/>
      <c r="KQ198" s="218"/>
      <c r="KR198" s="218"/>
      <c r="KS198" s="218"/>
      <c r="KT198" s="218"/>
      <c r="KU198" s="218"/>
      <c r="KV198" s="218"/>
      <c r="KW198" s="218"/>
      <c r="KX198" s="218"/>
      <c r="KY198" s="218"/>
      <c r="KZ198" s="218"/>
      <c r="LA198" s="218"/>
      <c r="LB198" s="218"/>
      <c r="LC198" s="218"/>
      <c r="LD198" s="218"/>
      <c r="LE198" s="218"/>
      <c r="LF198" s="218"/>
      <c r="LG198" s="218"/>
      <c r="LH198" s="218"/>
      <c r="LI198" s="218"/>
      <c r="LJ198" s="218"/>
      <c r="LK198" s="218"/>
      <c r="LL198" s="218"/>
      <c r="LM198" s="218"/>
      <c r="LN198" s="218"/>
      <c r="LO198" s="218"/>
      <c r="LP198" s="218"/>
      <c r="LQ198" s="218"/>
      <c r="LR198" s="218"/>
      <c r="LS198" s="218"/>
      <c r="LT198" s="218"/>
      <c r="LU198" s="218"/>
      <c r="LV198" s="218"/>
      <c r="LW198" s="218"/>
      <c r="LX198" s="218"/>
      <c r="LY198" s="218"/>
      <c r="LZ198" s="218"/>
      <c r="MA198" s="218"/>
      <c r="MB198" s="218"/>
      <c r="MC198" s="218"/>
      <c r="MD198" s="218"/>
      <c r="ME198" s="218"/>
      <c r="MF198" s="218"/>
      <c r="MG198" s="218"/>
      <c r="MH198" s="218"/>
      <c r="MI198" s="218"/>
      <c r="MJ198" s="218"/>
      <c r="MK198" s="218"/>
      <c r="ML198" s="218"/>
      <c r="MM198" s="218"/>
      <c r="MN198" s="218"/>
      <c r="MO198" s="218"/>
      <c r="MP198" s="218"/>
      <c r="MQ198" s="218"/>
      <c r="MR198" s="218"/>
      <c r="MS198" s="218"/>
      <c r="MT198" s="218"/>
      <c r="MU198" s="218"/>
      <c r="MV198" s="218"/>
      <c r="MW198" s="218"/>
      <c r="MX198" s="218"/>
      <c r="MY198" s="218"/>
      <c r="MZ198" s="218"/>
      <c r="NA198" s="218"/>
      <c r="NB198" s="218"/>
      <c r="NC198" s="218"/>
      <c r="ND198" s="218"/>
      <c r="NE198" s="218"/>
      <c r="NF198" s="218"/>
      <c r="NG198" s="218"/>
      <c r="NH198" s="218"/>
      <c r="NI198" s="218"/>
      <c r="NJ198" s="218"/>
      <c r="NK198" s="218"/>
      <c r="NL198" s="218"/>
      <c r="NM198" s="218"/>
      <c r="NN198" s="218"/>
      <c r="NO198" s="218"/>
      <c r="NP198" s="218"/>
      <c r="NQ198" s="218"/>
      <c r="NR198" s="218"/>
      <c r="NS198" s="218"/>
      <c r="NT198" s="218"/>
      <c r="NU198" s="218"/>
      <c r="NV198" s="218"/>
      <c r="NW198" s="218"/>
      <c r="NX198" s="218"/>
      <c r="NY198" s="218"/>
      <c r="NZ198" s="218"/>
      <c r="OA198" s="218"/>
      <c r="OB198" s="218"/>
      <c r="OC198" s="218"/>
      <c r="OD198" s="218"/>
      <c r="OE198" s="218"/>
      <c r="OF198" s="218"/>
      <c r="OG198" s="218"/>
      <c r="OH198" s="218"/>
      <c r="OI198" s="218"/>
      <c r="OJ198" s="218"/>
      <c r="OK198" s="218"/>
      <c r="OL198" s="218"/>
      <c r="OM198" s="218"/>
      <c r="ON198" s="218"/>
      <c r="OO198" s="218"/>
      <c r="OP198" s="218"/>
      <c r="OQ198" s="218"/>
      <c r="OR198" s="218"/>
      <c r="OS198" s="218"/>
      <c r="OT198" s="218"/>
      <c r="OU198" s="218"/>
      <c r="OV198" s="218"/>
      <c r="OW198" s="218"/>
      <c r="OX198" s="218"/>
      <c r="OY198" s="218"/>
      <c r="OZ198" s="218"/>
      <c r="PA198" s="218"/>
      <c r="PB198" s="218"/>
      <c r="PC198" s="218"/>
      <c r="PD198" s="218"/>
      <c r="PE198" s="218"/>
    </row>
    <row r="199" spans="1:421" s="472" customFormat="1" ht="111" customHeight="1">
      <c r="A199" s="677">
        <v>70</v>
      </c>
      <c r="B199" s="601">
        <v>7000024508</v>
      </c>
      <c r="C199" s="601">
        <v>1040</v>
      </c>
      <c r="D199" s="601">
        <v>130</v>
      </c>
      <c r="E199" s="601">
        <v>200</v>
      </c>
      <c r="F199" s="601" t="s">
        <v>528</v>
      </c>
      <c r="G199" s="599">
        <v>100044234</v>
      </c>
      <c r="H199" s="321"/>
      <c r="I199" s="322"/>
      <c r="J199" s="321"/>
      <c r="K199" s="320"/>
      <c r="L199" s="600" t="s">
        <v>617</v>
      </c>
      <c r="M199" s="600" t="s">
        <v>219</v>
      </c>
      <c r="N199" s="600">
        <v>68</v>
      </c>
      <c r="O199" s="465"/>
      <c r="P199" s="601">
        <v>18</v>
      </c>
      <c r="Q199" s="318" t="str">
        <f t="shared" si="33"/>
        <v>INCLUDED</v>
      </c>
      <c r="R199" s="318" t="str">
        <f t="shared" si="31"/>
        <v>INCLUDED</v>
      </c>
      <c r="S199" s="318" t="str">
        <f t="shared" si="34"/>
        <v>INCLUDED</v>
      </c>
      <c r="T199" s="466">
        <f t="shared" si="21"/>
        <v>0</v>
      </c>
      <c r="U199" s="300">
        <f t="shared" si="22"/>
        <v>0</v>
      </c>
      <c r="V199" s="371">
        <f>Discount!$J$36</f>
        <v>0</v>
      </c>
      <c r="W199" s="300">
        <f t="shared" si="23"/>
        <v>0</v>
      </c>
      <c r="X199" s="301">
        <f t="shared" si="24"/>
        <v>0</v>
      </c>
      <c r="Y199" s="467">
        <f t="shared" si="25"/>
        <v>0</v>
      </c>
      <c r="Z199" s="546">
        <f t="shared" si="26"/>
        <v>0</v>
      </c>
      <c r="AA199" s="467">
        <f t="shared" si="27"/>
        <v>0</v>
      </c>
      <c r="AB199" s="468">
        <f t="shared" si="28"/>
        <v>0</v>
      </c>
      <c r="AC199" s="467">
        <f t="shared" si="29"/>
        <v>0</v>
      </c>
      <c r="AD199" s="468"/>
      <c r="AE199" s="550"/>
      <c r="AF199" s="6"/>
      <c r="AG199" s="6"/>
      <c r="AH199" s="6"/>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218"/>
      <c r="BI199" s="218"/>
      <c r="BJ199" s="218"/>
      <c r="BK199" s="218"/>
      <c r="BL199" s="218"/>
      <c r="BM199" s="218"/>
      <c r="BN199" s="218"/>
      <c r="BO199" s="218"/>
      <c r="BP199" s="218"/>
      <c r="BQ199" s="218"/>
      <c r="BR199" s="218"/>
      <c r="BS199" s="218"/>
      <c r="BT199" s="218"/>
      <c r="BU199" s="218"/>
      <c r="BV199" s="218"/>
      <c r="BW199" s="218"/>
      <c r="BX199" s="218"/>
      <c r="BY199" s="218"/>
      <c r="BZ199" s="218"/>
      <c r="CA199" s="218"/>
      <c r="CB199" s="218"/>
      <c r="CC199" s="218"/>
      <c r="CD199" s="218"/>
      <c r="CE199" s="218"/>
      <c r="CF199" s="218"/>
      <c r="CG199" s="218"/>
      <c r="CH199" s="218"/>
      <c r="CI199" s="218"/>
      <c r="CJ199" s="218"/>
      <c r="CK199" s="218"/>
      <c r="CL199" s="218"/>
      <c r="CM199" s="218"/>
      <c r="CN199" s="218"/>
      <c r="CO199" s="218"/>
      <c r="CP199" s="218"/>
      <c r="CQ199" s="218"/>
      <c r="CR199" s="218"/>
      <c r="CS199" s="218"/>
      <c r="CT199" s="218"/>
      <c r="CU199" s="218"/>
      <c r="CV199" s="218"/>
      <c r="CW199" s="218"/>
      <c r="CX199" s="218"/>
      <c r="CY199" s="218"/>
      <c r="CZ199" s="218"/>
      <c r="DA199" s="218"/>
      <c r="DB199" s="218"/>
      <c r="DC199" s="218"/>
      <c r="DD199" s="218"/>
      <c r="DE199" s="218"/>
      <c r="DF199" s="218"/>
      <c r="DG199" s="218"/>
      <c r="DH199" s="218"/>
      <c r="DI199" s="218"/>
      <c r="DJ199" s="218"/>
      <c r="DK199" s="218"/>
      <c r="DL199" s="218"/>
      <c r="DM199" s="218"/>
      <c r="DN199" s="218"/>
      <c r="DO199" s="218"/>
      <c r="DP199" s="218"/>
      <c r="DQ199" s="218"/>
      <c r="DR199" s="218"/>
      <c r="DS199" s="218"/>
      <c r="DT199" s="218"/>
      <c r="DU199" s="218"/>
      <c r="DV199" s="218"/>
      <c r="DW199" s="218"/>
      <c r="DX199" s="218"/>
      <c r="DY199" s="218"/>
      <c r="DZ199" s="218"/>
      <c r="EA199" s="218"/>
      <c r="EB199" s="218"/>
      <c r="EC199" s="218"/>
      <c r="ED199" s="218"/>
      <c r="EE199" s="218"/>
      <c r="EF199" s="218"/>
      <c r="EG199" s="218"/>
      <c r="EH199" s="218"/>
      <c r="EI199" s="218"/>
      <c r="EJ199" s="218"/>
      <c r="EK199" s="218"/>
      <c r="EL199" s="218"/>
      <c r="EM199" s="218"/>
      <c r="EN199" s="218"/>
      <c r="EO199" s="218"/>
      <c r="EP199" s="218"/>
      <c r="EQ199" s="218"/>
      <c r="ER199" s="218"/>
      <c r="ES199" s="218"/>
      <c r="ET199" s="218"/>
      <c r="EU199" s="218"/>
      <c r="EV199" s="218"/>
      <c r="EW199" s="218"/>
      <c r="EX199" s="218"/>
      <c r="EY199" s="218"/>
      <c r="EZ199" s="218"/>
      <c r="FA199" s="218"/>
      <c r="FB199" s="218"/>
      <c r="FC199" s="218"/>
      <c r="FD199" s="218"/>
      <c r="FE199" s="218"/>
      <c r="FF199" s="218"/>
      <c r="FG199" s="218"/>
      <c r="FH199" s="218"/>
      <c r="FI199" s="218"/>
      <c r="FJ199" s="218"/>
      <c r="FK199" s="218"/>
      <c r="FL199" s="218"/>
      <c r="FM199" s="218"/>
      <c r="FN199" s="218"/>
      <c r="FO199" s="218"/>
      <c r="FP199" s="218"/>
      <c r="FQ199" s="218"/>
      <c r="FR199" s="218"/>
      <c r="FS199" s="218"/>
      <c r="FT199" s="218"/>
      <c r="FU199" s="218"/>
      <c r="FV199" s="218"/>
      <c r="FW199" s="218"/>
      <c r="FX199" s="218"/>
      <c r="FY199" s="218"/>
      <c r="FZ199" s="218"/>
      <c r="GA199" s="218"/>
      <c r="GB199" s="218"/>
      <c r="GC199" s="218"/>
      <c r="GD199" s="218"/>
      <c r="GE199" s="218"/>
      <c r="GF199" s="218"/>
      <c r="GG199" s="218"/>
      <c r="GH199" s="218"/>
      <c r="GI199" s="218"/>
      <c r="GJ199" s="218"/>
      <c r="GK199" s="218"/>
      <c r="GL199" s="218"/>
      <c r="GM199" s="218"/>
      <c r="GN199" s="218"/>
      <c r="GO199" s="218"/>
      <c r="GP199" s="218"/>
      <c r="GQ199" s="218"/>
      <c r="GR199" s="218"/>
      <c r="GS199" s="218"/>
      <c r="GT199" s="218"/>
      <c r="GU199" s="218"/>
      <c r="GV199" s="218"/>
      <c r="GW199" s="218"/>
      <c r="GX199" s="218"/>
      <c r="GY199" s="218"/>
      <c r="GZ199" s="218"/>
      <c r="HA199" s="218"/>
      <c r="HB199" s="218"/>
      <c r="HC199" s="218"/>
      <c r="HD199" s="218"/>
      <c r="HE199" s="218"/>
      <c r="HF199" s="218"/>
      <c r="HG199" s="218"/>
      <c r="HH199" s="218"/>
      <c r="HI199" s="218"/>
      <c r="HJ199" s="218"/>
      <c r="HK199" s="218"/>
      <c r="HL199" s="218"/>
      <c r="HM199" s="218"/>
      <c r="HN199" s="218"/>
      <c r="HO199" s="218"/>
      <c r="HP199" s="218"/>
      <c r="HQ199" s="218"/>
      <c r="HR199" s="218"/>
      <c r="HS199" s="218"/>
      <c r="HT199" s="218"/>
      <c r="HU199" s="218"/>
      <c r="HV199" s="218"/>
      <c r="HW199" s="218"/>
      <c r="HX199" s="218"/>
      <c r="HY199" s="218"/>
      <c r="HZ199" s="218"/>
      <c r="IA199" s="218"/>
      <c r="IB199" s="218"/>
      <c r="IC199" s="218"/>
      <c r="ID199" s="218"/>
      <c r="IE199" s="218"/>
      <c r="IF199" s="218"/>
      <c r="IG199" s="218"/>
      <c r="IH199" s="218"/>
      <c r="II199" s="218"/>
      <c r="IJ199" s="218"/>
      <c r="IK199" s="218"/>
      <c r="IL199" s="218"/>
      <c r="IM199" s="218"/>
      <c r="IN199" s="218"/>
      <c r="IO199" s="218"/>
      <c r="IP199" s="218"/>
      <c r="IQ199" s="218"/>
      <c r="IR199" s="218"/>
      <c r="IS199" s="218"/>
      <c r="IT199" s="218"/>
      <c r="IU199" s="218"/>
      <c r="IV199" s="218"/>
      <c r="IW199" s="218"/>
      <c r="IX199" s="218"/>
      <c r="IY199" s="218"/>
      <c r="IZ199" s="218"/>
      <c r="JA199" s="218"/>
      <c r="JB199" s="218"/>
      <c r="JC199" s="218"/>
      <c r="JD199" s="218"/>
      <c r="JE199" s="218"/>
      <c r="JF199" s="218"/>
      <c r="JG199" s="218"/>
      <c r="JH199" s="218"/>
      <c r="JI199" s="218"/>
      <c r="JJ199" s="218"/>
      <c r="JK199" s="218"/>
      <c r="JL199" s="218"/>
      <c r="JM199" s="218"/>
      <c r="JN199" s="218"/>
      <c r="JO199" s="218"/>
      <c r="JP199" s="218"/>
      <c r="JQ199" s="218"/>
      <c r="JR199" s="218"/>
      <c r="JS199" s="218"/>
      <c r="JT199" s="218"/>
      <c r="JU199" s="218"/>
      <c r="JV199" s="218"/>
      <c r="JW199" s="218"/>
      <c r="JX199" s="218"/>
      <c r="JY199" s="218"/>
      <c r="JZ199" s="218"/>
      <c r="KA199" s="218"/>
      <c r="KB199" s="218"/>
      <c r="KC199" s="218"/>
      <c r="KD199" s="218"/>
      <c r="KE199" s="218"/>
      <c r="KF199" s="218"/>
      <c r="KG199" s="218"/>
      <c r="KH199" s="218"/>
      <c r="KI199" s="218"/>
      <c r="KJ199" s="218"/>
      <c r="KK199" s="218"/>
      <c r="KL199" s="218"/>
      <c r="KM199" s="218"/>
      <c r="KN199" s="218"/>
      <c r="KO199" s="218"/>
      <c r="KP199" s="218"/>
      <c r="KQ199" s="218"/>
      <c r="KR199" s="218"/>
      <c r="KS199" s="218"/>
      <c r="KT199" s="218"/>
      <c r="KU199" s="218"/>
      <c r="KV199" s="218"/>
      <c r="KW199" s="218"/>
      <c r="KX199" s="218"/>
      <c r="KY199" s="218"/>
      <c r="KZ199" s="218"/>
      <c r="LA199" s="218"/>
      <c r="LB199" s="218"/>
      <c r="LC199" s="218"/>
      <c r="LD199" s="218"/>
      <c r="LE199" s="218"/>
      <c r="LF199" s="218"/>
      <c r="LG199" s="218"/>
      <c r="LH199" s="218"/>
      <c r="LI199" s="218"/>
      <c r="LJ199" s="218"/>
      <c r="LK199" s="218"/>
      <c r="LL199" s="218"/>
      <c r="LM199" s="218"/>
      <c r="LN199" s="218"/>
      <c r="LO199" s="218"/>
      <c r="LP199" s="218"/>
      <c r="LQ199" s="218"/>
      <c r="LR199" s="218"/>
      <c r="LS199" s="218"/>
      <c r="LT199" s="218"/>
      <c r="LU199" s="218"/>
      <c r="LV199" s="218"/>
      <c r="LW199" s="218"/>
      <c r="LX199" s="218"/>
      <c r="LY199" s="218"/>
      <c r="LZ199" s="218"/>
      <c r="MA199" s="218"/>
      <c r="MB199" s="218"/>
      <c r="MC199" s="218"/>
      <c r="MD199" s="218"/>
      <c r="ME199" s="218"/>
      <c r="MF199" s="218"/>
      <c r="MG199" s="218"/>
      <c r="MH199" s="218"/>
      <c r="MI199" s="218"/>
      <c r="MJ199" s="218"/>
      <c r="MK199" s="218"/>
      <c r="ML199" s="218"/>
      <c r="MM199" s="218"/>
      <c r="MN199" s="218"/>
      <c r="MO199" s="218"/>
      <c r="MP199" s="218"/>
      <c r="MQ199" s="218"/>
      <c r="MR199" s="218"/>
      <c r="MS199" s="218"/>
      <c r="MT199" s="218"/>
      <c r="MU199" s="218"/>
      <c r="MV199" s="218"/>
      <c r="MW199" s="218"/>
      <c r="MX199" s="218"/>
      <c r="MY199" s="218"/>
      <c r="MZ199" s="218"/>
      <c r="NA199" s="218"/>
      <c r="NB199" s="218"/>
      <c r="NC199" s="218"/>
      <c r="ND199" s="218"/>
      <c r="NE199" s="218"/>
      <c r="NF199" s="218"/>
      <c r="NG199" s="218"/>
      <c r="NH199" s="218"/>
      <c r="NI199" s="218"/>
      <c r="NJ199" s="218"/>
      <c r="NK199" s="218"/>
      <c r="NL199" s="218"/>
      <c r="NM199" s="218"/>
      <c r="NN199" s="218"/>
      <c r="NO199" s="218"/>
      <c r="NP199" s="218"/>
      <c r="NQ199" s="218"/>
      <c r="NR199" s="218"/>
      <c r="NS199" s="218"/>
      <c r="NT199" s="218"/>
      <c r="NU199" s="218"/>
      <c r="NV199" s="218"/>
      <c r="NW199" s="218"/>
      <c r="NX199" s="218"/>
      <c r="NY199" s="218"/>
      <c r="NZ199" s="218"/>
      <c r="OA199" s="218"/>
      <c r="OB199" s="218"/>
      <c r="OC199" s="218"/>
      <c r="OD199" s="218"/>
      <c r="OE199" s="218"/>
      <c r="OF199" s="218"/>
      <c r="OG199" s="218"/>
      <c r="OH199" s="218"/>
      <c r="OI199" s="218"/>
      <c r="OJ199" s="218"/>
      <c r="OK199" s="218"/>
      <c r="OL199" s="218"/>
      <c r="OM199" s="218"/>
      <c r="ON199" s="218"/>
      <c r="OO199" s="218"/>
      <c r="OP199" s="218"/>
      <c r="OQ199" s="218"/>
      <c r="OR199" s="218"/>
      <c r="OS199" s="218"/>
      <c r="OT199" s="218"/>
      <c r="OU199" s="218"/>
      <c r="OV199" s="218"/>
      <c r="OW199" s="218"/>
      <c r="OX199" s="218"/>
      <c r="OY199" s="218"/>
      <c r="OZ199" s="218"/>
      <c r="PA199" s="218"/>
      <c r="PB199" s="218"/>
      <c r="PC199" s="218"/>
      <c r="PD199" s="218"/>
      <c r="PE199" s="218"/>
    </row>
    <row r="200" spans="1:421" s="472" customFormat="1" ht="111" customHeight="1">
      <c r="A200" s="677">
        <v>71</v>
      </c>
      <c r="B200" s="601">
        <v>7000024508</v>
      </c>
      <c r="C200" s="601">
        <v>1040</v>
      </c>
      <c r="D200" s="601">
        <v>130</v>
      </c>
      <c r="E200" s="601">
        <v>210</v>
      </c>
      <c r="F200" s="601" t="s">
        <v>528</v>
      </c>
      <c r="G200" s="599">
        <v>100044233</v>
      </c>
      <c r="H200" s="321"/>
      <c r="I200" s="322"/>
      <c r="J200" s="321"/>
      <c r="K200" s="320"/>
      <c r="L200" s="600" t="s">
        <v>618</v>
      </c>
      <c r="M200" s="600" t="s">
        <v>219</v>
      </c>
      <c r="N200" s="600">
        <v>52</v>
      </c>
      <c r="O200" s="465"/>
      <c r="P200" s="601">
        <v>18</v>
      </c>
      <c r="Q200" s="318" t="str">
        <f t="shared" si="33"/>
        <v>INCLUDED</v>
      </c>
      <c r="R200" s="318" t="str">
        <f t="shared" si="31"/>
        <v>INCLUDED</v>
      </c>
      <c r="S200" s="318" t="str">
        <f t="shared" si="34"/>
        <v>INCLUDED</v>
      </c>
      <c r="T200" s="466">
        <f t="shared" si="21"/>
        <v>0</v>
      </c>
      <c r="U200" s="300">
        <f t="shared" si="22"/>
        <v>0</v>
      </c>
      <c r="V200" s="371">
        <f>Discount!$J$36</f>
        <v>0</v>
      </c>
      <c r="W200" s="300">
        <f t="shared" si="23"/>
        <v>0</v>
      </c>
      <c r="X200" s="301">
        <f t="shared" si="24"/>
        <v>0</v>
      </c>
      <c r="Y200" s="467">
        <f t="shared" si="25"/>
        <v>0</v>
      </c>
      <c r="Z200" s="546">
        <f t="shared" si="26"/>
        <v>0</v>
      </c>
      <c r="AA200" s="467">
        <f t="shared" si="27"/>
        <v>0</v>
      </c>
      <c r="AB200" s="468">
        <f t="shared" si="28"/>
        <v>0</v>
      </c>
      <c r="AC200" s="467">
        <f t="shared" si="29"/>
        <v>0</v>
      </c>
      <c r="AD200" s="468"/>
      <c r="AE200" s="550"/>
      <c r="AF200" s="6"/>
      <c r="AG200" s="6"/>
      <c r="AH200" s="6"/>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218"/>
      <c r="BI200" s="218"/>
      <c r="BJ200" s="218"/>
      <c r="BK200" s="218"/>
      <c r="BL200" s="218"/>
      <c r="BM200" s="218"/>
      <c r="BN200" s="218"/>
      <c r="BO200" s="218"/>
      <c r="BP200" s="218"/>
      <c r="BQ200" s="218"/>
      <c r="BR200" s="218"/>
      <c r="BS200" s="218"/>
      <c r="BT200" s="218"/>
      <c r="BU200" s="218"/>
      <c r="BV200" s="218"/>
      <c r="BW200" s="218"/>
      <c r="BX200" s="218"/>
      <c r="BY200" s="218"/>
      <c r="BZ200" s="218"/>
      <c r="CA200" s="218"/>
      <c r="CB200" s="218"/>
      <c r="CC200" s="218"/>
      <c r="CD200" s="218"/>
      <c r="CE200" s="218"/>
      <c r="CF200" s="218"/>
      <c r="CG200" s="218"/>
      <c r="CH200" s="218"/>
      <c r="CI200" s="218"/>
      <c r="CJ200" s="218"/>
      <c r="CK200" s="218"/>
      <c r="CL200" s="218"/>
      <c r="CM200" s="218"/>
      <c r="CN200" s="218"/>
      <c r="CO200" s="218"/>
      <c r="CP200" s="218"/>
      <c r="CQ200" s="218"/>
      <c r="CR200" s="218"/>
      <c r="CS200" s="218"/>
      <c r="CT200" s="218"/>
      <c r="CU200" s="218"/>
      <c r="CV200" s="218"/>
      <c r="CW200" s="218"/>
      <c r="CX200" s="218"/>
      <c r="CY200" s="218"/>
      <c r="CZ200" s="218"/>
      <c r="DA200" s="218"/>
      <c r="DB200" s="218"/>
      <c r="DC200" s="218"/>
      <c r="DD200" s="218"/>
      <c r="DE200" s="218"/>
      <c r="DF200" s="218"/>
      <c r="DG200" s="218"/>
      <c r="DH200" s="218"/>
      <c r="DI200" s="218"/>
      <c r="DJ200" s="218"/>
      <c r="DK200" s="218"/>
      <c r="DL200" s="218"/>
      <c r="DM200" s="218"/>
      <c r="DN200" s="218"/>
      <c r="DO200" s="218"/>
      <c r="DP200" s="218"/>
      <c r="DQ200" s="218"/>
      <c r="DR200" s="218"/>
      <c r="DS200" s="218"/>
      <c r="DT200" s="218"/>
      <c r="DU200" s="218"/>
      <c r="DV200" s="218"/>
      <c r="DW200" s="218"/>
      <c r="DX200" s="218"/>
      <c r="DY200" s="218"/>
      <c r="DZ200" s="218"/>
      <c r="EA200" s="218"/>
      <c r="EB200" s="218"/>
      <c r="EC200" s="218"/>
      <c r="ED200" s="218"/>
      <c r="EE200" s="218"/>
      <c r="EF200" s="218"/>
      <c r="EG200" s="218"/>
      <c r="EH200" s="218"/>
      <c r="EI200" s="218"/>
      <c r="EJ200" s="218"/>
      <c r="EK200" s="218"/>
      <c r="EL200" s="218"/>
      <c r="EM200" s="218"/>
      <c r="EN200" s="218"/>
      <c r="EO200" s="218"/>
      <c r="EP200" s="218"/>
      <c r="EQ200" s="218"/>
      <c r="ER200" s="218"/>
      <c r="ES200" s="218"/>
      <c r="ET200" s="218"/>
      <c r="EU200" s="218"/>
      <c r="EV200" s="218"/>
      <c r="EW200" s="218"/>
      <c r="EX200" s="218"/>
      <c r="EY200" s="218"/>
      <c r="EZ200" s="218"/>
      <c r="FA200" s="218"/>
      <c r="FB200" s="218"/>
      <c r="FC200" s="218"/>
      <c r="FD200" s="218"/>
      <c r="FE200" s="218"/>
      <c r="FF200" s="218"/>
      <c r="FG200" s="218"/>
      <c r="FH200" s="218"/>
      <c r="FI200" s="218"/>
      <c r="FJ200" s="218"/>
      <c r="FK200" s="218"/>
      <c r="FL200" s="218"/>
      <c r="FM200" s="218"/>
      <c r="FN200" s="218"/>
      <c r="FO200" s="218"/>
      <c r="FP200" s="218"/>
      <c r="FQ200" s="218"/>
      <c r="FR200" s="218"/>
      <c r="FS200" s="218"/>
      <c r="FT200" s="218"/>
      <c r="FU200" s="218"/>
      <c r="FV200" s="218"/>
      <c r="FW200" s="218"/>
      <c r="FX200" s="218"/>
      <c r="FY200" s="218"/>
      <c r="FZ200" s="218"/>
      <c r="GA200" s="218"/>
      <c r="GB200" s="218"/>
      <c r="GC200" s="218"/>
      <c r="GD200" s="218"/>
      <c r="GE200" s="218"/>
      <c r="GF200" s="218"/>
      <c r="GG200" s="218"/>
      <c r="GH200" s="218"/>
      <c r="GI200" s="218"/>
      <c r="GJ200" s="218"/>
      <c r="GK200" s="218"/>
      <c r="GL200" s="218"/>
      <c r="GM200" s="218"/>
      <c r="GN200" s="218"/>
      <c r="GO200" s="218"/>
      <c r="GP200" s="218"/>
      <c r="GQ200" s="218"/>
      <c r="GR200" s="218"/>
      <c r="GS200" s="218"/>
      <c r="GT200" s="218"/>
      <c r="GU200" s="218"/>
      <c r="GV200" s="218"/>
      <c r="GW200" s="218"/>
      <c r="GX200" s="218"/>
      <c r="GY200" s="218"/>
      <c r="GZ200" s="218"/>
      <c r="HA200" s="218"/>
      <c r="HB200" s="218"/>
      <c r="HC200" s="218"/>
      <c r="HD200" s="218"/>
      <c r="HE200" s="218"/>
      <c r="HF200" s="218"/>
      <c r="HG200" s="218"/>
      <c r="HH200" s="218"/>
      <c r="HI200" s="218"/>
      <c r="HJ200" s="218"/>
      <c r="HK200" s="218"/>
      <c r="HL200" s="218"/>
      <c r="HM200" s="218"/>
      <c r="HN200" s="218"/>
      <c r="HO200" s="218"/>
      <c r="HP200" s="218"/>
      <c r="HQ200" s="218"/>
      <c r="HR200" s="218"/>
      <c r="HS200" s="218"/>
      <c r="HT200" s="218"/>
      <c r="HU200" s="218"/>
      <c r="HV200" s="218"/>
      <c r="HW200" s="218"/>
      <c r="HX200" s="218"/>
      <c r="HY200" s="218"/>
      <c r="HZ200" s="218"/>
      <c r="IA200" s="218"/>
      <c r="IB200" s="218"/>
      <c r="IC200" s="218"/>
      <c r="ID200" s="218"/>
      <c r="IE200" s="218"/>
      <c r="IF200" s="218"/>
      <c r="IG200" s="218"/>
      <c r="IH200" s="218"/>
      <c r="II200" s="218"/>
      <c r="IJ200" s="218"/>
      <c r="IK200" s="218"/>
      <c r="IL200" s="218"/>
      <c r="IM200" s="218"/>
      <c r="IN200" s="218"/>
      <c r="IO200" s="218"/>
      <c r="IP200" s="218"/>
      <c r="IQ200" s="218"/>
      <c r="IR200" s="218"/>
      <c r="IS200" s="218"/>
      <c r="IT200" s="218"/>
      <c r="IU200" s="218"/>
      <c r="IV200" s="218"/>
      <c r="IW200" s="218"/>
      <c r="IX200" s="218"/>
      <c r="IY200" s="218"/>
      <c r="IZ200" s="218"/>
      <c r="JA200" s="218"/>
      <c r="JB200" s="218"/>
      <c r="JC200" s="218"/>
      <c r="JD200" s="218"/>
      <c r="JE200" s="218"/>
      <c r="JF200" s="218"/>
      <c r="JG200" s="218"/>
      <c r="JH200" s="218"/>
      <c r="JI200" s="218"/>
      <c r="JJ200" s="218"/>
      <c r="JK200" s="218"/>
      <c r="JL200" s="218"/>
      <c r="JM200" s="218"/>
      <c r="JN200" s="218"/>
      <c r="JO200" s="218"/>
      <c r="JP200" s="218"/>
      <c r="JQ200" s="218"/>
      <c r="JR200" s="218"/>
      <c r="JS200" s="218"/>
      <c r="JT200" s="218"/>
      <c r="JU200" s="218"/>
      <c r="JV200" s="218"/>
      <c r="JW200" s="218"/>
      <c r="JX200" s="218"/>
      <c r="JY200" s="218"/>
      <c r="JZ200" s="218"/>
      <c r="KA200" s="218"/>
      <c r="KB200" s="218"/>
      <c r="KC200" s="218"/>
      <c r="KD200" s="218"/>
      <c r="KE200" s="218"/>
      <c r="KF200" s="218"/>
      <c r="KG200" s="218"/>
      <c r="KH200" s="218"/>
      <c r="KI200" s="218"/>
      <c r="KJ200" s="218"/>
      <c r="KK200" s="218"/>
      <c r="KL200" s="218"/>
      <c r="KM200" s="218"/>
      <c r="KN200" s="218"/>
      <c r="KO200" s="218"/>
      <c r="KP200" s="218"/>
      <c r="KQ200" s="218"/>
      <c r="KR200" s="218"/>
      <c r="KS200" s="218"/>
      <c r="KT200" s="218"/>
      <c r="KU200" s="218"/>
      <c r="KV200" s="218"/>
      <c r="KW200" s="218"/>
      <c r="KX200" s="218"/>
      <c r="KY200" s="218"/>
      <c r="KZ200" s="218"/>
      <c r="LA200" s="218"/>
      <c r="LB200" s="218"/>
      <c r="LC200" s="218"/>
      <c r="LD200" s="218"/>
      <c r="LE200" s="218"/>
      <c r="LF200" s="218"/>
      <c r="LG200" s="218"/>
      <c r="LH200" s="218"/>
      <c r="LI200" s="218"/>
      <c r="LJ200" s="218"/>
      <c r="LK200" s="218"/>
      <c r="LL200" s="218"/>
      <c r="LM200" s="218"/>
      <c r="LN200" s="218"/>
      <c r="LO200" s="218"/>
      <c r="LP200" s="218"/>
      <c r="LQ200" s="218"/>
      <c r="LR200" s="218"/>
      <c r="LS200" s="218"/>
      <c r="LT200" s="218"/>
      <c r="LU200" s="218"/>
      <c r="LV200" s="218"/>
      <c r="LW200" s="218"/>
      <c r="LX200" s="218"/>
      <c r="LY200" s="218"/>
      <c r="LZ200" s="218"/>
      <c r="MA200" s="218"/>
      <c r="MB200" s="218"/>
      <c r="MC200" s="218"/>
      <c r="MD200" s="218"/>
      <c r="ME200" s="218"/>
      <c r="MF200" s="218"/>
      <c r="MG200" s="218"/>
      <c r="MH200" s="218"/>
      <c r="MI200" s="218"/>
      <c r="MJ200" s="218"/>
      <c r="MK200" s="218"/>
      <c r="ML200" s="218"/>
      <c r="MM200" s="218"/>
      <c r="MN200" s="218"/>
      <c r="MO200" s="218"/>
      <c r="MP200" s="218"/>
      <c r="MQ200" s="218"/>
      <c r="MR200" s="218"/>
      <c r="MS200" s="218"/>
      <c r="MT200" s="218"/>
      <c r="MU200" s="218"/>
      <c r="MV200" s="218"/>
      <c r="MW200" s="218"/>
      <c r="MX200" s="218"/>
      <c r="MY200" s="218"/>
      <c r="MZ200" s="218"/>
      <c r="NA200" s="218"/>
      <c r="NB200" s="218"/>
      <c r="NC200" s="218"/>
      <c r="ND200" s="218"/>
      <c r="NE200" s="218"/>
      <c r="NF200" s="218"/>
      <c r="NG200" s="218"/>
      <c r="NH200" s="218"/>
      <c r="NI200" s="218"/>
      <c r="NJ200" s="218"/>
      <c r="NK200" s="218"/>
      <c r="NL200" s="218"/>
      <c r="NM200" s="218"/>
      <c r="NN200" s="218"/>
      <c r="NO200" s="218"/>
      <c r="NP200" s="218"/>
      <c r="NQ200" s="218"/>
      <c r="NR200" s="218"/>
      <c r="NS200" s="218"/>
      <c r="NT200" s="218"/>
      <c r="NU200" s="218"/>
      <c r="NV200" s="218"/>
      <c r="NW200" s="218"/>
      <c r="NX200" s="218"/>
      <c r="NY200" s="218"/>
      <c r="NZ200" s="218"/>
      <c r="OA200" s="218"/>
      <c r="OB200" s="218"/>
      <c r="OC200" s="218"/>
      <c r="OD200" s="218"/>
      <c r="OE200" s="218"/>
      <c r="OF200" s="218"/>
      <c r="OG200" s="218"/>
      <c r="OH200" s="218"/>
      <c r="OI200" s="218"/>
      <c r="OJ200" s="218"/>
      <c r="OK200" s="218"/>
      <c r="OL200" s="218"/>
      <c r="OM200" s="218"/>
      <c r="ON200" s="218"/>
      <c r="OO200" s="218"/>
      <c r="OP200" s="218"/>
      <c r="OQ200" s="218"/>
      <c r="OR200" s="218"/>
      <c r="OS200" s="218"/>
      <c r="OT200" s="218"/>
      <c r="OU200" s="218"/>
      <c r="OV200" s="218"/>
      <c r="OW200" s="218"/>
      <c r="OX200" s="218"/>
      <c r="OY200" s="218"/>
      <c r="OZ200" s="218"/>
      <c r="PA200" s="218"/>
      <c r="PB200" s="218"/>
      <c r="PC200" s="218"/>
      <c r="PD200" s="218"/>
      <c r="PE200" s="218"/>
    </row>
    <row r="201" spans="1:421" s="472" customFormat="1" ht="111" customHeight="1">
      <c r="A201" s="677">
        <v>72</v>
      </c>
      <c r="B201" s="601">
        <v>7000024508</v>
      </c>
      <c r="C201" s="601">
        <v>1040</v>
      </c>
      <c r="D201" s="601">
        <v>130</v>
      </c>
      <c r="E201" s="601">
        <v>220</v>
      </c>
      <c r="F201" s="601" t="s">
        <v>528</v>
      </c>
      <c r="G201" s="599">
        <v>100044232</v>
      </c>
      <c r="H201" s="321"/>
      <c r="I201" s="322"/>
      <c r="J201" s="321"/>
      <c r="K201" s="320"/>
      <c r="L201" s="600" t="s">
        <v>619</v>
      </c>
      <c r="M201" s="600" t="s">
        <v>219</v>
      </c>
      <c r="N201" s="600">
        <v>57</v>
      </c>
      <c r="O201" s="465"/>
      <c r="P201" s="601">
        <v>18</v>
      </c>
      <c r="Q201" s="318" t="str">
        <f t="shared" si="33"/>
        <v>INCLUDED</v>
      </c>
      <c r="R201" s="318" t="str">
        <f t="shared" si="31"/>
        <v>INCLUDED</v>
      </c>
      <c r="S201" s="318" t="str">
        <f t="shared" si="34"/>
        <v>INCLUDED</v>
      </c>
      <c r="T201" s="466">
        <f t="shared" si="21"/>
        <v>0</v>
      </c>
      <c r="U201" s="300">
        <f t="shared" si="22"/>
        <v>0</v>
      </c>
      <c r="V201" s="371">
        <f>Discount!$J$36</f>
        <v>0</v>
      </c>
      <c r="W201" s="300">
        <f t="shared" si="23"/>
        <v>0</v>
      </c>
      <c r="X201" s="301">
        <f t="shared" si="24"/>
        <v>0</v>
      </c>
      <c r="Y201" s="467">
        <f t="shared" si="25"/>
        <v>0</v>
      </c>
      <c r="Z201" s="546">
        <f t="shared" si="26"/>
        <v>0</v>
      </c>
      <c r="AA201" s="467">
        <f t="shared" si="27"/>
        <v>0</v>
      </c>
      <c r="AB201" s="468">
        <f t="shared" si="28"/>
        <v>0</v>
      </c>
      <c r="AC201" s="467">
        <f t="shared" si="29"/>
        <v>0</v>
      </c>
      <c r="AD201" s="468"/>
      <c r="AE201" s="550"/>
      <c r="AF201" s="6"/>
      <c r="AG201" s="6"/>
      <c r="AH201" s="6"/>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218"/>
      <c r="BI201" s="218"/>
      <c r="BJ201" s="218"/>
      <c r="BK201" s="218"/>
      <c r="BL201" s="218"/>
      <c r="BM201" s="218"/>
      <c r="BN201" s="218"/>
      <c r="BO201" s="218"/>
      <c r="BP201" s="218"/>
      <c r="BQ201" s="218"/>
      <c r="BR201" s="218"/>
      <c r="BS201" s="218"/>
      <c r="BT201" s="218"/>
      <c r="BU201" s="218"/>
      <c r="BV201" s="218"/>
      <c r="BW201" s="218"/>
      <c r="BX201" s="218"/>
      <c r="BY201" s="218"/>
      <c r="BZ201" s="218"/>
      <c r="CA201" s="218"/>
      <c r="CB201" s="218"/>
      <c r="CC201" s="218"/>
      <c r="CD201" s="218"/>
      <c r="CE201" s="218"/>
      <c r="CF201" s="218"/>
      <c r="CG201" s="218"/>
      <c r="CH201" s="218"/>
      <c r="CI201" s="218"/>
      <c r="CJ201" s="218"/>
      <c r="CK201" s="218"/>
      <c r="CL201" s="218"/>
      <c r="CM201" s="218"/>
      <c r="CN201" s="218"/>
      <c r="CO201" s="218"/>
      <c r="CP201" s="218"/>
      <c r="CQ201" s="218"/>
      <c r="CR201" s="218"/>
      <c r="CS201" s="218"/>
      <c r="CT201" s="218"/>
      <c r="CU201" s="218"/>
      <c r="CV201" s="218"/>
      <c r="CW201" s="218"/>
      <c r="CX201" s="218"/>
      <c r="CY201" s="218"/>
      <c r="CZ201" s="218"/>
      <c r="DA201" s="218"/>
      <c r="DB201" s="218"/>
      <c r="DC201" s="218"/>
      <c r="DD201" s="218"/>
      <c r="DE201" s="218"/>
      <c r="DF201" s="218"/>
      <c r="DG201" s="218"/>
      <c r="DH201" s="218"/>
      <c r="DI201" s="218"/>
      <c r="DJ201" s="218"/>
      <c r="DK201" s="218"/>
      <c r="DL201" s="218"/>
      <c r="DM201" s="218"/>
      <c r="DN201" s="218"/>
      <c r="DO201" s="218"/>
      <c r="DP201" s="218"/>
      <c r="DQ201" s="218"/>
      <c r="DR201" s="218"/>
      <c r="DS201" s="218"/>
      <c r="DT201" s="218"/>
      <c r="DU201" s="218"/>
      <c r="DV201" s="218"/>
      <c r="DW201" s="218"/>
      <c r="DX201" s="218"/>
      <c r="DY201" s="218"/>
      <c r="DZ201" s="218"/>
      <c r="EA201" s="218"/>
      <c r="EB201" s="218"/>
      <c r="EC201" s="218"/>
      <c r="ED201" s="218"/>
      <c r="EE201" s="218"/>
      <c r="EF201" s="218"/>
      <c r="EG201" s="218"/>
      <c r="EH201" s="218"/>
      <c r="EI201" s="218"/>
      <c r="EJ201" s="218"/>
      <c r="EK201" s="218"/>
      <c r="EL201" s="218"/>
      <c r="EM201" s="218"/>
      <c r="EN201" s="218"/>
      <c r="EO201" s="218"/>
      <c r="EP201" s="218"/>
      <c r="EQ201" s="218"/>
      <c r="ER201" s="218"/>
      <c r="ES201" s="218"/>
      <c r="ET201" s="218"/>
      <c r="EU201" s="218"/>
      <c r="EV201" s="218"/>
      <c r="EW201" s="218"/>
      <c r="EX201" s="218"/>
      <c r="EY201" s="218"/>
      <c r="EZ201" s="218"/>
      <c r="FA201" s="218"/>
      <c r="FB201" s="218"/>
      <c r="FC201" s="218"/>
      <c r="FD201" s="218"/>
      <c r="FE201" s="218"/>
      <c r="FF201" s="218"/>
      <c r="FG201" s="218"/>
      <c r="FH201" s="218"/>
      <c r="FI201" s="218"/>
      <c r="FJ201" s="218"/>
      <c r="FK201" s="218"/>
      <c r="FL201" s="218"/>
      <c r="FM201" s="218"/>
      <c r="FN201" s="218"/>
      <c r="FO201" s="218"/>
      <c r="FP201" s="218"/>
      <c r="FQ201" s="218"/>
      <c r="FR201" s="218"/>
      <c r="FS201" s="218"/>
      <c r="FT201" s="218"/>
      <c r="FU201" s="218"/>
      <c r="FV201" s="218"/>
      <c r="FW201" s="218"/>
      <c r="FX201" s="218"/>
      <c r="FY201" s="218"/>
      <c r="FZ201" s="218"/>
      <c r="GA201" s="218"/>
      <c r="GB201" s="218"/>
      <c r="GC201" s="218"/>
      <c r="GD201" s="218"/>
      <c r="GE201" s="218"/>
      <c r="GF201" s="218"/>
      <c r="GG201" s="218"/>
      <c r="GH201" s="218"/>
      <c r="GI201" s="218"/>
      <c r="GJ201" s="218"/>
      <c r="GK201" s="218"/>
      <c r="GL201" s="218"/>
      <c r="GM201" s="218"/>
      <c r="GN201" s="218"/>
      <c r="GO201" s="218"/>
      <c r="GP201" s="218"/>
      <c r="GQ201" s="218"/>
      <c r="GR201" s="218"/>
      <c r="GS201" s="218"/>
      <c r="GT201" s="218"/>
      <c r="GU201" s="218"/>
      <c r="GV201" s="218"/>
      <c r="GW201" s="218"/>
      <c r="GX201" s="218"/>
      <c r="GY201" s="218"/>
      <c r="GZ201" s="218"/>
      <c r="HA201" s="218"/>
      <c r="HB201" s="218"/>
      <c r="HC201" s="218"/>
      <c r="HD201" s="218"/>
      <c r="HE201" s="218"/>
      <c r="HF201" s="218"/>
      <c r="HG201" s="218"/>
      <c r="HH201" s="218"/>
      <c r="HI201" s="218"/>
      <c r="HJ201" s="218"/>
      <c r="HK201" s="218"/>
      <c r="HL201" s="218"/>
      <c r="HM201" s="218"/>
      <c r="HN201" s="218"/>
      <c r="HO201" s="218"/>
      <c r="HP201" s="218"/>
      <c r="HQ201" s="218"/>
      <c r="HR201" s="218"/>
      <c r="HS201" s="218"/>
      <c r="HT201" s="218"/>
      <c r="HU201" s="218"/>
      <c r="HV201" s="218"/>
      <c r="HW201" s="218"/>
      <c r="HX201" s="218"/>
      <c r="HY201" s="218"/>
      <c r="HZ201" s="218"/>
      <c r="IA201" s="218"/>
      <c r="IB201" s="218"/>
      <c r="IC201" s="218"/>
      <c r="ID201" s="218"/>
      <c r="IE201" s="218"/>
      <c r="IF201" s="218"/>
      <c r="IG201" s="218"/>
      <c r="IH201" s="218"/>
      <c r="II201" s="218"/>
      <c r="IJ201" s="218"/>
      <c r="IK201" s="218"/>
      <c r="IL201" s="218"/>
      <c r="IM201" s="218"/>
      <c r="IN201" s="218"/>
      <c r="IO201" s="218"/>
      <c r="IP201" s="218"/>
      <c r="IQ201" s="218"/>
      <c r="IR201" s="218"/>
      <c r="IS201" s="218"/>
      <c r="IT201" s="218"/>
      <c r="IU201" s="218"/>
      <c r="IV201" s="218"/>
      <c r="IW201" s="218"/>
      <c r="IX201" s="218"/>
      <c r="IY201" s="218"/>
      <c r="IZ201" s="218"/>
      <c r="JA201" s="218"/>
      <c r="JB201" s="218"/>
      <c r="JC201" s="218"/>
      <c r="JD201" s="218"/>
      <c r="JE201" s="218"/>
      <c r="JF201" s="218"/>
      <c r="JG201" s="218"/>
      <c r="JH201" s="218"/>
      <c r="JI201" s="218"/>
      <c r="JJ201" s="218"/>
      <c r="JK201" s="218"/>
      <c r="JL201" s="218"/>
      <c r="JM201" s="218"/>
      <c r="JN201" s="218"/>
      <c r="JO201" s="218"/>
      <c r="JP201" s="218"/>
      <c r="JQ201" s="218"/>
      <c r="JR201" s="218"/>
      <c r="JS201" s="218"/>
      <c r="JT201" s="218"/>
      <c r="JU201" s="218"/>
      <c r="JV201" s="218"/>
      <c r="JW201" s="218"/>
      <c r="JX201" s="218"/>
      <c r="JY201" s="218"/>
      <c r="JZ201" s="218"/>
      <c r="KA201" s="218"/>
      <c r="KB201" s="218"/>
      <c r="KC201" s="218"/>
      <c r="KD201" s="218"/>
      <c r="KE201" s="218"/>
      <c r="KF201" s="218"/>
      <c r="KG201" s="218"/>
      <c r="KH201" s="218"/>
      <c r="KI201" s="218"/>
      <c r="KJ201" s="218"/>
      <c r="KK201" s="218"/>
      <c r="KL201" s="218"/>
      <c r="KM201" s="218"/>
      <c r="KN201" s="218"/>
      <c r="KO201" s="218"/>
      <c r="KP201" s="218"/>
      <c r="KQ201" s="218"/>
      <c r="KR201" s="218"/>
      <c r="KS201" s="218"/>
      <c r="KT201" s="218"/>
      <c r="KU201" s="218"/>
      <c r="KV201" s="218"/>
      <c r="KW201" s="218"/>
      <c r="KX201" s="218"/>
      <c r="KY201" s="218"/>
      <c r="KZ201" s="218"/>
      <c r="LA201" s="218"/>
      <c r="LB201" s="218"/>
      <c r="LC201" s="218"/>
      <c r="LD201" s="218"/>
      <c r="LE201" s="218"/>
      <c r="LF201" s="218"/>
      <c r="LG201" s="218"/>
      <c r="LH201" s="218"/>
      <c r="LI201" s="218"/>
      <c r="LJ201" s="218"/>
      <c r="LK201" s="218"/>
      <c r="LL201" s="218"/>
      <c r="LM201" s="218"/>
      <c r="LN201" s="218"/>
      <c r="LO201" s="218"/>
      <c r="LP201" s="218"/>
      <c r="LQ201" s="218"/>
      <c r="LR201" s="218"/>
      <c r="LS201" s="218"/>
      <c r="LT201" s="218"/>
      <c r="LU201" s="218"/>
      <c r="LV201" s="218"/>
      <c r="LW201" s="218"/>
      <c r="LX201" s="218"/>
      <c r="LY201" s="218"/>
      <c r="LZ201" s="218"/>
      <c r="MA201" s="218"/>
      <c r="MB201" s="218"/>
      <c r="MC201" s="218"/>
      <c r="MD201" s="218"/>
      <c r="ME201" s="218"/>
      <c r="MF201" s="218"/>
      <c r="MG201" s="218"/>
      <c r="MH201" s="218"/>
      <c r="MI201" s="218"/>
      <c r="MJ201" s="218"/>
      <c r="MK201" s="218"/>
      <c r="ML201" s="218"/>
      <c r="MM201" s="218"/>
      <c r="MN201" s="218"/>
      <c r="MO201" s="218"/>
      <c r="MP201" s="218"/>
      <c r="MQ201" s="218"/>
      <c r="MR201" s="218"/>
      <c r="MS201" s="218"/>
      <c r="MT201" s="218"/>
      <c r="MU201" s="218"/>
      <c r="MV201" s="218"/>
      <c r="MW201" s="218"/>
      <c r="MX201" s="218"/>
      <c r="MY201" s="218"/>
      <c r="MZ201" s="218"/>
      <c r="NA201" s="218"/>
      <c r="NB201" s="218"/>
      <c r="NC201" s="218"/>
      <c r="ND201" s="218"/>
      <c r="NE201" s="218"/>
      <c r="NF201" s="218"/>
      <c r="NG201" s="218"/>
      <c r="NH201" s="218"/>
      <c r="NI201" s="218"/>
      <c r="NJ201" s="218"/>
      <c r="NK201" s="218"/>
      <c r="NL201" s="218"/>
      <c r="NM201" s="218"/>
      <c r="NN201" s="218"/>
      <c r="NO201" s="218"/>
      <c r="NP201" s="218"/>
      <c r="NQ201" s="218"/>
      <c r="NR201" s="218"/>
      <c r="NS201" s="218"/>
      <c r="NT201" s="218"/>
      <c r="NU201" s="218"/>
      <c r="NV201" s="218"/>
      <c r="NW201" s="218"/>
      <c r="NX201" s="218"/>
      <c r="NY201" s="218"/>
      <c r="NZ201" s="218"/>
      <c r="OA201" s="218"/>
      <c r="OB201" s="218"/>
      <c r="OC201" s="218"/>
      <c r="OD201" s="218"/>
      <c r="OE201" s="218"/>
      <c r="OF201" s="218"/>
      <c r="OG201" s="218"/>
      <c r="OH201" s="218"/>
      <c r="OI201" s="218"/>
      <c r="OJ201" s="218"/>
      <c r="OK201" s="218"/>
      <c r="OL201" s="218"/>
      <c r="OM201" s="218"/>
      <c r="ON201" s="218"/>
      <c r="OO201" s="218"/>
      <c r="OP201" s="218"/>
      <c r="OQ201" s="218"/>
      <c r="OR201" s="218"/>
      <c r="OS201" s="218"/>
      <c r="OT201" s="218"/>
      <c r="OU201" s="218"/>
      <c r="OV201" s="218"/>
      <c r="OW201" s="218"/>
      <c r="OX201" s="218"/>
      <c r="OY201" s="218"/>
      <c r="OZ201" s="218"/>
      <c r="PA201" s="218"/>
      <c r="PB201" s="218"/>
      <c r="PC201" s="218"/>
      <c r="PD201" s="218"/>
      <c r="PE201" s="218"/>
    </row>
    <row r="202" spans="1:421" s="472" customFormat="1" ht="111" customHeight="1">
      <c r="A202" s="677">
        <v>73</v>
      </c>
      <c r="B202" s="601">
        <v>7000024508</v>
      </c>
      <c r="C202" s="601">
        <v>1040</v>
      </c>
      <c r="D202" s="601">
        <v>130</v>
      </c>
      <c r="E202" s="601">
        <v>230</v>
      </c>
      <c r="F202" s="601" t="s">
        <v>528</v>
      </c>
      <c r="G202" s="599">
        <v>100044231</v>
      </c>
      <c r="H202" s="321"/>
      <c r="I202" s="322"/>
      <c r="J202" s="321"/>
      <c r="K202" s="320"/>
      <c r="L202" s="600" t="s">
        <v>620</v>
      </c>
      <c r="M202" s="600" t="s">
        <v>219</v>
      </c>
      <c r="N202" s="600">
        <v>96</v>
      </c>
      <c r="O202" s="465"/>
      <c r="P202" s="601">
        <v>18</v>
      </c>
      <c r="Q202" s="318" t="str">
        <f t="shared" si="33"/>
        <v>INCLUDED</v>
      </c>
      <c r="R202" s="318" t="str">
        <f t="shared" si="31"/>
        <v>INCLUDED</v>
      </c>
      <c r="S202" s="318" t="str">
        <f t="shared" si="34"/>
        <v>INCLUDED</v>
      </c>
      <c r="T202" s="466">
        <f t="shared" si="21"/>
        <v>0</v>
      </c>
      <c r="U202" s="300">
        <f t="shared" si="22"/>
        <v>0</v>
      </c>
      <c r="V202" s="371">
        <f>Discount!$J$36</f>
        <v>0</v>
      </c>
      <c r="W202" s="300">
        <f t="shared" si="23"/>
        <v>0</v>
      </c>
      <c r="X202" s="301">
        <f t="shared" si="24"/>
        <v>0</v>
      </c>
      <c r="Y202" s="467">
        <f t="shared" si="25"/>
        <v>0</v>
      </c>
      <c r="Z202" s="546">
        <f t="shared" si="26"/>
        <v>0</v>
      </c>
      <c r="AA202" s="467">
        <f t="shared" si="27"/>
        <v>0</v>
      </c>
      <c r="AB202" s="468">
        <f t="shared" si="28"/>
        <v>0</v>
      </c>
      <c r="AC202" s="467">
        <f t="shared" si="29"/>
        <v>0</v>
      </c>
      <c r="AD202" s="468"/>
      <c r="AE202" s="550"/>
      <c r="AF202" s="6"/>
      <c r="AG202" s="6"/>
      <c r="AH202" s="6"/>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218"/>
      <c r="BI202" s="218"/>
      <c r="BJ202" s="218"/>
      <c r="BK202" s="218"/>
      <c r="BL202" s="218"/>
      <c r="BM202" s="218"/>
      <c r="BN202" s="218"/>
      <c r="BO202" s="218"/>
      <c r="BP202" s="218"/>
      <c r="BQ202" s="218"/>
      <c r="BR202" s="218"/>
      <c r="BS202" s="218"/>
      <c r="BT202" s="218"/>
      <c r="BU202" s="218"/>
      <c r="BV202" s="218"/>
      <c r="BW202" s="218"/>
      <c r="BX202" s="218"/>
      <c r="BY202" s="218"/>
      <c r="BZ202" s="218"/>
      <c r="CA202" s="218"/>
      <c r="CB202" s="218"/>
      <c r="CC202" s="218"/>
      <c r="CD202" s="218"/>
      <c r="CE202" s="218"/>
      <c r="CF202" s="218"/>
      <c r="CG202" s="218"/>
      <c r="CH202" s="218"/>
      <c r="CI202" s="218"/>
      <c r="CJ202" s="218"/>
      <c r="CK202" s="218"/>
      <c r="CL202" s="218"/>
      <c r="CM202" s="218"/>
      <c r="CN202" s="218"/>
      <c r="CO202" s="218"/>
      <c r="CP202" s="218"/>
      <c r="CQ202" s="218"/>
      <c r="CR202" s="218"/>
      <c r="CS202" s="218"/>
      <c r="CT202" s="218"/>
      <c r="CU202" s="218"/>
      <c r="CV202" s="218"/>
      <c r="CW202" s="218"/>
      <c r="CX202" s="218"/>
      <c r="CY202" s="218"/>
      <c r="CZ202" s="218"/>
      <c r="DA202" s="218"/>
      <c r="DB202" s="218"/>
      <c r="DC202" s="218"/>
      <c r="DD202" s="218"/>
      <c r="DE202" s="218"/>
      <c r="DF202" s="218"/>
      <c r="DG202" s="218"/>
      <c r="DH202" s="218"/>
      <c r="DI202" s="218"/>
      <c r="DJ202" s="218"/>
      <c r="DK202" s="218"/>
      <c r="DL202" s="218"/>
      <c r="DM202" s="218"/>
      <c r="DN202" s="218"/>
      <c r="DO202" s="218"/>
      <c r="DP202" s="218"/>
      <c r="DQ202" s="218"/>
      <c r="DR202" s="218"/>
      <c r="DS202" s="218"/>
      <c r="DT202" s="218"/>
      <c r="DU202" s="218"/>
      <c r="DV202" s="218"/>
      <c r="DW202" s="218"/>
      <c r="DX202" s="218"/>
      <c r="DY202" s="218"/>
      <c r="DZ202" s="218"/>
      <c r="EA202" s="218"/>
      <c r="EB202" s="218"/>
      <c r="EC202" s="218"/>
      <c r="ED202" s="218"/>
      <c r="EE202" s="218"/>
      <c r="EF202" s="218"/>
      <c r="EG202" s="218"/>
      <c r="EH202" s="218"/>
      <c r="EI202" s="218"/>
      <c r="EJ202" s="218"/>
      <c r="EK202" s="218"/>
      <c r="EL202" s="218"/>
      <c r="EM202" s="218"/>
      <c r="EN202" s="218"/>
      <c r="EO202" s="218"/>
      <c r="EP202" s="218"/>
      <c r="EQ202" s="218"/>
      <c r="ER202" s="218"/>
      <c r="ES202" s="218"/>
      <c r="ET202" s="218"/>
      <c r="EU202" s="218"/>
      <c r="EV202" s="218"/>
      <c r="EW202" s="218"/>
      <c r="EX202" s="218"/>
      <c r="EY202" s="218"/>
      <c r="EZ202" s="218"/>
      <c r="FA202" s="218"/>
      <c r="FB202" s="218"/>
      <c r="FC202" s="218"/>
      <c r="FD202" s="218"/>
      <c r="FE202" s="218"/>
      <c r="FF202" s="218"/>
      <c r="FG202" s="218"/>
      <c r="FH202" s="218"/>
      <c r="FI202" s="218"/>
      <c r="FJ202" s="218"/>
      <c r="FK202" s="218"/>
      <c r="FL202" s="218"/>
      <c r="FM202" s="218"/>
      <c r="FN202" s="218"/>
      <c r="FO202" s="218"/>
      <c r="FP202" s="218"/>
      <c r="FQ202" s="218"/>
      <c r="FR202" s="218"/>
      <c r="FS202" s="218"/>
      <c r="FT202" s="218"/>
      <c r="FU202" s="218"/>
      <c r="FV202" s="218"/>
      <c r="FW202" s="218"/>
      <c r="FX202" s="218"/>
      <c r="FY202" s="218"/>
      <c r="FZ202" s="218"/>
      <c r="GA202" s="218"/>
      <c r="GB202" s="218"/>
      <c r="GC202" s="218"/>
      <c r="GD202" s="218"/>
      <c r="GE202" s="218"/>
      <c r="GF202" s="218"/>
      <c r="GG202" s="218"/>
      <c r="GH202" s="218"/>
      <c r="GI202" s="218"/>
      <c r="GJ202" s="218"/>
      <c r="GK202" s="218"/>
      <c r="GL202" s="218"/>
      <c r="GM202" s="218"/>
      <c r="GN202" s="218"/>
      <c r="GO202" s="218"/>
      <c r="GP202" s="218"/>
      <c r="GQ202" s="218"/>
      <c r="GR202" s="218"/>
      <c r="GS202" s="218"/>
      <c r="GT202" s="218"/>
      <c r="GU202" s="218"/>
      <c r="GV202" s="218"/>
      <c r="GW202" s="218"/>
      <c r="GX202" s="218"/>
      <c r="GY202" s="218"/>
      <c r="GZ202" s="218"/>
      <c r="HA202" s="218"/>
      <c r="HB202" s="218"/>
      <c r="HC202" s="218"/>
      <c r="HD202" s="218"/>
      <c r="HE202" s="218"/>
      <c r="HF202" s="218"/>
      <c r="HG202" s="218"/>
      <c r="HH202" s="218"/>
      <c r="HI202" s="218"/>
      <c r="HJ202" s="218"/>
      <c r="HK202" s="218"/>
      <c r="HL202" s="218"/>
      <c r="HM202" s="218"/>
      <c r="HN202" s="218"/>
      <c r="HO202" s="218"/>
      <c r="HP202" s="218"/>
      <c r="HQ202" s="218"/>
      <c r="HR202" s="218"/>
      <c r="HS202" s="218"/>
      <c r="HT202" s="218"/>
      <c r="HU202" s="218"/>
      <c r="HV202" s="218"/>
      <c r="HW202" s="218"/>
      <c r="HX202" s="218"/>
      <c r="HY202" s="218"/>
      <c r="HZ202" s="218"/>
      <c r="IA202" s="218"/>
      <c r="IB202" s="218"/>
      <c r="IC202" s="218"/>
      <c r="ID202" s="218"/>
      <c r="IE202" s="218"/>
      <c r="IF202" s="218"/>
      <c r="IG202" s="218"/>
      <c r="IH202" s="218"/>
      <c r="II202" s="218"/>
      <c r="IJ202" s="218"/>
      <c r="IK202" s="218"/>
      <c r="IL202" s="218"/>
      <c r="IM202" s="218"/>
      <c r="IN202" s="218"/>
      <c r="IO202" s="218"/>
      <c r="IP202" s="218"/>
      <c r="IQ202" s="218"/>
      <c r="IR202" s="218"/>
      <c r="IS202" s="218"/>
      <c r="IT202" s="218"/>
      <c r="IU202" s="218"/>
      <c r="IV202" s="218"/>
      <c r="IW202" s="218"/>
      <c r="IX202" s="218"/>
      <c r="IY202" s="218"/>
      <c r="IZ202" s="218"/>
      <c r="JA202" s="218"/>
      <c r="JB202" s="218"/>
      <c r="JC202" s="218"/>
      <c r="JD202" s="218"/>
      <c r="JE202" s="218"/>
      <c r="JF202" s="218"/>
      <c r="JG202" s="218"/>
      <c r="JH202" s="218"/>
      <c r="JI202" s="218"/>
      <c r="JJ202" s="218"/>
      <c r="JK202" s="218"/>
      <c r="JL202" s="218"/>
      <c r="JM202" s="218"/>
      <c r="JN202" s="218"/>
      <c r="JO202" s="218"/>
      <c r="JP202" s="218"/>
      <c r="JQ202" s="218"/>
      <c r="JR202" s="218"/>
      <c r="JS202" s="218"/>
      <c r="JT202" s="218"/>
      <c r="JU202" s="218"/>
      <c r="JV202" s="218"/>
      <c r="JW202" s="218"/>
      <c r="JX202" s="218"/>
      <c r="JY202" s="218"/>
      <c r="JZ202" s="218"/>
      <c r="KA202" s="218"/>
      <c r="KB202" s="218"/>
      <c r="KC202" s="218"/>
      <c r="KD202" s="218"/>
      <c r="KE202" s="218"/>
      <c r="KF202" s="218"/>
      <c r="KG202" s="218"/>
      <c r="KH202" s="218"/>
      <c r="KI202" s="218"/>
      <c r="KJ202" s="218"/>
      <c r="KK202" s="218"/>
      <c r="KL202" s="218"/>
      <c r="KM202" s="218"/>
      <c r="KN202" s="218"/>
      <c r="KO202" s="218"/>
      <c r="KP202" s="218"/>
      <c r="KQ202" s="218"/>
      <c r="KR202" s="218"/>
      <c r="KS202" s="218"/>
      <c r="KT202" s="218"/>
      <c r="KU202" s="218"/>
      <c r="KV202" s="218"/>
      <c r="KW202" s="218"/>
      <c r="KX202" s="218"/>
      <c r="KY202" s="218"/>
      <c r="KZ202" s="218"/>
      <c r="LA202" s="218"/>
      <c r="LB202" s="218"/>
      <c r="LC202" s="218"/>
      <c r="LD202" s="218"/>
      <c r="LE202" s="218"/>
      <c r="LF202" s="218"/>
      <c r="LG202" s="218"/>
      <c r="LH202" s="218"/>
      <c r="LI202" s="218"/>
      <c r="LJ202" s="218"/>
      <c r="LK202" s="218"/>
      <c r="LL202" s="218"/>
      <c r="LM202" s="218"/>
      <c r="LN202" s="218"/>
      <c r="LO202" s="218"/>
      <c r="LP202" s="218"/>
      <c r="LQ202" s="218"/>
      <c r="LR202" s="218"/>
      <c r="LS202" s="218"/>
      <c r="LT202" s="218"/>
      <c r="LU202" s="218"/>
      <c r="LV202" s="218"/>
      <c r="LW202" s="218"/>
      <c r="LX202" s="218"/>
      <c r="LY202" s="218"/>
      <c r="LZ202" s="218"/>
      <c r="MA202" s="218"/>
      <c r="MB202" s="218"/>
      <c r="MC202" s="218"/>
      <c r="MD202" s="218"/>
      <c r="ME202" s="218"/>
      <c r="MF202" s="218"/>
      <c r="MG202" s="218"/>
      <c r="MH202" s="218"/>
      <c r="MI202" s="218"/>
      <c r="MJ202" s="218"/>
      <c r="MK202" s="218"/>
      <c r="ML202" s="218"/>
      <c r="MM202" s="218"/>
      <c r="MN202" s="218"/>
      <c r="MO202" s="218"/>
      <c r="MP202" s="218"/>
      <c r="MQ202" s="218"/>
      <c r="MR202" s="218"/>
      <c r="MS202" s="218"/>
      <c r="MT202" s="218"/>
      <c r="MU202" s="218"/>
      <c r="MV202" s="218"/>
      <c r="MW202" s="218"/>
      <c r="MX202" s="218"/>
      <c r="MY202" s="218"/>
      <c r="MZ202" s="218"/>
      <c r="NA202" s="218"/>
      <c r="NB202" s="218"/>
      <c r="NC202" s="218"/>
      <c r="ND202" s="218"/>
      <c r="NE202" s="218"/>
      <c r="NF202" s="218"/>
      <c r="NG202" s="218"/>
      <c r="NH202" s="218"/>
      <c r="NI202" s="218"/>
      <c r="NJ202" s="218"/>
      <c r="NK202" s="218"/>
      <c r="NL202" s="218"/>
      <c r="NM202" s="218"/>
      <c r="NN202" s="218"/>
      <c r="NO202" s="218"/>
      <c r="NP202" s="218"/>
      <c r="NQ202" s="218"/>
      <c r="NR202" s="218"/>
      <c r="NS202" s="218"/>
      <c r="NT202" s="218"/>
      <c r="NU202" s="218"/>
      <c r="NV202" s="218"/>
      <c r="NW202" s="218"/>
      <c r="NX202" s="218"/>
      <c r="NY202" s="218"/>
      <c r="NZ202" s="218"/>
      <c r="OA202" s="218"/>
      <c r="OB202" s="218"/>
      <c r="OC202" s="218"/>
      <c r="OD202" s="218"/>
      <c r="OE202" s="218"/>
      <c r="OF202" s="218"/>
      <c r="OG202" s="218"/>
      <c r="OH202" s="218"/>
      <c r="OI202" s="218"/>
      <c r="OJ202" s="218"/>
      <c r="OK202" s="218"/>
      <c r="OL202" s="218"/>
      <c r="OM202" s="218"/>
      <c r="ON202" s="218"/>
      <c r="OO202" s="218"/>
      <c r="OP202" s="218"/>
      <c r="OQ202" s="218"/>
      <c r="OR202" s="218"/>
      <c r="OS202" s="218"/>
      <c r="OT202" s="218"/>
      <c r="OU202" s="218"/>
      <c r="OV202" s="218"/>
      <c r="OW202" s="218"/>
      <c r="OX202" s="218"/>
      <c r="OY202" s="218"/>
      <c r="OZ202" s="218"/>
      <c r="PA202" s="218"/>
      <c r="PB202" s="218"/>
      <c r="PC202" s="218"/>
      <c r="PD202" s="218"/>
      <c r="PE202" s="218"/>
    </row>
    <row r="203" spans="1:421" s="472" customFormat="1" ht="111" customHeight="1">
      <c r="A203" s="677">
        <v>74</v>
      </c>
      <c r="B203" s="601">
        <v>7000024508</v>
      </c>
      <c r="C203" s="601">
        <v>1040</v>
      </c>
      <c r="D203" s="601">
        <v>130</v>
      </c>
      <c r="E203" s="601">
        <v>240</v>
      </c>
      <c r="F203" s="601" t="s">
        <v>528</v>
      </c>
      <c r="G203" s="599">
        <v>100044230</v>
      </c>
      <c r="H203" s="321"/>
      <c r="I203" s="322"/>
      <c r="J203" s="321"/>
      <c r="K203" s="320"/>
      <c r="L203" s="600" t="s">
        <v>621</v>
      </c>
      <c r="M203" s="600" t="s">
        <v>219</v>
      </c>
      <c r="N203" s="600">
        <v>71</v>
      </c>
      <c r="O203" s="465"/>
      <c r="P203" s="601">
        <v>18</v>
      </c>
      <c r="Q203" s="318" t="str">
        <f t="shared" si="33"/>
        <v>INCLUDED</v>
      </c>
      <c r="R203" s="318" t="str">
        <f t="shared" si="31"/>
        <v>INCLUDED</v>
      </c>
      <c r="S203" s="318" t="str">
        <f t="shared" si="34"/>
        <v>INCLUDED</v>
      </c>
      <c r="T203" s="466">
        <f t="shared" si="21"/>
        <v>0</v>
      </c>
      <c r="U203" s="300">
        <f t="shared" si="22"/>
        <v>0</v>
      </c>
      <c r="V203" s="371">
        <f>Discount!$J$36</f>
        <v>0</v>
      </c>
      <c r="W203" s="300">
        <f t="shared" si="23"/>
        <v>0</v>
      </c>
      <c r="X203" s="301">
        <f t="shared" si="24"/>
        <v>0</v>
      </c>
      <c r="Y203" s="467">
        <f t="shared" si="25"/>
        <v>0</v>
      </c>
      <c r="Z203" s="546">
        <f t="shared" si="26"/>
        <v>0</v>
      </c>
      <c r="AA203" s="467">
        <f t="shared" si="27"/>
        <v>0</v>
      </c>
      <c r="AB203" s="468">
        <f t="shared" si="28"/>
        <v>0</v>
      </c>
      <c r="AC203" s="467">
        <f t="shared" si="29"/>
        <v>0</v>
      </c>
      <c r="AD203" s="468"/>
      <c r="AE203" s="550"/>
      <c r="AF203" s="6"/>
      <c r="AG203" s="6"/>
      <c r="AH203" s="6"/>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218"/>
      <c r="BI203" s="218"/>
      <c r="BJ203" s="218"/>
      <c r="BK203" s="218"/>
      <c r="BL203" s="218"/>
      <c r="BM203" s="218"/>
      <c r="BN203" s="218"/>
      <c r="BO203" s="218"/>
      <c r="BP203" s="218"/>
      <c r="BQ203" s="218"/>
      <c r="BR203" s="218"/>
      <c r="BS203" s="218"/>
      <c r="BT203" s="218"/>
      <c r="BU203" s="218"/>
      <c r="BV203" s="218"/>
      <c r="BW203" s="218"/>
      <c r="BX203" s="218"/>
      <c r="BY203" s="218"/>
      <c r="BZ203" s="218"/>
      <c r="CA203" s="218"/>
      <c r="CB203" s="218"/>
      <c r="CC203" s="218"/>
      <c r="CD203" s="218"/>
      <c r="CE203" s="218"/>
      <c r="CF203" s="218"/>
      <c r="CG203" s="218"/>
      <c r="CH203" s="218"/>
      <c r="CI203" s="218"/>
      <c r="CJ203" s="218"/>
      <c r="CK203" s="218"/>
      <c r="CL203" s="218"/>
      <c r="CM203" s="218"/>
      <c r="CN203" s="218"/>
      <c r="CO203" s="218"/>
      <c r="CP203" s="218"/>
      <c r="CQ203" s="218"/>
      <c r="CR203" s="218"/>
      <c r="CS203" s="218"/>
      <c r="CT203" s="218"/>
      <c r="CU203" s="218"/>
      <c r="CV203" s="218"/>
      <c r="CW203" s="218"/>
      <c r="CX203" s="218"/>
      <c r="CY203" s="218"/>
      <c r="CZ203" s="218"/>
      <c r="DA203" s="218"/>
      <c r="DB203" s="218"/>
      <c r="DC203" s="218"/>
      <c r="DD203" s="218"/>
      <c r="DE203" s="218"/>
      <c r="DF203" s="218"/>
      <c r="DG203" s="218"/>
      <c r="DH203" s="218"/>
      <c r="DI203" s="218"/>
      <c r="DJ203" s="218"/>
      <c r="DK203" s="218"/>
      <c r="DL203" s="218"/>
      <c r="DM203" s="218"/>
      <c r="DN203" s="218"/>
      <c r="DO203" s="218"/>
      <c r="DP203" s="218"/>
      <c r="DQ203" s="218"/>
      <c r="DR203" s="218"/>
      <c r="DS203" s="218"/>
      <c r="DT203" s="218"/>
      <c r="DU203" s="218"/>
      <c r="DV203" s="218"/>
      <c r="DW203" s="218"/>
      <c r="DX203" s="218"/>
      <c r="DY203" s="218"/>
      <c r="DZ203" s="218"/>
      <c r="EA203" s="218"/>
      <c r="EB203" s="218"/>
      <c r="EC203" s="218"/>
      <c r="ED203" s="218"/>
      <c r="EE203" s="218"/>
      <c r="EF203" s="218"/>
      <c r="EG203" s="218"/>
      <c r="EH203" s="218"/>
      <c r="EI203" s="218"/>
      <c r="EJ203" s="218"/>
      <c r="EK203" s="218"/>
      <c r="EL203" s="218"/>
      <c r="EM203" s="218"/>
      <c r="EN203" s="218"/>
      <c r="EO203" s="218"/>
      <c r="EP203" s="218"/>
      <c r="EQ203" s="218"/>
      <c r="ER203" s="218"/>
      <c r="ES203" s="218"/>
      <c r="ET203" s="218"/>
      <c r="EU203" s="218"/>
      <c r="EV203" s="218"/>
      <c r="EW203" s="218"/>
      <c r="EX203" s="218"/>
      <c r="EY203" s="218"/>
      <c r="EZ203" s="218"/>
      <c r="FA203" s="218"/>
      <c r="FB203" s="218"/>
      <c r="FC203" s="218"/>
      <c r="FD203" s="218"/>
      <c r="FE203" s="218"/>
      <c r="FF203" s="218"/>
      <c r="FG203" s="218"/>
      <c r="FH203" s="218"/>
      <c r="FI203" s="218"/>
      <c r="FJ203" s="218"/>
      <c r="FK203" s="218"/>
      <c r="FL203" s="218"/>
      <c r="FM203" s="218"/>
      <c r="FN203" s="218"/>
      <c r="FO203" s="218"/>
      <c r="FP203" s="218"/>
      <c r="FQ203" s="218"/>
      <c r="FR203" s="218"/>
      <c r="FS203" s="218"/>
      <c r="FT203" s="218"/>
      <c r="FU203" s="218"/>
      <c r="FV203" s="218"/>
      <c r="FW203" s="218"/>
      <c r="FX203" s="218"/>
      <c r="FY203" s="218"/>
      <c r="FZ203" s="218"/>
      <c r="GA203" s="218"/>
      <c r="GB203" s="218"/>
      <c r="GC203" s="218"/>
      <c r="GD203" s="218"/>
      <c r="GE203" s="218"/>
      <c r="GF203" s="218"/>
      <c r="GG203" s="218"/>
      <c r="GH203" s="218"/>
      <c r="GI203" s="218"/>
      <c r="GJ203" s="218"/>
      <c r="GK203" s="218"/>
      <c r="GL203" s="218"/>
      <c r="GM203" s="218"/>
      <c r="GN203" s="218"/>
      <c r="GO203" s="218"/>
      <c r="GP203" s="218"/>
      <c r="GQ203" s="218"/>
      <c r="GR203" s="218"/>
      <c r="GS203" s="218"/>
      <c r="GT203" s="218"/>
      <c r="GU203" s="218"/>
      <c r="GV203" s="218"/>
      <c r="GW203" s="218"/>
      <c r="GX203" s="218"/>
      <c r="GY203" s="218"/>
      <c r="GZ203" s="218"/>
      <c r="HA203" s="218"/>
      <c r="HB203" s="218"/>
      <c r="HC203" s="218"/>
      <c r="HD203" s="218"/>
      <c r="HE203" s="218"/>
      <c r="HF203" s="218"/>
      <c r="HG203" s="218"/>
      <c r="HH203" s="218"/>
      <c r="HI203" s="218"/>
      <c r="HJ203" s="218"/>
      <c r="HK203" s="218"/>
      <c r="HL203" s="218"/>
      <c r="HM203" s="218"/>
      <c r="HN203" s="218"/>
      <c r="HO203" s="218"/>
      <c r="HP203" s="218"/>
      <c r="HQ203" s="218"/>
      <c r="HR203" s="218"/>
      <c r="HS203" s="218"/>
      <c r="HT203" s="218"/>
      <c r="HU203" s="218"/>
      <c r="HV203" s="218"/>
      <c r="HW203" s="218"/>
      <c r="HX203" s="218"/>
      <c r="HY203" s="218"/>
      <c r="HZ203" s="218"/>
      <c r="IA203" s="218"/>
      <c r="IB203" s="218"/>
      <c r="IC203" s="218"/>
      <c r="ID203" s="218"/>
      <c r="IE203" s="218"/>
      <c r="IF203" s="218"/>
      <c r="IG203" s="218"/>
      <c r="IH203" s="218"/>
      <c r="II203" s="218"/>
      <c r="IJ203" s="218"/>
      <c r="IK203" s="218"/>
      <c r="IL203" s="218"/>
      <c r="IM203" s="218"/>
      <c r="IN203" s="218"/>
      <c r="IO203" s="218"/>
      <c r="IP203" s="218"/>
      <c r="IQ203" s="218"/>
      <c r="IR203" s="218"/>
      <c r="IS203" s="218"/>
      <c r="IT203" s="218"/>
      <c r="IU203" s="218"/>
      <c r="IV203" s="218"/>
      <c r="IW203" s="218"/>
      <c r="IX203" s="218"/>
      <c r="IY203" s="218"/>
      <c r="IZ203" s="218"/>
      <c r="JA203" s="218"/>
      <c r="JB203" s="218"/>
      <c r="JC203" s="218"/>
      <c r="JD203" s="218"/>
      <c r="JE203" s="218"/>
      <c r="JF203" s="218"/>
      <c r="JG203" s="218"/>
      <c r="JH203" s="218"/>
      <c r="JI203" s="218"/>
      <c r="JJ203" s="218"/>
      <c r="JK203" s="218"/>
      <c r="JL203" s="218"/>
      <c r="JM203" s="218"/>
      <c r="JN203" s="218"/>
      <c r="JO203" s="218"/>
      <c r="JP203" s="218"/>
      <c r="JQ203" s="218"/>
      <c r="JR203" s="218"/>
      <c r="JS203" s="218"/>
      <c r="JT203" s="218"/>
      <c r="JU203" s="218"/>
      <c r="JV203" s="218"/>
      <c r="JW203" s="218"/>
      <c r="JX203" s="218"/>
      <c r="JY203" s="218"/>
      <c r="JZ203" s="218"/>
      <c r="KA203" s="218"/>
      <c r="KB203" s="218"/>
      <c r="KC203" s="218"/>
      <c r="KD203" s="218"/>
      <c r="KE203" s="218"/>
      <c r="KF203" s="218"/>
      <c r="KG203" s="218"/>
      <c r="KH203" s="218"/>
      <c r="KI203" s="218"/>
      <c r="KJ203" s="218"/>
      <c r="KK203" s="218"/>
      <c r="KL203" s="218"/>
      <c r="KM203" s="218"/>
      <c r="KN203" s="218"/>
      <c r="KO203" s="218"/>
      <c r="KP203" s="218"/>
      <c r="KQ203" s="218"/>
      <c r="KR203" s="218"/>
      <c r="KS203" s="218"/>
      <c r="KT203" s="218"/>
      <c r="KU203" s="218"/>
      <c r="KV203" s="218"/>
      <c r="KW203" s="218"/>
      <c r="KX203" s="218"/>
      <c r="KY203" s="218"/>
      <c r="KZ203" s="218"/>
      <c r="LA203" s="218"/>
      <c r="LB203" s="218"/>
      <c r="LC203" s="218"/>
      <c r="LD203" s="218"/>
      <c r="LE203" s="218"/>
      <c r="LF203" s="218"/>
      <c r="LG203" s="218"/>
      <c r="LH203" s="218"/>
      <c r="LI203" s="218"/>
      <c r="LJ203" s="218"/>
      <c r="LK203" s="218"/>
      <c r="LL203" s="218"/>
      <c r="LM203" s="218"/>
      <c r="LN203" s="218"/>
      <c r="LO203" s="218"/>
      <c r="LP203" s="218"/>
      <c r="LQ203" s="218"/>
      <c r="LR203" s="218"/>
      <c r="LS203" s="218"/>
      <c r="LT203" s="218"/>
      <c r="LU203" s="218"/>
      <c r="LV203" s="218"/>
      <c r="LW203" s="218"/>
      <c r="LX203" s="218"/>
      <c r="LY203" s="218"/>
      <c r="LZ203" s="218"/>
      <c r="MA203" s="218"/>
      <c r="MB203" s="218"/>
      <c r="MC203" s="218"/>
      <c r="MD203" s="218"/>
      <c r="ME203" s="218"/>
      <c r="MF203" s="218"/>
      <c r="MG203" s="218"/>
      <c r="MH203" s="218"/>
      <c r="MI203" s="218"/>
      <c r="MJ203" s="218"/>
      <c r="MK203" s="218"/>
      <c r="ML203" s="218"/>
      <c r="MM203" s="218"/>
      <c r="MN203" s="218"/>
      <c r="MO203" s="218"/>
      <c r="MP203" s="218"/>
      <c r="MQ203" s="218"/>
      <c r="MR203" s="218"/>
      <c r="MS203" s="218"/>
      <c r="MT203" s="218"/>
      <c r="MU203" s="218"/>
      <c r="MV203" s="218"/>
      <c r="MW203" s="218"/>
      <c r="MX203" s="218"/>
      <c r="MY203" s="218"/>
      <c r="MZ203" s="218"/>
      <c r="NA203" s="218"/>
      <c r="NB203" s="218"/>
      <c r="NC203" s="218"/>
      <c r="ND203" s="218"/>
      <c r="NE203" s="218"/>
      <c r="NF203" s="218"/>
      <c r="NG203" s="218"/>
      <c r="NH203" s="218"/>
      <c r="NI203" s="218"/>
      <c r="NJ203" s="218"/>
      <c r="NK203" s="218"/>
      <c r="NL203" s="218"/>
      <c r="NM203" s="218"/>
      <c r="NN203" s="218"/>
      <c r="NO203" s="218"/>
      <c r="NP203" s="218"/>
      <c r="NQ203" s="218"/>
      <c r="NR203" s="218"/>
      <c r="NS203" s="218"/>
      <c r="NT203" s="218"/>
      <c r="NU203" s="218"/>
      <c r="NV203" s="218"/>
      <c r="NW203" s="218"/>
      <c r="NX203" s="218"/>
      <c r="NY203" s="218"/>
      <c r="NZ203" s="218"/>
      <c r="OA203" s="218"/>
      <c r="OB203" s="218"/>
      <c r="OC203" s="218"/>
      <c r="OD203" s="218"/>
      <c r="OE203" s="218"/>
      <c r="OF203" s="218"/>
      <c r="OG203" s="218"/>
      <c r="OH203" s="218"/>
      <c r="OI203" s="218"/>
      <c r="OJ203" s="218"/>
      <c r="OK203" s="218"/>
      <c r="OL203" s="218"/>
      <c r="OM203" s="218"/>
      <c r="ON203" s="218"/>
      <c r="OO203" s="218"/>
      <c r="OP203" s="218"/>
      <c r="OQ203" s="218"/>
      <c r="OR203" s="218"/>
      <c r="OS203" s="218"/>
      <c r="OT203" s="218"/>
      <c r="OU203" s="218"/>
      <c r="OV203" s="218"/>
      <c r="OW203" s="218"/>
      <c r="OX203" s="218"/>
      <c r="OY203" s="218"/>
      <c r="OZ203" s="218"/>
      <c r="PA203" s="218"/>
      <c r="PB203" s="218"/>
      <c r="PC203" s="218"/>
      <c r="PD203" s="218"/>
      <c r="PE203" s="218"/>
    </row>
    <row r="204" spans="1:421" s="469" customFormat="1" ht="111" customHeight="1">
      <c r="A204" s="677">
        <v>75</v>
      </c>
      <c r="B204" s="601">
        <v>7000024508</v>
      </c>
      <c r="C204" s="601">
        <v>1050</v>
      </c>
      <c r="D204" s="601">
        <v>150</v>
      </c>
      <c r="E204" s="601">
        <v>10</v>
      </c>
      <c r="F204" s="601" t="s">
        <v>529</v>
      </c>
      <c r="G204" s="599">
        <v>100002202</v>
      </c>
      <c r="H204" s="321"/>
      <c r="I204" s="322"/>
      <c r="J204" s="321"/>
      <c r="K204" s="320"/>
      <c r="L204" s="600" t="s">
        <v>622</v>
      </c>
      <c r="M204" s="600" t="s">
        <v>219</v>
      </c>
      <c r="N204" s="600">
        <v>1</v>
      </c>
      <c r="O204" s="465"/>
      <c r="P204" s="601">
        <v>18</v>
      </c>
      <c r="Q204" s="318" t="str">
        <f>IF(O204=0, "INCLUDED", IF(ISERROR(O204*N204), O204, O204*N204))</f>
        <v>INCLUDED</v>
      </c>
      <c r="R204" s="318" t="str">
        <f t="shared" si="31"/>
        <v>INCLUDED</v>
      </c>
      <c r="S204" s="318" t="str">
        <f>IF(O204=0,"INCLUDED",IF(ISERROR(R204+Q204),Q204,(Q204+R204)))</f>
        <v>INCLUDED</v>
      </c>
      <c r="T204" s="466">
        <f t="shared" si="21"/>
        <v>0</v>
      </c>
      <c r="U204" s="300">
        <f t="shared" si="22"/>
        <v>0</v>
      </c>
      <c r="V204" s="371">
        <f>Discount!$J$36</f>
        <v>0</v>
      </c>
      <c r="W204" s="300">
        <f t="shared" si="23"/>
        <v>0</v>
      </c>
      <c r="X204" s="301">
        <f t="shared" si="24"/>
        <v>0</v>
      </c>
      <c r="Y204" s="467">
        <f t="shared" si="25"/>
        <v>0</v>
      </c>
      <c r="Z204" s="546">
        <f t="shared" si="26"/>
        <v>0</v>
      </c>
      <c r="AA204" s="467">
        <f t="shared" si="27"/>
        <v>0</v>
      </c>
      <c r="AB204" s="468">
        <f t="shared" si="28"/>
        <v>0</v>
      </c>
      <c r="AC204" s="467">
        <f t="shared" si="29"/>
        <v>0</v>
      </c>
      <c r="AD204" s="468"/>
      <c r="AE204" s="550"/>
      <c r="AF204" s="6"/>
      <c r="AG204" s="6"/>
      <c r="AH204" s="6"/>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3"/>
      <c r="HN204" s="3"/>
      <c r="HO204" s="3"/>
      <c r="HP204" s="3"/>
      <c r="HQ204" s="3"/>
      <c r="HR204" s="3"/>
      <c r="HS204" s="3"/>
      <c r="HT204" s="3"/>
      <c r="HU204" s="3"/>
      <c r="HV204" s="3"/>
      <c r="HW204" s="3"/>
      <c r="HX204" s="3"/>
      <c r="HY204" s="3"/>
      <c r="HZ204" s="3"/>
      <c r="IA204" s="3"/>
      <c r="IB204" s="3"/>
      <c r="IC204" s="3"/>
      <c r="ID204" s="3"/>
      <c r="IE204" s="3"/>
      <c r="IF204" s="3"/>
      <c r="IG204" s="3"/>
      <c r="IH204" s="3"/>
      <c r="II204" s="3"/>
      <c r="IJ204" s="3"/>
      <c r="IK204" s="3"/>
      <c r="IL204" s="3"/>
      <c r="IM204" s="3"/>
      <c r="IN204" s="3"/>
      <c r="IO204" s="3"/>
      <c r="IP204" s="3"/>
      <c r="IQ204" s="3"/>
      <c r="IR204" s="3"/>
      <c r="IS204" s="3"/>
      <c r="IT204" s="3"/>
      <c r="IU204" s="3"/>
      <c r="IV204" s="3"/>
      <c r="IW204" s="3"/>
      <c r="IX204" s="3"/>
      <c r="IY204" s="3"/>
      <c r="IZ204" s="3"/>
      <c r="JA204" s="3"/>
      <c r="JB204" s="3"/>
      <c r="JC204" s="3"/>
      <c r="JD204" s="3"/>
      <c r="JE204" s="3"/>
      <c r="JF204" s="3"/>
      <c r="JG204" s="3"/>
      <c r="JH204" s="3"/>
      <c r="JI204" s="3"/>
      <c r="JJ204" s="3"/>
      <c r="JK204" s="3"/>
      <c r="JL204" s="3"/>
      <c r="JM204" s="3"/>
      <c r="JN204" s="3"/>
      <c r="JO204" s="3"/>
      <c r="JP204" s="3"/>
      <c r="JQ204" s="3"/>
      <c r="JR204" s="3"/>
      <c r="JS204" s="3"/>
      <c r="JT204" s="3"/>
      <c r="JU204" s="3"/>
      <c r="JV204" s="3"/>
      <c r="JW204" s="3"/>
      <c r="JX204" s="3"/>
      <c r="JY204" s="3"/>
      <c r="JZ204" s="3"/>
      <c r="KA204" s="3"/>
      <c r="KB204" s="3"/>
      <c r="KC204" s="3"/>
      <c r="KD204" s="3"/>
      <c r="KE204" s="3"/>
      <c r="KF204" s="3"/>
      <c r="KG204" s="3"/>
      <c r="KH204" s="3"/>
      <c r="KI204" s="3"/>
      <c r="KJ204" s="3"/>
      <c r="KK204" s="3"/>
      <c r="KL204" s="3"/>
      <c r="KM204" s="3"/>
      <c r="KN204" s="3"/>
      <c r="KO204" s="3"/>
      <c r="KP204" s="3"/>
      <c r="KQ204" s="3"/>
      <c r="KR204" s="3"/>
      <c r="KS204" s="3"/>
      <c r="KT204" s="3"/>
      <c r="KU204" s="3"/>
      <c r="KV204" s="3"/>
      <c r="KW204" s="3"/>
      <c r="KX204" s="3"/>
      <c r="KY204" s="3"/>
      <c r="KZ204" s="3"/>
      <c r="LA204" s="3"/>
      <c r="LB204" s="3"/>
      <c r="LC204" s="3"/>
      <c r="LD204" s="3"/>
      <c r="LE204" s="3"/>
      <c r="LF204" s="3"/>
      <c r="LG204" s="3"/>
      <c r="LH204" s="3"/>
      <c r="LI204" s="3"/>
      <c r="LJ204" s="3"/>
      <c r="LK204" s="3"/>
      <c r="LL204" s="3"/>
      <c r="LM204" s="3"/>
      <c r="LN204" s="3"/>
      <c r="LO204" s="3"/>
      <c r="LP204" s="3"/>
      <c r="LQ204" s="3"/>
      <c r="LR204" s="3"/>
      <c r="LS204" s="3"/>
      <c r="LT204" s="3"/>
      <c r="LU204" s="3"/>
      <c r="LV204" s="3"/>
      <c r="LW204" s="3"/>
      <c r="LX204" s="3"/>
      <c r="LY204" s="3"/>
      <c r="LZ204" s="3"/>
      <c r="MA204" s="3"/>
      <c r="MB204" s="3"/>
      <c r="MC204" s="3"/>
      <c r="MD204" s="3"/>
      <c r="ME204" s="3"/>
      <c r="MF204" s="3"/>
      <c r="MG204" s="3"/>
      <c r="MH204" s="3"/>
      <c r="MI204" s="3"/>
      <c r="MJ204" s="3"/>
      <c r="MK204" s="3"/>
      <c r="ML204" s="3"/>
      <c r="MM204" s="3"/>
      <c r="MN204" s="3"/>
      <c r="MO204" s="3"/>
      <c r="MP204" s="3"/>
      <c r="MQ204" s="3"/>
      <c r="MR204" s="3"/>
      <c r="MS204" s="3"/>
      <c r="MT204" s="3"/>
      <c r="MU204" s="3"/>
      <c r="MV204" s="3"/>
      <c r="MW204" s="3"/>
      <c r="MX204" s="3"/>
      <c r="MY204" s="3"/>
      <c r="MZ204" s="3"/>
      <c r="NA204" s="3"/>
      <c r="NB204" s="3"/>
      <c r="NC204" s="3"/>
      <c r="ND204" s="3"/>
      <c r="NE204" s="3"/>
      <c r="NF204" s="3"/>
      <c r="NG204" s="3"/>
      <c r="NH204" s="3"/>
      <c r="NI204" s="3"/>
      <c r="NJ204" s="3"/>
      <c r="NK204" s="3"/>
      <c r="NL204" s="3"/>
      <c r="NM204" s="3"/>
      <c r="NN204" s="3"/>
      <c r="NO204" s="3"/>
      <c r="NP204" s="3"/>
      <c r="NQ204" s="3"/>
      <c r="NR204" s="3"/>
      <c r="NS204" s="3"/>
      <c r="NT204" s="3"/>
      <c r="NU204" s="3"/>
      <c r="NV204" s="3"/>
      <c r="NW204" s="3"/>
      <c r="NX204" s="3"/>
      <c r="NY204" s="3"/>
      <c r="NZ204" s="3"/>
      <c r="OA204" s="3"/>
      <c r="OB204" s="3"/>
      <c r="OC204" s="3"/>
      <c r="OD204" s="3"/>
      <c r="OE204" s="3"/>
      <c r="OF204" s="3"/>
      <c r="OG204" s="3"/>
      <c r="OH204" s="3"/>
      <c r="OI204" s="3"/>
      <c r="OJ204" s="3"/>
      <c r="OK204" s="3"/>
      <c r="OL204" s="3"/>
      <c r="OM204" s="3"/>
      <c r="ON204" s="3"/>
      <c r="OO204" s="3"/>
      <c r="OP204" s="3"/>
      <c r="OQ204" s="3"/>
      <c r="OR204" s="3"/>
      <c r="OS204" s="3"/>
      <c r="OT204" s="3"/>
      <c r="OU204" s="3"/>
      <c r="OV204" s="3"/>
      <c r="OW204" s="3"/>
      <c r="OX204" s="3"/>
      <c r="OY204" s="3"/>
      <c r="OZ204" s="3"/>
      <c r="PA204" s="3"/>
      <c r="PB204" s="3"/>
      <c r="PC204" s="3"/>
      <c r="PD204" s="3"/>
      <c r="PE204" s="3"/>
    </row>
    <row r="205" spans="1:421" s="469" customFormat="1" ht="111" customHeight="1">
      <c r="A205" s="677">
        <v>76</v>
      </c>
      <c r="B205" s="601">
        <v>7000024508</v>
      </c>
      <c r="C205" s="601">
        <v>1050</v>
      </c>
      <c r="D205" s="601">
        <v>150</v>
      </c>
      <c r="E205" s="601">
        <v>20</v>
      </c>
      <c r="F205" s="601" t="s">
        <v>529</v>
      </c>
      <c r="G205" s="599">
        <v>170002471</v>
      </c>
      <c r="H205" s="321"/>
      <c r="I205" s="322"/>
      <c r="J205" s="321"/>
      <c r="K205" s="320"/>
      <c r="L205" s="600" t="s">
        <v>623</v>
      </c>
      <c r="M205" s="600" t="s">
        <v>219</v>
      </c>
      <c r="N205" s="600">
        <v>3</v>
      </c>
      <c r="O205" s="465"/>
      <c r="P205" s="601">
        <v>18</v>
      </c>
      <c r="Q205" s="318" t="str">
        <f t="shared" ref="Q205:Q248" si="35">IF(O205=0, "INCLUDED", IF(ISERROR(O205*N205), O205, O205*N205))</f>
        <v>INCLUDED</v>
      </c>
      <c r="R205" s="318" t="str">
        <f t="shared" si="31"/>
        <v>INCLUDED</v>
      </c>
      <c r="S205" s="318" t="str">
        <f t="shared" ref="S205:S248" si="36">IF(O205=0,"INCLUDED",IF(ISERROR(R205+Q205),Q205,(Q205+R205)))</f>
        <v>INCLUDED</v>
      </c>
      <c r="T205" s="466">
        <f t="shared" si="21"/>
        <v>0</v>
      </c>
      <c r="U205" s="300">
        <f t="shared" si="22"/>
        <v>0</v>
      </c>
      <c r="V205" s="371">
        <f>Discount!$J$36</f>
        <v>0</v>
      </c>
      <c r="W205" s="300">
        <f t="shared" si="23"/>
        <v>0</v>
      </c>
      <c r="X205" s="301">
        <f t="shared" si="24"/>
        <v>0</v>
      </c>
      <c r="Y205" s="467">
        <f t="shared" si="25"/>
        <v>0</v>
      </c>
      <c r="Z205" s="546">
        <f t="shared" si="26"/>
        <v>0</v>
      </c>
      <c r="AA205" s="467">
        <f t="shared" si="27"/>
        <v>0</v>
      </c>
      <c r="AB205" s="468">
        <f t="shared" si="28"/>
        <v>0</v>
      </c>
      <c r="AC205" s="467">
        <f t="shared" si="29"/>
        <v>0</v>
      </c>
      <c r="AD205" s="468"/>
      <c r="AE205" s="550"/>
      <c r="AF205" s="6"/>
      <c r="AG205" s="6"/>
      <c r="AH205" s="6"/>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3"/>
      <c r="HL205" s="3"/>
      <c r="HM205" s="3"/>
      <c r="HN205" s="3"/>
      <c r="HO205" s="3"/>
      <c r="HP205" s="3"/>
      <c r="HQ205" s="3"/>
      <c r="HR205" s="3"/>
      <c r="HS205" s="3"/>
      <c r="HT205" s="3"/>
      <c r="HU205" s="3"/>
      <c r="HV205" s="3"/>
      <c r="HW205" s="3"/>
      <c r="HX205" s="3"/>
      <c r="HY205" s="3"/>
      <c r="HZ205" s="3"/>
      <c r="IA205" s="3"/>
      <c r="IB205" s="3"/>
      <c r="IC205" s="3"/>
      <c r="ID205" s="3"/>
      <c r="IE205" s="3"/>
      <c r="IF205" s="3"/>
      <c r="IG205" s="3"/>
      <c r="IH205" s="3"/>
      <c r="II205" s="3"/>
      <c r="IJ205" s="3"/>
      <c r="IK205" s="3"/>
      <c r="IL205" s="3"/>
      <c r="IM205" s="3"/>
      <c r="IN205" s="3"/>
      <c r="IO205" s="3"/>
      <c r="IP205" s="3"/>
      <c r="IQ205" s="3"/>
      <c r="IR205" s="3"/>
      <c r="IS205" s="3"/>
      <c r="IT205" s="3"/>
      <c r="IU205" s="3"/>
      <c r="IV205" s="3"/>
      <c r="IW205" s="3"/>
      <c r="IX205" s="3"/>
      <c r="IY205" s="3"/>
      <c r="IZ205" s="3"/>
      <c r="JA205" s="3"/>
      <c r="JB205" s="3"/>
      <c r="JC205" s="3"/>
      <c r="JD205" s="3"/>
      <c r="JE205" s="3"/>
      <c r="JF205" s="3"/>
      <c r="JG205" s="3"/>
      <c r="JH205" s="3"/>
      <c r="JI205" s="3"/>
      <c r="JJ205" s="3"/>
      <c r="JK205" s="3"/>
      <c r="JL205" s="3"/>
      <c r="JM205" s="3"/>
      <c r="JN205" s="3"/>
      <c r="JO205" s="3"/>
      <c r="JP205" s="3"/>
      <c r="JQ205" s="3"/>
      <c r="JR205" s="3"/>
      <c r="JS205" s="3"/>
      <c r="JT205" s="3"/>
      <c r="JU205" s="3"/>
      <c r="JV205" s="3"/>
      <c r="JW205" s="3"/>
      <c r="JX205" s="3"/>
      <c r="JY205" s="3"/>
      <c r="JZ205" s="3"/>
      <c r="KA205" s="3"/>
      <c r="KB205" s="3"/>
      <c r="KC205" s="3"/>
      <c r="KD205" s="3"/>
      <c r="KE205" s="3"/>
      <c r="KF205" s="3"/>
      <c r="KG205" s="3"/>
      <c r="KH205" s="3"/>
      <c r="KI205" s="3"/>
      <c r="KJ205" s="3"/>
      <c r="KK205" s="3"/>
      <c r="KL205" s="3"/>
      <c r="KM205" s="3"/>
      <c r="KN205" s="3"/>
      <c r="KO205" s="3"/>
      <c r="KP205" s="3"/>
      <c r="KQ205" s="3"/>
      <c r="KR205" s="3"/>
      <c r="KS205" s="3"/>
      <c r="KT205" s="3"/>
      <c r="KU205" s="3"/>
      <c r="KV205" s="3"/>
      <c r="KW205" s="3"/>
      <c r="KX205" s="3"/>
      <c r="KY205" s="3"/>
      <c r="KZ205" s="3"/>
      <c r="LA205" s="3"/>
      <c r="LB205" s="3"/>
      <c r="LC205" s="3"/>
      <c r="LD205" s="3"/>
      <c r="LE205" s="3"/>
      <c r="LF205" s="3"/>
      <c r="LG205" s="3"/>
      <c r="LH205" s="3"/>
      <c r="LI205" s="3"/>
      <c r="LJ205" s="3"/>
      <c r="LK205" s="3"/>
      <c r="LL205" s="3"/>
      <c r="LM205" s="3"/>
      <c r="LN205" s="3"/>
      <c r="LO205" s="3"/>
      <c r="LP205" s="3"/>
      <c r="LQ205" s="3"/>
      <c r="LR205" s="3"/>
      <c r="LS205" s="3"/>
      <c r="LT205" s="3"/>
      <c r="LU205" s="3"/>
      <c r="LV205" s="3"/>
      <c r="LW205" s="3"/>
      <c r="LX205" s="3"/>
      <c r="LY205" s="3"/>
      <c r="LZ205" s="3"/>
      <c r="MA205" s="3"/>
      <c r="MB205" s="3"/>
      <c r="MC205" s="3"/>
      <c r="MD205" s="3"/>
      <c r="ME205" s="3"/>
      <c r="MF205" s="3"/>
      <c r="MG205" s="3"/>
      <c r="MH205" s="3"/>
      <c r="MI205" s="3"/>
      <c r="MJ205" s="3"/>
      <c r="MK205" s="3"/>
      <c r="ML205" s="3"/>
      <c r="MM205" s="3"/>
      <c r="MN205" s="3"/>
      <c r="MO205" s="3"/>
      <c r="MP205" s="3"/>
      <c r="MQ205" s="3"/>
      <c r="MR205" s="3"/>
      <c r="MS205" s="3"/>
      <c r="MT205" s="3"/>
      <c r="MU205" s="3"/>
      <c r="MV205" s="3"/>
      <c r="MW205" s="3"/>
      <c r="MX205" s="3"/>
      <c r="MY205" s="3"/>
      <c r="MZ205" s="3"/>
      <c r="NA205" s="3"/>
      <c r="NB205" s="3"/>
      <c r="NC205" s="3"/>
      <c r="ND205" s="3"/>
      <c r="NE205" s="3"/>
      <c r="NF205" s="3"/>
      <c r="NG205" s="3"/>
      <c r="NH205" s="3"/>
      <c r="NI205" s="3"/>
      <c r="NJ205" s="3"/>
      <c r="NK205" s="3"/>
      <c r="NL205" s="3"/>
      <c r="NM205" s="3"/>
      <c r="NN205" s="3"/>
      <c r="NO205" s="3"/>
      <c r="NP205" s="3"/>
      <c r="NQ205" s="3"/>
      <c r="NR205" s="3"/>
      <c r="NS205" s="3"/>
      <c r="NT205" s="3"/>
      <c r="NU205" s="3"/>
      <c r="NV205" s="3"/>
      <c r="NW205" s="3"/>
      <c r="NX205" s="3"/>
      <c r="NY205" s="3"/>
      <c r="NZ205" s="3"/>
      <c r="OA205" s="3"/>
      <c r="OB205" s="3"/>
      <c r="OC205" s="3"/>
      <c r="OD205" s="3"/>
      <c r="OE205" s="3"/>
      <c r="OF205" s="3"/>
      <c r="OG205" s="3"/>
      <c r="OH205" s="3"/>
      <c r="OI205" s="3"/>
      <c r="OJ205" s="3"/>
      <c r="OK205" s="3"/>
      <c r="OL205" s="3"/>
      <c r="OM205" s="3"/>
      <c r="ON205" s="3"/>
      <c r="OO205" s="3"/>
      <c r="OP205" s="3"/>
      <c r="OQ205" s="3"/>
      <c r="OR205" s="3"/>
      <c r="OS205" s="3"/>
      <c r="OT205" s="3"/>
      <c r="OU205" s="3"/>
      <c r="OV205" s="3"/>
      <c r="OW205" s="3"/>
      <c r="OX205" s="3"/>
      <c r="OY205" s="3"/>
      <c r="OZ205" s="3"/>
      <c r="PA205" s="3"/>
      <c r="PB205" s="3"/>
      <c r="PC205" s="3"/>
      <c r="PD205" s="3"/>
      <c r="PE205" s="3"/>
    </row>
    <row r="206" spans="1:421" s="469" customFormat="1" ht="111" customHeight="1">
      <c r="A206" s="677">
        <v>77</v>
      </c>
      <c r="B206" s="601">
        <v>7000024508</v>
      </c>
      <c r="C206" s="601">
        <v>1050</v>
      </c>
      <c r="D206" s="601">
        <v>150</v>
      </c>
      <c r="E206" s="601">
        <v>30</v>
      </c>
      <c r="F206" s="601" t="s">
        <v>529</v>
      </c>
      <c r="G206" s="599">
        <v>100018257</v>
      </c>
      <c r="H206" s="321"/>
      <c r="I206" s="322"/>
      <c r="J206" s="321"/>
      <c r="K206" s="320"/>
      <c r="L206" s="600" t="s">
        <v>624</v>
      </c>
      <c r="M206" s="600" t="s">
        <v>219</v>
      </c>
      <c r="N206" s="600">
        <v>6</v>
      </c>
      <c r="O206" s="465"/>
      <c r="P206" s="601">
        <v>18</v>
      </c>
      <c r="Q206" s="318" t="str">
        <f t="shared" si="35"/>
        <v>INCLUDED</v>
      </c>
      <c r="R206" s="318" t="str">
        <f t="shared" si="31"/>
        <v>INCLUDED</v>
      </c>
      <c r="S206" s="318" t="str">
        <f t="shared" si="36"/>
        <v>INCLUDED</v>
      </c>
      <c r="T206" s="466">
        <f t="shared" si="21"/>
        <v>0</v>
      </c>
      <c r="U206" s="300">
        <f t="shared" si="22"/>
        <v>0</v>
      </c>
      <c r="V206" s="371">
        <f>Discount!$J$36</f>
        <v>0</v>
      </c>
      <c r="W206" s="300">
        <f t="shared" si="23"/>
        <v>0</v>
      </c>
      <c r="X206" s="301">
        <f t="shared" si="24"/>
        <v>0</v>
      </c>
      <c r="Y206" s="467">
        <f t="shared" si="25"/>
        <v>0</v>
      </c>
      <c r="Z206" s="546">
        <f t="shared" si="26"/>
        <v>0</v>
      </c>
      <c r="AA206" s="467">
        <f t="shared" si="27"/>
        <v>0</v>
      </c>
      <c r="AB206" s="468">
        <f t="shared" si="28"/>
        <v>0</v>
      </c>
      <c r="AC206" s="467">
        <f t="shared" si="29"/>
        <v>0</v>
      </c>
      <c r="AD206" s="468"/>
      <c r="AE206" s="550"/>
      <c r="AF206" s="6"/>
      <c r="AG206" s="6"/>
      <c r="AH206" s="6"/>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c r="HW206" s="3"/>
      <c r="HX206" s="3"/>
      <c r="HY206" s="3"/>
      <c r="HZ206" s="3"/>
      <c r="IA206" s="3"/>
      <c r="IB206" s="3"/>
      <c r="IC206" s="3"/>
      <c r="ID206" s="3"/>
      <c r="IE206" s="3"/>
      <c r="IF206" s="3"/>
      <c r="IG206" s="3"/>
      <c r="IH206" s="3"/>
      <c r="II206" s="3"/>
      <c r="IJ206" s="3"/>
      <c r="IK206" s="3"/>
      <c r="IL206" s="3"/>
      <c r="IM206" s="3"/>
      <c r="IN206" s="3"/>
      <c r="IO206" s="3"/>
      <c r="IP206" s="3"/>
      <c r="IQ206" s="3"/>
      <c r="IR206" s="3"/>
      <c r="IS206" s="3"/>
      <c r="IT206" s="3"/>
      <c r="IU206" s="3"/>
      <c r="IV206" s="3"/>
      <c r="IW206" s="3"/>
      <c r="IX206" s="3"/>
      <c r="IY206" s="3"/>
      <c r="IZ206" s="3"/>
      <c r="JA206" s="3"/>
      <c r="JB206" s="3"/>
      <c r="JC206" s="3"/>
      <c r="JD206" s="3"/>
      <c r="JE206" s="3"/>
      <c r="JF206" s="3"/>
      <c r="JG206" s="3"/>
      <c r="JH206" s="3"/>
      <c r="JI206" s="3"/>
      <c r="JJ206" s="3"/>
      <c r="JK206" s="3"/>
      <c r="JL206" s="3"/>
      <c r="JM206" s="3"/>
      <c r="JN206" s="3"/>
      <c r="JO206" s="3"/>
      <c r="JP206" s="3"/>
      <c r="JQ206" s="3"/>
      <c r="JR206" s="3"/>
      <c r="JS206" s="3"/>
      <c r="JT206" s="3"/>
      <c r="JU206" s="3"/>
      <c r="JV206" s="3"/>
      <c r="JW206" s="3"/>
      <c r="JX206" s="3"/>
      <c r="JY206" s="3"/>
      <c r="JZ206" s="3"/>
      <c r="KA206" s="3"/>
      <c r="KB206" s="3"/>
      <c r="KC206" s="3"/>
      <c r="KD206" s="3"/>
      <c r="KE206" s="3"/>
      <c r="KF206" s="3"/>
      <c r="KG206" s="3"/>
      <c r="KH206" s="3"/>
      <c r="KI206" s="3"/>
      <c r="KJ206" s="3"/>
      <c r="KK206" s="3"/>
      <c r="KL206" s="3"/>
      <c r="KM206" s="3"/>
      <c r="KN206" s="3"/>
      <c r="KO206" s="3"/>
      <c r="KP206" s="3"/>
      <c r="KQ206" s="3"/>
      <c r="KR206" s="3"/>
      <c r="KS206" s="3"/>
      <c r="KT206" s="3"/>
      <c r="KU206" s="3"/>
      <c r="KV206" s="3"/>
      <c r="KW206" s="3"/>
      <c r="KX206" s="3"/>
      <c r="KY206" s="3"/>
      <c r="KZ206" s="3"/>
      <c r="LA206" s="3"/>
      <c r="LB206" s="3"/>
      <c r="LC206" s="3"/>
      <c r="LD206" s="3"/>
      <c r="LE206" s="3"/>
      <c r="LF206" s="3"/>
      <c r="LG206" s="3"/>
      <c r="LH206" s="3"/>
      <c r="LI206" s="3"/>
      <c r="LJ206" s="3"/>
      <c r="LK206" s="3"/>
      <c r="LL206" s="3"/>
      <c r="LM206" s="3"/>
      <c r="LN206" s="3"/>
      <c r="LO206" s="3"/>
      <c r="LP206" s="3"/>
      <c r="LQ206" s="3"/>
      <c r="LR206" s="3"/>
      <c r="LS206" s="3"/>
      <c r="LT206" s="3"/>
      <c r="LU206" s="3"/>
      <c r="LV206" s="3"/>
      <c r="LW206" s="3"/>
      <c r="LX206" s="3"/>
      <c r="LY206" s="3"/>
      <c r="LZ206" s="3"/>
      <c r="MA206" s="3"/>
      <c r="MB206" s="3"/>
      <c r="MC206" s="3"/>
      <c r="MD206" s="3"/>
      <c r="ME206" s="3"/>
      <c r="MF206" s="3"/>
      <c r="MG206" s="3"/>
      <c r="MH206" s="3"/>
      <c r="MI206" s="3"/>
      <c r="MJ206" s="3"/>
      <c r="MK206" s="3"/>
      <c r="ML206" s="3"/>
      <c r="MM206" s="3"/>
      <c r="MN206" s="3"/>
      <c r="MO206" s="3"/>
      <c r="MP206" s="3"/>
      <c r="MQ206" s="3"/>
      <c r="MR206" s="3"/>
      <c r="MS206" s="3"/>
      <c r="MT206" s="3"/>
      <c r="MU206" s="3"/>
      <c r="MV206" s="3"/>
      <c r="MW206" s="3"/>
      <c r="MX206" s="3"/>
      <c r="MY206" s="3"/>
      <c r="MZ206" s="3"/>
      <c r="NA206" s="3"/>
      <c r="NB206" s="3"/>
      <c r="NC206" s="3"/>
      <c r="ND206" s="3"/>
      <c r="NE206" s="3"/>
      <c r="NF206" s="3"/>
      <c r="NG206" s="3"/>
      <c r="NH206" s="3"/>
      <c r="NI206" s="3"/>
      <c r="NJ206" s="3"/>
      <c r="NK206" s="3"/>
      <c r="NL206" s="3"/>
      <c r="NM206" s="3"/>
      <c r="NN206" s="3"/>
      <c r="NO206" s="3"/>
      <c r="NP206" s="3"/>
      <c r="NQ206" s="3"/>
      <c r="NR206" s="3"/>
      <c r="NS206" s="3"/>
      <c r="NT206" s="3"/>
      <c r="NU206" s="3"/>
      <c r="NV206" s="3"/>
      <c r="NW206" s="3"/>
      <c r="NX206" s="3"/>
      <c r="NY206" s="3"/>
      <c r="NZ206" s="3"/>
      <c r="OA206" s="3"/>
      <c r="OB206" s="3"/>
      <c r="OC206" s="3"/>
      <c r="OD206" s="3"/>
      <c r="OE206" s="3"/>
      <c r="OF206" s="3"/>
      <c r="OG206" s="3"/>
      <c r="OH206" s="3"/>
      <c r="OI206" s="3"/>
      <c r="OJ206" s="3"/>
      <c r="OK206" s="3"/>
      <c r="OL206" s="3"/>
      <c r="OM206" s="3"/>
      <c r="ON206" s="3"/>
      <c r="OO206" s="3"/>
      <c r="OP206" s="3"/>
      <c r="OQ206" s="3"/>
      <c r="OR206" s="3"/>
      <c r="OS206" s="3"/>
      <c r="OT206" s="3"/>
      <c r="OU206" s="3"/>
      <c r="OV206" s="3"/>
      <c r="OW206" s="3"/>
      <c r="OX206" s="3"/>
      <c r="OY206" s="3"/>
      <c r="OZ206" s="3"/>
      <c r="PA206" s="3"/>
      <c r="PB206" s="3"/>
      <c r="PC206" s="3"/>
      <c r="PD206" s="3"/>
      <c r="PE206" s="3"/>
    </row>
    <row r="207" spans="1:421" s="469" customFormat="1" ht="111" customHeight="1">
      <c r="A207" s="677">
        <v>78</v>
      </c>
      <c r="B207" s="601">
        <v>7000024508</v>
      </c>
      <c r="C207" s="601">
        <v>1050</v>
      </c>
      <c r="D207" s="601">
        <v>150</v>
      </c>
      <c r="E207" s="601">
        <v>40</v>
      </c>
      <c r="F207" s="601" t="s">
        <v>529</v>
      </c>
      <c r="G207" s="599">
        <v>100008105</v>
      </c>
      <c r="H207" s="321"/>
      <c r="I207" s="322"/>
      <c r="J207" s="321"/>
      <c r="K207" s="320"/>
      <c r="L207" s="600" t="s">
        <v>625</v>
      </c>
      <c r="M207" s="600" t="s">
        <v>219</v>
      </c>
      <c r="N207" s="600">
        <v>25</v>
      </c>
      <c r="O207" s="465"/>
      <c r="P207" s="601">
        <v>18</v>
      </c>
      <c r="Q207" s="318" t="str">
        <f t="shared" si="35"/>
        <v>INCLUDED</v>
      </c>
      <c r="R207" s="318" t="str">
        <f t="shared" si="31"/>
        <v>INCLUDED</v>
      </c>
      <c r="S207" s="318" t="str">
        <f t="shared" si="36"/>
        <v>INCLUDED</v>
      </c>
      <c r="T207" s="466">
        <f t="shared" si="21"/>
        <v>0</v>
      </c>
      <c r="U207" s="300">
        <f t="shared" si="22"/>
        <v>0</v>
      </c>
      <c r="V207" s="371">
        <f>Discount!$J$36</f>
        <v>0</v>
      </c>
      <c r="W207" s="300">
        <f t="shared" si="23"/>
        <v>0</v>
      </c>
      <c r="X207" s="301">
        <f t="shared" si="24"/>
        <v>0</v>
      </c>
      <c r="Y207" s="467">
        <f t="shared" si="25"/>
        <v>0</v>
      </c>
      <c r="Z207" s="546">
        <f t="shared" si="26"/>
        <v>0</v>
      </c>
      <c r="AA207" s="467">
        <f t="shared" si="27"/>
        <v>0</v>
      </c>
      <c r="AB207" s="468">
        <f t="shared" si="28"/>
        <v>0</v>
      </c>
      <c r="AC207" s="467">
        <f t="shared" si="29"/>
        <v>0</v>
      </c>
      <c r="AD207" s="468"/>
      <c r="AE207" s="550"/>
      <c r="AF207" s="6"/>
      <c r="AG207" s="6"/>
      <c r="AH207" s="6"/>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c r="GO207" s="3"/>
      <c r="GP207" s="3"/>
      <c r="GQ207" s="3"/>
      <c r="GR207" s="3"/>
      <c r="GS207" s="3"/>
      <c r="GT207" s="3"/>
      <c r="GU207" s="3"/>
      <c r="GV207" s="3"/>
      <c r="GW207" s="3"/>
      <c r="GX207" s="3"/>
      <c r="GY207" s="3"/>
      <c r="GZ207" s="3"/>
      <c r="HA207" s="3"/>
      <c r="HB207" s="3"/>
      <c r="HC207" s="3"/>
      <c r="HD207" s="3"/>
      <c r="HE207" s="3"/>
      <c r="HF207" s="3"/>
      <c r="HG207" s="3"/>
      <c r="HH207" s="3"/>
      <c r="HI207" s="3"/>
      <c r="HJ207" s="3"/>
      <c r="HK207" s="3"/>
      <c r="HL207" s="3"/>
      <c r="HM207" s="3"/>
      <c r="HN207" s="3"/>
      <c r="HO207" s="3"/>
      <c r="HP207" s="3"/>
      <c r="HQ207" s="3"/>
      <c r="HR207" s="3"/>
      <c r="HS207" s="3"/>
      <c r="HT207" s="3"/>
      <c r="HU207" s="3"/>
      <c r="HV207" s="3"/>
      <c r="HW207" s="3"/>
      <c r="HX207" s="3"/>
      <c r="HY207" s="3"/>
      <c r="HZ207" s="3"/>
      <c r="IA207" s="3"/>
      <c r="IB207" s="3"/>
      <c r="IC207" s="3"/>
      <c r="ID207" s="3"/>
      <c r="IE207" s="3"/>
      <c r="IF207" s="3"/>
      <c r="IG207" s="3"/>
      <c r="IH207" s="3"/>
      <c r="II207" s="3"/>
      <c r="IJ207" s="3"/>
      <c r="IK207" s="3"/>
      <c r="IL207" s="3"/>
      <c r="IM207" s="3"/>
      <c r="IN207" s="3"/>
      <c r="IO207" s="3"/>
      <c r="IP207" s="3"/>
      <c r="IQ207" s="3"/>
      <c r="IR207" s="3"/>
      <c r="IS207" s="3"/>
      <c r="IT207" s="3"/>
      <c r="IU207" s="3"/>
      <c r="IV207" s="3"/>
      <c r="IW207" s="3"/>
      <c r="IX207" s="3"/>
      <c r="IY207" s="3"/>
      <c r="IZ207" s="3"/>
      <c r="JA207" s="3"/>
      <c r="JB207" s="3"/>
      <c r="JC207" s="3"/>
      <c r="JD207" s="3"/>
      <c r="JE207" s="3"/>
      <c r="JF207" s="3"/>
      <c r="JG207" s="3"/>
      <c r="JH207" s="3"/>
      <c r="JI207" s="3"/>
      <c r="JJ207" s="3"/>
      <c r="JK207" s="3"/>
      <c r="JL207" s="3"/>
      <c r="JM207" s="3"/>
      <c r="JN207" s="3"/>
      <c r="JO207" s="3"/>
      <c r="JP207" s="3"/>
      <c r="JQ207" s="3"/>
      <c r="JR207" s="3"/>
      <c r="JS207" s="3"/>
      <c r="JT207" s="3"/>
      <c r="JU207" s="3"/>
      <c r="JV207" s="3"/>
      <c r="JW207" s="3"/>
      <c r="JX207" s="3"/>
      <c r="JY207" s="3"/>
      <c r="JZ207" s="3"/>
      <c r="KA207" s="3"/>
      <c r="KB207" s="3"/>
      <c r="KC207" s="3"/>
      <c r="KD207" s="3"/>
      <c r="KE207" s="3"/>
      <c r="KF207" s="3"/>
      <c r="KG207" s="3"/>
      <c r="KH207" s="3"/>
      <c r="KI207" s="3"/>
      <c r="KJ207" s="3"/>
      <c r="KK207" s="3"/>
      <c r="KL207" s="3"/>
      <c r="KM207" s="3"/>
      <c r="KN207" s="3"/>
      <c r="KO207" s="3"/>
      <c r="KP207" s="3"/>
      <c r="KQ207" s="3"/>
      <c r="KR207" s="3"/>
      <c r="KS207" s="3"/>
      <c r="KT207" s="3"/>
      <c r="KU207" s="3"/>
      <c r="KV207" s="3"/>
      <c r="KW207" s="3"/>
      <c r="KX207" s="3"/>
      <c r="KY207" s="3"/>
      <c r="KZ207" s="3"/>
      <c r="LA207" s="3"/>
      <c r="LB207" s="3"/>
      <c r="LC207" s="3"/>
      <c r="LD207" s="3"/>
      <c r="LE207" s="3"/>
      <c r="LF207" s="3"/>
      <c r="LG207" s="3"/>
      <c r="LH207" s="3"/>
      <c r="LI207" s="3"/>
      <c r="LJ207" s="3"/>
      <c r="LK207" s="3"/>
      <c r="LL207" s="3"/>
      <c r="LM207" s="3"/>
      <c r="LN207" s="3"/>
      <c r="LO207" s="3"/>
      <c r="LP207" s="3"/>
      <c r="LQ207" s="3"/>
      <c r="LR207" s="3"/>
      <c r="LS207" s="3"/>
      <c r="LT207" s="3"/>
      <c r="LU207" s="3"/>
      <c r="LV207" s="3"/>
      <c r="LW207" s="3"/>
      <c r="LX207" s="3"/>
      <c r="LY207" s="3"/>
      <c r="LZ207" s="3"/>
      <c r="MA207" s="3"/>
      <c r="MB207" s="3"/>
      <c r="MC207" s="3"/>
      <c r="MD207" s="3"/>
      <c r="ME207" s="3"/>
      <c r="MF207" s="3"/>
      <c r="MG207" s="3"/>
      <c r="MH207" s="3"/>
      <c r="MI207" s="3"/>
      <c r="MJ207" s="3"/>
      <c r="MK207" s="3"/>
      <c r="ML207" s="3"/>
      <c r="MM207" s="3"/>
      <c r="MN207" s="3"/>
      <c r="MO207" s="3"/>
      <c r="MP207" s="3"/>
      <c r="MQ207" s="3"/>
      <c r="MR207" s="3"/>
      <c r="MS207" s="3"/>
      <c r="MT207" s="3"/>
      <c r="MU207" s="3"/>
      <c r="MV207" s="3"/>
      <c r="MW207" s="3"/>
      <c r="MX207" s="3"/>
      <c r="MY207" s="3"/>
      <c r="MZ207" s="3"/>
      <c r="NA207" s="3"/>
      <c r="NB207" s="3"/>
      <c r="NC207" s="3"/>
      <c r="ND207" s="3"/>
      <c r="NE207" s="3"/>
      <c r="NF207" s="3"/>
      <c r="NG207" s="3"/>
      <c r="NH207" s="3"/>
      <c r="NI207" s="3"/>
      <c r="NJ207" s="3"/>
      <c r="NK207" s="3"/>
      <c r="NL207" s="3"/>
      <c r="NM207" s="3"/>
      <c r="NN207" s="3"/>
      <c r="NO207" s="3"/>
      <c r="NP207" s="3"/>
      <c r="NQ207" s="3"/>
      <c r="NR207" s="3"/>
      <c r="NS207" s="3"/>
      <c r="NT207" s="3"/>
      <c r="NU207" s="3"/>
      <c r="NV207" s="3"/>
      <c r="NW207" s="3"/>
      <c r="NX207" s="3"/>
      <c r="NY207" s="3"/>
      <c r="NZ207" s="3"/>
      <c r="OA207" s="3"/>
      <c r="OB207" s="3"/>
      <c r="OC207" s="3"/>
      <c r="OD207" s="3"/>
      <c r="OE207" s="3"/>
      <c r="OF207" s="3"/>
      <c r="OG207" s="3"/>
      <c r="OH207" s="3"/>
      <c r="OI207" s="3"/>
      <c r="OJ207" s="3"/>
      <c r="OK207" s="3"/>
      <c r="OL207" s="3"/>
      <c r="OM207" s="3"/>
      <c r="ON207" s="3"/>
      <c r="OO207" s="3"/>
      <c r="OP207" s="3"/>
      <c r="OQ207" s="3"/>
      <c r="OR207" s="3"/>
      <c r="OS207" s="3"/>
      <c r="OT207" s="3"/>
      <c r="OU207" s="3"/>
      <c r="OV207" s="3"/>
      <c r="OW207" s="3"/>
      <c r="OX207" s="3"/>
      <c r="OY207" s="3"/>
      <c r="OZ207" s="3"/>
      <c r="PA207" s="3"/>
      <c r="PB207" s="3"/>
      <c r="PC207" s="3"/>
      <c r="PD207" s="3"/>
      <c r="PE207" s="3"/>
    </row>
    <row r="208" spans="1:421" s="469" customFormat="1" ht="111" customHeight="1">
      <c r="A208" s="677">
        <v>79</v>
      </c>
      <c r="B208" s="601">
        <v>7000024508</v>
      </c>
      <c r="C208" s="601">
        <v>1050</v>
      </c>
      <c r="D208" s="601">
        <v>150</v>
      </c>
      <c r="E208" s="601">
        <v>50</v>
      </c>
      <c r="F208" s="601" t="s">
        <v>529</v>
      </c>
      <c r="G208" s="599">
        <v>100004928</v>
      </c>
      <c r="H208" s="321"/>
      <c r="I208" s="322"/>
      <c r="J208" s="321"/>
      <c r="K208" s="320"/>
      <c r="L208" s="600" t="s">
        <v>476</v>
      </c>
      <c r="M208" s="600" t="s">
        <v>219</v>
      </c>
      <c r="N208" s="600">
        <v>27</v>
      </c>
      <c r="O208" s="465"/>
      <c r="P208" s="601">
        <v>18</v>
      </c>
      <c r="Q208" s="318" t="str">
        <f t="shared" si="35"/>
        <v>INCLUDED</v>
      </c>
      <c r="R208" s="318" t="str">
        <f t="shared" si="31"/>
        <v>INCLUDED</v>
      </c>
      <c r="S208" s="318" t="str">
        <f t="shared" si="36"/>
        <v>INCLUDED</v>
      </c>
      <c r="T208" s="466">
        <f t="shared" si="21"/>
        <v>0</v>
      </c>
      <c r="U208" s="300">
        <f t="shared" si="22"/>
        <v>0</v>
      </c>
      <c r="V208" s="371">
        <f>Discount!$J$36</f>
        <v>0</v>
      </c>
      <c r="W208" s="300">
        <f t="shared" si="23"/>
        <v>0</v>
      </c>
      <c r="X208" s="301">
        <f t="shared" si="24"/>
        <v>0</v>
      </c>
      <c r="Y208" s="467">
        <f t="shared" si="25"/>
        <v>0</v>
      </c>
      <c r="Z208" s="546">
        <f t="shared" si="26"/>
        <v>0</v>
      </c>
      <c r="AA208" s="467">
        <f t="shared" si="27"/>
        <v>0</v>
      </c>
      <c r="AB208" s="468">
        <f t="shared" si="28"/>
        <v>0</v>
      </c>
      <c r="AC208" s="467">
        <f t="shared" si="29"/>
        <v>0</v>
      </c>
      <c r="AD208" s="468"/>
      <c r="AE208" s="550"/>
      <c r="AF208" s="6"/>
      <c r="AG208" s="6"/>
      <c r="AH208" s="6"/>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c r="GO208" s="3"/>
      <c r="GP208" s="3"/>
      <c r="GQ208" s="3"/>
      <c r="GR208" s="3"/>
      <c r="GS208" s="3"/>
      <c r="GT208" s="3"/>
      <c r="GU208" s="3"/>
      <c r="GV208" s="3"/>
      <c r="GW208" s="3"/>
      <c r="GX208" s="3"/>
      <c r="GY208" s="3"/>
      <c r="GZ208" s="3"/>
      <c r="HA208" s="3"/>
      <c r="HB208" s="3"/>
      <c r="HC208" s="3"/>
      <c r="HD208" s="3"/>
      <c r="HE208" s="3"/>
      <c r="HF208" s="3"/>
      <c r="HG208" s="3"/>
      <c r="HH208" s="3"/>
      <c r="HI208" s="3"/>
      <c r="HJ208" s="3"/>
      <c r="HK208" s="3"/>
      <c r="HL208" s="3"/>
      <c r="HM208" s="3"/>
      <c r="HN208" s="3"/>
      <c r="HO208" s="3"/>
      <c r="HP208" s="3"/>
      <c r="HQ208" s="3"/>
      <c r="HR208" s="3"/>
      <c r="HS208" s="3"/>
      <c r="HT208" s="3"/>
      <c r="HU208" s="3"/>
      <c r="HV208" s="3"/>
      <c r="HW208" s="3"/>
      <c r="HX208" s="3"/>
      <c r="HY208" s="3"/>
      <c r="HZ208" s="3"/>
      <c r="IA208" s="3"/>
      <c r="IB208" s="3"/>
      <c r="IC208" s="3"/>
      <c r="ID208" s="3"/>
      <c r="IE208" s="3"/>
      <c r="IF208" s="3"/>
      <c r="IG208" s="3"/>
      <c r="IH208" s="3"/>
      <c r="II208" s="3"/>
      <c r="IJ208" s="3"/>
      <c r="IK208" s="3"/>
      <c r="IL208" s="3"/>
      <c r="IM208" s="3"/>
      <c r="IN208" s="3"/>
      <c r="IO208" s="3"/>
      <c r="IP208" s="3"/>
      <c r="IQ208" s="3"/>
      <c r="IR208" s="3"/>
      <c r="IS208" s="3"/>
      <c r="IT208" s="3"/>
      <c r="IU208" s="3"/>
      <c r="IV208" s="3"/>
      <c r="IW208" s="3"/>
      <c r="IX208" s="3"/>
      <c r="IY208" s="3"/>
      <c r="IZ208" s="3"/>
      <c r="JA208" s="3"/>
      <c r="JB208" s="3"/>
      <c r="JC208" s="3"/>
      <c r="JD208" s="3"/>
      <c r="JE208" s="3"/>
      <c r="JF208" s="3"/>
      <c r="JG208" s="3"/>
      <c r="JH208" s="3"/>
      <c r="JI208" s="3"/>
      <c r="JJ208" s="3"/>
      <c r="JK208" s="3"/>
      <c r="JL208" s="3"/>
      <c r="JM208" s="3"/>
      <c r="JN208" s="3"/>
      <c r="JO208" s="3"/>
      <c r="JP208" s="3"/>
      <c r="JQ208" s="3"/>
      <c r="JR208" s="3"/>
      <c r="JS208" s="3"/>
      <c r="JT208" s="3"/>
      <c r="JU208" s="3"/>
      <c r="JV208" s="3"/>
      <c r="JW208" s="3"/>
      <c r="JX208" s="3"/>
      <c r="JY208" s="3"/>
      <c r="JZ208" s="3"/>
      <c r="KA208" s="3"/>
      <c r="KB208" s="3"/>
      <c r="KC208" s="3"/>
      <c r="KD208" s="3"/>
      <c r="KE208" s="3"/>
      <c r="KF208" s="3"/>
      <c r="KG208" s="3"/>
      <c r="KH208" s="3"/>
      <c r="KI208" s="3"/>
      <c r="KJ208" s="3"/>
      <c r="KK208" s="3"/>
      <c r="KL208" s="3"/>
      <c r="KM208" s="3"/>
      <c r="KN208" s="3"/>
      <c r="KO208" s="3"/>
      <c r="KP208" s="3"/>
      <c r="KQ208" s="3"/>
      <c r="KR208" s="3"/>
      <c r="KS208" s="3"/>
      <c r="KT208" s="3"/>
      <c r="KU208" s="3"/>
      <c r="KV208" s="3"/>
      <c r="KW208" s="3"/>
      <c r="KX208" s="3"/>
      <c r="KY208" s="3"/>
      <c r="KZ208" s="3"/>
      <c r="LA208" s="3"/>
      <c r="LB208" s="3"/>
      <c r="LC208" s="3"/>
      <c r="LD208" s="3"/>
      <c r="LE208" s="3"/>
      <c r="LF208" s="3"/>
      <c r="LG208" s="3"/>
      <c r="LH208" s="3"/>
      <c r="LI208" s="3"/>
      <c r="LJ208" s="3"/>
      <c r="LK208" s="3"/>
      <c r="LL208" s="3"/>
      <c r="LM208" s="3"/>
      <c r="LN208" s="3"/>
      <c r="LO208" s="3"/>
      <c r="LP208" s="3"/>
      <c r="LQ208" s="3"/>
      <c r="LR208" s="3"/>
      <c r="LS208" s="3"/>
      <c r="LT208" s="3"/>
      <c r="LU208" s="3"/>
      <c r="LV208" s="3"/>
      <c r="LW208" s="3"/>
      <c r="LX208" s="3"/>
      <c r="LY208" s="3"/>
      <c r="LZ208" s="3"/>
      <c r="MA208" s="3"/>
      <c r="MB208" s="3"/>
      <c r="MC208" s="3"/>
      <c r="MD208" s="3"/>
      <c r="ME208" s="3"/>
      <c r="MF208" s="3"/>
      <c r="MG208" s="3"/>
      <c r="MH208" s="3"/>
      <c r="MI208" s="3"/>
      <c r="MJ208" s="3"/>
      <c r="MK208" s="3"/>
      <c r="ML208" s="3"/>
      <c r="MM208" s="3"/>
      <c r="MN208" s="3"/>
      <c r="MO208" s="3"/>
      <c r="MP208" s="3"/>
      <c r="MQ208" s="3"/>
      <c r="MR208" s="3"/>
      <c r="MS208" s="3"/>
      <c r="MT208" s="3"/>
      <c r="MU208" s="3"/>
      <c r="MV208" s="3"/>
      <c r="MW208" s="3"/>
      <c r="MX208" s="3"/>
      <c r="MY208" s="3"/>
      <c r="MZ208" s="3"/>
      <c r="NA208" s="3"/>
      <c r="NB208" s="3"/>
      <c r="NC208" s="3"/>
      <c r="ND208" s="3"/>
      <c r="NE208" s="3"/>
      <c r="NF208" s="3"/>
      <c r="NG208" s="3"/>
      <c r="NH208" s="3"/>
      <c r="NI208" s="3"/>
      <c r="NJ208" s="3"/>
      <c r="NK208" s="3"/>
      <c r="NL208" s="3"/>
      <c r="NM208" s="3"/>
      <c r="NN208" s="3"/>
      <c r="NO208" s="3"/>
      <c r="NP208" s="3"/>
      <c r="NQ208" s="3"/>
      <c r="NR208" s="3"/>
      <c r="NS208" s="3"/>
      <c r="NT208" s="3"/>
      <c r="NU208" s="3"/>
      <c r="NV208" s="3"/>
      <c r="NW208" s="3"/>
      <c r="NX208" s="3"/>
      <c r="NY208" s="3"/>
      <c r="NZ208" s="3"/>
      <c r="OA208" s="3"/>
      <c r="OB208" s="3"/>
      <c r="OC208" s="3"/>
      <c r="OD208" s="3"/>
      <c r="OE208" s="3"/>
      <c r="OF208" s="3"/>
      <c r="OG208" s="3"/>
      <c r="OH208" s="3"/>
      <c r="OI208" s="3"/>
      <c r="OJ208" s="3"/>
      <c r="OK208" s="3"/>
      <c r="OL208" s="3"/>
      <c r="OM208" s="3"/>
      <c r="ON208" s="3"/>
      <c r="OO208" s="3"/>
      <c r="OP208" s="3"/>
      <c r="OQ208" s="3"/>
      <c r="OR208" s="3"/>
      <c r="OS208" s="3"/>
      <c r="OT208" s="3"/>
      <c r="OU208" s="3"/>
      <c r="OV208" s="3"/>
      <c r="OW208" s="3"/>
      <c r="OX208" s="3"/>
      <c r="OY208" s="3"/>
      <c r="OZ208" s="3"/>
      <c r="PA208" s="3"/>
      <c r="PB208" s="3"/>
      <c r="PC208" s="3"/>
      <c r="PD208" s="3"/>
      <c r="PE208" s="3"/>
    </row>
    <row r="209" spans="1:421" s="469" customFormat="1" ht="111" customHeight="1">
      <c r="A209" s="677">
        <v>80</v>
      </c>
      <c r="B209" s="601">
        <v>7000024508</v>
      </c>
      <c r="C209" s="601">
        <v>1050</v>
      </c>
      <c r="D209" s="601">
        <v>150</v>
      </c>
      <c r="E209" s="601">
        <v>60</v>
      </c>
      <c r="F209" s="601" t="s">
        <v>529</v>
      </c>
      <c r="G209" s="599">
        <v>100001270</v>
      </c>
      <c r="H209" s="321"/>
      <c r="I209" s="322"/>
      <c r="J209" s="321"/>
      <c r="K209" s="320"/>
      <c r="L209" s="600" t="s">
        <v>626</v>
      </c>
      <c r="M209" s="600" t="s">
        <v>219</v>
      </c>
      <c r="N209" s="600">
        <v>225</v>
      </c>
      <c r="O209" s="465"/>
      <c r="P209" s="601">
        <v>18</v>
      </c>
      <c r="Q209" s="318" t="str">
        <f t="shared" si="35"/>
        <v>INCLUDED</v>
      </c>
      <c r="R209" s="318" t="str">
        <f t="shared" si="31"/>
        <v>INCLUDED</v>
      </c>
      <c r="S209" s="318" t="str">
        <f t="shared" si="36"/>
        <v>INCLUDED</v>
      </c>
      <c r="T209" s="466">
        <f t="shared" si="21"/>
        <v>0</v>
      </c>
      <c r="U209" s="300">
        <f t="shared" si="22"/>
        <v>0</v>
      </c>
      <c r="V209" s="371">
        <f>Discount!$J$36</f>
        <v>0</v>
      </c>
      <c r="W209" s="300">
        <f t="shared" si="23"/>
        <v>0</v>
      </c>
      <c r="X209" s="301">
        <f t="shared" si="24"/>
        <v>0</v>
      </c>
      <c r="Y209" s="467">
        <f t="shared" si="25"/>
        <v>0</v>
      </c>
      <c r="Z209" s="546">
        <f t="shared" si="26"/>
        <v>0</v>
      </c>
      <c r="AA209" s="467">
        <f t="shared" si="27"/>
        <v>0</v>
      </c>
      <c r="AB209" s="468">
        <f t="shared" si="28"/>
        <v>0</v>
      </c>
      <c r="AC209" s="467">
        <f t="shared" si="29"/>
        <v>0</v>
      </c>
      <c r="AD209" s="468"/>
      <c r="AE209" s="550"/>
      <c r="AF209" s="6"/>
      <c r="AG209" s="6"/>
      <c r="AH209" s="6"/>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c r="GO209" s="3"/>
      <c r="GP209" s="3"/>
      <c r="GQ209" s="3"/>
      <c r="GR209" s="3"/>
      <c r="GS209" s="3"/>
      <c r="GT209" s="3"/>
      <c r="GU209" s="3"/>
      <c r="GV209" s="3"/>
      <c r="GW209" s="3"/>
      <c r="GX209" s="3"/>
      <c r="GY209" s="3"/>
      <c r="GZ209" s="3"/>
      <c r="HA209" s="3"/>
      <c r="HB209" s="3"/>
      <c r="HC209" s="3"/>
      <c r="HD209" s="3"/>
      <c r="HE209" s="3"/>
      <c r="HF209" s="3"/>
      <c r="HG209" s="3"/>
      <c r="HH209" s="3"/>
      <c r="HI209" s="3"/>
      <c r="HJ209" s="3"/>
      <c r="HK209" s="3"/>
      <c r="HL209" s="3"/>
      <c r="HM209" s="3"/>
      <c r="HN209" s="3"/>
      <c r="HO209" s="3"/>
      <c r="HP209" s="3"/>
      <c r="HQ209" s="3"/>
      <c r="HR209" s="3"/>
      <c r="HS209" s="3"/>
      <c r="HT209" s="3"/>
      <c r="HU209" s="3"/>
      <c r="HV209" s="3"/>
      <c r="HW209" s="3"/>
      <c r="HX209" s="3"/>
      <c r="HY209" s="3"/>
      <c r="HZ209" s="3"/>
      <c r="IA209" s="3"/>
      <c r="IB209" s="3"/>
      <c r="IC209" s="3"/>
      <c r="ID209" s="3"/>
      <c r="IE209" s="3"/>
      <c r="IF209" s="3"/>
      <c r="IG209" s="3"/>
      <c r="IH209" s="3"/>
      <c r="II209" s="3"/>
      <c r="IJ209" s="3"/>
      <c r="IK209" s="3"/>
      <c r="IL209" s="3"/>
      <c r="IM209" s="3"/>
      <c r="IN209" s="3"/>
      <c r="IO209" s="3"/>
      <c r="IP209" s="3"/>
      <c r="IQ209" s="3"/>
      <c r="IR209" s="3"/>
      <c r="IS209" s="3"/>
      <c r="IT209" s="3"/>
      <c r="IU209" s="3"/>
      <c r="IV209" s="3"/>
      <c r="IW209" s="3"/>
      <c r="IX209" s="3"/>
      <c r="IY209" s="3"/>
      <c r="IZ209" s="3"/>
      <c r="JA209" s="3"/>
      <c r="JB209" s="3"/>
      <c r="JC209" s="3"/>
      <c r="JD209" s="3"/>
      <c r="JE209" s="3"/>
      <c r="JF209" s="3"/>
      <c r="JG209" s="3"/>
      <c r="JH209" s="3"/>
      <c r="JI209" s="3"/>
      <c r="JJ209" s="3"/>
      <c r="JK209" s="3"/>
      <c r="JL209" s="3"/>
      <c r="JM209" s="3"/>
      <c r="JN209" s="3"/>
      <c r="JO209" s="3"/>
      <c r="JP209" s="3"/>
      <c r="JQ209" s="3"/>
      <c r="JR209" s="3"/>
      <c r="JS209" s="3"/>
      <c r="JT209" s="3"/>
      <c r="JU209" s="3"/>
      <c r="JV209" s="3"/>
      <c r="JW209" s="3"/>
      <c r="JX209" s="3"/>
      <c r="JY209" s="3"/>
      <c r="JZ209" s="3"/>
      <c r="KA209" s="3"/>
      <c r="KB209" s="3"/>
      <c r="KC209" s="3"/>
      <c r="KD209" s="3"/>
      <c r="KE209" s="3"/>
      <c r="KF209" s="3"/>
      <c r="KG209" s="3"/>
      <c r="KH209" s="3"/>
      <c r="KI209" s="3"/>
      <c r="KJ209" s="3"/>
      <c r="KK209" s="3"/>
      <c r="KL209" s="3"/>
      <c r="KM209" s="3"/>
      <c r="KN209" s="3"/>
      <c r="KO209" s="3"/>
      <c r="KP209" s="3"/>
      <c r="KQ209" s="3"/>
      <c r="KR209" s="3"/>
      <c r="KS209" s="3"/>
      <c r="KT209" s="3"/>
      <c r="KU209" s="3"/>
      <c r="KV209" s="3"/>
      <c r="KW209" s="3"/>
      <c r="KX209" s="3"/>
      <c r="KY209" s="3"/>
      <c r="KZ209" s="3"/>
      <c r="LA209" s="3"/>
      <c r="LB209" s="3"/>
      <c r="LC209" s="3"/>
      <c r="LD209" s="3"/>
      <c r="LE209" s="3"/>
      <c r="LF209" s="3"/>
      <c r="LG209" s="3"/>
      <c r="LH209" s="3"/>
      <c r="LI209" s="3"/>
      <c r="LJ209" s="3"/>
      <c r="LK209" s="3"/>
      <c r="LL209" s="3"/>
      <c r="LM209" s="3"/>
      <c r="LN209" s="3"/>
      <c r="LO209" s="3"/>
      <c r="LP209" s="3"/>
      <c r="LQ209" s="3"/>
      <c r="LR209" s="3"/>
      <c r="LS209" s="3"/>
      <c r="LT209" s="3"/>
      <c r="LU209" s="3"/>
      <c r="LV209" s="3"/>
      <c r="LW209" s="3"/>
      <c r="LX209" s="3"/>
      <c r="LY209" s="3"/>
      <c r="LZ209" s="3"/>
      <c r="MA209" s="3"/>
      <c r="MB209" s="3"/>
      <c r="MC209" s="3"/>
      <c r="MD209" s="3"/>
      <c r="ME209" s="3"/>
      <c r="MF209" s="3"/>
      <c r="MG209" s="3"/>
      <c r="MH209" s="3"/>
      <c r="MI209" s="3"/>
      <c r="MJ209" s="3"/>
      <c r="MK209" s="3"/>
      <c r="ML209" s="3"/>
      <c r="MM209" s="3"/>
      <c r="MN209" s="3"/>
      <c r="MO209" s="3"/>
      <c r="MP209" s="3"/>
      <c r="MQ209" s="3"/>
      <c r="MR209" s="3"/>
      <c r="MS209" s="3"/>
      <c r="MT209" s="3"/>
      <c r="MU209" s="3"/>
      <c r="MV209" s="3"/>
      <c r="MW209" s="3"/>
      <c r="MX209" s="3"/>
      <c r="MY209" s="3"/>
      <c r="MZ209" s="3"/>
      <c r="NA209" s="3"/>
      <c r="NB209" s="3"/>
      <c r="NC209" s="3"/>
      <c r="ND209" s="3"/>
      <c r="NE209" s="3"/>
      <c r="NF209" s="3"/>
      <c r="NG209" s="3"/>
      <c r="NH209" s="3"/>
      <c r="NI209" s="3"/>
      <c r="NJ209" s="3"/>
      <c r="NK209" s="3"/>
      <c r="NL209" s="3"/>
      <c r="NM209" s="3"/>
      <c r="NN209" s="3"/>
      <c r="NO209" s="3"/>
      <c r="NP209" s="3"/>
      <c r="NQ209" s="3"/>
      <c r="NR209" s="3"/>
      <c r="NS209" s="3"/>
      <c r="NT209" s="3"/>
      <c r="NU209" s="3"/>
      <c r="NV209" s="3"/>
      <c r="NW209" s="3"/>
      <c r="NX209" s="3"/>
      <c r="NY209" s="3"/>
      <c r="NZ209" s="3"/>
      <c r="OA209" s="3"/>
      <c r="OB209" s="3"/>
      <c r="OC209" s="3"/>
      <c r="OD209" s="3"/>
      <c r="OE209" s="3"/>
      <c r="OF209" s="3"/>
      <c r="OG209" s="3"/>
      <c r="OH209" s="3"/>
      <c r="OI209" s="3"/>
      <c r="OJ209" s="3"/>
      <c r="OK209" s="3"/>
      <c r="OL209" s="3"/>
      <c r="OM209" s="3"/>
      <c r="ON209" s="3"/>
      <c r="OO209" s="3"/>
      <c r="OP209" s="3"/>
      <c r="OQ209" s="3"/>
      <c r="OR209" s="3"/>
      <c r="OS209" s="3"/>
      <c r="OT209" s="3"/>
      <c r="OU209" s="3"/>
      <c r="OV209" s="3"/>
      <c r="OW209" s="3"/>
      <c r="OX209" s="3"/>
      <c r="OY209" s="3"/>
      <c r="OZ209" s="3"/>
      <c r="PA209" s="3"/>
      <c r="PB209" s="3"/>
      <c r="PC209" s="3"/>
      <c r="PD209" s="3"/>
      <c r="PE209" s="3"/>
    </row>
    <row r="210" spans="1:421" s="469" customFormat="1" ht="111" customHeight="1">
      <c r="A210" s="677">
        <v>81</v>
      </c>
      <c r="B210" s="601">
        <v>7000024508</v>
      </c>
      <c r="C210" s="601">
        <v>1050</v>
      </c>
      <c r="D210" s="601">
        <v>150</v>
      </c>
      <c r="E210" s="601">
        <v>70</v>
      </c>
      <c r="F210" s="601" t="s">
        <v>529</v>
      </c>
      <c r="G210" s="599">
        <v>100001269</v>
      </c>
      <c r="H210" s="321"/>
      <c r="I210" s="322"/>
      <c r="J210" s="321"/>
      <c r="K210" s="320"/>
      <c r="L210" s="600" t="s">
        <v>627</v>
      </c>
      <c r="M210" s="600" t="s">
        <v>219</v>
      </c>
      <c r="N210" s="600">
        <v>25</v>
      </c>
      <c r="O210" s="465"/>
      <c r="P210" s="601">
        <v>18</v>
      </c>
      <c r="Q210" s="318" t="str">
        <f t="shared" si="35"/>
        <v>INCLUDED</v>
      </c>
      <c r="R210" s="318" t="str">
        <f t="shared" si="31"/>
        <v>INCLUDED</v>
      </c>
      <c r="S210" s="318" t="str">
        <f t="shared" si="36"/>
        <v>INCLUDED</v>
      </c>
      <c r="T210" s="466">
        <f t="shared" si="21"/>
        <v>0</v>
      </c>
      <c r="U210" s="300">
        <f t="shared" si="22"/>
        <v>0</v>
      </c>
      <c r="V210" s="371">
        <f>Discount!$J$36</f>
        <v>0</v>
      </c>
      <c r="W210" s="300">
        <f t="shared" si="23"/>
        <v>0</v>
      </c>
      <c r="X210" s="301">
        <f t="shared" si="24"/>
        <v>0</v>
      </c>
      <c r="Y210" s="467">
        <f t="shared" si="25"/>
        <v>0</v>
      </c>
      <c r="Z210" s="546">
        <f t="shared" si="26"/>
        <v>0</v>
      </c>
      <c r="AA210" s="467">
        <f t="shared" si="27"/>
        <v>0</v>
      </c>
      <c r="AB210" s="468">
        <f t="shared" si="28"/>
        <v>0</v>
      </c>
      <c r="AC210" s="467">
        <f t="shared" si="29"/>
        <v>0</v>
      </c>
      <c r="AD210" s="468"/>
      <c r="AE210" s="550"/>
      <c r="AF210" s="6"/>
      <c r="AG210" s="6"/>
      <c r="AH210" s="6"/>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3"/>
      <c r="HN210" s="3"/>
      <c r="HO210" s="3"/>
      <c r="HP210" s="3"/>
      <c r="HQ210" s="3"/>
      <c r="HR210" s="3"/>
      <c r="HS210" s="3"/>
      <c r="HT210" s="3"/>
      <c r="HU210" s="3"/>
      <c r="HV210" s="3"/>
      <c r="HW210" s="3"/>
      <c r="HX210" s="3"/>
      <c r="HY210" s="3"/>
      <c r="HZ210" s="3"/>
      <c r="IA210" s="3"/>
      <c r="IB210" s="3"/>
      <c r="IC210" s="3"/>
      <c r="ID210" s="3"/>
      <c r="IE210" s="3"/>
      <c r="IF210" s="3"/>
      <c r="IG210" s="3"/>
      <c r="IH210" s="3"/>
      <c r="II210" s="3"/>
      <c r="IJ210" s="3"/>
      <c r="IK210" s="3"/>
      <c r="IL210" s="3"/>
      <c r="IM210" s="3"/>
      <c r="IN210" s="3"/>
      <c r="IO210" s="3"/>
      <c r="IP210" s="3"/>
      <c r="IQ210" s="3"/>
      <c r="IR210" s="3"/>
      <c r="IS210" s="3"/>
      <c r="IT210" s="3"/>
      <c r="IU210" s="3"/>
      <c r="IV210" s="3"/>
      <c r="IW210" s="3"/>
      <c r="IX210" s="3"/>
      <c r="IY210" s="3"/>
      <c r="IZ210" s="3"/>
      <c r="JA210" s="3"/>
      <c r="JB210" s="3"/>
      <c r="JC210" s="3"/>
      <c r="JD210" s="3"/>
      <c r="JE210" s="3"/>
      <c r="JF210" s="3"/>
      <c r="JG210" s="3"/>
      <c r="JH210" s="3"/>
      <c r="JI210" s="3"/>
      <c r="JJ210" s="3"/>
      <c r="JK210" s="3"/>
      <c r="JL210" s="3"/>
      <c r="JM210" s="3"/>
      <c r="JN210" s="3"/>
      <c r="JO210" s="3"/>
      <c r="JP210" s="3"/>
      <c r="JQ210" s="3"/>
      <c r="JR210" s="3"/>
      <c r="JS210" s="3"/>
      <c r="JT210" s="3"/>
      <c r="JU210" s="3"/>
      <c r="JV210" s="3"/>
      <c r="JW210" s="3"/>
      <c r="JX210" s="3"/>
      <c r="JY210" s="3"/>
      <c r="JZ210" s="3"/>
      <c r="KA210" s="3"/>
      <c r="KB210" s="3"/>
      <c r="KC210" s="3"/>
      <c r="KD210" s="3"/>
      <c r="KE210" s="3"/>
      <c r="KF210" s="3"/>
      <c r="KG210" s="3"/>
      <c r="KH210" s="3"/>
      <c r="KI210" s="3"/>
      <c r="KJ210" s="3"/>
      <c r="KK210" s="3"/>
      <c r="KL210" s="3"/>
      <c r="KM210" s="3"/>
      <c r="KN210" s="3"/>
      <c r="KO210" s="3"/>
      <c r="KP210" s="3"/>
      <c r="KQ210" s="3"/>
      <c r="KR210" s="3"/>
      <c r="KS210" s="3"/>
      <c r="KT210" s="3"/>
      <c r="KU210" s="3"/>
      <c r="KV210" s="3"/>
      <c r="KW210" s="3"/>
      <c r="KX210" s="3"/>
      <c r="KY210" s="3"/>
      <c r="KZ210" s="3"/>
      <c r="LA210" s="3"/>
      <c r="LB210" s="3"/>
      <c r="LC210" s="3"/>
      <c r="LD210" s="3"/>
      <c r="LE210" s="3"/>
      <c r="LF210" s="3"/>
      <c r="LG210" s="3"/>
      <c r="LH210" s="3"/>
      <c r="LI210" s="3"/>
      <c r="LJ210" s="3"/>
      <c r="LK210" s="3"/>
      <c r="LL210" s="3"/>
      <c r="LM210" s="3"/>
      <c r="LN210" s="3"/>
      <c r="LO210" s="3"/>
      <c r="LP210" s="3"/>
      <c r="LQ210" s="3"/>
      <c r="LR210" s="3"/>
      <c r="LS210" s="3"/>
      <c r="LT210" s="3"/>
      <c r="LU210" s="3"/>
      <c r="LV210" s="3"/>
      <c r="LW210" s="3"/>
      <c r="LX210" s="3"/>
      <c r="LY210" s="3"/>
      <c r="LZ210" s="3"/>
      <c r="MA210" s="3"/>
      <c r="MB210" s="3"/>
      <c r="MC210" s="3"/>
      <c r="MD210" s="3"/>
      <c r="ME210" s="3"/>
      <c r="MF210" s="3"/>
      <c r="MG210" s="3"/>
      <c r="MH210" s="3"/>
      <c r="MI210" s="3"/>
      <c r="MJ210" s="3"/>
      <c r="MK210" s="3"/>
      <c r="ML210" s="3"/>
      <c r="MM210" s="3"/>
      <c r="MN210" s="3"/>
      <c r="MO210" s="3"/>
      <c r="MP210" s="3"/>
      <c r="MQ210" s="3"/>
      <c r="MR210" s="3"/>
      <c r="MS210" s="3"/>
      <c r="MT210" s="3"/>
      <c r="MU210" s="3"/>
      <c r="MV210" s="3"/>
      <c r="MW210" s="3"/>
      <c r="MX210" s="3"/>
      <c r="MY210" s="3"/>
      <c r="MZ210" s="3"/>
      <c r="NA210" s="3"/>
      <c r="NB210" s="3"/>
      <c r="NC210" s="3"/>
      <c r="ND210" s="3"/>
      <c r="NE210" s="3"/>
      <c r="NF210" s="3"/>
      <c r="NG210" s="3"/>
      <c r="NH210" s="3"/>
      <c r="NI210" s="3"/>
      <c r="NJ210" s="3"/>
      <c r="NK210" s="3"/>
      <c r="NL210" s="3"/>
      <c r="NM210" s="3"/>
      <c r="NN210" s="3"/>
      <c r="NO210" s="3"/>
      <c r="NP210" s="3"/>
      <c r="NQ210" s="3"/>
      <c r="NR210" s="3"/>
      <c r="NS210" s="3"/>
      <c r="NT210" s="3"/>
      <c r="NU210" s="3"/>
      <c r="NV210" s="3"/>
      <c r="NW210" s="3"/>
      <c r="NX210" s="3"/>
      <c r="NY210" s="3"/>
      <c r="NZ210" s="3"/>
      <c r="OA210" s="3"/>
      <c r="OB210" s="3"/>
      <c r="OC210" s="3"/>
      <c r="OD210" s="3"/>
      <c r="OE210" s="3"/>
      <c r="OF210" s="3"/>
      <c r="OG210" s="3"/>
      <c r="OH210" s="3"/>
      <c r="OI210" s="3"/>
      <c r="OJ210" s="3"/>
      <c r="OK210" s="3"/>
      <c r="OL210" s="3"/>
      <c r="OM210" s="3"/>
      <c r="ON210" s="3"/>
      <c r="OO210" s="3"/>
      <c r="OP210" s="3"/>
      <c r="OQ210" s="3"/>
      <c r="OR210" s="3"/>
      <c r="OS210" s="3"/>
      <c r="OT210" s="3"/>
      <c r="OU210" s="3"/>
      <c r="OV210" s="3"/>
      <c r="OW210" s="3"/>
      <c r="OX210" s="3"/>
      <c r="OY210" s="3"/>
      <c r="OZ210" s="3"/>
      <c r="PA210" s="3"/>
      <c r="PB210" s="3"/>
      <c r="PC210" s="3"/>
      <c r="PD210" s="3"/>
      <c r="PE210" s="3"/>
    </row>
    <row r="211" spans="1:421" s="469" customFormat="1" ht="111" customHeight="1">
      <c r="A211" s="677">
        <v>82</v>
      </c>
      <c r="B211" s="601">
        <v>7000024508</v>
      </c>
      <c r="C211" s="601">
        <v>1060</v>
      </c>
      <c r="D211" s="601">
        <v>160</v>
      </c>
      <c r="E211" s="601">
        <v>10</v>
      </c>
      <c r="F211" s="601" t="s">
        <v>530</v>
      </c>
      <c r="G211" s="599">
        <v>100001274</v>
      </c>
      <c r="H211" s="321"/>
      <c r="I211" s="322"/>
      <c r="J211" s="321"/>
      <c r="K211" s="320"/>
      <c r="L211" s="600" t="s">
        <v>628</v>
      </c>
      <c r="M211" s="600" t="s">
        <v>219</v>
      </c>
      <c r="N211" s="600">
        <v>277</v>
      </c>
      <c r="O211" s="465"/>
      <c r="P211" s="601">
        <v>18</v>
      </c>
      <c r="Q211" s="318" t="str">
        <f t="shared" si="35"/>
        <v>INCLUDED</v>
      </c>
      <c r="R211" s="318" t="str">
        <f t="shared" si="31"/>
        <v>INCLUDED</v>
      </c>
      <c r="S211" s="318" t="str">
        <f t="shared" si="36"/>
        <v>INCLUDED</v>
      </c>
      <c r="T211" s="466">
        <f t="shared" si="21"/>
        <v>0</v>
      </c>
      <c r="U211" s="300">
        <f t="shared" si="22"/>
        <v>0</v>
      </c>
      <c r="V211" s="371">
        <f>Discount!$J$36</f>
        <v>0</v>
      </c>
      <c r="W211" s="300">
        <f t="shared" si="23"/>
        <v>0</v>
      </c>
      <c r="X211" s="301">
        <f t="shared" si="24"/>
        <v>0</v>
      </c>
      <c r="Y211" s="467">
        <f t="shared" si="25"/>
        <v>0</v>
      </c>
      <c r="Z211" s="546">
        <f t="shared" si="26"/>
        <v>0</v>
      </c>
      <c r="AA211" s="467">
        <f t="shared" si="27"/>
        <v>0</v>
      </c>
      <c r="AB211" s="468">
        <f t="shared" si="28"/>
        <v>0</v>
      </c>
      <c r="AC211" s="467">
        <f t="shared" si="29"/>
        <v>0</v>
      </c>
      <c r="AD211" s="468"/>
      <c r="AE211" s="550"/>
      <c r="AF211" s="6"/>
      <c r="AG211" s="6"/>
      <c r="AH211" s="6"/>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c r="GO211" s="3"/>
      <c r="GP211" s="3"/>
      <c r="GQ211" s="3"/>
      <c r="GR211" s="3"/>
      <c r="GS211" s="3"/>
      <c r="GT211" s="3"/>
      <c r="GU211" s="3"/>
      <c r="GV211" s="3"/>
      <c r="GW211" s="3"/>
      <c r="GX211" s="3"/>
      <c r="GY211" s="3"/>
      <c r="GZ211" s="3"/>
      <c r="HA211" s="3"/>
      <c r="HB211" s="3"/>
      <c r="HC211" s="3"/>
      <c r="HD211" s="3"/>
      <c r="HE211" s="3"/>
      <c r="HF211" s="3"/>
      <c r="HG211" s="3"/>
      <c r="HH211" s="3"/>
      <c r="HI211" s="3"/>
      <c r="HJ211" s="3"/>
      <c r="HK211" s="3"/>
      <c r="HL211" s="3"/>
      <c r="HM211" s="3"/>
      <c r="HN211" s="3"/>
      <c r="HO211" s="3"/>
      <c r="HP211" s="3"/>
      <c r="HQ211" s="3"/>
      <c r="HR211" s="3"/>
      <c r="HS211" s="3"/>
      <c r="HT211" s="3"/>
      <c r="HU211" s="3"/>
      <c r="HV211" s="3"/>
      <c r="HW211" s="3"/>
      <c r="HX211" s="3"/>
      <c r="HY211" s="3"/>
      <c r="HZ211" s="3"/>
      <c r="IA211" s="3"/>
      <c r="IB211" s="3"/>
      <c r="IC211" s="3"/>
      <c r="ID211" s="3"/>
      <c r="IE211" s="3"/>
      <c r="IF211" s="3"/>
      <c r="IG211" s="3"/>
      <c r="IH211" s="3"/>
      <c r="II211" s="3"/>
      <c r="IJ211" s="3"/>
      <c r="IK211" s="3"/>
      <c r="IL211" s="3"/>
      <c r="IM211" s="3"/>
      <c r="IN211" s="3"/>
      <c r="IO211" s="3"/>
      <c r="IP211" s="3"/>
      <c r="IQ211" s="3"/>
      <c r="IR211" s="3"/>
      <c r="IS211" s="3"/>
      <c r="IT211" s="3"/>
      <c r="IU211" s="3"/>
      <c r="IV211" s="3"/>
      <c r="IW211" s="3"/>
      <c r="IX211" s="3"/>
      <c r="IY211" s="3"/>
      <c r="IZ211" s="3"/>
      <c r="JA211" s="3"/>
      <c r="JB211" s="3"/>
      <c r="JC211" s="3"/>
      <c r="JD211" s="3"/>
      <c r="JE211" s="3"/>
      <c r="JF211" s="3"/>
      <c r="JG211" s="3"/>
      <c r="JH211" s="3"/>
      <c r="JI211" s="3"/>
      <c r="JJ211" s="3"/>
      <c r="JK211" s="3"/>
      <c r="JL211" s="3"/>
      <c r="JM211" s="3"/>
      <c r="JN211" s="3"/>
      <c r="JO211" s="3"/>
      <c r="JP211" s="3"/>
      <c r="JQ211" s="3"/>
      <c r="JR211" s="3"/>
      <c r="JS211" s="3"/>
      <c r="JT211" s="3"/>
      <c r="JU211" s="3"/>
      <c r="JV211" s="3"/>
      <c r="JW211" s="3"/>
      <c r="JX211" s="3"/>
      <c r="JY211" s="3"/>
      <c r="JZ211" s="3"/>
      <c r="KA211" s="3"/>
      <c r="KB211" s="3"/>
      <c r="KC211" s="3"/>
      <c r="KD211" s="3"/>
      <c r="KE211" s="3"/>
      <c r="KF211" s="3"/>
      <c r="KG211" s="3"/>
      <c r="KH211" s="3"/>
      <c r="KI211" s="3"/>
      <c r="KJ211" s="3"/>
      <c r="KK211" s="3"/>
      <c r="KL211" s="3"/>
      <c r="KM211" s="3"/>
      <c r="KN211" s="3"/>
      <c r="KO211" s="3"/>
      <c r="KP211" s="3"/>
      <c r="KQ211" s="3"/>
      <c r="KR211" s="3"/>
      <c r="KS211" s="3"/>
      <c r="KT211" s="3"/>
      <c r="KU211" s="3"/>
      <c r="KV211" s="3"/>
      <c r="KW211" s="3"/>
      <c r="KX211" s="3"/>
      <c r="KY211" s="3"/>
      <c r="KZ211" s="3"/>
      <c r="LA211" s="3"/>
      <c r="LB211" s="3"/>
      <c r="LC211" s="3"/>
      <c r="LD211" s="3"/>
      <c r="LE211" s="3"/>
      <c r="LF211" s="3"/>
      <c r="LG211" s="3"/>
      <c r="LH211" s="3"/>
      <c r="LI211" s="3"/>
      <c r="LJ211" s="3"/>
      <c r="LK211" s="3"/>
      <c r="LL211" s="3"/>
      <c r="LM211" s="3"/>
      <c r="LN211" s="3"/>
      <c r="LO211" s="3"/>
      <c r="LP211" s="3"/>
      <c r="LQ211" s="3"/>
      <c r="LR211" s="3"/>
      <c r="LS211" s="3"/>
      <c r="LT211" s="3"/>
      <c r="LU211" s="3"/>
      <c r="LV211" s="3"/>
      <c r="LW211" s="3"/>
      <c r="LX211" s="3"/>
      <c r="LY211" s="3"/>
      <c r="LZ211" s="3"/>
      <c r="MA211" s="3"/>
      <c r="MB211" s="3"/>
      <c r="MC211" s="3"/>
      <c r="MD211" s="3"/>
      <c r="ME211" s="3"/>
      <c r="MF211" s="3"/>
      <c r="MG211" s="3"/>
      <c r="MH211" s="3"/>
      <c r="MI211" s="3"/>
      <c r="MJ211" s="3"/>
      <c r="MK211" s="3"/>
      <c r="ML211" s="3"/>
      <c r="MM211" s="3"/>
      <c r="MN211" s="3"/>
      <c r="MO211" s="3"/>
      <c r="MP211" s="3"/>
      <c r="MQ211" s="3"/>
      <c r="MR211" s="3"/>
      <c r="MS211" s="3"/>
      <c r="MT211" s="3"/>
      <c r="MU211" s="3"/>
      <c r="MV211" s="3"/>
      <c r="MW211" s="3"/>
      <c r="MX211" s="3"/>
      <c r="MY211" s="3"/>
      <c r="MZ211" s="3"/>
      <c r="NA211" s="3"/>
      <c r="NB211" s="3"/>
      <c r="NC211" s="3"/>
      <c r="ND211" s="3"/>
      <c r="NE211" s="3"/>
      <c r="NF211" s="3"/>
      <c r="NG211" s="3"/>
      <c r="NH211" s="3"/>
      <c r="NI211" s="3"/>
      <c r="NJ211" s="3"/>
      <c r="NK211" s="3"/>
      <c r="NL211" s="3"/>
      <c r="NM211" s="3"/>
      <c r="NN211" s="3"/>
      <c r="NO211" s="3"/>
      <c r="NP211" s="3"/>
      <c r="NQ211" s="3"/>
      <c r="NR211" s="3"/>
      <c r="NS211" s="3"/>
      <c r="NT211" s="3"/>
      <c r="NU211" s="3"/>
      <c r="NV211" s="3"/>
      <c r="NW211" s="3"/>
      <c r="NX211" s="3"/>
      <c r="NY211" s="3"/>
      <c r="NZ211" s="3"/>
      <c r="OA211" s="3"/>
      <c r="OB211" s="3"/>
      <c r="OC211" s="3"/>
      <c r="OD211" s="3"/>
      <c r="OE211" s="3"/>
      <c r="OF211" s="3"/>
      <c r="OG211" s="3"/>
      <c r="OH211" s="3"/>
      <c r="OI211" s="3"/>
      <c r="OJ211" s="3"/>
      <c r="OK211" s="3"/>
      <c r="OL211" s="3"/>
      <c r="OM211" s="3"/>
      <c r="ON211" s="3"/>
      <c r="OO211" s="3"/>
      <c r="OP211" s="3"/>
      <c r="OQ211" s="3"/>
      <c r="OR211" s="3"/>
      <c r="OS211" s="3"/>
      <c r="OT211" s="3"/>
      <c r="OU211" s="3"/>
      <c r="OV211" s="3"/>
      <c r="OW211" s="3"/>
      <c r="OX211" s="3"/>
      <c r="OY211" s="3"/>
      <c r="OZ211" s="3"/>
      <c r="PA211" s="3"/>
      <c r="PB211" s="3"/>
      <c r="PC211" s="3"/>
      <c r="PD211" s="3"/>
      <c r="PE211" s="3"/>
    </row>
    <row r="212" spans="1:421" s="469" customFormat="1" ht="111" customHeight="1">
      <c r="A212" s="677">
        <v>83</v>
      </c>
      <c r="B212" s="601">
        <v>7000024508</v>
      </c>
      <c r="C212" s="601">
        <v>1060</v>
      </c>
      <c r="D212" s="601">
        <v>160</v>
      </c>
      <c r="E212" s="601">
        <v>20</v>
      </c>
      <c r="F212" s="601" t="s">
        <v>530</v>
      </c>
      <c r="G212" s="599">
        <v>100001275</v>
      </c>
      <c r="H212" s="321"/>
      <c r="I212" s="322"/>
      <c r="J212" s="321"/>
      <c r="K212" s="320"/>
      <c r="L212" s="600" t="s">
        <v>629</v>
      </c>
      <c r="M212" s="600" t="s">
        <v>219</v>
      </c>
      <c r="N212" s="600">
        <v>277</v>
      </c>
      <c r="O212" s="465"/>
      <c r="P212" s="601">
        <v>18</v>
      </c>
      <c r="Q212" s="318" t="str">
        <f t="shared" si="35"/>
        <v>INCLUDED</v>
      </c>
      <c r="R212" s="318" t="str">
        <f t="shared" si="31"/>
        <v>INCLUDED</v>
      </c>
      <c r="S212" s="318" t="str">
        <f t="shared" si="36"/>
        <v>INCLUDED</v>
      </c>
      <c r="T212" s="466">
        <f t="shared" si="21"/>
        <v>0</v>
      </c>
      <c r="U212" s="300">
        <f t="shared" si="22"/>
        <v>0</v>
      </c>
      <c r="V212" s="371">
        <f>Discount!$J$36</f>
        <v>0</v>
      </c>
      <c r="W212" s="300">
        <f t="shared" si="23"/>
        <v>0</v>
      </c>
      <c r="X212" s="301">
        <f t="shared" si="24"/>
        <v>0</v>
      </c>
      <c r="Y212" s="467">
        <f t="shared" si="25"/>
        <v>0</v>
      </c>
      <c r="Z212" s="546">
        <f t="shared" si="26"/>
        <v>0</v>
      </c>
      <c r="AA212" s="467">
        <f t="shared" si="27"/>
        <v>0</v>
      </c>
      <c r="AB212" s="468">
        <f t="shared" si="28"/>
        <v>0</v>
      </c>
      <c r="AC212" s="467">
        <f t="shared" si="29"/>
        <v>0</v>
      </c>
      <c r="AD212" s="468"/>
      <c r="AE212" s="550"/>
      <c r="AF212" s="6"/>
      <c r="AG212" s="6"/>
      <c r="AH212" s="6"/>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c r="GI212" s="3"/>
      <c r="GJ212" s="3"/>
      <c r="GK212" s="3"/>
      <c r="GL212" s="3"/>
      <c r="GM212" s="3"/>
      <c r="GN212" s="3"/>
      <c r="GO212" s="3"/>
      <c r="GP212" s="3"/>
      <c r="GQ212" s="3"/>
      <c r="GR212" s="3"/>
      <c r="GS212" s="3"/>
      <c r="GT212" s="3"/>
      <c r="GU212" s="3"/>
      <c r="GV212" s="3"/>
      <c r="GW212" s="3"/>
      <c r="GX212" s="3"/>
      <c r="GY212" s="3"/>
      <c r="GZ212" s="3"/>
      <c r="HA212" s="3"/>
      <c r="HB212" s="3"/>
      <c r="HC212" s="3"/>
      <c r="HD212" s="3"/>
      <c r="HE212" s="3"/>
      <c r="HF212" s="3"/>
      <c r="HG212" s="3"/>
      <c r="HH212" s="3"/>
      <c r="HI212" s="3"/>
      <c r="HJ212" s="3"/>
      <c r="HK212" s="3"/>
      <c r="HL212" s="3"/>
      <c r="HM212" s="3"/>
      <c r="HN212" s="3"/>
      <c r="HO212" s="3"/>
      <c r="HP212" s="3"/>
      <c r="HQ212" s="3"/>
      <c r="HR212" s="3"/>
      <c r="HS212" s="3"/>
      <c r="HT212" s="3"/>
      <c r="HU212" s="3"/>
      <c r="HV212" s="3"/>
      <c r="HW212" s="3"/>
      <c r="HX212" s="3"/>
      <c r="HY212" s="3"/>
      <c r="HZ212" s="3"/>
      <c r="IA212" s="3"/>
      <c r="IB212" s="3"/>
      <c r="IC212" s="3"/>
      <c r="ID212" s="3"/>
      <c r="IE212" s="3"/>
      <c r="IF212" s="3"/>
      <c r="IG212" s="3"/>
      <c r="IH212" s="3"/>
      <c r="II212" s="3"/>
      <c r="IJ212" s="3"/>
      <c r="IK212" s="3"/>
      <c r="IL212" s="3"/>
      <c r="IM212" s="3"/>
      <c r="IN212" s="3"/>
      <c r="IO212" s="3"/>
      <c r="IP212" s="3"/>
      <c r="IQ212" s="3"/>
      <c r="IR212" s="3"/>
      <c r="IS212" s="3"/>
      <c r="IT212" s="3"/>
      <c r="IU212" s="3"/>
      <c r="IV212" s="3"/>
      <c r="IW212" s="3"/>
      <c r="IX212" s="3"/>
      <c r="IY212" s="3"/>
      <c r="IZ212" s="3"/>
      <c r="JA212" s="3"/>
      <c r="JB212" s="3"/>
      <c r="JC212" s="3"/>
      <c r="JD212" s="3"/>
      <c r="JE212" s="3"/>
      <c r="JF212" s="3"/>
      <c r="JG212" s="3"/>
      <c r="JH212" s="3"/>
      <c r="JI212" s="3"/>
      <c r="JJ212" s="3"/>
      <c r="JK212" s="3"/>
      <c r="JL212" s="3"/>
      <c r="JM212" s="3"/>
      <c r="JN212" s="3"/>
      <c r="JO212" s="3"/>
      <c r="JP212" s="3"/>
      <c r="JQ212" s="3"/>
      <c r="JR212" s="3"/>
      <c r="JS212" s="3"/>
      <c r="JT212" s="3"/>
      <c r="JU212" s="3"/>
      <c r="JV212" s="3"/>
      <c r="JW212" s="3"/>
      <c r="JX212" s="3"/>
      <c r="JY212" s="3"/>
      <c r="JZ212" s="3"/>
      <c r="KA212" s="3"/>
      <c r="KB212" s="3"/>
      <c r="KC212" s="3"/>
      <c r="KD212" s="3"/>
      <c r="KE212" s="3"/>
      <c r="KF212" s="3"/>
      <c r="KG212" s="3"/>
      <c r="KH212" s="3"/>
      <c r="KI212" s="3"/>
      <c r="KJ212" s="3"/>
      <c r="KK212" s="3"/>
      <c r="KL212" s="3"/>
      <c r="KM212" s="3"/>
      <c r="KN212" s="3"/>
      <c r="KO212" s="3"/>
      <c r="KP212" s="3"/>
      <c r="KQ212" s="3"/>
      <c r="KR212" s="3"/>
      <c r="KS212" s="3"/>
      <c r="KT212" s="3"/>
      <c r="KU212" s="3"/>
      <c r="KV212" s="3"/>
      <c r="KW212" s="3"/>
      <c r="KX212" s="3"/>
      <c r="KY212" s="3"/>
      <c r="KZ212" s="3"/>
      <c r="LA212" s="3"/>
      <c r="LB212" s="3"/>
      <c r="LC212" s="3"/>
      <c r="LD212" s="3"/>
      <c r="LE212" s="3"/>
      <c r="LF212" s="3"/>
      <c r="LG212" s="3"/>
      <c r="LH212" s="3"/>
      <c r="LI212" s="3"/>
      <c r="LJ212" s="3"/>
      <c r="LK212" s="3"/>
      <c r="LL212" s="3"/>
      <c r="LM212" s="3"/>
      <c r="LN212" s="3"/>
      <c r="LO212" s="3"/>
      <c r="LP212" s="3"/>
      <c r="LQ212" s="3"/>
      <c r="LR212" s="3"/>
      <c r="LS212" s="3"/>
      <c r="LT212" s="3"/>
      <c r="LU212" s="3"/>
      <c r="LV212" s="3"/>
      <c r="LW212" s="3"/>
      <c r="LX212" s="3"/>
      <c r="LY212" s="3"/>
      <c r="LZ212" s="3"/>
      <c r="MA212" s="3"/>
      <c r="MB212" s="3"/>
      <c r="MC212" s="3"/>
      <c r="MD212" s="3"/>
      <c r="ME212" s="3"/>
      <c r="MF212" s="3"/>
      <c r="MG212" s="3"/>
      <c r="MH212" s="3"/>
      <c r="MI212" s="3"/>
      <c r="MJ212" s="3"/>
      <c r="MK212" s="3"/>
      <c r="ML212" s="3"/>
      <c r="MM212" s="3"/>
      <c r="MN212" s="3"/>
      <c r="MO212" s="3"/>
      <c r="MP212" s="3"/>
      <c r="MQ212" s="3"/>
      <c r="MR212" s="3"/>
      <c r="MS212" s="3"/>
      <c r="MT212" s="3"/>
      <c r="MU212" s="3"/>
      <c r="MV212" s="3"/>
      <c r="MW212" s="3"/>
      <c r="MX212" s="3"/>
      <c r="MY212" s="3"/>
      <c r="MZ212" s="3"/>
      <c r="NA212" s="3"/>
      <c r="NB212" s="3"/>
      <c r="NC212" s="3"/>
      <c r="ND212" s="3"/>
      <c r="NE212" s="3"/>
      <c r="NF212" s="3"/>
      <c r="NG212" s="3"/>
      <c r="NH212" s="3"/>
      <c r="NI212" s="3"/>
      <c r="NJ212" s="3"/>
      <c r="NK212" s="3"/>
      <c r="NL212" s="3"/>
      <c r="NM212" s="3"/>
      <c r="NN212" s="3"/>
      <c r="NO212" s="3"/>
      <c r="NP212" s="3"/>
      <c r="NQ212" s="3"/>
      <c r="NR212" s="3"/>
      <c r="NS212" s="3"/>
      <c r="NT212" s="3"/>
      <c r="NU212" s="3"/>
      <c r="NV212" s="3"/>
      <c r="NW212" s="3"/>
      <c r="NX212" s="3"/>
      <c r="NY212" s="3"/>
      <c r="NZ212" s="3"/>
      <c r="OA212" s="3"/>
      <c r="OB212" s="3"/>
      <c r="OC212" s="3"/>
      <c r="OD212" s="3"/>
      <c r="OE212" s="3"/>
      <c r="OF212" s="3"/>
      <c r="OG212" s="3"/>
      <c r="OH212" s="3"/>
      <c r="OI212" s="3"/>
      <c r="OJ212" s="3"/>
      <c r="OK212" s="3"/>
      <c r="OL212" s="3"/>
      <c r="OM212" s="3"/>
      <c r="ON212" s="3"/>
      <c r="OO212" s="3"/>
      <c r="OP212" s="3"/>
      <c r="OQ212" s="3"/>
      <c r="OR212" s="3"/>
      <c r="OS212" s="3"/>
      <c r="OT212" s="3"/>
      <c r="OU212" s="3"/>
      <c r="OV212" s="3"/>
      <c r="OW212" s="3"/>
      <c r="OX212" s="3"/>
      <c r="OY212" s="3"/>
      <c r="OZ212" s="3"/>
      <c r="PA212" s="3"/>
      <c r="PB212" s="3"/>
      <c r="PC212" s="3"/>
      <c r="PD212" s="3"/>
      <c r="PE212" s="3"/>
    </row>
    <row r="213" spans="1:421" s="469" customFormat="1" ht="111" customHeight="1">
      <c r="A213" s="677">
        <v>84</v>
      </c>
      <c r="B213" s="601">
        <v>7000024508</v>
      </c>
      <c r="C213" s="601">
        <v>1060</v>
      </c>
      <c r="D213" s="601">
        <v>160</v>
      </c>
      <c r="E213" s="601">
        <v>30</v>
      </c>
      <c r="F213" s="601" t="s">
        <v>530</v>
      </c>
      <c r="G213" s="599">
        <v>100001276</v>
      </c>
      <c r="H213" s="321"/>
      <c r="I213" s="322"/>
      <c r="J213" s="321"/>
      <c r="K213" s="320"/>
      <c r="L213" s="600" t="s">
        <v>630</v>
      </c>
      <c r="M213" s="600" t="s">
        <v>220</v>
      </c>
      <c r="N213" s="600">
        <v>277</v>
      </c>
      <c r="O213" s="465"/>
      <c r="P213" s="601">
        <v>18</v>
      </c>
      <c r="Q213" s="318" t="str">
        <f t="shared" si="35"/>
        <v>INCLUDED</v>
      </c>
      <c r="R213" s="318" t="str">
        <f t="shared" si="31"/>
        <v>INCLUDED</v>
      </c>
      <c r="S213" s="318" t="str">
        <f t="shared" si="36"/>
        <v>INCLUDED</v>
      </c>
      <c r="T213" s="466">
        <f t="shared" si="21"/>
        <v>0</v>
      </c>
      <c r="U213" s="300">
        <f t="shared" si="22"/>
        <v>0</v>
      </c>
      <c r="V213" s="371">
        <f>Discount!$J$36</f>
        <v>0</v>
      </c>
      <c r="W213" s="300">
        <f t="shared" si="23"/>
        <v>0</v>
      </c>
      <c r="X213" s="301">
        <f t="shared" si="24"/>
        <v>0</v>
      </c>
      <c r="Y213" s="467">
        <f t="shared" si="25"/>
        <v>0</v>
      </c>
      <c r="Z213" s="546">
        <f t="shared" si="26"/>
        <v>0</v>
      </c>
      <c r="AA213" s="467">
        <f t="shared" si="27"/>
        <v>0</v>
      </c>
      <c r="AB213" s="468">
        <f t="shared" si="28"/>
        <v>0</v>
      </c>
      <c r="AC213" s="467">
        <f t="shared" si="29"/>
        <v>0</v>
      </c>
      <c r="AD213" s="468"/>
      <c r="AE213" s="550"/>
      <c r="AF213" s="6"/>
      <c r="AG213" s="6"/>
      <c r="AH213" s="6"/>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c r="GO213" s="3"/>
      <c r="GP213" s="3"/>
      <c r="GQ213" s="3"/>
      <c r="GR213" s="3"/>
      <c r="GS213" s="3"/>
      <c r="GT213" s="3"/>
      <c r="GU213" s="3"/>
      <c r="GV213" s="3"/>
      <c r="GW213" s="3"/>
      <c r="GX213" s="3"/>
      <c r="GY213" s="3"/>
      <c r="GZ213" s="3"/>
      <c r="HA213" s="3"/>
      <c r="HB213" s="3"/>
      <c r="HC213" s="3"/>
      <c r="HD213" s="3"/>
      <c r="HE213" s="3"/>
      <c r="HF213" s="3"/>
      <c r="HG213" s="3"/>
      <c r="HH213" s="3"/>
      <c r="HI213" s="3"/>
      <c r="HJ213" s="3"/>
      <c r="HK213" s="3"/>
      <c r="HL213" s="3"/>
      <c r="HM213" s="3"/>
      <c r="HN213" s="3"/>
      <c r="HO213" s="3"/>
      <c r="HP213" s="3"/>
      <c r="HQ213" s="3"/>
      <c r="HR213" s="3"/>
      <c r="HS213" s="3"/>
      <c r="HT213" s="3"/>
      <c r="HU213" s="3"/>
      <c r="HV213" s="3"/>
      <c r="HW213" s="3"/>
      <c r="HX213" s="3"/>
      <c r="HY213" s="3"/>
      <c r="HZ213" s="3"/>
      <c r="IA213" s="3"/>
      <c r="IB213" s="3"/>
      <c r="IC213" s="3"/>
      <c r="ID213" s="3"/>
      <c r="IE213" s="3"/>
      <c r="IF213" s="3"/>
      <c r="IG213" s="3"/>
      <c r="IH213" s="3"/>
      <c r="II213" s="3"/>
      <c r="IJ213" s="3"/>
      <c r="IK213" s="3"/>
      <c r="IL213" s="3"/>
      <c r="IM213" s="3"/>
      <c r="IN213" s="3"/>
      <c r="IO213" s="3"/>
      <c r="IP213" s="3"/>
      <c r="IQ213" s="3"/>
      <c r="IR213" s="3"/>
      <c r="IS213" s="3"/>
      <c r="IT213" s="3"/>
      <c r="IU213" s="3"/>
      <c r="IV213" s="3"/>
      <c r="IW213" s="3"/>
      <c r="IX213" s="3"/>
      <c r="IY213" s="3"/>
      <c r="IZ213" s="3"/>
      <c r="JA213" s="3"/>
      <c r="JB213" s="3"/>
      <c r="JC213" s="3"/>
      <c r="JD213" s="3"/>
      <c r="JE213" s="3"/>
      <c r="JF213" s="3"/>
      <c r="JG213" s="3"/>
      <c r="JH213" s="3"/>
      <c r="JI213" s="3"/>
      <c r="JJ213" s="3"/>
      <c r="JK213" s="3"/>
      <c r="JL213" s="3"/>
      <c r="JM213" s="3"/>
      <c r="JN213" s="3"/>
      <c r="JO213" s="3"/>
      <c r="JP213" s="3"/>
      <c r="JQ213" s="3"/>
      <c r="JR213" s="3"/>
      <c r="JS213" s="3"/>
      <c r="JT213" s="3"/>
      <c r="JU213" s="3"/>
      <c r="JV213" s="3"/>
      <c r="JW213" s="3"/>
      <c r="JX213" s="3"/>
      <c r="JY213" s="3"/>
      <c r="JZ213" s="3"/>
      <c r="KA213" s="3"/>
      <c r="KB213" s="3"/>
      <c r="KC213" s="3"/>
      <c r="KD213" s="3"/>
      <c r="KE213" s="3"/>
      <c r="KF213" s="3"/>
      <c r="KG213" s="3"/>
      <c r="KH213" s="3"/>
      <c r="KI213" s="3"/>
      <c r="KJ213" s="3"/>
      <c r="KK213" s="3"/>
      <c r="KL213" s="3"/>
      <c r="KM213" s="3"/>
      <c r="KN213" s="3"/>
      <c r="KO213" s="3"/>
      <c r="KP213" s="3"/>
      <c r="KQ213" s="3"/>
      <c r="KR213" s="3"/>
      <c r="KS213" s="3"/>
      <c r="KT213" s="3"/>
      <c r="KU213" s="3"/>
      <c r="KV213" s="3"/>
      <c r="KW213" s="3"/>
      <c r="KX213" s="3"/>
      <c r="KY213" s="3"/>
      <c r="KZ213" s="3"/>
      <c r="LA213" s="3"/>
      <c r="LB213" s="3"/>
      <c r="LC213" s="3"/>
      <c r="LD213" s="3"/>
      <c r="LE213" s="3"/>
      <c r="LF213" s="3"/>
      <c r="LG213" s="3"/>
      <c r="LH213" s="3"/>
      <c r="LI213" s="3"/>
      <c r="LJ213" s="3"/>
      <c r="LK213" s="3"/>
      <c r="LL213" s="3"/>
      <c r="LM213" s="3"/>
      <c r="LN213" s="3"/>
      <c r="LO213" s="3"/>
      <c r="LP213" s="3"/>
      <c r="LQ213" s="3"/>
      <c r="LR213" s="3"/>
      <c r="LS213" s="3"/>
      <c r="LT213" s="3"/>
      <c r="LU213" s="3"/>
      <c r="LV213" s="3"/>
      <c r="LW213" s="3"/>
      <c r="LX213" s="3"/>
      <c r="LY213" s="3"/>
      <c r="LZ213" s="3"/>
      <c r="MA213" s="3"/>
      <c r="MB213" s="3"/>
      <c r="MC213" s="3"/>
      <c r="MD213" s="3"/>
      <c r="ME213" s="3"/>
      <c r="MF213" s="3"/>
      <c r="MG213" s="3"/>
      <c r="MH213" s="3"/>
      <c r="MI213" s="3"/>
      <c r="MJ213" s="3"/>
      <c r="MK213" s="3"/>
      <c r="ML213" s="3"/>
      <c r="MM213" s="3"/>
      <c r="MN213" s="3"/>
      <c r="MO213" s="3"/>
      <c r="MP213" s="3"/>
      <c r="MQ213" s="3"/>
      <c r="MR213" s="3"/>
      <c r="MS213" s="3"/>
      <c r="MT213" s="3"/>
      <c r="MU213" s="3"/>
      <c r="MV213" s="3"/>
      <c r="MW213" s="3"/>
      <c r="MX213" s="3"/>
      <c r="MY213" s="3"/>
      <c r="MZ213" s="3"/>
      <c r="NA213" s="3"/>
      <c r="NB213" s="3"/>
      <c r="NC213" s="3"/>
      <c r="ND213" s="3"/>
      <c r="NE213" s="3"/>
      <c r="NF213" s="3"/>
      <c r="NG213" s="3"/>
      <c r="NH213" s="3"/>
      <c r="NI213" s="3"/>
      <c r="NJ213" s="3"/>
      <c r="NK213" s="3"/>
      <c r="NL213" s="3"/>
      <c r="NM213" s="3"/>
      <c r="NN213" s="3"/>
      <c r="NO213" s="3"/>
      <c r="NP213" s="3"/>
      <c r="NQ213" s="3"/>
      <c r="NR213" s="3"/>
      <c r="NS213" s="3"/>
      <c r="NT213" s="3"/>
      <c r="NU213" s="3"/>
      <c r="NV213" s="3"/>
      <c r="NW213" s="3"/>
      <c r="NX213" s="3"/>
      <c r="NY213" s="3"/>
      <c r="NZ213" s="3"/>
      <c r="OA213" s="3"/>
      <c r="OB213" s="3"/>
      <c r="OC213" s="3"/>
      <c r="OD213" s="3"/>
      <c r="OE213" s="3"/>
      <c r="OF213" s="3"/>
      <c r="OG213" s="3"/>
      <c r="OH213" s="3"/>
      <c r="OI213" s="3"/>
      <c r="OJ213" s="3"/>
      <c r="OK213" s="3"/>
      <c r="OL213" s="3"/>
      <c r="OM213" s="3"/>
      <c r="ON213" s="3"/>
      <c r="OO213" s="3"/>
      <c r="OP213" s="3"/>
      <c r="OQ213" s="3"/>
      <c r="OR213" s="3"/>
      <c r="OS213" s="3"/>
      <c r="OT213" s="3"/>
      <c r="OU213" s="3"/>
      <c r="OV213" s="3"/>
      <c r="OW213" s="3"/>
      <c r="OX213" s="3"/>
      <c r="OY213" s="3"/>
      <c r="OZ213" s="3"/>
      <c r="PA213" s="3"/>
      <c r="PB213" s="3"/>
      <c r="PC213" s="3"/>
      <c r="PD213" s="3"/>
      <c r="PE213" s="3"/>
    </row>
    <row r="214" spans="1:421" s="469" customFormat="1" ht="111" customHeight="1">
      <c r="A214" s="677">
        <v>85</v>
      </c>
      <c r="B214" s="601">
        <v>7000024508</v>
      </c>
      <c r="C214" s="601">
        <v>1060</v>
      </c>
      <c r="D214" s="601">
        <v>160</v>
      </c>
      <c r="E214" s="601">
        <v>40</v>
      </c>
      <c r="F214" s="601" t="s">
        <v>530</v>
      </c>
      <c r="G214" s="599">
        <v>100001278</v>
      </c>
      <c r="H214" s="321"/>
      <c r="I214" s="322"/>
      <c r="J214" s="321"/>
      <c r="K214" s="320"/>
      <c r="L214" s="600" t="s">
        <v>631</v>
      </c>
      <c r="M214" s="600" t="s">
        <v>220</v>
      </c>
      <c r="N214" s="600">
        <v>277</v>
      </c>
      <c r="O214" s="465"/>
      <c r="P214" s="601">
        <v>18</v>
      </c>
      <c r="Q214" s="318" t="str">
        <f t="shared" si="35"/>
        <v>INCLUDED</v>
      </c>
      <c r="R214" s="318" t="str">
        <f t="shared" si="31"/>
        <v>INCLUDED</v>
      </c>
      <c r="S214" s="318" t="str">
        <f t="shared" si="36"/>
        <v>INCLUDED</v>
      </c>
      <c r="T214" s="466">
        <f t="shared" si="21"/>
        <v>0</v>
      </c>
      <c r="U214" s="300">
        <f t="shared" si="22"/>
        <v>0</v>
      </c>
      <c r="V214" s="371">
        <f>Discount!$J$36</f>
        <v>0</v>
      </c>
      <c r="W214" s="300">
        <f t="shared" si="23"/>
        <v>0</v>
      </c>
      <c r="X214" s="301">
        <f t="shared" si="24"/>
        <v>0</v>
      </c>
      <c r="Y214" s="467">
        <f t="shared" si="25"/>
        <v>0</v>
      </c>
      <c r="Z214" s="546">
        <f t="shared" si="26"/>
        <v>0</v>
      </c>
      <c r="AA214" s="467">
        <f t="shared" si="27"/>
        <v>0</v>
      </c>
      <c r="AB214" s="468">
        <f t="shared" si="28"/>
        <v>0</v>
      </c>
      <c r="AC214" s="467">
        <f t="shared" si="29"/>
        <v>0</v>
      </c>
      <c r="AD214" s="468"/>
      <c r="AE214" s="550"/>
      <c r="AF214" s="6"/>
      <c r="AG214" s="6"/>
      <c r="AH214" s="6"/>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c r="GO214" s="3"/>
      <c r="GP214" s="3"/>
      <c r="GQ214" s="3"/>
      <c r="GR214" s="3"/>
      <c r="GS214" s="3"/>
      <c r="GT214" s="3"/>
      <c r="GU214" s="3"/>
      <c r="GV214" s="3"/>
      <c r="GW214" s="3"/>
      <c r="GX214" s="3"/>
      <c r="GY214" s="3"/>
      <c r="GZ214" s="3"/>
      <c r="HA214" s="3"/>
      <c r="HB214" s="3"/>
      <c r="HC214" s="3"/>
      <c r="HD214" s="3"/>
      <c r="HE214" s="3"/>
      <c r="HF214" s="3"/>
      <c r="HG214" s="3"/>
      <c r="HH214" s="3"/>
      <c r="HI214" s="3"/>
      <c r="HJ214" s="3"/>
      <c r="HK214" s="3"/>
      <c r="HL214" s="3"/>
      <c r="HM214" s="3"/>
      <c r="HN214" s="3"/>
      <c r="HO214" s="3"/>
      <c r="HP214" s="3"/>
      <c r="HQ214" s="3"/>
      <c r="HR214" s="3"/>
      <c r="HS214" s="3"/>
      <c r="HT214" s="3"/>
      <c r="HU214" s="3"/>
      <c r="HV214" s="3"/>
      <c r="HW214" s="3"/>
      <c r="HX214" s="3"/>
      <c r="HY214" s="3"/>
      <c r="HZ214" s="3"/>
      <c r="IA214" s="3"/>
      <c r="IB214" s="3"/>
      <c r="IC214" s="3"/>
      <c r="ID214" s="3"/>
      <c r="IE214" s="3"/>
      <c r="IF214" s="3"/>
      <c r="IG214" s="3"/>
      <c r="IH214" s="3"/>
      <c r="II214" s="3"/>
      <c r="IJ214" s="3"/>
      <c r="IK214" s="3"/>
      <c r="IL214" s="3"/>
      <c r="IM214" s="3"/>
      <c r="IN214" s="3"/>
      <c r="IO214" s="3"/>
      <c r="IP214" s="3"/>
      <c r="IQ214" s="3"/>
      <c r="IR214" s="3"/>
      <c r="IS214" s="3"/>
      <c r="IT214" s="3"/>
      <c r="IU214" s="3"/>
      <c r="IV214" s="3"/>
      <c r="IW214" s="3"/>
      <c r="IX214" s="3"/>
      <c r="IY214" s="3"/>
      <c r="IZ214" s="3"/>
      <c r="JA214" s="3"/>
      <c r="JB214" s="3"/>
      <c r="JC214" s="3"/>
      <c r="JD214" s="3"/>
      <c r="JE214" s="3"/>
      <c r="JF214" s="3"/>
      <c r="JG214" s="3"/>
      <c r="JH214" s="3"/>
      <c r="JI214" s="3"/>
      <c r="JJ214" s="3"/>
      <c r="JK214" s="3"/>
      <c r="JL214" s="3"/>
      <c r="JM214" s="3"/>
      <c r="JN214" s="3"/>
      <c r="JO214" s="3"/>
      <c r="JP214" s="3"/>
      <c r="JQ214" s="3"/>
      <c r="JR214" s="3"/>
      <c r="JS214" s="3"/>
      <c r="JT214" s="3"/>
      <c r="JU214" s="3"/>
      <c r="JV214" s="3"/>
      <c r="JW214" s="3"/>
      <c r="JX214" s="3"/>
      <c r="JY214" s="3"/>
      <c r="JZ214" s="3"/>
      <c r="KA214" s="3"/>
      <c r="KB214" s="3"/>
      <c r="KC214" s="3"/>
      <c r="KD214" s="3"/>
      <c r="KE214" s="3"/>
      <c r="KF214" s="3"/>
      <c r="KG214" s="3"/>
      <c r="KH214" s="3"/>
      <c r="KI214" s="3"/>
      <c r="KJ214" s="3"/>
      <c r="KK214" s="3"/>
      <c r="KL214" s="3"/>
      <c r="KM214" s="3"/>
      <c r="KN214" s="3"/>
      <c r="KO214" s="3"/>
      <c r="KP214" s="3"/>
      <c r="KQ214" s="3"/>
      <c r="KR214" s="3"/>
      <c r="KS214" s="3"/>
      <c r="KT214" s="3"/>
      <c r="KU214" s="3"/>
      <c r="KV214" s="3"/>
      <c r="KW214" s="3"/>
      <c r="KX214" s="3"/>
      <c r="KY214" s="3"/>
      <c r="KZ214" s="3"/>
      <c r="LA214" s="3"/>
      <c r="LB214" s="3"/>
      <c r="LC214" s="3"/>
      <c r="LD214" s="3"/>
      <c r="LE214" s="3"/>
      <c r="LF214" s="3"/>
      <c r="LG214" s="3"/>
      <c r="LH214" s="3"/>
      <c r="LI214" s="3"/>
      <c r="LJ214" s="3"/>
      <c r="LK214" s="3"/>
      <c r="LL214" s="3"/>
      <c r="LM214" s="3"/>
      <c r="LN214" s="3"/>
      <c r="LO214" s="3"/>
      <c r="LP214" s="3"/>
      <c r="LQ214" s="3"/>
      <c r="LR214" s="3"/>
      <c r="LS214" s="3"/>
      <c r="LT214" s="3"/>
      <c r="LU214" s="3"/>
      <c r="LV214" s="3"/>
      <c r="LW214" s="3"/>
      <c r="LX214" s="3"/>
      <c r="LY214" s="3"/>
      <c r="LZ214" s="3"/>
      <c r="MA214" s="3"/>
      <c r="MB214" s="3"/>
      <c r="MC214" s="3"/>
      <c r="MD214" s="3"/>
      <c r="ME214" s="3"/>
      <c r="MF214" s="3"/>
      <c r="MG214" s="3"/>
      <c r="MH214" s="3"/>
      <c r="MI214" s="3"/>
      <c r="MJ214" s="3"/>
      <c r="MK214" s="3"/>
      <c r="ML214" s="3"/>
      <c r="MM214" s="3"/>
      <c r="MN214" s="3"/>
      <c r="MO214" s="3"/>
      <c r="MP214" s="3"/>
      <c r="MQ214" s="3"/>
      <c r="MR214" s="3"/>
      <c r="MS214" s="3"/>
      <c r="MT214" s="3"/>
      <c r="MU214" s="3"/>
      <c r="MV214" s="3"/>
      <c r="MW214" s="3"/>
      <c r="MX214" s="3"/>
      <c r="MY214" s="3"/>
      <c r="MZ214" s="3"/>
      <c r="NA214" s="3"/>
      <c r="NB214" s="3"/>
      <c r="NC214" s="3"/>
      <c r="ND214" s="3"/>
      <c r="NE214" s="3"/>
      <c r="NF214" s="3"/>
      <c r="NG214" s="3"/>
      <c r="NH214" s="3"/>
      <c r="NI214" s="3"/>
      <c r="NJ214" s="3"/>
      <c r="NK214" s="3"/>
      <c r="NL214" s="3"/>
      <c r="NM214" s="3"/>
      <c r="NN214" s="3"/>
      <c r="NO214" s="3"/>
      <c r="NP214" s="3"/>
      <c r="NQ214" s="3"/>
      <c r="NR214" s="3"/>
      <c r="NS214" s="3"/>
      <c r="NT214" s="3"/>
      <c r="NU214" s="3"/>
      <c r="NV214" s="3"/>
      <c r="NW214" s="3"/>
      <c r="NX214" s="3"/>
      <c r="NY214" s="3"/>
      <c r="NZ214" s="3"/>
      <c r="OA214" s="3"/>
      <c r="OB214" s="3"/>
      <c r="OC214" s="3"/>
      <c r="OD214" s="3"/>
      <c r="OE214" s="3"/>
      <c r="OF214" s="3"/>
      <c r="OG214" s="3"/>
      <c r="OH214" s="3"/>
      <c r="OI214" s="3"/>
      <c r="OJ214" s="3"/>
      <c r="OK214" s="3"/>
      <c r="OL214" s="3"/>
      <c r="OM214" s="3"/>
      <c r="ON214" s="3"/>
      <c r="OO214" s="3"/>
      <c r="OP214" s="3"/>
      <c r="OQ214" s="3"/>
      <c r="OR214" s="3"/>
      <c r="OS214" s="3"/>
      <c r="OT214" s="3"/>
      <c r="OU214" s="3"/>
      <c r="OV214" s="3"/>
      <c r="OW214" s="3"/>
      <c r="OX214" s="3"/>
      <c r="OY214" s="3"/>
      <c r="OZ214" s="3"/>
      <c r="PA214" s="3"/>
      <c r="PB214" s="3"/>
      <c r="PC214" s="3"/>
      <c r="PD214" s="3"/>
      <c r="PE214" s="3"/>
    </row>
    <row r="215" spans="1:421" s="472" customFormat="1" ht="111" customHeight="1">
      <c r="A215" s="677">
        <v>86</v>
      </c>
      <c r="B215" s="601">
        <v>7000024508</v>
      </c>
      <c r="C215" s="601">
        <v>1060</v>
      </c>
      <c r="D215" s="601">
        <v>160</v>
      </c>
      <c r="E215" s="601">
        <v>50</v>
      </c>
      <c r="F215" s="601" t="s">
        <v>530</v>
      </c>
      <c r="G215" s="599">
        <v>100001277</v>
      </c>
      <c r="H215" s="321"/>
      <c r="I215" s="322"/>
      <c r="J215" s="321"/>
      <c r="K215" s="320"/>
      <c r="L215" s="600" t="s">
        <v>632</v>
      </c>
      <c r="M215" s="600" t="s">
        <v>219</v>
      </c>
      <c r="N215" s="600">
        <v>277</v>
      </c>
      <c r="O215" s="465"/>
      <c r="P215" s="601">
        <v>18</v>
      </c>
      <c r="Q215" s="318" t="str">
        <f t="shared" si="35"/>
        <v>INCLUDED</v>
      </c>
      <c r="R215" s="318" t="str">
        <f t="shared" si="31"/>
        <v>INCLUDED</v>
      </c>
      <c r="S215" s="318" t="str">
        <f t="shared" si="36"/>
        <v>INCLUDED</v>
      </c>
      <c r="T215" s="466">
        <f t="shared" si="21"/>
        <v>0</v>
      </c>
      <c r="U215" s="300">
        <f t="shared" si="22"/>
        <v>0</v>
      </c>
      <c r="V215" s="371">
        <f>Discount!$J$36</f>
        <v>0</v>
      </c>
      <c r="W215" s="300">
        <f t="shared" si="23"/>
        <v>0</v>
      </c>
      <c r="X215" s="301">
        <f t="shared" si="24"/>
        <v>0</v>
      </c>
      <c r="Y215" s="467">
        <f t="shared" si="25"/>
        <v>0</v>
      </c>
      <c r="Z215" s="546">
        <f t="shared" si="26"/>
        <v>0</v>
      </c>
      <c r="AA215" s="467">
        <f t="shared" si="27"/>
        <v>0</v>
      </c>
      <c r="AB215" s="468">
        <f t="shared" si="28"/>
        <v>0</v>
      </c>
      <c r="AC215" s="467">
        <f t="shared" si="29"/>
        <v>0</v>
      </c>
      <c r="AD215" s="468"/>
      <c r="AE215" s="550"/>
      <c r="AF215" s="6"/>
      <c r="AG215" s="6"/>
      <c r="AH215" s="6"/>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218"/>
      <c r="BI215" s="218"/>
      <c r="BJ215" s="218"/>
      <c r="BK215" s="218"/>
      <c r="BL215" s="218"/>
      <c r="BM215" s="218"/>
      <c r="BN215" s="218"/>
      <c r="BO215" s="218"/>
      <c r="BP215" s="218"/>
      <c r="BQ215" s="218"/>
      <c r="BR215" s="218"/>
      <c r="BS215" s="218"/>
      <c r="BT215" s="218"/>
      <c r="BU215" s="218"/>
      <c r="BV215" s="218"/>
      <c r="BW215" s="218"/>
      <c r="BX215" s="218"/>
      <c r="BY215" s="218"/>
      <c r="BZ215" s="218"/>
      <c r="CA215" s="218"/>
      <c r="CB215" s="218"/>
      <c r="CC215" s="218"/>
      <c r="CD215" s="218"/>
      <c r="CE215" s="218"/>
      <c r="CF215" s="218"/>
      <c r="CG215" s="218"/>
      <c r="CH215" s="218"/>
      <c r="CI215" s="218"/>
      <c r="CJ215" s="218"/>
      <c r="CK215" s="218"/>
      <c r="CL215" s="218"/>
      <c r="CM215" s="218"/>
      <c r="CN215" s="218"/>
      <c r="CO215" s="218"/>
      <c r="CP215" s="218"/>
      <c r="CQ215" s="218"/>
      <c r="CR215" s="218"/>
      <c r="CS215" s="218"/>
      <c r="CT215" s="218"/>
      <c r="CU215" s="218"/>
      <c r="CV215" s="218"/>
      <c r="CW215" s="218"/>
      <c r="CX215" s="218"/>
      <c r="CY215" s="218"/>
      <c r="CZ215" s="218"/>
      <c r="DA215" s="218"/>
      <c r="DB215" s="218"/>
      <c r="DC215" s="218"/>
      <c r="DD215" s="218"/>
      <c r="DE215" s="218"/>
      <c r="DF215" s="218"/>
      <c r="DG215" s="218"/>
      <c r="DH215" s="218"/>
      <c r="DI215" s="218"/>
      <c r="DJ215" s="218"/>
      <c r="DK215" s="218"/>
      <c r="DL215" s="218"/>
      <c r="DM215" s="218"/>
      <c r="DN215" s="218"/>
      <c r="DO215" s="218"/>
      <c r="DP215" s="218"/>
      <c r="DQ215" s="218"/>
      <c r="DR215" s="218"/>
      <c r="DS215" s="218"/>
      <c r="DT215" s="218"/>
      <c r="DU215" s="218"/>
      <c r="DV215" s="218"/>
      <c r="DW215" s="218"/>
      <c r="DX215" s="218"/>
      <c r="DY215" s="218"/>
      <c r="DZ215" s="218"/>
      <c r="EA215" s="218"/>
      <c r="EB215" s="218"/>
      <c r="EC215" s="218"/>
      <c r="ED215" s="218"/>
      <c r="EE215" s="218"/>
      <c r="EF215" s="218"/>
      <c r="EG215" s="218"/>
      <c r="EH215" s="218"/>
      <c r="EI215" s="218"/>
      <c r="EJ215" s="218"/>
      <c r="EK215" s="218"/>
      <c r="EL215" s="218"/>
      <c r="EM215" s="218"/>
      <c r="EN215" s="218"/>
      <c r="EO215" s="218"/>
      <c r="EP215" s="218"/>
      <c r="EQ215" s="218"/>
      <c r="ER215" s="218"/>
      <c r="ES215" s="218"/>
      <c r="ET215" s="218"/>
      <c r="EU215" s="218"/>
      <c r="EV215" s="218"/>
      <c r="EW215" s="218"/>
      <c r="EX215" s="218"/>
      <c r="EY215" s="218"/>
      <c r="EZ215" s="218"/>
      <c r="FA215" s="218"/>
      <c r="FB215" s="218"/>
      <c r="FC215" s="218"/>
      <c r="FD215" s="218"/>
      <c r="FE215" s="218"/>
      <c r="FF215" s="218"/>
      <c r="FG215" s="218"/>
      <c r="FH215" s="218"/>
      <c r="FI215" s="218"/>
      <c r="FJ215" s="218"/>
      <c r="FK215" s="218"/>
      <c r="FL215" s="218"/>
      <c r="FM215" s="218"/>
      <c r="FN215" s="218"/>
      <c r="FO215" s="218"/>
      <c r="FP215" s="218"/>
      <c r="FQ215" s="218"/>
      <c r="FR215" s="218"/>
      <c r="FS215" s="218"/>
      <c r="FT215" s="218"/>
      <c r="FU215" s="218"/>
      <c r="FV215" s="218"/>
      <c r="FW215" s="218"/>
      <c r="FX215" s="218"/>
      <c r="FY215" s="218"/>
      <c r="FZ215" s="218"/>
      <c r="GA215" s="218"/>
      <c r="GB215" s="218"/>
      <c r="GC215" s="218"/>
      <c r="GD215" s="218"/>
      <c r="GE215" s="218"/>
      <c r="GF215" s="218"/>
      <c r="GG215" s="218"/>
      <c r="GH215" s="218"/>
      <c r="GI215" s="218"/>
      <c r="GJ215" s="218"/>
      <c r="GK215" s="218"/>
      <c r="GL215" s="218"/>
      <c r="GM215" s="218"/>
      <c r="GN215" s="218"/>
      <c r="GO215" s="218"/>
      <c r="GP215" s="218"/>
      <c r="GQ215" s="218"/>
      <c r="GR215" s="218"/>
      <c r="GS215" s="218"/>
      <c r="GT215" s="218"/>
      <c r="GU215" s="218"/>
      <c r="GV215" s="218"/>
      <c r="GW215" s="218"/>
      <c r="GX215" s="218"/>
      <c r="GY215" s="218"/>
      <c r="GZ215" s="218"/>
      <c r="HA215" s="218"/>
      <c r="HB215" s="218"/>
      <c r="HC215" s="218"/>
      <c r="HD215" s="218"/>
      <c r="HE215" s="218"/>
      <c r="HF215" s="218"/>
      <c r="HG215" s="218"/>
      <c r="HH215" s="218"/>
      <c r="HI215" s="218"/>
      <c r="HJ215" s="218"/>
      <c r="HK215" s="218"/>
      <c r="HL215" s="218"/>
      <c r="HM215" s="218"/>
      <c r="HN215" s="218"/>
      <c r="HO215" s="218"/>
      <c r="HP215" s="218"/>
      <c r="HQ215" s="218"/>
      <c r="HR215" s="218"/>
      <c r="HS215" s="218"/>
      <c r="HT215" s="218"/>
      <c r="HU215" s="218"/>
      <c r="HV215" s="218"/>
      <c r="HW215" s="218"/>
      <c r="HX215" s="218"/>
      <c r="HY215" s="218"/>
      <c r="HZ215" s="218"/>
      <c r="IA215" s="218"/>
      <c r="IB215" s="218"/>
      <c r="IC215" s="218"/>
      <c r="ID215" s="218"/>
      <c r="IE215" s="218"/>
      <c r="IF215" s="218"/>
      <c r="IG215" s="218"/>
      <c r="IH215" s="218"/>
      <c r="II215" s="218"/>
      <c r="IJ215" s="218"/>
      <c r="IK215" s="218"/>
      <c r="IL215" s="218"/>
      <c r="IM215" s="218"/>
      <c r="IN215" s="218"/>
      <c r="IO215" s="218"/>
      <c r="IP215" s="218"/>
      <c r="IQ215" s="218"/>
      <c r="IR215" s="218"/>
      <c r="IS215" s="218"/>
      <c r="IT215" s="218"/>
      <c r="IU215" s="218"/>
      <c r="IV215" s="218"/>
      <c r="IW215" s="218"/>
      <c r="IX215" s="218"/>
      <c r="IY215" s="218"/>
      <c r="IZ215" s="218"/>
      <c r="JA215" s="218"/>
      <c r="JB215" s="218"/>
      <c r="JC215" s="218"/>
      <c r="JD215" s="218"/>
      <c r="JE215" s="218"/>
      <c r="JF215" s="218"/>
      <c r="JG215" s="218"/>
      <c r="JH215" s="218"/>
      <c r="JI215" s="218"/>
      <c r="JJ215" s="218"/>
      <c r="JK215" s="218"/>
      <c r="JL215" s="218"/>
      <c r="JM215" s="218"/>
      <c r="JN215" s="218"/>
      <c r="JO215" s="218"/>
      <c r="JP215" s="218"/>
      <c r="JQ215" s="218"/>
      <c r="JR215" s="218"/>
      <c r="JS215" s="218"/>
      <c r="JT215" s="218"/>
      <c r="JU215" s="218"/>
      <c r="JV215" s="218"/>
      <c r="JW215" s="218"/>
      <c r="JX215" s="218"/>
      <c r="JY215" s="218"/>
      <c r="JZ215" s="218"/>
      <c r="KA215" s="218"/>
      <c r="KB215" s="218"/>
      <c r="KC215" s="218"/>
      <c r="KD215" s="218"/>
      <c r="KE215" s="218"/>
      <c r="KF215" s="218"/>
      <c r="KG215" s="218"/>
      <c r="KH215" s="218"/>
      <c r="KI215" s="218"/>
      <c r="KJ215" s="218"/>
      <c r="KK215" s="218"/>
      <c r="KL215" s="218"/>
      <c r="KM215" s="218"/>
      <c r="KN215" s="218"/>
      <c r="KO215" s="218"/>
      <c r="KP215" s="218"/>
      <c r="KQ215" s="218"/>
      <c r="KR215" s="218"/>
      <c r="KS215" s="218"/>
      <c r="KT215" s="218"/>
      <c r="KU215" s="218"/>
      <c r="KV215" s="218"/>
      <c r="KW215" s="218"/>
      <c r="KX215" s="218"/>
      <c r="KY215" s="218"/>
      <c r="KZ215" s="218"/>
      <c r="LA215" s="218"/>
      <c r="LB215" s="218"/>
      <c r="LC215" s="218"/>
      <c r="LD215" s="218"/>
      <c r="LE215" s="218"/>
      <c r="LF215" s="218"/>
      <c r="LG215" s="218"/>
      <c r="LH215" s="218"/>
      <c r="LI215" s="218"/>
      <c r="LJ215" s="218"/>
      <c r="LK215" s="218"/>
      <c r="LL215" s="218"/>
      <c r="LM215" s="218"/>
      <c r="LN215" s="218"/>
      <c r="LO215" s="218"/>
      <c r="LP215" s="218"/>
      <c r="LQ215" s="218"/>
      <c r="LR215" s="218"/>
      <c r="LS215" s="218"/>
      <c r="LT215" s="218"/>
      <c r="LU215" s="218"/>
      <c r="LV215" s="218"/>
      <c r="LW215" s="218"/>
      <c r="LX215" s="218"/>
      <c r="LY215" s="218"/>
      <c r="LZ215" s="218"/>
      <c r="MA215" s="218"/>
      <c r="MB215" s="218"/>
      <c r="MC215" s="218"/>
      <c r="MD215" s="218"/>
      <c r="ME215" s="218"/>
      <c r="MF215" s="218"/>
      <c r="MG215" s="218"/>
      <c r="MH215" s="218"/>
      <c r="MI215" s="218"/>
      <c r="MJ215" s="218"/>
      <c r="MK215" s="218"/>
      <c r="ML215" s="218"/>
      <c r="MM215" s="218"/>
      <c r="MN215" s="218"/>
      <c r="MO215" s="218"/>
      <c r="MP215" s="218"/>
      <c r="MQ215" s="218"/>
      <c r="MR215" s="218"/>
      <c r="MS215" s="218"/>
      <c r="MT215" s="218"/>
      <c r="MU215" s="218"/>
      <c r="MV215" s="218"/>
      <c r="MW215" s="218"/>
      <c r="MX215" s="218"/>
      <c r="MY215" s="218"/>
      <c r="MZ215" s="218"/>
      <c r="NA215" s="218"/>
      <c r="NB215" s="218"/>
      <c r="NC215" s="218"/>
      <c r="ND215" s="218"/>
      <c r="NE215" s="218"/>
      <c r="NF215" s="218"/>
      <c r="NG215" s="218"/>
      <c r="NH215" s="218"/>
      <c r="NI215" s="218"/>
      <c r="NJ215" s="218"/>
      <c r="NK215" s="218"/>
      <c r="NL215" s="218"/>
      <c r="NM215" s="218"/>
      <c r="NN215" s="218"/>
      <c r="NO215" s="218"/>
      <c r="NP215" s="218"/>
      <c r="NQ215" s="218"/>
      <c r="NR215" s="218"/>
      <c r="NS215" s="218"/>
      <c r="NT215" s="218"/>
      <c r="NU215" s="218"/>
      <c r="NV215" s="218"/>
      <c r="NW215" s="218"/>
      <c r="NX215" s="218"/>
      <c r="NY215" s="218"/>
      <c r="NZ215" s="218"/>
      <c r="OA215" s="218"/>
      <c r="OB215" s="218"/>
      <c r="OC215" s="218"/>
      <c r="OD215" s="218"/>
      <c r="OE215" s="218"/>
      <c r="OF215" s="218"/>
      <c r="OG215" s="218"/>
      <c r="OH215" s="218"/>
      <c r="OI215" s="218"/>
      <c r="OJ215" s="218"/>
      <c r="OK215" s="218"/>
      <c r="OL215" s="218"/>
      <c r="OM215" s="218"/>
      <c r="ON215" s="218"/>
      <c r="OO215" s="218"/>
      <c r="OP215" s="218"/>
      <c r="OQ215" s="218"/>
      <c r="OR215" s="218"/>
      <c r="OS215" s="218"/>
      <c r="OT215" s="218"/>
      <c r="OU215" s="218"/>
      <c r="OV215" s="218"/>
      <c r="OW215" s="218"/>
      <c r="OX215" s="218"/>
      <c r="OY215" s="218"/>
      <c r="OZ215" s="218"/>
      <c r="PA215" s="218"/>
      <c r="PB215" s="218"/>
      <c r="PC215" s="218"/>
      <c r="PD215" s="218"/>
      <c r="PE215" s="218"/>
    </row>
    <row r="216" spans="1:421" s="469" customFormat="1" ht="111" customHeight="1">
      <c r="A216" s="677">
        <v>87</v>
      </c>
      <c r="B216" s="601">
        <v>7000024508</v>
      </c>
      <c r="C216" s="601">
        <v>1060</v>
      </c>
      <c r="D216" s="601">
        <v>160</v>
      </c>
      <c r="E216" s="601">
        <v>60</v>
      </c>
      <c r="F216" s="601" t="s">
        <v>530</v>
      </c>
      <c r="G216" s="599">
        <v>100001279</v>
      </c>
      <c r="H216" s="321"/>
      <c r="I216" s="322"/>
      <c r="J216" s="321"/>
      <c r="K216" s="320"/>
      <c r="L216" s="600" t="s">
        <v>633</v>
      </c>
      <c r="M216" s="600" t="s">
        <v>220</v>
      </c>
      <c r="N216" s="600">
        <v>71</v>
      </c>
      <c r="O216" s="465"/>
      <c r="P216" s="601">
        <v>18</v>
      </c>
      <c r="Q216" s="318" t="str">
        <f t="shared" si="35"/>
        <v>INCLUDED</v>
      </c>
      <c r="R216" s="318" t="str">
        <f t="shared" si="31"/>
        <v>INCLUDED</v>
      </c>
      <c r="S216" s="318" t="str">
        <f t="shared" si="36"/>
        <v>INCLUDED</v>
      </c>
      <c r="T216" s="466">
        <f t="shared" si="21"/>
        <v>0</v>
      </c>
      <c r="U216" s="300">
        <f t="shared" si="22"/>
        <v>0</v>
      </c>
      <c r="V216" s="371">
        <f>Discount!$J$36</f>
        <v>0</v>
      </c>
      <c r="W216" s="300">
        <f t="shared" si="23"/>
        <v>0</v>
      </c>
      <c r="X216" s="301">
        <f t="shared" si="24"/>
        <v>0</v>
      </c>
      <c r="Y216" s="467">
        <f t="shared" si="25"/>
        <v>0</v>
      </c>
      <c r="Z216" s="546">
        <f t="shared" si="26"/>
        <v>0</v>
      </c>
      <c r="AA216" s="467">
        <f t="shared" si="27"/>
        <v>0</v>
      </c>
      <c r="AB216" s="468">
        <f t="shared" si="28"/>
        <v>0</v>
      </c>
      <c r="AC216" s="467">
        <f t="shared" si="29"/>
        <v>0</v>
      </c>
      <c r="AD216" s="468"/>
      <c r="AE216" s="550"/>
      <c r="AF216" s="6"/>
      <c r="AG216" s="6"/>
      <c r="AH216" s="6"/>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c r="GF216" s="3"/>
      <c r="GG216" s="3"/>
      <c r="GH216" s="3"/>
      <c r="GI216" s="3"/>
      <c r="GJ216" s="3"/>
      <c r="GK216" s="3"/>
      <c r="GL216" s="3"/>
      <c r="GM216" s="3"/>
      <c r="GN216" s="3"/>
      <c r="GO216" s="3"/>
      <c r="GP216" s="3"/>
      <c r="GQ216" s="3"/>
      <c r="GR216" s="3"/>
      <c r="GS216" s="3"/>
      <c r="GT216" s="3"/>
      <c r="GU216" s="3"/>
      <c r="GV216" s="3"/>
      <c r="GW216" s="3"/>
      <c r="GX216" s="3"/>
      <c r="GY216" s="3"/>
      <c r="GZ216" s="3"/>
      <c r="HA216" s="3"/>
      <c r="HB216" s="3"/>
      <c r="HC216" s="3"/>
      <c r="HD216" s="3"/>
      <c r="HE216" s="3"/>
      <c r="HF216" s="3"/>
      <c r="HG216" s="3"/>
      <c r="HH216" s="3"/>
      <c r="HI216" s="3"/>
      <c r="HJ216" s="3"/>
      <c r="HK216" s="3"/>
      <c r="HL216" s="3"/>
      <c r="HM216" s="3"/>
      <c r="HN216" s="3"/>
      <c r="HO216" s="3"/>
      <c r="HP216" s="3"/>
      <c r="HQ216" s="3"/>
      <c r="HR216" s="3"/>
      <c r="HS216" s="3"/>
      <c r="HT216" s="3"/>
      <c r="HU216" s="3"/>
      <c r="HV216" s="3"/>
      <c r="HW216" s="3"/>
      <c r="HX216" s="3"/>
      <c r="HY216" s="3"/>
      <c r="HZ216" s="3"/>
      <c r="IA216" s="3"/>
      <c r="IB216" s="3"/>
      <c r="IC216" s="3"/>
      <c r="ID216" s="3"/>
      <c r="IE216" s="3"/>
      <c r="IF216" s="3"/>
      <c r="IG216" s="3"/>
      <c r="IH216" s="3"/>
      <c r="II216" s="3"/>
      <c r="IJ216" s="3"/>
      <c r="IK216" s="3"/>
      <c r="IL216" s="3"/>
      <c r="IM216" s="3"/>
      <c r="IN216" s="3"/>
      <c r="IO216" s="3"/>
      <c r="IP216" s="3"/>
      <c r="IQ216" s="3"/>
      <c r="IR216" s="3"/>
      <c r="IS216" s="3"/>
      <c r="IT216" s="3"/>
      <c r="IU216" s="3"/>
      <c r="IV216" s="3"/>
      <c r="IW216" s="3"/>
      <c r="IX216" s="3"/>
      <c r="IY216" s="3"/>
      <c r="IZ216" s="3"/>
      <c r="JA216" s="3"/>
      <c r="JB216" s="3"/>
      <c r="JC216" s="3"/>
      <c r="JD216" s="3"/>
      <c r="JE216" s="3"/>
      <c r="JF216" s="3"/>
      <c r="JG216" s="3"/>
      <c r="JH216" s="3"/>
      <c r="JI216" s="3"/>
      <c r="JJ216" s="3"/>
      <c r="JK216" s="3"/>
      <c r="JL216" s="3"/>
      <c r="JM216" s="3"/>
      <c r="JN216" s="3"/>
      <c r="JO216" s="3"/>
      <c r="JP216" s="3"/>
      <c r="JQ216" s="3"/>
      <c r="JR216" s="3"/>
      <c r="JS216" s="3"/>
      <c r="JT216" s="3"/>
      <c r="JU216" s="3"/>
      <c r="JV216" s="3"/>
      <c r="JW216" s="3"/>
      <c r="JX216" s="3"/>
      <c r="JY216" s="3"/>
      <c r="JZ216" s="3"/>
      <c r="KA216" s="3"/>
      <c r="KB216" s="3"/>
      <c r="KC216" s="3"/>
      <c r="KD216" s="3"/>
      <c r="KE216" s="3"/>
      <c r="KF216" s="3"/>
      <c r="KG216" s="3"/>
      <c r="KH216" s="3"/>
      <c r="KI216" s="3"/>
      <c r="KJ216" s="3"/>
      <c r="KK216" s="3"/>
      <c r="KL216" s="3"/>
      <c r="KM216" s="3"/>
      <c r="KN216" s="3"/>
      <c r="KO216" s="3"/>
      <c r="KP216" s="3"/>
      <c r="KQ216" s="3"/>
      <c r="KR216" s="3"/>
      <c r="KS216" s="3"/>
      <c r="KT216" s="3"/>
      <c r="KU216" s="3"/>
      <c r="KV216" s="3"/>
      <c r="KW216" s="3"/>
      <c r="KX216" s="3"/>
      <c r="KY216" s="3"/>
      <c r="KZ216" s="3"/>
      <c r="LA216" s="3"/>
      <c r="LB216" s="3"/>
      <c r="LC216" s="3"/>
      <c r="LD216" s="3"/>
      <c r="LE216" s="3"/>
      <c r="LF216" s="3"/>
      <c r="LG216" s="3"/>
      <c r="LH216" s="3"/>
      <c r="LI216" s="3"/>
      <c r="LJ216" s="3"/>
      <c r="LK216" s="3"/>
      <c r="LL216" s="3"/>
      <c r="LM216" s="3"/>
      <c r="LN216" s="3"/>
      <c r="LO216" s="3"/>
      <c r="LP216" s="3"/>
      <c r="LQ216" s="3"/>
      <c r="LR216" s="3"/>
      <c r="LS216" s="3"/>
      <c r="LT216" s="3"/>
      <c r="LU216" s="3"/>
      <c r="LV216" s="3"/>
      <c r="LW216" s="3"/>
      <c r="LX216" s="3"/>
      <c r="LY216" s="3"/>
      <c r="LZ216" s="3"/>
      <c r="MA216" s="3"/>
      <c r="MB216" s="3"/>
      <c r="MC216" s="3"/>
      <c r="MD216" s="3"/>
      <c r="ME216" s="3"/>
      <c r="MF216" s="3"/>
      <c r="MG216" s="3"/>
      <c r="MH216" s="3"/>
      <c r="MI216" s="3"/>
      <c r="MJ216" s="3"/>
      <c r="MK216" s="3"/>
      <c r="ML216" s="3"/>
      <c r="MM216" s="3"/>
      <c r="MN216" s="3"/>
      <c r="MO216" s="3"/>
      <c r="MP216" s="3"/>
      <c r="MQ216" s="3"/>
      <c r="MR216" s="3"/>
      <c r="MS216" s="3"/>
      <c r="MT216" s="3"/>
      <c r="MU216" s="3"/>
      <c r="MV216" s="3"/>
      <c r="MW216" s="3"/>
      <c r="MX216" s="3"/>
      <c r="MY216" s="3"/>
      <c r="MZ216" s="3"/>
      <c r="NA216" s="3"/>
      <c r="NB216" s="3"/>
      <c r="NC216" s="3"/>
      <c r="ND216" s="3"/>
      <c r="NE216" s="3"/>
      <c r="NF216" s="3"/>
      <c r="NG216" s="3"/>
      <c r="NH216" s="3"/>
      <c r="NI216" s="3"/>
      <c r="NJ216" s="3"/>
      <c r="NK216" s="3"/>
      <c r="NL216" s="3"/>
      <c r="NM216" s="3"/>
      <c r="NN216" s="3"/>
      <c r="NO216" s="3"/>
      <c r="NP216" s="3"/>
      <c r="NQ216" s="3"/>
      <c r="NR216" s="3"/>
      <c r="NS216" s="3"/>
      <c r="NT216" s="3"/>
      <c r="NU216" s="3"/>
      <c r="NV216" s="3"/>
      <c r="NW216" s="3"/>
      <c r="NX216" s="3"/>
      <c r="NY216" s="3"/>
      <c r="NZ216" s="3"/>
      <c r="OA216" s="3"/>
      <c r="OB216" s="3"/>
      <c r="OC216" s="3"/>
      <c r="OD216" s="3"/>
      <c r="OE216" s="3"/>
      <c r="OF216" s="3"/>
      <c r="OG216" s="3"/>
      <c r="OH216" s="3"/>
      <c r="OI216" s="3"/>
      <c r="OJ216" s="3"/>
      <c r="OK216" s="3"/>
      <c r="OL216" s="3"/>
      <c r="OM216" s="3"/>
      <c r="ON216" s="3"/>
      <c r="OO216" s="3"/>
      <c r="OP216" s="3"/>
      <c r="OQ216" s="3"/>
      <c r="OR216" s="3"/>
      <c r="OS216" s="3"/>
      <c r="OT216" s="3"/>
      <c r="OU216" s="3"/>
      <c r="OV216" s="3"/>
      <c r="OW216" s="3"/>
      <c r="OX216" s="3"/>
      <c r="OY216" s="3"/>
      <c r="OZ216" s="3"/>
      <c r="PA216" s="3"/>
      <c r="PB216" s="3"/>
      <c r="PC216" s="3"/>
      <c r="PD216" s="3"/>
      <c r="PE216" s="3"/>
    </row>
    <row r="217" spans="1:421" s="469" customFormat="1" ht="111" customHeight="1">
      <c r="A217" s="677">
        <v>88</v>
      </c>
      <c r="B217" s="601">
        <v>7000024508</v>
      </c>
      <c r="C217" s="601">
        <v>1070</v>
      </c>
      <c r="D217" s="601">
        <v>180</v>
      </c>
      <c r="E217" s="601">
        <v>10</v>
      </c>
      <c r="F217" s="601" t="s">
        <v>531</v>
      </c>
      <c r="G217" s="599">
        <v>100044268</v>
      </c>
      <c r="H217" s="321"/>
      <c r="I217" s="322"/>
      <c r="J217" s="321"/>
      <c r="K217" s="320"/>
      <c r="L217" s="600" t="s">
        <v>634</v>
      </c>
      <c r="M217" s="600" t="s">
        <v>363</v>
      </c>
      <c r="N217" s="600">
        <v>45</v>
      </c>
      <c r="O217" s="465"/>
      <c r="P217" s="601">
        <v>18</v>
      </c>
      <c r="Q217" s="318" t="str">
        <f t="shared" si="35"/>
        <v>INCLUDED</v>
      </c>
      <c r="R217" s="318" t="str">
        <f t="shared" si="31"/>
        <v>INCLUDED</v>
      </c>
      <c r="S217" s="318" t="str">
        <f t="shared" si="36"/>
        <v>INCLUDED</v>
      </c>
      <c r="T217" s="466">
        <f t="shared" si="21"/>
        <v>0</v>
      </c>
      <c r="U217" s="300">
        <f t="shared" si="22"/>
        <v>0</v>
      </c>
      <c r="V217" s="371">
        <f>Discount!$J$36</f>
        <v>0</v>
      </c>
      <c r="W217" s="300">
        <f t="shared" si="23"/>
        <v>0</v>
      </c>
      <c r="X217" s="301">
        <f t="shared" si="24"/>
        <v>0</v>
      </c>
      <c r="Y217" s="467">
        <f t="shared" si="25"/>
        <v>0</v>
      </c>
      <c r="Z217" s="546">
        <f t="shared" si="26"/>
        <v>0</v>
      </c>
      <c r="AA217" s="467">
        <f t="shared" si="27"/>
        <v>0</v>
      </c>
      <c r="AB217" s="468">
        <f t="shared" si="28"/>
        <v>0</v>
      </c>
      <c r="AC217" s="467">
        <f t="shared" si="29"/>
        <v>0</v>
      </c>
      <c r="AD217" s="468"/>
      <c r="AE217" s="550"/>
      <c r="AF217" s="6"/>
      <c r="AG217" s="6"/>
      <c r="AH217" s="6"/>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c r="GB217" s="3"/>
      <c r="GC217" s="3"/>
      <c r="GD217" s="3"/>
      <c r="GE217" s="3"/>
      <c r="GF217" s="3"/>
      <c r="GG217" s="3"/>
      <c r="GH217" s="3"/>
      <c r="GI217" s="3"/>
      <c r="GJ217" s="3"/>
      <c r="GK217" s="3"/>
      <c r="GL217" s="3"/>
      <c r="GM217" s="3"/>
      <c r="GN217" s="3"/>
      <c r="GO217" s="3"/>
      <c r="GP217" s="3"/>
      <c r="GQ217" s="3"/>
      <c r="GR217" s="3"/>
      <c r="GS217" s="3"/>
      <c r="GT217" s="3"/>
      <c r="GU217" s="3"/>
      <c r="GV217" s="3"/>
      <c r="GW217" s="3"/>
      <c r="GX217" s="3"/>
      <c r="GY217" s="3"/>
      <c r="GZ217" s="3"/>
      <c r="HA217" s="3"/>
      <c r="HB217" s="3"/>
      <c r="HC217" s="3"/>
      <c r="HD217" s="3"/>
      <c r="HE217" s="3"/>
      <c r="HF217" s="3"/>
      <c r="HG217" s="3"/>
      <c r="HH217" s="3"/>
      <c r="HI217" s="3"/>
      <c r="HJ217" s="3"/>
      <c r="HK217" s="3"/>
      <c r="HL217" s="3"/>
      <c r="HM217" s="3"/>
      <c r="HN217" s="3"/>
      <c r="HO217" s="3"/>
      <c r="HP217" s="3"/>
      <c r="HQ217" s="3"/>
      <c r="HR217" s="3"/>
      <c r="HS217" s="3"/>
      <c r="HT217" s="3"/>
      <c r="HU217" s="3"/>
      <c r="HV217" s="3"/>
      <c r="HW217" s="3"/>
      <c r="HX217" s="3"/>
      <c r="HY217" s="3"/>
      <c r="HZ217" s="3"/>
      <c r="IA217" s="3"/>
      <c r="IB217" s="3"/>
      <c r="IC217" s="3"/>
      <c r="ID217" s="3"/>
      <c r="IE217" s="3"/>
      <c r="IF217" s="3"/>
      <c r="IG217" s="3"/>
      <c r="IH217" s="3"/>
      <c r="II217" s="3"/>
      <c r="IJ217" s="3"/>
      <c r="IK217" s="3"/>
      <c r="IL217" s="3"/>
      <c r="IM217" s="3"/>
      <c r="IN217" s="3"/>
      <c r="IO217" s="3"/>
      <c r="IP217" s="3"/>
      <c r="IQ217" s="3"/>
      <c r="IR217" s="3"/>
      <c r="IS217" s="3"/>
      <c r="IT217" s="3"/>
      <c r="IU217" s="3"/>
      <c r="IV217" s="3"/>
      <c r="IW217" s="3"/>
      <c r="IX217" s="3"/>
      <c r="IY217" s="3"/>
      <c r="IZ217" s="3"/>
      <c r="JA217" s="3"/>
      <c r="JB217" s="3"/>
      <c r="JC217" s="3"/>
      <c r="JD217" s="3"/>
      <c r="JE217" s="3"/>
      <c r="JF217" s="3"/>
      <c r="JG217" s="3"/>
      <c r="JH217" s="3"/>
      <c r="JI217" s="3"/>
      <c r="JJ217" s="3"/>
      <c r="JK217" s="3"/>
      <c r="JL217" s="3"/>
      <c r="JM217" s="3"/>
      <c r="JN217" s="3"/>
      <c r="JO217" s="3"/>
      <c r="JP217" s="3"/>
      <c r="JQ217" s="3"/>
      <c r="JR217" s="3"/>
      <c r="JS217" s="3"/>
      <c r="JT217" s="3"/>
      <c r="JU217" s="3"/>
      <c r="JV217" s="3"/>
      <c r="JW217" s="3"/>
      <c r="JX217" s="3"/>
      <c r="JY217" s="3"/>
      <c r="JZ217" s="3"/>
      <c r="KA217" s="3"/>
      <c r="KB217" s="3"/>
      <c r="KC217" s="3"/>
      <c r="KD217" s="3"/>
      <c r="KE217" s="3"/>
      <c r="KF217" s="3"/>
      <c r="KG217" s="3"/>
      <c r="KH217" s="3"/>
      <c r="KI217" s="3"/>
      <c r="KJ217" s="3"/>
      <c r="KK217" s="3"/>
      <c r="KL217" s="3"/>
      <c r="KM217" s="3"/>
      <c r="KN217" s="3"/>
      <c r="KO217" s="3"/>
      <c r="KP217" s="3"/>
      <c r="KQ217" s="3"/>
      <c r="KR217" s="3"/>
      <c r="KS217" s="3"/>
      <c r="KT217" s="3"/>
      <c r="KU217" s="3"/>
      <c r="KV217" s="3"/>
      <c r="KW217" s="3"/>
      <c r="KX217" s="3"/>
      <c r="KY217" s="3"/>
      <c r="KZ217" s="3"/>
      <c r="LA217" s="3"/>
      <c r="LB217" s="3"/>
      <c r="LC217" s="3"/>
      <c r="LD217" s="3"/>
      <c r="LE217" s="3"/>
      <c r="LF217" s="3"/>
      <c r="LG217" s="3"/>
      <c r="LH217" s="3"/>
      <c r="LI217" s="3"/>
      <c r="LJ217" s="3"/>
      <c r="LK217" s="3"/>
      <c r="LL217" s="3"/>
      <c r="LM217" s="3"/>
      <c r="LN217" s="3"/>
      <c r="LO217" s="3"/>
      <c r="LP217" s="3"/>
      <c r="LQ217" s="3"/>
      <c r="LR217" s="3"/>
      <c r="LS217" s="3"/>
      <c r="LT217" s="3"/>
      <c r="LU217" s="3"/>
      <c r="LV217" s="3"/>
      <c r="LW217" s="3"/>
      <c r="LX217" s="3"/>
      <c r="LY217" s="3"/>
      <c r="LZ217" s="3"/>
      <c r="MA217" s="3"/>
      <c r="MB217" s="3"/>
      <c r="MC217" s="3"/>
      <c r="MD217" s="3"/>
      <c r="ME217" s="3"/>
      <c r="MF217" s="3"/>
      <c r="MG217" s="3"/>
      <c r="MH217" s="3"/>
      <c r="MI217" s="3"/>
      <c r="MJ217" s="3"/>
      <c r="MK217" s="3"/>
      <c r="ML217" s="3"/>
      <c r="MM217" s="3"/>
      <c r="MN217" s="3"/>
      <c r="MO217" s="3"/>
      <c r="MP217" s="3"/>
      <c r="MQ217" s="3"/>
      <c r="MR217" s="3"/>
      <c r="MS217" s="3"/>
      <c r="MT217" s="3"/>
      <c r="MU217" s="3"/>
      <c r="MV217" s="3"/>
      <c r="MW217" s="3"/>
      <c r="MX217" s="3"/>
      <c r="MY217" s="3"/>
      <c r="MZ217" s="3"/>
      <c r="NA217" s="3"/>
      <c r="NB217" s="3"/>
      <c r="NC217" s="3"/>
      <c r="ND217" s="3"/>
      <c r="NE217" s="3"/>
      <c r="NF217" s="3"/>
      <c r="NG217" s="3"/>
      <c r="NH217" s="3"/>
      <c r="NI217" s="3"/>
      <c r="NJ217" s="3"/>
      <c r="NK217" s="3"/>
      <c r="NL217" s="3"/>
      <c r="NM217" s="3"/>
      <c r="NN217" s="3"/>
      <c r="NO217" s="3"/>
      <c r="NP217" s="3"/>
      <c r="NQ217" s="3"/>
      <c r="NR217" s="3"/>
      <c r="NS217" s="3"/>
      <c r="NT217" s="3"/>
      <c r="NU217" s="3"/>
      <c r="NV217" s="3"/>
      <c r="NW217" s="3"/>
      <c r="NX217" s="3"/>
      <c r="NY217" s="3"/>
      <c r="NZ217" s="3"/>
      <c r="OA217" s="3"/>
      <c r="OB217" s="3"/>
      <c r="OC217" s="3"/>
      <c r="OD217" s="3"/>
      <c r="OE217" s="3"/>
      <c r="OF217" s="3"/>
      <c r="OG217" s="3"/>
      <c r="OH217" s="3"/>
      <c r="OI217" s="3"/>
      <c r="OJ217" s="3"/>
      <c r="OK217" s="3"/>
      <c r="OL217" s="3"/>
      <c r="OM217" s="3"/>
      <c r="ON217" s="3"/>
      <c r="OO217" s="3"/>
      <c r="OP217" s="3"/>
      <c r="OQ217" s="3"/>
      <c r="OR217" s="3"/>
      <c r="OS217" s="3"/>
      <c r="OT217" s="3"/>
      <c r="OU217" s="3"/>
      <c r="OV217" s="3"/>
      <c r="OW217" s="3"/>
      <c r="OX217" s="3"/>
      <c r="OY217" s="3"/>
      <c r="OZ217" s="3"/>
      <c r="PA217" s="3"/>
      <c r="PB217" s="3"/>
      <c r="PC217" s="3"/>
      <c r="PD217" s="3"/>
      <c r="PE217" s="3"/>
    </row>
    <row r="218" spans="1:421" s="469" customFormat="1" ht="111" customHeight="1">
      <c r="A218" s="677">
        <v>89</v>
      </c>
      <c r="B218" s="601">
        <v>7000024508</v>
      </c>
      <c r="C218" s="601">
        <v>1080</v>
      </c>
      <c r="D218" s="601">
        <v>190</v>
      </c>
      <c r="E218" s="601">
        <v>10</v>
      </c>
      <c r="F218" s="601" t="s">
        <v>532</v>
      </c>
      <c r="G218" s="599">
        <v>100001285</v>
      </c>
      <c r="H218" s="321"/>
      <c r="I218" s="322"/>
      <c r="J218" s="321"/>
      <c r="K218" s="320"/>
      <c r="L218" s="600" t="s">
        <v>635</v>
      </c>
      <c r="M218" s="600" t="s">
        <v>424</v>
      </c>
      <c r="N218" s="600">
        <v>270</v>
      </c>
      <c r="O218" s="465"/>
      <c r="P218" s="601">
        <v>18</v>
      </c>
      <c r="Q218" s="318" t="str">
        <f t="shared" si="35"/>
        <v>INCLUDED</v>
      </c>
      <c r="R218" s="318" t="str">
        <f t="shared" si="31"/>
        <v>INCLUDED</v>
      </c>
      <c r="S218" s="318" t="str">
        <f t="shared" si="36"/>
        <v>INCLUDED</v>
      </c>
      <c r="T218" s="466">
        <f t="shared" si="21"/>
        <v>0</v>
      </c>
      <c r="U218" s="300">
        <f t="shared" si="22"/>
        <v>0</v>
      </c>
      <c r="V218" s="371">
        <f>Discount!$J$36</f>
        <v>0</v>
      </c>
      <c r="W218" s="300">
        <f t="shared" si="23"/>
        <v>0</v>
      </c>
      <c r="X218" s="301">
        <f t="shared" si="24"/>
        <v>0</v>
      </c>
      <c r="Y218" s="467">
        <f t="shared" si="25"/>
        <v>0</v>
      </c>
      <c r="Z218" s="546">
        <f t="shared" si="26"/>
        <v>0</v>
      </c>
      <c r="AA218" s="467">
        <f t="shared" si="27"/>
        <v>0</v>
      </c>
      <c r="AB218" s="468">
        <f t="shared" si="28"/>
        <v>0</v>
      </c>
      <c r="AC218" s="467">
        <f t="shared" si="29"/>
        <v>0</v>
      </c>
      <c r="AD218" s="468"/>
      <c r="AE218" s="550"/>
      <c r="AF218" s="6"/>
      <c r="AG218" s="6"/>
      <c r="AH218" s="6"/>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c r="GI218" s="3"/>
      <c r="GJ218" s="3"/>
      <c r="GK218" s="3"/>
      <c r="GL218" s="3"/>
      <c r="GM218" s="3"/>
      <c r="GN218" s="3"/>
      <c r="GO218" s="3"/>
      <c r="GP218" s="3"/>
      <c r="GQ218" s="3"/>
      <c r="GR218" s="3"/>
      <c r="GS218" s="3"/>
      <c r="GT218" s="3"/>
      <c r="GU218" s="3"/>
      <c r="GV218" s="3"/>
      <c r="GW218" s="3"/>
      <c r="GX218" s="3"/>
      <c r="GY218" s="3"/>
      <c r="GZ218" s="3"/>
      <c r="HA218" s="3"/>
      <c r="HB218" s="3"/>
      <c r="HC218" s="3"/>
      <c r="HD218" s="3"/>
      <c r="HE218" s="3"/>
      <c r="HF218" s="3"/>
      <c r="HG218" s="3"/>
      <c r="HH218" s="3"/>
      <c r="HI218" s="3"/>
      <c r="HJ218" s="3"/>
      <c r="HK218" s="3"/>
      <c r="HL218" s="3"/>
      <c r="HM218" s="3"/>
      <c r="HN218" s="3"/>
      <c r="HO218" s="3"/>
      <c r="HP218" s="3"/>
      <c r="HQ218" s="3"/>
      <c r="HR218" s="3"/>
      <c r="HS218" s="3"/>
      <c r="HT218" s="3"/>
      <c r="HU218" s="3"/>
      <c r="HV218" s="3"/>
      <c r="HW218" s="3"/>
      <c r="HX218" s="3"/>
      <c r="HY218" s="3"/>
      <c r="HZ218" s="3"/>
      <c r="IA218" s="3"/>
      <c r="IB218" s="3"/>
      <c r="IC218" s="3"/>
      <c r="ID218" s="3"/>
      <c r="IE218" s="3"/>
      <c r="IF218" s="3"/>
      <c r="IG218" s="3"/>
      <c r="IH218" s="3"/>
      <c r="II218" s="3"/>
      <c r="IJ218" s="3"/>
      <c r="IK218" s="3"/>
      <c r="IL218" s="3"/>
      <c r="IM218" s="3"/>
      <c r="IN218" s="3"/>
      <c r="IO218" s="3"/>
      <c r="IP218" s="3"/>
      <c r="IQ218" s="3"/>
      <c r="IR218" s="3"/>
      <c r="IS218" s="3"/>
      <c r="IT218" s="3"/>
      <c r="IU218" s="3"/>
      <c r="IV218" s="3"/>
      <c r="IW218" s="3"/>
      <c r="IX218" s="3"/>
      <c r="IY218" s="3"/>
      <c r="IZ218" s="3"/>
      <c r="JA218" s="3"/>
      <c r="JB218" s="3"/>
      <c r="JC218" s="3"/>
      <c r="JD218" s="3"/>
      <c r="JE218" s="3"/>
      <c r="JF218" s="3"/>
      <c r="JG218" s="3"/>
      <c r="JH218" s="3"/>
      <c r="JI218" s="3"/>
      <c r="JJ218" s="3"/>
      <c r="JK218" s="3"/>
      <c r="JL218" s="3"/>
      <c r="JM218" s="3"/>
      <c r="JN218" s="3"/>
      <c r="JO218" s="3"/>
      <c r="JP218" s="3"/>
      <c r="JQ218" s="3"/>
      <c r="JR218" s="3"/>
      <c r="JS218" s="3"/>
      <c r="JT218" s="3"/>
      <c r="JU218" s="3"/>
      <c r="JV218" s="3"/>
      <c r="JW218" s="3"/>
      <c r="JX218" s="3"/>
      <c r="JY218" s="3"/>
      <c r="JZ218" s="3"/>
      <c r="KA218" s="3"/>
      <c r="KB218" s="3"/>
      <c r="KC218" s="3"/>
      <c r="KD218" s="3"/>
      <c r="KE218" s="3"/>
      <c r="KF218" s="3"/>
      <c r="KG218" s="3"/>
      <c r="KH218" s="3"/>
      <c r="KI218" s="3"/>
      <c r="KJ218" s="3"/>
      <c r="KK218" s="3"/>
      <c r="KL218" s="3"/>
      <c r="KM218" s="3"/>
      <c r="KN218" s="3"/>
      <c r="KO218" s="3"/>
      <c r="KP218" s="3"/>
      <c r="KQ218" s="3"/>
      <c r="KR218" s="3"/>
      <c r="KS218" s="3"/>
      <c r="KT218" s="3"/>
      <c r="KU218" s="3"/>
      <c r="KV218" s="3"/>
      <c r="KW218" s="3"/>
      <c r="KX218" s="3"/>
      <c r="KY218" s="3"/>
      <c r="KZ218" s="3"/>
      <c r="LA218" s="3"/>
      <c r="LB218" s="3"/>
      <c r="LC218" s="3"/>
      <c r="LD218" s="3"/>
      <c r="LE218" s="3"/>
      <c r="LF218" s="3"/>
      <c r="LG218" s="3"/>
      <c r="LH218" s="3"/>
      <c r="LI218" s="3"/>
      <c r="LJ218" s="3"/>
      <c r="LK218" s="3"/>
      <c r="LL218" s="3"/>
      <c r="LM218" s="3"/>
      <c r="LN218" s="3"/>
      <c r="LO218" s="3"/>
      <c r="LP218" s="3"/>
      <c r="LQ218" s="3"/>
      <c r="LR218" s="3"/>
      <c r="LS218" s="3"/>
      <c r="LT218" s="3"/>
      <c r="LU218" s="3"/>
      <c r="LV218" s="3"/>
      <c r="LW218" s="3"/>
      <c r="LX218" s="3"/>
      <c r="LY218" s="3"/>
      <c r="LZ218" s="3"/>
      <c r="MA218" s="3"/>
      <c r="MB218" s="3"/>
      <c r="MC218" s="3"/>
      <c r="MD218" s="3"/>
      <c r="ME218" s="3"/>
      <c r="MF218" s="3"/>
      <c r="MG218" s="3"/>
      <c r="MH218" s="3"/>
      <c r="MI218" s="3"/>
      <c r="MJ218" s="3"/>
      <c r="MK218" s="3"/>
      <c r="ML218" s="3"/>
      <c r="MM218" s="3"/>
      <c r="MN218" s="3"/>
      <c r="MO218" s="3"/>
      <c r="MP218" s="3"/>
      <c r="MQ218" s="3"/>
      <c r="MR218" s="3"/>
      <c r="MS218" s="3"/>
      <c r="MT218" s="3"/>
      <c r="MU218" s="3"/>
      <c r="MV218" s="3"/>
      <c r="MW218" s="3"/>
      <c r="MX218" s="3"/>
      <c r="MY218" s="3"/>
      <c r="MZ218" s="3"/>
      <c r="NA218" s="3"/>
      <c r="NB218" s="3"/>
      <c r="NC218" s="3"/>
      <c r="ND218" s="3"/>
      <c r="NE218" s="3"/>
      <c r="NF218" s="3"/>
      <c r="NG218" s="3"/>
      <c r="NH218" s="3"/>
      <c r="NI218" s="3"/>
      <c r="NJ218" s="3"/>
      <c r="NK218" s="3"/>
      <c r="NL218" s="3"/>
      <c r="NM218" s="3"/>
      <c r="NN218" s="3"/>
      <c r="NO218" s="3"/>
      <c r="NP218" s="3"/>
      <c r="NQ218" s="3"/>
      <c r="NR218" s="3"/>
      <c r="NS218" s="3"/>
      <c r="NT218" s="3"/>
      <c r="NU218" s="3"/>
      <c r="NV218" s="3"/>
      <c r="NW218" s="3"/>
      <c r="NX218" s="3"/>
      <c r="NY218" s="3"/>
      <c r="NZ218" s="3"/>
      <c r="OA218" s="3"/>
      <c r="OB218" s="3"/>
      <c r="OC218" s="3"/>
      <c r="OD218" s="3"/>
      <c r="OE218" s="3"/>
      <c r="OF218" s="3"/>
      <c r="OG218" s="3"/>
      <c r="OH218" s="3"/>
      <c r="OI218" s="3"/>
      <c r="OJ218" s="3"/>
      <c r="OK218" s="3"/>
      <c r="OL218" s="3"/>
      <c r="OM218" s="3"/>
      <c r="ON218" s="3"/>
      <c r="OO218" s="3"/>
      <c r="OP218" s="3"/>
      <c r="OQ218" s="3"/>
      <c r="OR218" s="3"/>
      <c r="OS218" s="3"/>
      <c r="OT218" s="3"/>
      <c r="OU218" s="3"/>
      <c r="OV218" s="3"/>
      <c r="OW218" s="3"/>
      <c r="OX218" s="3"/>
      <c r="OY218" s="3"/>
      <c r="OZ218" s="3"/>
      <c r="PA218" s="3"/>
      <c r="PB218" s="3"/>
      <c r="PC218" s="3"/>
      <c r="PD218" s="3"/>
      <c r="PE218" s="3"/>
    </row>
    <row r="219" spans="1:421" s="469" customFormat="1" ht="111" customHeight="1">
      <c r="A219" s="677">
        <v>90</v>
      </c>
      <c r="B219" s="601">
        <v>7000024508</v>
      </c>
      <c r="C219" s="601">
        <v>1090</v>
      </c>
      <c r="D219" s="601">
        <v>200</v>
      </c>
      <c r="E219" s="601">
        <v>10</v>
      </c>
      <c r="F219" s="601" t="s">
        <v>533</v>
      </c>
      <c r="G219" s="599">
        <v>100001282</v>
      </c>
      <c r="H219" s="321"/>
      <c r="I219" s="322"/>
      <c r="J219" s="321"/>
      <c r="K219" s="320"/>
      <c r="L219" s="600" t="s">
        <v>636</v>
      </c>
      <c r="M219" s="600" t="s">
        <v>219</v>
      </c>
      <c r="N219" s="600">
        <v>27</v>
      </c>
      <c r="O219" s="465"/>
      <c r="P219" s="601">
        <v>18</v>
      </c>
      <c r="Q219" s="318" t="str">
        <f t="shared" si="35"/>
        <v>INCLUDED</v>
      </c>
      <c r="R219" s="318" t="str">
        <f t="shared" si="31"/>
        <v>INCLUDED</v>
      </c>
      <c r="S219" s="318" t="str">
        <f t="shared" si="36"/>
        <v>INCLUDED</v>
      </c>
      <c r="T219" s="466">
        <f t="shared" si="21"/>
        <v>0</v>
      </c>
      <c r="U219" s="300">
        <f t="shared" si="22"/>
        <v>0</v>
      </c>
      <c r="V219" s="371">
        <f>Discount!$J$36</f>
        <v>0</v>
      </c>
      <c r="W219" s="300">
        <f t="shared" si="23"/>
        <v>0</v>
      </c>
      <c r="X219" s="301">
        <f t="shared" si="24"/>
        <v>0</v>
      </c>
      <c r="Y219" s="467">
        <f t="shared" si="25"/>
        <v>0</v>
      </c>
      <c r="Z219" s="546">
        <f t="shared" si="26"/>
        <v>0</v>
      </c>
      <c r="AA219" s="467">
        <f t="shared" si="27"/>
        <v>0</v>
      </c>
      <c r="AB219" s="468">
        <f t="shared" si="28"/>
        <v>0</v>
      </c>
      <c r="AC219" s="467">
        <f t="shared" si="29"/>
        <v>0</v>
      </c>
      <c r="AD219" s="468"/>
      <c r="AE219" s="550"/>
      <c r="AF219" s="6"/>
      <c r="AG219" s="6"/>
      <c r="AH219" s="6"/>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c r="GO219" s="3"/>
      <c r="GP219" s="3"/>
      <c r="GQ219" s="3"/>
      <c r="GR219" s="3"/>
      <c r="GS219" s="3"/>
      <c r="GT219" s="3"/>
      <c r="GU219" s="3"/>
      <c r="GV219" s="3"/>
      <c r="GW219" s="3"/>
      <c r="GX219" s="3"/>
      <c r="GY219" s="3"/>
      <c r="GZ219" s="3"/>
      <c r="HA219" s="3"/>
      <c r="HB219" s="3"/>
      <c r="HC219" s="3"/>
      <c r="HD219" s="3"/>
      <c r="HE219" s="3"/>
      <c r="HF219" s="3"/>
      <c r="HG219" s="3"/>
      <c r="HH219" s="3"/>
      <c r="HI219" s="3"/>
      <c r="HJ219" s="3"/>
      <c r="HK219" s="3"/>
      <c r="HL219" s="3"/>
      <c r="HM219" s="3"/>
      <c r="HN219" s="3"/>
      <c r="HO219" s="3"/>
      <c r="HP219" s="3"/>
      <c r="HQ219" s="3"/>
      <c r="HR219" s="3"/>
      <c r="HS219" s="3"/>
      <c r="HT219" s="3"/>
      <c r="HU219" s="3"/>
      <c r="HV219" s="3"/>
      <c r="HW219" s="3"/>
      <c r="HX219" s="3"/>
      <c r="HY219" s="3"/>
      <c r="HZ219" s="3"/>
      <c r="IA219" s="3"/>
      <c r="IB219" s="3"/>
      <c r="IC219" s="3"/>
      <c r="ID219" s="3"/>
      <c r="IE219" s="3"/>
      <c r="IF219" s="3"/>
      <c r="IG219" s="3"/>
      <c r="IH219" s="3"/>
      <c r="II219" s="3"/>
      <c r="IJ219" s="3"/>
      <c r="IK219" s="3"/>
      <c r="IL219" s="3"/>
      <c r="IM219" s="3"/>
      <c r="IN219" s="3"/>
      <c r="IO219" s="3"/>
      <c r="IP219" s="3"/>
      <c r="IQ219" s="3"/>
      <c r="IR219" s="3"/>
      <c r="IS219" s="3"/>
      <c r="IT219" s="3"/>
      <c r="IU219" s="3"/>
      <c r="IV219" s="3"/>
      <c r="IW219" s="3"/>
      <c r="IX219" s="3"/>
      <c r="IY219" s="3"/>
      <c r="IZ219" s="3"/>
      <c r="JA219" s="3"/>
      <c r="JB219" s="3"/>
      <c r="JC219" s="3"/>
      <c r="JD219" s="3"/>
      <c r="JE219" s="3"/>
      <c r="JF219" s="3"/>
      <c r="JG219" s="3"/>
      <c r="JH219" s="3"/>
      <c r="JI219" s="3"/>
      <c r="JJ219" s="3"/>
      <c r="JK219" s="3"/>
      <c r="JL219" s="3"/>
      <c r="JM219" s="3"/>
      <c r="JN219" s="3"/>
      <c r="JO219" s="3"/>
      <c r="JP219" s="3"/>
      <c r="JQ219" s="3"/>
      <c r="JR219" s="3"/>
      <c r="JS219" s="3"/>
      <c r="JT219" s="3"/>
      <c r="JU219" s="3"/>
      <c r="JV219" s="3"/>
      <c r="JW219" s="3"/>
      <c r="JX219" s="3"/>
      <c r="JY219" s="3"/>
      <c r="JZ219" s="3"/>
      <c r="KA219" s="3"/>
      <c r="KB219" s="3"/>
      <c r="KC219" s="3"/>
      <c r="KD219" s="3"/>
      <c r="KE219" s="3"/>
      <c r="KF219" s="3"/>
      <c r="KG219" s="3"/>
      <c r="KH219" s="3"/>
      <c r="KI219" s="3"/>
      <c r="KJ219" s="3"/>
      <c r="KK219" s="3"/>
      <c r="KL219" s="3"/>
      <c r="KM219" s="3"/>
      <c r="KN219" s="3"/>
      <c r="KO219" s="3"/>
      <c r="KP219" s="3"/>
      <c r="KQ219" s="3"/>
      <c r="KR219" s="3"/>
      <c r="KS219" s="3"/>
      <c r="KT219" s="3"/>
      <c r="KU219" s="3"/>
      <c r="KV219" s="3"/>
      <c r="KW219" s="3"/>
      <c r="KX219" s="3"/>
      <c r="KY219" s="3"/>
      <c r="KZ219" s="3"/>
      <c r="LA219" s="3"/>
      <c r="LB219" s="3"/>
      <c r="LC219" s="3"/>
      <c r="LD219" s="3"/>
      <c r="LE219" s="3"/>
      <c r="LF219" s="3"/>
      <c r="LG219" s="3"/>
      <c r="LH219" s="3"/>
      <c r="LI219" s="3"/>
      <c r="LJ219" s="3"/>
      <c r="LK219" s="3"/>
      <c r="LL219" s="3"/>
      <c r="LM219" s="3"/>
      <c r="LN219" s="3"/>
      <c r="LO219" s="3"/>
      <c r="LP219" s="3"/>
      <c r="LQ219" s="3"/>
      <c r="LR219" s="3"/>
      <c r="LS219" s="3"/>
      <c r="LT219" s="3"/>
      <c r="LU219" s="3"/>
      <c r="LV219" s="3"/>
      <c r="LW219" s="3"/>
      <c r="LX219" s="3"/>
      <c r="LY219" s="3"/>
      <c r="LZ219" s="3"/>
      <c r="MA219" s="3"/>
      <c r="MB219" s="3"/>
      <c r="MC219" s="3"/>
      <c r="MD219" s="3"/>
      <c r="ME219" s="3"/>
      <c r="MF219" s="3"/>
      <c r="MG219" s="3"/>
      <c r="MH219" s="3"/>
      <c r="MI219" s="3"/>
      <c r="MJ219" s="3"/>
      <c r="MK219" s="3"/>
      <c r="ML219" s="3"/>
      <c r="MM219" s="3"/>
      <c r="MN219" s="3"/>
      <c r="MO219" s="3"/>
      <c r="MP219" s="3"/>
      <c r="MQ219" s="3"/>
      <c r="MR219" s="3"/>
      <c r="MS219" s="3"/>
      <c r="MT219" s="3"/>
      <c r="MU219" s="3"/>
      <c r="MV219" s="3"/>
      <c r="MW219" s="3"/>
      <c r="MX219" s="3"/>
      <c r="MY219" s="3"/>
      <c r="MZ219" s="3"/>
      <c r="NA219" s="3"/>
      <c r="NB219" s="3"/>
      <c r="NC219" s="3"/>
      <c r="ND219" s="3"/>
      <c r="NE219" s="3"/>
      <c r="NF219" s="3"/>
      <c r="NG219" s="3"/>
      <c r="NH219" s="3"/>
      <c r="NI219" s="3"/>
      <c r="NJ219" s="3"/>
      <c r="NK219" s="3"/>
      <c r="NL219" s="3"/>
      <c r="NM219" s="3"/>
      <c r="NN219" s="3"/>
      <c r="NO219" s="3"/>
      <c r="NP219" s="3"/>
      <c r="NQ219" s="3"/>
      <c r="NR219" s="3"/>
      <c r="NS219" s="3"/>
      <c r="NT219" s="3"/>
      <c r="NU219" s="3"/>
      <c r="NV219" s="3"/>
      <c r="NW219" s="3"/>
      <c r="NX219" s="3"/>
      <c r="NY219" s="3"/>
      <c r="NZ219" s="3"/>
      <c r="OA219" s="3"/>
      <c r="OB219" s="3"/>
      <c r="OC219" s="3"/>
      <c r="OD219" s="3"/>
      <c r="OE219" s="3"/>
      <c r="OF219" s="3"/>
      <c r="OG219" s="3"/>
      <c r="OH219" s="3"/>
      <c r="OI219" s="3"/>
      <c r="OJ219" s="3"/>
      <c r="OK219" s="3"/>
      <c r="OL219" s="3"/>
      <c r="OM219" s="3"/>
      <c r="ON219" s="3"/>
      <c r="OO219" s="3"/>
      <c r="OP219" s="3"/>
      <c r="OQ219" s="3"/>
      <c r="OR219" s="3"/>
      <c r="OS219" s="3"/>
      <c r="OT219" s="3"/>
      <c r="OU219" s="3"/>
      <c r="OV219" s="3"/>
      <c r="OW219" s="3"/>
      <c r="OX219" s="3"/>
      <c r="OY219" s="3"/>
      <c r="OZ219" s="3"/>
      <c r="PA219" s="3"/>
      <c r="PB219" s="3"/>
      <c r="PC219" s="3"/>
      <c r="PD219" s="3"/>
      <c r="PE219" s="3"/>
    </row>
    <row r="220" spans="1:421" s="472" customFormat="1" ht="111" customHeight="1">
      <c r="A220" s="677">
        <v>91</v>
      </c>
      <c r="B220" s="601">
        <v>7000024508</v>
      </c>
      <c r="C220" s="601">
        <v>1090</v>
      </c>
      <c r="D220" s="601">
        <v>200</v>
      </c>
      <c r="E220" s="601">
        <v>20</v>
      </c>
      <c r="F220" s="601" t="s">
        <v>533</v>
      </c>
      <c r="G220" s="599">
        <v>100001283</v>
      </c>
      <c r="H220" s="321"/>
      <c r="I220" s="322"/>
      <c r="J220" s="321"/>
      <c r="K220" s="320"/>
      <c r="L220" s="600" t="s">
        <v>637</v>
      </c>
      <c r="M220" s="600" t="s">
        <v>220</v>
      </c>
      <c r="N220" s="600">
        <v>14</v>
      </c>
      <c r="O220" s="465"/>
      <c r="P220" s="601">
        <v>18</v>
      </c>
      <c r="Q220" s="318" t="str">
        <f t="shared" si="35"/>
        <v>INCLUDED</v>
      </c>
      <c r="R220" s="318" t="str">
        <f t="shared" si="31"/>
        <v>INCLUDED</v>
      </c>
      <c r="S220" s="318" t="str">
        <f t="shared" si="36"/>
        <v>INCLUDED</v>
      </c>
      <c r="T220" s="466">
        <f t="shared" si="21"/>
        <v>0</v>
      </c>
      <c r="U220" s="300">
        <f t="shared" si="22"/>
        <v>0</v>
      </c>
      <c r="V220" s="371">
        <f>Discount!$J$36</f>
        <v>0</v>
      </c>
      <c r="W220" s="300">
        <f t="shared" si="23"/>
        <v>0</v>
      </c>
      <c r="X220" s="301">
        <f t="shared" si="24"/>
        <v>0</v>
      </c>
      <c r="Y220" s="467">
        <f t="shared" si="25"/>
        <v>0</v>
      </c>
      <c r="Z220" s="546">
        <f t="shared" si="26"/>
        <v>0</v>
      </c>
      <c r="AA220" s="467">
        <f t="shared" si="27"/>
        <v>0</v>
      </c>
      <c r="AB220" s="468">
        <f t="shared" si="28"/>
        <v>0</v>
      </c>
      <c r="AC220" s="467">
        <f t="shared" si="29"/>
        <v>0</v>
      </c>
      <c r="AD220" s="468"/>
      <c r="AE220" s="550"/>
      <c r="AF220" s="6"/>
      <c r="AG220" s="6"/>
      <c r="AH220" s="6"/>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218"/>
      <c r="BI220" s="218"/>
      <c r="BJ220" s="218"/>
      <c r="BK220" s="218"/>
      <c r="BL220" s="218"/>
      <c r="BM220" s="218"/>
      <c r="BN220" s="218"/>
      <c r="BO220" s="218"/>
      <c r="BP220" s="218"/>
      <c r="BQ220" s="218"/>
      <c r="BR220" s="218"/>
      <c r="BS220" s="218"/>
      <c r="BT220" s="218"/>
      <c r="BU220" s="218"/>
      <c r="BV220" s="218"/>
      <c r="BW220" s="218"/>
      <c r="BX220" s="218"/>
      <c r="BY220" s="218"/>
      <c r="BZ220" s="218"/>
      <c r="CA220" s="218"/>
      <c r="CB220" s="218"/>
      <c r="CC220" s="218"/>
      <c r="CD220" s="218"/>
      <c r="CE220" s="218"/>
      <c r="CF220" s="218"/>
      <c r="CG220" s="218"/>
      <c r="CH220" s="218"/>
      <c r="CI220" s="218"/>
      <c r="CJ220" s="218"/>
      <c r="CK220" s="218"/>
      <c r="CL220" s="218"/>
      <c r="CM220" s="218"/>
      <c r="CN220" s="218"/>
      <c r="CO220" s="218"/>
      <c r="CP220" s="218"/>
      <c r="CQ220" s="218"/>
      <c r="CR220" s="218"/>
      <c r="CS220" s="218"/>
      <c r="CT220" s="218"/>
      <c r="CU220" s="218"/>
      <c r="CV220" s="218"/>
      <c r="CW220" s="218"/>
      <c r="CX220" s="218"/>
      <c r="CY220" s="218"/>
      <c r="CZ220" s="218"/>
      <c r="DA220" s="218"/>
      <c r="DB220" s="218"/>
      <c r="DC220" s="218"/>
      <c r="DD220" s="218"/>
      <c r="DE220" s="218"/>
      <c r="DF220" s="218"/>
      <c r="DG220" s="218"/>
      <c r="DH220" s="218"/>
      <c r="DI220" s="218"/>
      <c r="DJ220" s="218"/>
      <c r="DK220" s="218"/>
      <c r="DL220" s="218"/>
      <c r="DM220" s="218"/>
      <c r="DN220" s="218"/>
      <c r="DO220" s="218"/>
      <c r="DP220" s="218"/>
      <c r="DQ220" s="218"/>
      <c r="DR220" s="218"/>
      <c r="DS220" s="218"/>
      <c r="DT220" s="218"/>
      <c r="DU220" s="218"/>
      <c r="DV220" s="218"/>
      <c r="DW220" s="218"/>
      <c r="DX220" s="218"/>
      <c r="DY220" s="218"/>
      <c r="DZ220" s="218"/>
      <c r="EA220" s="218"/>
      <c r="EB220" s="218"/>
      <c r="EC220" s="218"/>
      <c r="ED220" s="218"/>
      <c r="EE220" s="218"/>
      <c r="EF220" s="218"/>
      <c r="EG220" s="218"/>
      <c r="EH220" s="218"/>
      <c r="EI220" s="218"/>
      <c r="EJ220" s="218"/>
      <c r="EK220" s="218"/>
      <c r="EL220" s="218"/>
      <c r="EM220" s="218"/>
      <c r="EN220" s="218"/>
      <c r="EO220" s="218"/>
      <c r="EP220" s="218"/>
      <c r="EQ220" s="218"/>
      <c r="ER220" s="218"/>
      <c r="ES220" s="218"/>
      <c r="ET220" s="218"/>
      <c r="EU220" s="218"/>
      <c r="EV220" s="218"/>
      <c r="EW220" s="218"/>
      <c r="EX220" s="218"/>
      <c r="EY220" s="218"/>
      <c r="EZ220" s="218"/>
      <c r="FA220" s="218"/>
      <c r="FB220" s="218"/>
      <c r="FC220" s="218"/>
      <c r="FD220" s="218"/>
      <c r="FE220" s="218"/>
      <c r="FF220" s="218"/>
      <c r="FG220" s="218"/>
      <c r="FH220" s="218"/>
      <c r="FI220" s="218"/>
      <c r="FJ220" s="218"/>
      <c r="FK220" s="218"/>
      <c r="FL220" s="218"/>
      <c r="FM220" s="218"/>
      <c r="FN220" s="218"/>
      <c r="FO220" s="218"/>
      <c r="FP220" s="218"/>
      <c r="FQ220" s="218"/>
      <c r="FR220" s="218"/>
      <c r="FS220" s="218"/>
      <c r="FT220" s="218"/>
      <c r="FU220" s="218"/>
      <c r="FV220" s="218"/>
      <c r="FW220" s="218"/>
      <c r="FX220" s="218"/>
      <c r="FY220" s="218"/>
      <c r="FZ220" s="218"/>
      <c r="GA220" s="218"/>
      <c r="GB220" s="218"/>
      <c r="GC220" s="218"/>
      <c r="GD220" s="218"/>
      <c r="GE220" s="218"/>
      <c r="GF220" s="218"/>
      <c r="GG220" s="218"/>
      <c r="GH220" s="218"/>
      <c r="GI220" s="218"/>
      <c r="GJ220" s="218"/>
      <c r="GK220" s="218"/>
      <c r="GL220" s="218"/>
      <c r="GM220" s="218"/>
      <c r="GN220" s="218"/>
      <c r="GO220" s="218"/>
      <c r="GP220" s="218"/>
      <c r="GQ220" s="218"/>
      <c r="GR220" s="218"/>
      <c r="GS220" s="218"/>
      <c r="GT220" s="218"/>
      <c r="GU220" s="218"/>
      <c r="GV220" s="218"/>
      <c r="GW220" s="218"/>
      <c r="GX220" s="218"/>
      <c r="GY220" s="218"/>
      <c r="GZ220" s="218"/>
      <c r="HA220" s="218"/>
      <c r="HB220" s="218"/>
      <c r="HC220" s="218"/>
      <c r="HD220" s="218"/>
      <c r="HE220" s="218"/>
      <c r="HF220" s="218"/>
      <c r="HG220" s="218"/>
      <c r="HH220" s="218"/>
      <c r="HI220" s="218"/>
      <c r="HJ220" s="218"/>
      <c r="HK220" s="218"/>
      <c r="HL220" s="218"/>
      <c r="HM220" s="218"/>
      <c r="HN220" s="218"/>
      <c r="HO220" s="218"/>
      <c r="HP220" s="218"/>
      <c r="HQ220" s="218"/>
      <c r="HR220" s="218"/>
      <c r="HS220" s="218"/>
      <c r="HT220" s="218"/>
      <c r="HU220" s="218"/>
      <c r="HV220" s="218"/>
      <c r="HW220" s="218"/>
      <c r="HX220" s="218"/>
      <c r="HY220" s="218"/>
      <c r="HZ220" s="218"/>
      <c r="IA220" s="218"/>
      <c r="IB220" s="218"/>
      <c r="IC220" s="218"/>
      <c r="ID220" s="218"/>
      <c r="IE220" s="218"/>
      <c r="IF220" s="218"/>
      <c r="IG220" s="218"/>
      <c r="IH220" s="218"/>
      <c r="II220" s="218"/>
      <c r="IJ220" s="218"/>
      <c r="IK220" s="218"/>
      <c r="IL220" s="218"/>
      <c r="IM220" s="218"/>
      <c r="IN220" s="218"/>
      <c r="IO220" s="218"/>
      <c r="IP220" s="218"/>
      <c r="IQ220" s="218"/>
      <c r="IR220" s="218"/>
      <c r="IS220" s="218"/>
      <c r="IT220" s="218"/>
      <c r="IU220" s="218"/>
      <c r="IV220" s="218"/>
      <c r="IW220" s="218"/>
      <c r="IX220" s="218"/>
      <c r="IY220" s="218"/>
      <c r="IZ220" s="218"/>
      <c r="JA220" s="218"/>
      <c r="JB220" s="218"/>
      <c r="JC220" s="218"/>
      <c r="JD220" s="218"/>
      <c r="JE220" s="218"/>
      <c r="JF220" s="218"/>
      <c r="JG220" s="218"/>
      <c r="JH220" s="218"/>
      <c r="JI220" s="218"/>
      <c r="JJ220" s="218"/>
      <c r="JK220" s="218"/>
      <c r="JL220" s="218"/>
      <c r="JM220" s="218"/>
      <c r="JN220" s="218"/>
      <c r="JO220" s="218"/>
      <c r="JP220" s="218"/>
      <c r="JQ220" s="218"/>
      <c r="JR220" s="218"/>
      <c r="JS220" s="218"/>
      <c r="JT220" s="218"/>
      <c r="JU220" s="218"/>
      <c r="JV220" s="218"/>
      <c r="JW220" s="218"/>
      <c r="JX220" s="218"/>
      <c r="JY220" s="218"/>
      <c r="JZ220" s="218"/>
      <c r="KA220" s="218"/>
      <c r="KB220" s="218"/>
      <c r="KC220" s="218"/>
      <c r="KD220" s="218"/>
      <c r="KE220" s="218"/>
      <c r="KF220" s="218"/>
      <c r="KG220" s="218"/>
      <c r="KH220" s="218"/>
      <c r="KI220" s="218"/>
      <c r="KJ220" s="218"/>
      <c r="KK220" s="218"/>
      <c r="KL220" s="218"/>
      <c r="KM220" s="218"/>
      <c r="KN220" s="218"/>
      <c r="KO220" s="218"/>
      <c r="KP220" s="218"/>
      <c r="KQ220" s="218"/>
      <c r="KR220" s="218"/>
      <c r="KS220" s="218"/>
      <c r="KT220" s="218"/>
      <c r="KU220" s="218"/>
      <c r="KV220" s="218"/>
      <c r="KW220" s="218"/>
      <c r="KX220" s="218"/>
      <c r="KY220" s="218"/>
      <c r="KZ220" s="218"/>
      <c r="LA220" s="218"/>
      <c r="LB220" s="218"/>
      <c r="LC220" s="218"/>
      <c r="LD220" s="218"/>
      <c r="LE220" s="218"/>
      <c r="LF220" s="218"/>
      <c r="LG220" s="218"/>
      <c r="LH220" s="218"/>
      <c r="LI220" s="218"/>
      <c r="LJ220" s="218"/>
      <c r="LK220" s="218"/>
      <c r="LL220" s="218"/>
      <c r="LM220" s="218"/>
      <c r="LN220" s="218"/>
      <c r="LO220" s="218"/>
      <c r="LP220" s="218"/>
      <c r="LQ220" s="218"/>
      <c r="LR220" s="218"/>
      <c r="LS220" s="218"/>
      <c r="LT220" s="218"/>
      <c r="LU220" s="218"/>
      <c r="LV220" s="218"/>
      <c r="LW220" s="218"/>
      <c r="LX220" s="218"/>
      <c r="LY220" s="218"/>
      <c r="LZ220" s="218"/>
      <c r="MA220" s="218"/>
      <c r="MB220" s="218"/>
      <c r="MC220" s="218"/>
      <c r="MD220" s="218"/>
      <c r="ME220" s="218"/>
      <c r="MF220" s="218"/>
      <c r="MG220" s="218"/>
      <c r="MH220" s="218"/>
      <c r="MI220" s="218"/>
      <c r="MJ220" s="218"/>
      <c r="MK220" s="218"/>
      <c r="ML220" s="218"/>
      <c r="MM220" s="218"/>
      <c r="MN220" s="218"/>
      <c r="MO220" s="218"/>
      <c r="MP220" s="218"/>
      <c r="MQ220" s="218"/>
      <c r="MR220" s="218"/>
      <c r="MS220" s="218"/>
      <c r="MT220" s="218"/>
      <c r="MU220" s="218"/>
      <c r="MV220" s="218"/>
      <c r="MW220" s="218"/>
      <c r="MX220" s="218"/>
      <c r="MY220" s="218"/>
      <c r="MZ220" s="218"/>
      <c r="NA220" s="218"/>
      <c r="NB220" s="218"/>
      <c r="NC220" s="218"/>
      <c r="ND220" s="218"/>
      <c r="NE220" s="218"/>
      <c r="NF220" s="218"/>
      <c r="NG220" s="218"/>
      <c r="NH220" s="218"/>
      <c r="NI220" s="218"/>
      <c r="NJ220" s="218"/>
      <c r="NK220" s="218"/>
      <c r="NL220" s="218"/>
      <c r="NM220" s="218"/>
      <c r="NN220" s="218"/>
      <c r="NO220" s="218"/>
      <c r="NP220" s="218"/>
      <c r="NQ220" s="218"/>
      <c r="NR220" s="218"/>
      <c r="NS220" s="218"/>
      <c r="NT220" s="218"/>
      <c r="NU220" s="218"/>
      <c r="NV220" s="218"/>
      <c r="NW220" s="218"/>
      <c r="NX220" s="218"/>
      <c r="NY220" s="218"/>
      <c r="NZ220" s="218"/>
      <c r="OA220" s="218"/>
      <c r="OB220" s="218"/>
      <c r="OC220" s="218"/>
      <c r="OD220" s="218"/>
      <c r="OE220" s="218"/>
      <c r="OF220" s="218"/>
      <c r="OG220" s="218"/>
      <c r="OH220" s="218"/>
      <c r="OI220" s="218"/>
      <c r="OJ220" s="218"/>
      <c r="OK220" s="218"/>
      <c r="OL220" s="218"/>
      <c r="OM220" s="218"/>
      <c r="ON220" s="218"/>
      <c r="OO220" s="218"/>
      <c r="OP220" s="218"/>
      <c r="OQ220" s="218"/>
      <c r="OR220" s="218"/>
      <c r="OS220" s="218"/>
      <c r="OT220" s="218"/>
      <c r="OU220" s="218"/>
      <c r="OV220" s="218"/>
      <c r="OW220" s="218"/>
      <c r="OX220" s="218"/>
      <c r="OY220" s="218"/>
      <c r="OZ220" s="218"/>
      <c r="PA220" s="218"/>
      <c r="PB220" s="218"/>
      <c r="PC220" s="218"/>
      <c r="PD220" s="218"/>
      <c r="PE220" s="218"/>
    </row>
    <row r="221" spans="1:421" s="472" customFormat="1" ht="111" customHeight="1">
      <c r="A221" s="677">
        <v>92</v>
      </c>
      <c r="B221" s="601">
        <v>7000024508</v>
      </c>
      <c r="C221" s="601">
        <v>1090</v>
      </c>
      <c r="D221" s="601">
        <v>200</v>
      </c>
      <c r="E221" s="601">
        <v>30</v>
      </c>
      <c r="F221" s="601" t="s">
        <v>533</v>
      </c>
      <c r="G221" s="599">
        <v>100001284</v>
      </c>
      <c r="H221" s="321"/>
      <c r="I221" s="322"/>
      <c r="J221" s="321"/>
      <c r="K221" s="320"/>
      <c r="L221" s="600" t="s">
        <v>638</v>
      </c>
      <c r="M221" s="600" t="s">
        <v>220</v>
      </c>
      <c r="N221" s="600">
        <v>7</v>
      </c>
      <c r="O221" s="465"/>
      <c r="P221" s="601">
        <v>18</v>
      </c>
      <c r="Q221" s="318" t="str">
        <f t="shared" si="35"/>
        <v>INCLUDED</v>
      </c>
      <c r="R221" s="318" t="str">
        <f t="shared" si="31"/>
        <v>INCLUDED</v>
      </c>
      <c r="S221" s="318" t="str">
        <f t="shared" si="36"/>
        <v>INCLUDED</v>
      </c>
      <c r="T221" s="466">
        <f t="shared" si="21"/>
        <v>0</v>
      </c>
      <c r="U221" s="300">
        <f t="shared" si="22"/>
        <v>0</v>
      </c>
      <c r="V221" s="371">
        <f>Discount!$J$36</f>
        <v>0</v>
      </c>
      <c r="W221" s="300">
        <f t="shared" si="23"/>
        <v>0</v>
      </c>
      <c r="X221" s="301">
        <f t="shared" si="24"/>
        <v>0</v>
      </c>
      <c r="Y221" s="467">
        <f t="shared" si="25"/>
        <v>0</v>
      </c>
      <c r="Z221" s="546">
        <f t="shared" si="26"/>
        <v>0</v>
      </c>
      <c r="AA221" s="467">
        <f t="shared" si="27"/>
        <v>0</v>
      </c>
      <c r="AB221" s="468">
        <f t="shared" si="28"/>
        <v>0</v>
      </c>
      <c r="AC221" s="467">
        <f t="shared" si="29"/>
        <v>0</v>
      </c>
      <c r="AD221" s="468"/>
      <c r="AE221" s="550"/>
      <c r="AF221" s="6"/>
      <c r="AG221" s="6"/>
      <c r="AH221" s="6"/>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218"/>
      <c r="BI221" s="218"/>
      <c r="BJ221" s="218"/>
      <c r="BK221" s="218"/>
      <c r="BL221" s="218"/>
      <c r="BM221" s="218"/>
      <c r="BN221" s="218"/>
      <c r="BO221" s="218"/>
      <c r="BP221" s="218"/>
      <c r="BQ221" s="218"/>
      <c r="BR221" s="218"/>
      <c r="BS221" s="218"/>
      <c r="BT221" s="218"/>
      <c r="BU221" s="218"/>
      <c r="BV221" s="218"/>
      <c r="BW221" s="218"/>
      <c r="BX221" s="218"/>
      <c r="BY221" s="218"/>
      <c r="BZ221" s="218"/>
      <c r="CA221" s="218"/>
      <c r="CB221" s="218"/>
      <c r="CC221" s="218"/>
      <c r="CD221" s="218"/>
      <c r="CE221" s="218"/>
      <c r="CF221" s="218"/>
      <c r="CG221" s="218"/>
      <c r="CH221" s="218"/>
      <c r="CI221" s="218"/>
      <c r="CJ221" s="218"/>
      <c r="CK221" s="218"/>
      <c r="CL221" s="218"/>
      <c r="CM221" s="218"/>
      <c r="CN221" s="218"/>
      <c r="CO221" s="218"/>
      <c r="CP221" s="218"/>
      <c r="CQ221" s="218"/>
      <c r="CR221" s="218"/>
      <c r="CS221" s="218"/>
      <c r="CT221" s="218"/>
      <c r="CU221" s="218"/>
      <c r="CV221" s="218"/>
      <c r="CW221" s="218"/>
      <c r="CX221" s="218"/>
      <c r="CY221" s="218"/>
      <c r="CZ221" s="218"/>
      <c r="DA221" s="218"/>
      <c r="DB221" s="218"/>
      <c r="DC221" s="218"/>
      <c r="DD221" s="218"/>
      <c r="DE221" s="218"/>
      <c r="DF221" s="218"/>
      <c r="DG221" s="218"/>
      <c r="DH221" s="218"/>
      <c r="DI221" s="218"/>
      <c r="DJ221" s="218"/>
      <c r="DK221" s="218"/>
      <c r="DL221" s="218"/>
      <c r="DM221" s="218"/>
      <c r="DN221" s="218"/>
      <c r="DO221" s="218"/>
      <c r="DP221" s="218"/>
      <c r="DQ221" s="218"/>
      <c r="DR221" s="218"/>
      <c r="DS221" s="218"/>
      <c r="DT221" s="218"/>
      <c r="DU221" s="218"/>
      <c r="DV221" s="218"/>
      <c r="DW221" s="218"/>
      <c r="DX221" s="218"/>
      <c r="DY221" s="218"/>
      <c r="DZ221" s="218"/>
      <c r="EA221" s="218"/>
      <c r="EB221" s="218"/>
      <c r="EC221" s="218"/>
      <c r="ED221" s="218"/>
      <c r="EE221" s="218"/>
      <c r="EF221" s="218"/>
      <c r="EG221" s="218"/>
      <c r="EH221" s="218"/>
      <c r="EI221" s="218"/>
      <c r="EJ221" s="218"/>
      <c r="EK221" s="218"/>
      <c r="EL221" s="218"/>
      <c r="EM221" s="218"/>
      <c r="EN221" s="218"/>
      <c r="EO221" s="218"/>
      <c r="EP221" s="218"/>
      <c r="EQ221" s="218"/>
      <c r="ER221" s="218"/>
      <c r="ES221" s="218"/>
      <c r="ET221" s="218"/>
      <c r="EU221" s="218"/>
      <c r="EV221" s="218"/>
      <c r="EW221" s="218"/>
      <c r="EX221" s="218"/>
      <c r="EY221" s="218"/>
      <c r="EZ221" s="218"/>
      <c r="FA221" s="218"/>
      <c r="FB221" s="218"/>
      <c r="FC221" s="218"/>
      <c r="FD221" s="218"/>
      <c r="FE221" s="218"/>
      <c r="FF221" s="218"/>
      <c r="FG221" s="218"/>
      <c r="FH221" s="218"/>
      <c r="FI221" s="218"/>
      <c r="FJ221" s="218"/>
      <c r="FK221" s="218"/>
      <c r="FL221" s="218"/>
      <c r="FM221" s="218"/>
      <c r="FN221" s="218"/>
      <c r="FO221" s="218"/>
      <c r="FP221" s="218"/>
      <c r="FQ221" s="218"/>
      <c r="FR221" s="218"/>
      <c r="FS221" s="218"/>
      <c r="FT221" s="218"/>
      <c r="FU221" s="218"/>
      <c r="FV221" s="218"/>
      <c r="FW221" s="218"/>
      <c r="FX221" s="218"/>
      <c r="FY221" s="218"/>
      <c r="FZ221" s="218"/>
      <c r="GA221" s="218"/>
      <c r="GB221" s="218"/>
      <c r="GC221" s="218"/>
      <c r="GD221" s="218"/>
      <c r="GE221" s="218"/>
      <c r="GF221" s="218"/>
      <c r="GG221" s="218"/>
      <c r="GH221" s="218"/>
      <c r="GI221" s="218"/>
      <c r="GJ221" s="218"/>
      <c r="GK221" s="218"/>
      <c r="GL221" s="218"/>
      <c r="GM221" s="218"/>
      <c r="GN221" s="218"/>
      <c r="GO221" s="218"/>
      <c r="GP221" s="218"/>
      <c r="GQ221" s="218"/>
      <c r="GR221" s="218"/>
      <c r="GS221" s="218"/>
      <c r="GT221" s="218"/>
      <c r="GU221" s="218"/>
      <c r="GV221" s="218"/>
      <c r="GW221" s="218"/>
      <c r="GX221" s="218"/>
      <c r="GY221" s="218"/>
      <c r="GZ221" s="218"/>
      <c r="HA221" s="218"/>
      <c r="HB221" s="218"/>
      <c r="HC221" s="218"/>
      <c r="HD221" s="218"/>
      <c r="HE221" s="218"/>
      <c r="HF221" s="218"/>
      <c r="HG221" s="218"/>
      <c r="HH221" s="218"/>
      <c r="HI221" s="218"/>
      <c r="HJ221" s="218"/>
      <c r="HK221" s="218"/>
      <c r="HL221" s="218"/>
      <c r="HM221" s="218"/>
      <c r="HN221" s="218"/>
      <c r="HO221" s="218"/>
      <c r="HP221" s="218"/>
      <c r="HQ221" s="218"/>
      <c r="HR221" s="218"/>
      <c r="HS221" s="218"/>
      <c r="HT221" s="218"/>
      <c r="HU221" s="218"/>
      <c r="HV221" s="218"/>
      <c r="HW221" s="218"/>
      <c r="HX221" s="218"/>
      <c r="HY221" s="218"/>
      <c r="HZ221" s="218"/>
      <c r="IA221" s="218"/>
      <c r="IB221" s="218"/>
      <c r="IC221" s="218"/>
      <c r="ID221" s="218"/>
      <c r="IE221" s="218"/>
      <c r="IF221" s="218"/>
      <c r="IG221" s="218"/>
      <c r="IH221" s="218"/>
      <c r="II221" s="218"/>
      <c r="IJ221" s="218"/>
      <c r="IK221" s="218"/>
      <c r="IL221" s="218"/>
      <c r="IM221" s="218"/>
      <c r="IN221" s="218"/>
      <c r="IO221" s="218"/>
      <c r="IP221" s="218"/>
      <c r="IQ221" s="218"/>
      <c r="IR221" s="218"/>
      <c r="IS221" s="218"/>
      <c r="IT221" s="218"/>
      <c r="IU221" s="218"/>
      <c r="IV221" s="218"/>
      <c r="IW221" s="218"/>
      <c r="IX221" s="218"/>
      <c r="IY221" s="218"/>
      <c r="IZ221" s="218"/>
      <c r="JA221" s="218"/>
      <c r="JB221" s="218"/>
      <c r="JC221" s="218"/>
      <c r="JD221" s="218"/>
      <c r="JE221" s="218"/>
      <c r="JF221" s="218"/>
      <c r="JG221" s="218"/>
      <c r="JH221" s="218"/>
      <c r="JI221" s="218"/>
      <c r="JJ221" s="218"/>
      <c r="JK221" s="218"/>
      <c r="JL221" s="218"/>
      <c r="JM221" s="218"/>
      <c r="JN221" s="218"/>
      <c r="JO221" s="218"/>
      <c r="JP221" s="218"/>
      <c r="JQ221" s="218"/>
      <c r="JR221" s="218"/>
      <c r="JS221" s="218"/>
      <c r="JT221" s="218"/>
      <c r="JU221" s="218"/>
      <c r="JV221" s="218"/>
      <c r="JW221" s="218"/>
      <c r="JX221" s="218"/>
      <c r="JY221" s="218"/>
      <c r="JZ221" s="218"/>
      <c r="KA221" s="218"/>
      <c r="KB221" s="218"/>
      <c r="KC221" s="218"/>
      <c r="KD221" s="218"/>
      <c r="KE221" s="218"/>
      <c r="KF221" s="218"/>
      <c r="KG221" s="218"/>
      <c r="KH221" s="218"/>
      <c r="KI221" s="218"/>
      <c r="KJ221" s="218"/>
      <c r="KK221" s="218"/>
      <c r="KL221" s="218"/>
      <c r="KM221" s="218"/>
      <c r="KN221" s="218"/>
      <c r="KO221" s="218"/>
      <c r="KP221" s="218"/>
      <c r="KQ221" s="218"/>
      <c r="KR221" s="218"/>
      <c r="KS221" s="218"/>
      <c r="KT221" s="218"/>
      <c r="KU221" s="218"/>
      <c r="KV221" s="218"/>
      <c r="KW221" s="218"/>
      <c r="KX221" s="218"/>
      <c r="KY221" s="218"/>
      <c r="KZ221" s="218"/>
      <c r="LA221" s="218"/>
      <c r="LB221" s="218"/>
      <c r="LC221" s="218"/>
      <c r="LD221" s="218"/>
      <c r="LE221" s="218"/>
      <c r="LF221" s="218"/>
      <c r="LG221" s="218"/>
      <c r="LH221" s="218"/>
      <c r="LI221" s="218"/>
      <c r="LJ221" s="218"/>
      <c r="LK221" s="218"/>
      <c r="LL221" s="218"/>
      <c r="LM221" s="218"/>
      <c r="LN221" s="218"/>
      <c r="LO221" s="218"/>
      <c r="LP221" s="218"/>
      <c r="LQ221" s="218"/>
      <c r="LR221" s="218"/>
      <c r="LS221" s="218"/>
      <c r="LT221" s="218"/>
      <c r="LU221" s="218"/>
      <c r="LV221" s="218"/>
      <c r="LW221" s="218"/>
      <c r="LX221" s="218"/>
      <c r="LY221" s="218"/>
      <c r="LZ221" s="218"/>
      <c r="MA221" s="218"/>
      <c r="MB221" s="218"/>
      <c r="MC221" s="218"/>
      <c r="MD221" s="218"/>
      <c r="ME221" s="218"/>
      <c r="MF221" s="218"/>
      <c r="MG221" s="218"/>
      <c r="MH221" s="218"/>
      <c r="MI221" s="218"/>
      <c r="MJ221" s="218"/>
      <c r="MK221" s="218"/>
      <c r="ML221" s="218"/>
      <c r="MM221" s="218"/>
      <c r="MN221" s="218"/>
      <c r="MO221" s="218"/>
      <c r="MP221" s="218"/>
      <c r="MQ221" s="218"/>
      <c r="MR221" s="218"/>
      <c r="MS221" s="218"/>
      <c r="MT221" s="218"/>
      <c r="MU221" s="218"/>
      <c r="MV221" s="218"/>
      <c r="MW221" s="218"/>
      <c r="MX221" s="218"/>
      <c r="MY221" s="218"/>
      <c r="MZ221" s="218"/>
      <c r="NA221" s="218"/>
      <c r="NB221" s="218"/>
      <c r="NC221" s="218"/>
      <c r="ND221" s="218"/>
      <c r="NE221" s="218"/>
      <c r="NF221" s="218"/>
      <c r="NG221" s="218"/>
      <c r="NH221" s="218"/>
      <c r="NI221" s="218"/>
      <c r="NJ221" s="218"/>
      <c r="NK221" s="218"/>
      <c r="NL221" s="218"/>
      <c r="NM221" s="218"/>
      <c r="NN221" s="218"/>
      <c r="NO221" s="218"/>
      <c r="NP221" s="218"/>
      <c r="NQ221" s="218"/>
      <c r="NR221" s="218"/>
      <c r="NS221" s="218"/>
      <c r="NT221" s="218"/>
      <c r="NU221" s="218"/>
      <c r="NV221" s="218"/>
      <c r="NW221" s="218"/>
      <c r="NX221" s="218"/>
      <c r="NY221" s="218"/>
      <c r="NZ221" s="218"/>
      <c r="OA221" s="218"/>
      <c r="OB221" s="218"/>
      <c r="OC221" s="218"/>
      <c r="OD221" s="218"/>
      <c r="OE221" s="218"/>
      <c r="OF221" s="218"/>
      <c r="OG221" s="218"/>
      <c r="OH221" s="218"/>
      <c r="OI221" s="218"/>
      <c r="OJ221" s="218"/>
      <c r="OK221" s="218"/>
      <c r="OL221" s="218"/>
      <c r="OM221" s="218"/>
      <c r="ON221" s="218"/>
      <c r="OO221" s="218"/>
      <c r="OP221" s="218"/>
      <c r="OQ221" s="218"/>
      <c r="OR221" s="218"/>
      <c r="OS221" s="218"/>
      <c r="OT221" s="218"/>
      <c r="OU221" s="218"/>
      <c r="OV221" s="218"/>
      <c r="OW221" s="218"/>
      <c r="OX221" s="218"/>
      <c r="OY221" s="218"/>
      <c r="OZ221" s="218"/>
      <c r="PA221" s="218"/>
      <c r="PB221" s="218"/>
      <c r="PC221" s="218"/>
      <c r="PD221" s="218"/>
      <c r="PE221" s="218"/>
    </row>
    <row r="222" spans="1:421" s="472" customFormat="1" ht="111" customHeight="1">
      <c r="A222" s="677">
        <v>93</v>
      </c>
      <c r="B222" s="601">
        <v>7000024508</v>
      </c>
      <c r="C222" s="601">
        <v>1100</v>
      </c>
      <c r="D222" s="601">
        <v>210</v>
      </c>
      <c r="E222" s="601">
        <v>10</v>
      </c>
      <c r="F222" s="601" t="s">
        <v>534</v>
      </c>
      <c r="G222" s="599">
        <v>100001252</v>
      </c>
      <c r="H222" s="321"/>
      <c r="I222" s="322"/>
      <c r="J222" s="321"/>
      <c r="K222" s="320"/>
      <c r="L222" s="600" t="s">
        <v>639</v>
      </c>
      <c r="M222" s="600" t="s">
        <v>443</v>
      </c>
      <c r="N222" s="600">
        <v>5453</v>
      </c>
      <c r="O222" s="465"/>
      <c r="P222" s="601">
        <v>18</v>
      </c>
      <c r="Q222" s="318" t="str">
        <f t="shared" si="35"/>
        <v>INCLUDED</v>
      </c>
      <c r="R222" s="318" t="str">
        <f t="shared" si="31"/>
        <v>INCLUDED</v>
      </c>
      <c r="S222" s="318" t="str">
        <f t="shared" si="36"/>
        <v>INCLUDED</v>
      </c>
      <c r="T222" s="466">
        <f t="shared" si="21"/>
        <v>0</v>
      </c>
      <c r="U222" s="300">
        <f t="shared" si="22"/>
        <v>0</v>
      </c>
      <c r="V222" s="371">
        <f>Discount!$J$36</f>
        <v>0</v>
      </c>
      <c r="W222" s="300">
        <f t="shared" si="23"/>
        <v>0</v>
      </c>
      <c r="X222" s="301">
        <f t="shared" si="24"/>
        <v>0</v>
      </c>
      <c r="Y222" s="467">
        <f t="shared" si="25"/>
        <v>0</v>
      </c>
      <c r="Z222" s="546">
        <f t="shared" si="26"/>
        <v>0</v>
      </c>
      <c r="AA222" s="467">
        <f t="shared" si="27"/>
        <v>0</v>
      </c>
      <c r="AB222" s="468">
        <f t="shared" si="28"/>
        <v>0</v>
      </c>
      <c r="AC222" s="467">
        <f t="shared" si="29"/>
        <v>0</v>
      </c>
      <c r="AD222" s="468"/>
      <c r="AE222" s="550"/>
      <c r="AF222" s="6"/>
      <c r="AG222" s="6"/>
      <c r="AH222" s="6"/>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218"/>
      <c r="BI222" s="218"/>
      <c r="BJ222" s="218"/>
      <c r="BK222" s="218"/>
      <c r="BL222" s="218"/>
      <c r="BM222" s="218"/>
      <c r="BN222" s="218"/>
      <c r="BO222" s="218"/>
      <c r="BP222" s="218"/>
      <c r="BQ222" s="218"/>
      <c r="BR222" s="218"/>
      <c r="BS222" s="218"/>
      <c r="BT222" s="218"/>
      <c r="BU222" s="218"/>
      <c r="BV222" s="218"/>
      <c r="BW222" s="218"/>
      <c r="BX222" s="218"/>
      <c r="BY222" s="218"/>
      <c r="BZ222" s="218"/>
      <c r="CA222" s="218"/>
      <c r="CB222" s="218"/>
      <c r="CC222" s="218"/>
      <c r="CD222" s="218"/>
      <c r="CE222" s="218"/>
      <c r="CF222" s="218"/>
      <c r="CG222" s="218"/>
      <c r="CH222" s="218"/>
      <c r="CI222" s="218"/>
      <c r="CJ222" s="218"/>
      <c r="CK222" s="218"/>
      <c r="CL222" s="218"/>
      <c r="CM222" s="218"/>
      <c r="CN222" s="218"/>
      <c r="CO222" s="218"/>
      <c r="CP222" s="218"/>
      <c r="CQ222" s="218"/>
      <c r="CR222" s="218"/>
      <c r="CS222" s="218"/>
      <c r="CT222" s="218"/>
      <c r="CU222" s="218"/>
      <c r="CV222" s="218"/>
      <c r="CW222" s="218"/>
      <c r="CX222" s="218"/>
      <c r="CY222" s="218"/>
      <c r="CZ222" s="218"/>
      <c r="DA222" s="218"/>
      <c r="DB222" s="218"/>
      <c r="DC222" s="218"/>
      <c r="DD222" s="218"/>
      <c r="DE222" s="218"/>
      <c r="DF222" s="218"/>
      <c r="DG222" s="218"/>
      <c r="DH222" s="218"/>
      <c r="DI222" s="218"/>
      <c r="DJ222" s="218"/>
      <c r="DK222" s="218"/>
      <c r="DL222" s="218"/>
      <c r="DM222" s="218"/>
      <c r="DN222" s="218"/>
      <c r="DO222" s="218"/>
      <c r="DP222" s="218"/>
      <c r="DQ222" s="218"/>
      <c r="DR222" s="218"/>
      <c r="DS222" s="218"/>
      <c r="DT222" s="218"/>
      <c r="DU222" s="218"/>
      <c r="DV222" s="218"/>
      <c r="DW222" s="218"/>
      <c r="DX222" s="218"/>
      <c r="DY222" s="218"/>
      <c r="DZ222" s="218"/>
      <c r="EA222" s="218"/>
      <c r="EB222" s="218"/>
      <c r="EC222" s="218"/>
      <c r="ED222" s="218"/>
      <c r="EE222" s="218"/>
      <c r="EF222" s="218"/>
      <c r="EG222" s="218"/>
      <c r="EH222" s="218"/>
      <c r="EI222" s="218"/>
      <c r="EJ222" s="218"/>
      <c r="EK222" s="218"/>
      <c r="EL222" s="218"/>
      <c r="EM222" s="218"/>
      <c r="EN222" s="218"/>
      <c r="EO222" s="218"/>
      <c r="EP222" s="218"/>
      <c r="EQ222" s="218"/>
      <c r="ER222" s="218"/>
      <c r="ES222" s="218"/>
      <c r="ET222" s="218"/>
      <c r="EU222" s="218"/>
      <c r="EV222" s="218"/>
      <c r="EW222" s="218"/>
      <c r="EX222" s="218"/>
      <c r="EY222" s="218"/>
      <c r="EZ222" s="218"/>
      <c r="FA222" s="218"/>
      <c r="FB222" s="218"/>
      <c r="FC222" s="218"/>
      <c r="FD222" s="218"/>
      <c r="FE222" s="218"/>
      <c r="FF222" s="218"/>
      <c r="FG222" s="218"/>
      <c r="FH222" s="218"/>
      <c r="FI222" s="218"/>
      <c r="FJ222" s="218"/>
      <c r="FK222" s="218"/>
      <c r="FL222" s="218"/>
      <c r="FM222" s="218"/>
      <c r="FN222" s="218"/>
      <c r="FO222" s="218"/>
      <c r="FP222" s="218"/>
      <c r="FQ222" s="218"/>
      <c r="FR222" s="218"/>
      <c r="FS222" s="218"/>
      <c r="FT222" s="218"/>
      <c r="FU222" s="218"/>
      <c r="FV222" s="218"/>
      <c r="FW222" s="218"/>
      <c r="FX222" s="218"/>
      <c r="FY222" s="218"/>
      <c r="FZ222" s="218"/>
      <c r="GA222" s="218"/>
      <c r="GB222" s="218"/>
      <c r="GC222" s="218"/>
      <c r="GD222" s="218"/>
      <c r="GE222" s="218"/>
      <c r="GF222" s="218"/>
      <c r="GG222" s="218"/>
      <c r="GH222" s="218"/>
      <c r="GI222" s="218"/>
      <c r="GJ222" s="218"/>
      <c r="GK222" s="218"/>
      <c r="GL222" s="218"/>
      <c r="GM222" s="218"/>
      <c r="GN222" s="218"/>
      <c r="GO222" s="218"/>
      <c r="GP222" s="218"/>
      <c r="GQ222" s="218"/>
      <c r="GR222" s="218"/>
      <c r="GS222" s="218"/>
      <c r="GT222" s="218"/>
      <c r="GU222" s="218"/>
      <c r="GV222" s="218"/>
      <c r="GW222" s="218"/>
      <c r="GX222" s="218"/>
      <c r="GY222" s="218"/>
      <c r="GZ222" s="218"/>
      <c r="HA222" s="218"/>
      <c r="HB222" s="218"/>
      <c r="HC222" s="218"/>
      <c r="HD222" s="218"/>
      <c r="HE222" s="218"/>
      <c r="HF222" s="218"/>
      <c r="HG222" s="218"/>
      <c r="HH222" s="218"/>
      <c r="HI222" s="218"/>
      <c r="HJ222" s="218"/>
      <c r="HK222" s="218"/>
      <c r="HL222" s="218"/>
      <c r="HM222" s="218"/>
      <c r="HN222" s="218"/>
      <c r="HO222" s="218"/>
      <c r="HP222" s="218"/>
      <c r="HQ222" s="218"/>
      <c r="HR222" s="218"/>
      <c r="HS222" s="218"/>
      <c r="HT222" s="218"/>
      <c r="HU222" s="218"/>
      <c r="HV222" s="218"/>
      <c r="HW222" s="218"/>
      <c r="HX222" s="218"/>
      <c r="HY222" s="218"/>
      <c r="HZ222" s="218"/>
      <c r="IA222" s="218"/>
      <c r="IB222" s="218"/>
      <c r="IC222" s="218"/>
      <c r="ID222" s="218"/>
      <c r="IE222" s="218"/>
      <c r="IF222" s="218"/>
      <c r="IG222" s="218"/>
      <c r="IH222" s="218"/>
      <c r="II222" s="218"/>
      <c r="IJ222" s="218"/>
      <c r="IK222" s="218"/>
      <c r="IL222" s="218"/>
      <c r="IM222" s="218"/>
      <c r="IN222" s="218"/>
      <c r="IO222" s="218"/>
      <c r="IP222" s="218"/>
      <c r="IQ222" s="218"/>
      <c r="IR222" s="218"/>
      <c r="IS222" s="218"/>
      <c r="IT222" s="218"/>
      <c r="IU222" s="218"/>
      <c r="IV222" s="218"/>
      <c r="IW222" s="218"/>
      <c r="IX222" s="218"/>
      <c r="IY222" s="218"/>
      <c r="IZ222" s="218"/>
      <c r="JA222" s="218"/>
      <c r="JB222" s="218"/>
      <c r="JC222" s="218"/>
      <c r="JD222" s="218"/>
      <c r="JE222" s="218"/>
      <c r="JF222" s="218"/>
      <c r="JG222" s="218"/>
      <c r="JH222" s="218"/>
      <c r="JI222" s="218"/>
      <c r="JJ222" s="218"/>
      <c r="JK222" s="218"/>
      <c r="JL222" s="218"/>
      <c r="JM222" s="218"/>
      <c r="JN222" s="218"/>
      <c r="JO222" s="218"/>
      <c r="JP222" s="218"/>
      <c r="JQ222" s="218"/>
      <c r="JR222" s="218"/>
      <c r="JS222" s="218"/>
      <c r="JT222" s="218"/>
      <c r="JU222" s="218"/>
      <c r="JV222" s="218"/>
      <c r="JW222" s="218"/>
      <c r="JX222" s="218"/>
      <c r="JY222" s="218"/>
      <c r="JZ222" s="218"/>
      <c r="KA222" s="218"/>
      <c r="KB222" s="218"/>
      <c r="KC222" s="218"/>
      <c r="KD222" s="218"/>
      <c r="KE222" s="218"/>
      <c r="KF222" s="218"/>
      <c r="KG222" s="218"/>
      <c r="KH222" s="218"/>
      <c r="KI222" s="218"/>
      <c r="KJ222" s="218"/>
      <c r="KK222" s="218"/>
      <c r="KL222" s="218"/>
      <c r="KM222" s="218"/>
      <c r="KN222" s="218"/>
      <c r="KO222" s="218"/>
      <c r="KP222" s="218"/>
      <c r="KQ222" s="218"/>
      <c r="KR222" s="218"/>
      <c r="KS222" s="218"/>
      <c r="KT222" s="218"/>
      <c r="KU222" s="218"/>
      <c r="KV222" s="218"/>
      <c r="KW222" s="218"/>
      <c r="KX222" s="218"/>
      <c r="KY222" s="218"/>
      <c r="KZ222" s="218"/>
      <c r="LA222" s="218"/>
      <c r="LB222" s="218"/>
      <c r="LC222" s="218"/>
      <c r="LD222" s="218"/>
      <c r="LE222" s="218"/>
      <c r="LF222" s="218"/>
      <c r="LG222" s="218"/>
      <c r="LH222" s="218"/>
      <c r="LI222" s="218"/>
      <c r="LJ222" s="218"/>
      <c r="LK222" s="218"/>
      <c r="LL222" s="218"/>
      <c r="LM222" s="218"/>
      <c r="LN222" s="218"/>
      <c r="LO222" s="218"/>
      <c r="LP222" s="218"/>
      <c r="LQ222" s="218"/>
      <c r="LR222" s="218"/>
      <c r="LS222" s="218"/>
      <c r="LT222" s="218"/>
      <c r="LU222" s="218"/>
      <c r="LV222" s="218"/>
      <c r="LW222" s="218"/>
      <c r="LX222" s="218"/>
      <c r="LY222" s="218"/>
      <c r="LZ222" s="218"/>
      <c r="MA222" s="218"/>
      <c r="MB222" s="218"/>
      <c r="MC222" s="218"/>
      <c r="MD222" s="218"/>
      <c r="ME222" s="218"/>
      <c r="MF222" s="218"/>
      <c r="MG222" s="218"/>
      <c r="MH222" s="218"/>
      <c r="MI222" s="218"/>
      <c r="MJ222" s="218"/>
      <c r="MK222" s="218"/>
      <c r="ML222" s="218"/>
      <c r="MM222" s="218"/>
      <c r="MN222" s="218"/>
      <c r="MO222" s="218"/>
      <c r="MP222" s="218"/>
      <c r="MQ222" s="218"/>
      <c r="MR222" s="218"/>
      <c r="MS222" s="218"/>
      <c r="MT222" s="218"/>
      <c r="MU222" s="218"/>
      <c r="MV222" s="218"/>
      <c r="MW222" s="218"/>
      <c r="MX222" s="218"/>
      <c r="MY222" s="218"/>
      <c r="MZ222" s="218"/>
      <c r="NA222" s="218"/>
      <c r="NB222" s="218"/>
      <c r="NC222" s="218"/>
      <c r="ND222" s="218"/>
      <c r="NE222" s="218"/>
      <c r="NF222" s="218"/>
      <c r="NG222" s="218"/>
      <c r="NH222" s="218"/>
      <c r="NI222" s="218"/>
      <c r="NJ222" s="218"/>
      <c r="NK222" s="218"/>
      <c r="NL222" s="218"/>
      <c r="NM222" s="218"/>
      <c r="NN222" s="218"/>
      <c r="NO222" s="218"/>
      <c r="NP222" s="218"/>
      <c r="NQ222" s="218"/>
      <c r="NR222" s="218"/>
      <c r="NS222" s="218"/>
      <c r="NT222" s="218"/>
      <c r="NU222" s="218"/>
      <c r="NV222" s="218"/>
      <c r="NW222" s="218"/>
      <c r="NX222" s="218"/>
      <c r="NY222" s="218"/>
      <c r="NZ222" s="218"/>
      <c r="OA222" s="218"/>
      <c r="OB222" s="218"/>
      <c r="OC222" s="218"/>
      <c r="OD222" s="218"/>
      <c r="OE222" s="218"/>
      <c r="OF222" s="218"/>
      <c r="OG222" s="218"/>
      <c r="OH222" s="218"/>
      <c r="OI222" s="218"/>
      <c r="OJ222" s="218"/>
      <c r="OK222" s="218"/>
      <c r="OL222" s="218"/>
      <c r="OM222" s="218"/>
      <c r="ON222" s="218"/>
      <c r="OO222" s="218"/>
      <c r="OP222" s="218"/>
      <c r="OQ222" s="218"/>
      <c r="OR222" s="218"/>
      <c r="OS222" s="218"/>
      <c r="OT222" s="218"/>
      <c r="OU222" s="218"/>
      <c r="OV222" s="218"/>
      <c r="OW222" s="218"/>
      <c r="OX222" s="218"/>
      <c r="OY222" s="218"/>
      <c r="OZ222" s="218"/>
      <c r="PA222" s="218"/>
      <c r="PB222" s="218"/>
      <c r="PC222" s="218"/>
      <c r="PD222" s="218"/>
      <c r="PE222" s="218"/>
    </row>
    <row r="223" spans="1:421" s="469" customFormat="1" ht="111" customHeight="1">
      <c r="A223" s="677">
        <v>94</v>
      </c>
      <c r="B223" s="601">
        <v>7000024508</v>
      </c>
      <c r="C223" s="601">
        <v>1100</v>
      </c>
      <c r="D223" s="601">
        <v>210</v>
      </c>
      <c r="E223" s="601">
        <v>20</v>
      </c>
      <c r="F223" s="601" t="s">
        <v>534</v>
      </c>
      <c r="G223" s="599">
        <v>100001253</v>
      </c>
      <c r="H223" s="321"/>
      <c r="I223" s="322"/>
      <c r="J223" s="321"/>
      <c r="K223" s="320"/>
      <c r="L223" s="600" t="s">
        <v>640</v>
      </c>
      <c r="M223" s="600" t="s">
        <v>443</v>
      </c>
      <c r="N223" s="600">
        <v>1490</v>
      </c>
      <c r="O223" s="465"/>
      <c r="P223" s="601">
        <v>18</v>
      </c>
      <c r="Q223" s="318" t="str">
        <f t="shared" si="35"/>
        <v>INCLUDED</v>
      </c>
      <c r="R223" s="318" t="str">
        <f t="shared" si="31"/>
        <v>INCLUDED</v>
      </c>
      <c r="S223" s="318" t="str">
        <f t="shared" si="36"/>
        <v>INCLUDED</v>
      </c>
      <c r="T223" s="466">
        <f t="shared" si="21"/>
        <v>0</v>
      </c>
      <c r="U223" s="300">
        <f t="shared" si="22"/>
        <v>0</v>
      </c>
      <c r="V223" s="371">
        <f>Discount!$J$36</f>
        <v>0</v>
      </c>
      <c r="W223" s="300">
        <f t="shared" si="23"/>
        <v>0</v>
      </c>
      <c r="X223" s="301">
        <f t="shared" si="24"/>
        <v>0</v>
      </c>
      <c r="Y223" s="467">
        <f t="shared" si="25"/>
        <v>0</v>
      </c>
      <c r="Z223" s="546">
        <f t="shared" si="26"/>
        <v>0</v>
      </c>
      <c r="AA223" s="467">
        <f t="shared" si="27"/>
        <v>0</v>
      </c>
      <c r="AB223" s="468">
        <f t="shared" si="28"/>
        <v>0</v>
      </c>
      <c r="AC223" s="467">
        <f t="shared" si="29"/>
        <v>0</v>
      </c>
      <c r="AD223" s="468"/>
      <c r="AE223" s="550"/>
      <c r="AF223" s="6"/>
      <c r="AG223" s="6"/>
      <c r="AH223" s="6"/>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3"/>
      <c r="FX223" s="3"/>
      <c r="FY223" s="3"/>
      <c r="FZ223" s="3"/>
      <c r="GA223" s="3"/>
      <c r="GB223" s="3"/>
      <c r="GC223" s="3"/>
      <c r="GD223" s="3"/>
      <c r="GE223" s="3"/>
      <c r="GF223" s="3"/>
      <c r="GG223" s="3"/>
      <c r="GH223" s="3"/>
      <c r="GI223" s="3"/>
      <c r="GJ223" s="3"/>
      <c r="GK223" s="3"/>
      <c r="GL223" s="3"/>
      <c r="GM223" s="3"/>
      <c r="GN223" s="3"/>
      <c r="GO223" s="3"/>
      <c r="GP223" s="3"/>
      <c r="GQ223" s="3"/>
      <c r="GR223" s="3"/>
      <c r="GS223" s="3"/>
      <c r="GT223" s="3"/>
      <c r="GU223" s="3"/>
      <c r="GV223" s="3"/>
      <c r="GW223" s="3"/>
      <c r="GX223" s="3"/>
      <c r="GY223" s="3"/>
      <c r="GZ223" s="3"/>
      <c r="HA223" s="3"/>
      <c r="HB223" s="3"/>
      <c r="HC223" s="3"/>
      <c r="HD223" s="3"/>
      <c r="HE223" s="3"/>
      <c r="HF223" s="3"/>
      <c r="HG223" s="3"/>
      <c r="HH223" s="3"/>
      <c r="HI223" s="3"/>
      <c r="HJ223" s="3"/>
      <c r="HK223" s="3"/>
      <c r="HL223" s="3"/>
      <c r="HM223" s="3"/>
      <c r="HN223" s="3"/>
      <c r="HO223" s="3"/>
      <c r="HP223" s="3"/>
      <c r="HQ223" s="3"/>
      <c r="HR223" s="3"/>
      <c r="HS223" s="3"/>
      <c r="HT223" s="3"/>
      <c r="HU223" s="3"/>
      <c r="HV223" s="3"/>
      <c r="HW223" s="3"/>
      <c r="HX223" s="3"/>
      <c r="HY223" s="3"/>
      <c r="HZ223" s="3"/>
      <c r="IA223" s="3"/>
      <c r="IB223" s="3"/>
      <c r="IC223" s="3"/>
      <c r="ID223" s="3"/>
      <c r="IE223" s="3"/>
      <c r="IF223" s="3"/>
      <c r="IG223" s="3"/>
      <c r="IH223" s="3"/>
      <c r="II223" s="3"/>
      <c r="IJ223" s="3"/>
      <c r="IK223" s="3"/>
      <c r="IL223" s="3"/>
      <c r="IM223" s="3"/>
      <c r="IN223" s="3"/>
      <c r="IO223" s="3"/>
      <c r="IP223" s="3"/>
      <c r="IQ223" s="3"/>
      <c r="IR223" s="3"/>
      <c r="IS223" s="3"/>
      <c r="IT223" s="3"/>
      <c r="IU223" s="3"/>
      <c r="IV223" s="3"/>
      <c r="IW223" s="3"/>
      <c r="IX223" s="3"/>
      <c r="IY223" s="3"/>
      <c r="IZ223" s="3"/>
      <c r="JA223" s="3"/>
      <c r="JB223" s="3"/>
      <c r="JC223" s="3"/>
      <c r="JD223" s="3"/>
      <c r="JE223" s="3"/>
      <c r="JF223" s="3"/>
      <c r="JG223" s="3"/>
      <c r="JH223" s="3"/>
      <c r="JI223" s="3"/>
      <c r="JJ223" s="3"/>
      <c r="JK223" s="3"/>
      <c r="JL223" s="3"/>
      <c r="JM223" s="3"/>
      <c r="JN223" s="3"/>
      <c r="JO223" s="3"/>
      <c r="JP223" s="3"/>
      <c r="JQ223" s="3"/>
      <c r="JR223" s="3"/>
      <c r="JS223" s="3"/>
      <c r="JT223" s="3"/>
      <c r="JU223" s="3"/>
      <c r="JV223" s="3"/>
      <c r="JW223" s="3"/>
      <c r="JX223" s="3"/>
      <c r="JY223" s="3"/>
      <c r="JZ223" s="3"/>
      <c r="KA223" s="3"/>
      <c r="KB223" s="3"/>
      <c r="KC223" s="3"/>
      <c r="KD223" s="3"/>
      <c r="KE223" s="3"/>
      <c r="KF223" s="3"/>
      <c r="KG223" s="3"/>
      <c r="KH223" s="3"/>
      <c r="KI223" s="3"/>
      <c r="KJ223" s="3"/>
      <c r="KK223" s="3"/>
      <c r="KL223" s="3"/>
      <c r="KM223" s="3"/>
      <c r="KN223" s="3"/>
      <c r="KO223" s="3"/>
      <c r="KP223" s="3"/>
      <c r="KQ223" s="3"/>
      <c r="KR223" s="3"/>
      <c r="KS223" s="3"/>
      <c r="KT223" s="3"/>
      <c r="KU223" s="3"/>
      <c r="KV223" s="3"/>
      <c r="KW223" s="3"/>
      <c r="KX223" s="3"/>
      <c r="KY223" s="3"/>
      <c r="KZ223" s="3"/>
      <c r="LA223" s="3"/>
      <c r="LB223" s="3"/>
      <c r="LC223" s="3"/>
      <c r="LD223" s="3"/>
      <c r="LE223" s="3"/>
      <c r="LF223" s="3"/>
      <c r="LG223" s="3"/>
      <c r="LH223" s="3"/>
      <c r="LI223" s="3"/>
      <c r="LJ223" s="3"/>
      <c r="LK223" s="3"/>
      <c r="LL223" s="3"/>
      <c r="LM223" s="3"/>
      <c r="LN223" s="3"/>
      <c r="LO223" s="3"/>
      <c r="LP223" s="3"/>
      <c r="LQ223" s="3"/>
      <c r="LR223" s="3"/>
      <c r="LS223" s="3"/>
      <c r="LT223" s="3"/>
      <c r="LU223" s="3"/>
      <c r="LV223" s="3"/>
      <c r="LW223" s="3"/>
      <c r="LX223" s="3"/>
      <c r="LY223" s="3"/>
      <c r="LZ223" s="3"/>
      <c r="MA223" s="3"/>
      <c r="MB223" s="3"/>
      <c r="MC223" s="3"/>
      <c r="MD223" s="3"/>
      <c r="ME223" s="3"/>
      <c r="MF223" s="3"/>
      <c r="MG223" s="3"/>
      <c r="MH223" s="3"/>
      <c r="MI223" s="3"/>
      <c r="MJ223" s="3"/>
      <c r="MK223" s="3"/>
      <c r="ML223" s="3"/>
      <c r="MM223" s="3"/>
      <c r="MN223" s="3"/>
      <c r="MO223" s="3"/>
      <c r="MP223" s="3"/>
      <c r="MQ223" s="3"/>
      <c r="MR223" s="3"/>
      <c r="MS223" s="3"/>
      <c r="MT223" s="3"/>
      <c r="MU223" s="3"/>
      <c r="MV223" s="3"/>
      <c r="MW223" s="3"/>
      <c r="MX223" s="3"/>
      <c r="MY223" s="3"/>
      <c r="MZ223" s="3"/>
      <c r="NA223" s="3"/>
      <c r="NB223" s="3"/>
      <c r="NC223" s="3"/>
      <c r="ND223" s="3"/>
      <c r="NE223" s="3"/>
      <c r="NF223" s="3"/>
      <c r="NG223" s="3"/>
      <c r="NH223" s="3"/>
      <c r="NI223" s="3"/>
      <c r="NJ223" s="3"/>
      <c r="NK223" s="3"/>
      <c r="NL223" s="3"/>
      <c r="NM223" s="3"/>
      <c r="NN223" s="3"/>
      <c r="NO223" s="3"/>
      <c r="NP223" s="3"/>
      <c r="NQ223" s="3"/>
      <c r="NR223" s="3"/>
      <c r="NS223" s="3"/>
      <c r="NT223" s="3"/>
      <c r="NU223" s="3"/>
      <c r="NV223" s="3"/>
      <c r="NW223" s="3"/>
      <c r="NX223" s="3"/>
      <c r="NY223" s="3"/>
      <c r="NZ223" s="3"/>
      <c r="OA223" s="3"/>
      <c r="OB223" s="3"/>
      <c r="OC223" s="3"/>
      <c r="OD223" s="3"/>
      <c r="OE223" s="3"/>
      <c r="OF223" s="3"/>
      <c r="OG223" s="3"/>
      <c r="OH223" s="3"/>
      <c r="OI223" s="3"/>
      <c r="OJ223" s="3"/>
      <c r="OK223" s="3"/>
      <c r="OL223" s="3"/>
      <c r="OM223" s="3"/>
      <c r="ON223" s="3"/>
      <c r="OO223" s="3"/>
      <c r="OP223" s="3"/>
      <c r="OQ223" s="3"/>
      <c r="OR223" s="3"/>
      <c r="OS223" s="3"/>
      <c r="OT223" s="3"/>
      <c r="OU223" s="3"/>
      <c r="OV223" s="3"/>
      <c r="OW223" s="3"/>
      <c r="OX223" s="3"/>
      <c r="OY223" s="3"/>
      <c r="OZ223" s="3"/>
      <c r="PA223" s="3"/>
      <c r="PB223" s="3"/>
      <c r="PC223" s="3"/>
      <c r="PD223" s="3"/>
      <c r="PE223" s="3"/>
    </row>
    <row r="224" spans="1:421" s="469" customFormat="1" ht="111" customHeight="1">
      <c r="A224" s="677">
        <v>95</v>
      </c>
      <c r="B224" s="601">
        <v>7000024508</v>
      </c>
      <c r="C224" s="601">
        <v>1100</v>
      </c>
      <c r="D224" s="601">
        <v>210</v>
      </c>
      <c r="E224" s="601">
        <v>30</v>
      </c>
      <c r="F224" s="601" t="s">
        <v>534</v>
      </c>
      <c r="G224" s="599">
        <v>100001254</v>
      </c>
      <c r="H224" s="321"/>
      <c r="I224" s="322"/>
      <c r="J224" s="321"/>
      <c r="K224" s="320"/>
      <c r="L224" s="600" t="s">
        <v>641</v>
      </c>
      <c r="M224" s="600" t="s">
        <v>443</v>
      </c>
      <c r="N224" s="600">
        <v>372</v>
      </c>
      <c r="O224" s="465"/>
      <c r="P224" s="601">
        <v>18</v>
      </c>
      <c r="Q224" s="318" t="str">
        <f t="shared" si="35"/>
        <v>INCLUDED</v>
      </c>
      <c r="R224" s="318" t="str">
        <f t="shared" si="31"/>
        <v>INCLUDED</v>
      </c>
      <c r="S224" s="318" t="str">
        <f t="shared" si="36"/>
        <v>INCLUDED</v>
      </c>
      <c r="T224" s="466">
        <f t="shared" si="21"/>
        <v>0</v>
      </c>
      <c r="U224" s="300">
        <f t="shared" si="22"/>
        <v>0</v>
      </c>
      <c r="V224" s="371">
        <f>Discount!$J$36</f>
        <v>0</v>
      </c>
      <c r="W224" s="300">
        <f t="shared" si="23"/>
        <v>0</v>
      </c>
      <c r="X224" s="301">
        <f t="shared" si="24"/>
        <v>0</v>
      </c>
      <c r="Y224" s="467">
        <f t="shared" si="25"/>
        <v>0</v>
      </c>
      <c r="Z224" s="546">
        <f t="shared" si="26"/>
        <v>0</v>
      </c>
      <c r="AA224" s="467">
        <f t="shared" si="27"/>
        <v>0</v>
      </c>
      <c r="AB224" s="468">
        <f t="shared" si="28"/>
        <v>0</v>
      </c>
      <c r="AC224" s="467">
        <f t="shared" si="29"/>
        <v>0</v>
      </c>
      <c r="AD224" s="468"/>
      <c r="AE224" s="550"/>
      <c r="AF224" s="6"/>
      <c r="AG224" s="6"/>
      <c r="AH224" s="6"/>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3"/>
      <c r="FX224" s="3"/>
      <c r="FY224" s="3"/>
      <c r="FZ224" s="3"/>
      <c r="GA224" s="3"/>
      <c r="GB224" s="3"/>
      <c r="GC224" s="3"/>
      <c r="GD224" s="3"/>
      <c r="GE224" s="3"/>
      <c r="GF224" s="3"/>
      <c r="GG224" s="3"/>
      <c r="GH224" s="3"/>
      <c r="GI224" s="3"/>
      <c r="GJ224" s="3"/>
      <c r="GK224" s="3"/>
      <c r="GL224" s="3"/>
      <c r="GM224" s="3"/>
      <c r="GN224" s="3"/>
      <c r="GO224" s="3"/>
      <c r="GP224" s="3"/>
      <c r="GQ224" s="3"/>
      <c r="GR224" s="3"/>
      <c r="GS224" s="3"/>
      <c r="GT224" s="3"/>
      <c r="GU224" s="3"/>
      <c r="GV224" s="3"/>
      <c r="GW224" s="3"/>
      <c r="GX224" s="3"/>
      <c r="GY224" s="3"/>
      <c r="GZ224" s="3"/>
      <c r="HA224" s="3"/>
      <c r="HB224" s="3"/>
      <c r="HC224" s="3"/>
      <c r="HD224" s="3"/>
      <c r="HE224" s="3"/>
      <c r="HF224" s="3"/>
      <c r="HG224" s="3"/>
      <c r="HH224" s="3"/>
      <c r="HI224" s="3"/>
      <c r="HJ224" s="3"/>
      <c r="HK224" s="3"/>
      <c r="HL224" s="3"/>
      <c r="HM224" s="3"/>
      <c r="HN224" s="3"/>
      <c r="HO224" s="3"/>
      <c r="HP224" s="3"/>
      <c r="HQ224" s="3"/>
      <c r="HR224" s="3"/>
      <c r="HS224" s="3"/>
      <c r="HT224" s="3"/>
      <c r="HU224" s="3"/>
      <c r="HV224" s="3"/>
      <c r="HW224" s="3"/>
      <c r="HX224" s="3"/>
      <c r="HY224" s="3"/>
      <c r="HZ224" s="3"/>
      <c r="IA224" s="3"/>
      <c r="IB224" s="3"/>
      <c r="IC224" s="3"/>
      <c r="ID224" s="3"/>
      <c r="IE224" s="3"/>
      <c r="IF224" s="3"/>
      <c r="IG224" s="3"/>
      <c r="IH224" s="3"/>
      <c r="II224" s="3"/>
      <c r="IJ224" s="3"/>
      <c r="IK224" s="3"/>
      <c r="IL224" s="3"/>
      <c r="IM224" s="3"/>
      <c r="IN224" s="3"/>
      <c r="IO224" s="3"/>
      <c r="IP224" s="3"/>
      <c r="IQ224" s="3"/>
      <c r="IR224" s="3"/>
      <c r="IS224" s="3"/>
      <c r="IT224" s="3"/>
      <c r="IU224" s="3"/>
      <c r="IV224" s="3"/>
      <c r="IW224" s="3"/>
      <c r="IX224" s="3"/>
      <c r="IY224" s="3"/>
      <c r="IZ224" s="3"/>
      <c r="JA224" s="3"/>
      <c r="JB224" s="3"/>
      <c r="JC224" s="3"/>
      <c r="JD224" s="3"/>
      <c r="JE224" s="3"/>
      <c r="JF224" s="3"/>
      <c r="JG224" s="3"/>
      <c r="JH224" s="3"/>
      <c r="JI224" s="3"/>
      <c r="JJ224" s="3"/>
      <c r="JK224" s="3"/>
      <c r="JL224" s="3"/>
      <c r="JM224" s="3"/>
      <c r="JN224" s="3"/>
      <c r="JO224" s="3"/>
      <c r="JP224" s="3"/>
      <c r="JQ224" s="3"/>
      <c r="JR224" s="3"/>
      <c r="JS224" s="3"/>
      <c r="JT224" s="3"/>
      <c r="JU224" s="3"/>
      <c r="JV224" s="3"/>
      <c r="JW224" s="3"/>
      <c r="JX224" s="3"/>
      <c r="JY224" s="3"/>
      <c r="JZ224" s="3"/>
      <c r="KA224" s="3"/>
      <c r="KB224" s="3"/>
      <c r="KC224" s="3"/>
      <c r="KD224" s="3"/>
      <c r="KE224" s="3"/>
      <c r="KF224" s="3"/>
      <c r="KG224" s="3"/>
      <c r="KH224" s="3"/>
      <c r="KI224" s="3"/>
      <c r="KJ224" s="3"/>
      <c r="KK224" s="3"/>
      <c r="KL224" s="3"/>
      <c r="KM224" s="3"/>
      <c r="KN224" s="3"/>
      <c r="KO224" s="3"/>
      <c r="KP224" s="3"/>
      <c r="KQ224" s="3"/>
      <c r="KR224" s="3"/>
      <c r="KS224" s="3"/>
      <c r="KT224" s="3"/>
      <c r="KU224" s="3"/>
      <c r="KV224" s="3"/>
      <c r="KW224" s="3"/>
      <c r="KX224" s="3"/>
      <c r="KY224" s="3"/>
      <c r="KZ224" s="3"/>
      <c r="LA224" s="3"/>
      <c r="LB224" s="3"/>
      <c r="LC224" s="3"/>
      <c r="LD224" s="3"/>
      <c r="LE224" s="3"/>
      <c r="LF224" s="3"/>
      <c r="LG224" s="3"/>
      <c r="LH224" s="3"/>
      <c r="LI224" s="3"/>
      <c r="LJ224" s="3"/>
      <c r="LK224" s="3"/>
      <c r="LL224" s="3"/>
      <c r="LM224" s="3"/>
      <c r="LN224" s="3"/>
      <c r="LO224" s="3"/>
      <c r="LP224" s="3"/>
      <c r="LQ224" s="3"/>
      <c r="LR224" s="3"/>
      <c r="LS224" s="3"/>
      <c r="LT224" s="3"/>
      <c r="LU224" s="3"/>
      <c r="LV224" s="3"/>
      <c r="LW224" s="3"/>
      <c r="LX224" s="3"/>
      <c r="LY224" s="3"/>
      <c r="LZ224" s="3"/>
      <c r="MA224" s="3"/>
      <c r="MB224" s="3"/>
      <c r="MC224" s="3"/>
      <c r="MD224" s="3"/>
      <c r="ME224" s="3"/>
      <c r="MF224" s="3"/>
      <c r="MG224" s="3"/>
      <c r="MH224" s="3"/>
      <c r="MI224" s="3"/>
      <c r="MJ224" s="3"/>
      <c r="MK224" s="3"/>
      <c r="ML224" s="3"/>
      <c r="MM224" s="3"/>
      <c r="MN224" s="3"/>
      <c r="MO224" s="3"/>
      <c r="MP224" s="3"/>
      <c r="MQ224" s="3"/>
      <c r="MR224" s="3"/>
      <c r="MS224" s="3"/>
      <c r="MT224" s="3"/>
      <c r="MU224" s="3"/>
      <c r="MV224" s="3"/>
      <c r="MW224" s="3"/>
      <c r="MX224" s="3"/>
      <c r="MY224" s="3"/>
      <c r="MZ224" s="3"/>
      <c r="NA224" s="3"/>
      <c r="NB224" s="3"/>
      <c r="NC224" s="3"/>
      <c r="ND224" s="3"/>
      <c r="NE224" s="3"/>
      <c r="NF224" s="3"/>
      <c r="NG224" s="3"/>
      <c r="NH224" s="3"/>
      <c r="NI224" s="3"/>
      <c r="NJ224" s="3"/>
      <c r="NK224" s="3"/>
      <c r="NL224" s="3"/>
      <c r="NM224" s="3"/>
      <c r="NN224" s="3"/>
      <c r="NO224" s="3"/>
      <c r="NP224" s="3"/>
      <c r="NQ224" s="3"/>
      <c r="NR224" s="3"/>
      <c r="NS224" s="3"/>
      <c r="NT224" s="3"/>
      <c r="NU224" s="3"/>
      <c r="NV224" s="3"/>
      <c r="NW224" s="3"/>
      <c r="NX224" s="3"/>
      <c r="NY224" s="3"/>
      <c r="NZ224" s="3"/>
      <c r="OA224" s="3"/>
      <c r="OB224" s="3"/>
      <c r="OC224" s="3"/>
      <c r="OD224" s="3"/>
      <c r="OE224" s="3"/>
      <c r="OF224" s="3"/>
      <c r="OG224" s="3"/>
      <c r="OH224" s="3"/>
      <c r="OI224" s="3"/>
      <c r="OJ224" s="3"/>
      <c r="OK224" s="3"/>
      <c r="OL224" s="3"/>
      <c r="OM224" s="3"/>
      <c r="ON224" s="3"/>
      <c r="OO224" s="3"/>
      <c r="OP224" s="3"/>
      <c r="OQ224" s="3"/>
      <c r="OR224" s="3"/>
      <c r="OS224" s="3"/>
      <c r="OT224" s="3"/>
      <c r="OU224" s="3"/>
      <c r="OV224" s="3"/>
      <c r="OW224" s="3"/>
      <c r="OX224" s="3"/>
      <c r="OY224" s="3"/>
      <c r="OZ224" s="3"/>
      <c r="PA224" s="3"/>
      <c r="PB224" s="3"/>
      <c r="PC224" s="3"/>
      <c r="PD224" s="3"/>
      <c r="PE224" s="3"/>
    </row>
    <row r="225" spans="1:421" s="469" customFormat="1" ht="111" customHeight="1">
      <c r="A225" s="677">
        <v>96</v>
      </c>
      <c r="B225" s="601">
        <v>7000024508</v>
      </c>
      <c r="C225" s="601">
        <v>1110</v>
      </c>
      <c r="D225" s="601">
        <v>220</v>
      </c>
      <c r="E225" s="601">
        <v>10</v>
      </c>
      <c r="F225" s="601" t="s">
        <v>535</v>
      </c>
      <c r="G225" s="599">
        <v>100001264</v>
      </c>
      <c r="H225" s="321"/>
      <c r="I225" s="322"/>
      <c r="J225" s="321"/>
      <c r="K225" s="320"/>
      <c r="L225" s="600" t="s">
        <v>642</v>
      </c>
      <c r="M225" s="600" t="s">
        <v>443</v>
      </c>
      <c r="N225" s="600">
        <v>6916</v>
      </c>
      <c r="O225" s="465"/>
      <c r="P225" s="601">
        <v>18</v>
      </c>
      <c r="Q225" s="318" t="str">
        <f t="shared" si="35"/>
        <v>INCLUDED</v>
      </c>
      <c r="R225" s="318" t="str">
        <f t="shared" si="31"/>
        <v>INCLUDED</v>
      </c>
      <c r="S225" s="318" t="str">
        <f t="shared" si="36"/>
        <v>INCLUDED</v>
      </c>
      <c r="T225" s="466">
        <f t="shared" si="21"/>
        <v>0</v>
      </c>
      <c r="U225" s="300">
        <f t="shared" si="22"/>
        <v>0</v>
      </c>
      <c r="V225" s="371">
        <f>Discount!$J$36</f>
        <v>0</v>
      </c>
      <c r="W225" s="300">
        <f t="shared" si="23"/>
        <v>0</v>
      </c>
      <c r="X225" s="301">
        <f t="shared" si="24"/>
        <v>0</v>
      </c>
      <c r="Y225" s="467">
        <f t="shared" si="25"/>
        <v>0</v>
      </c>
      <c r="Z225" s="546">
        <f t="shared" si="26"/>
        <v>0</v>
      </c>
      <c r="AA225" s="467">
        <f t="shared" si="27"/>
        <v>0</v>
      </c>
      <c r="AB225" s="468">
        <f t="shared" si="28"/>
        <v>0</v>
      </c>
      <c r="AC225" s="467">
        <f t="shared" si="29"/>
        <v>0</v>
      </c>
      <c r="AD225" s="468"/>
      <c r="AE225" s="550"/>
      <c r="AF225" s="6"/>
      <c r="AG225" s="6"/>
      <c r="AH225" s="6"/>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c r="FW225" s="3"/>
      <c r="FX225" s="3"/>
      <c r="FY225" s="3"/>
      <c r="FZ225" s="3"/>
      <c r="GA225" s="3"/>
      <c r="GB225" s="3"/>
      <c r="GC225" s="3"/>
      <c r="GD225" s="3"/>
      <c r="GE225" s="3"/>
      <c r="GF225" s="3"/>
      <c r="GG225" s="3"/>
      <c r="GH225" s="3"/>
      <c r="GI225" s="3"/>
      <c r="GJ225" s="3"/>
      <c r="GK225" s="3"/>
      <c r="GL225" s="3"/>
      <c r="GM225" s="3"/>
      <c r="GN225" s="3"/>
      <c r="GO225" s="3"/>
      <c r="GP225" s="3"/>
      <c r="GQ225" s="3"/>
      <c r="GR225" s="3"/>
      <c r="GS225" s="3"/>
      <c r="GT225" s="3"/>
      <c r="GU225" s="3"/>
      <c r="GV225" s="3"/>
      <c r="GW225" s="3"/>
      <c r="GX225" s="3"/>
      <c r="GY225" s="3"/>
      <c r="GZ225" s="3"/>
      <c r="HA225" s="3"/>
      <c r="HB225" s="3"/>
      <c r="HC225" s="3"/>
      <c r="HD225" s="3"/>
      <c r="HE225" s="3"/>
      <c r="HF225" s="3"/>
      <c r="HG225" s="3"/>
      <c r="HH225" s="3"/>
      <c r="HI225" s="3"/>
      <c r="HJ225" s="3"/>
      <c r="HK225" s="3"/>
      <c r="HL225" s="3"/>
      <c r="HM225" s="3"/>
      <c r="HN225" s="3"/>
      <c r="HO225" s="3"/>
      <c r="HP225" s="3"/>
      <c r="HQ225" s="3"/>
      <c r="HR225" s="3"/>
      <c r="HS225" s="3"/>
      <c r="HT225" s="3"/>
      <c r="HU225" s="3"/>
      <c r="HV225" s="3"/>
      <c r="HW225" s="3"/>
      <c r="HX225" s="3"/>
      <c r="HY225" s="3"/>
      <c r="HZ225" s="3"/>
      <c r="IA225" s="3"/>
      <c r="IB225" s="3"/>
      <c r="IC225" s="3"/>
      <c r="ID225" s="3"/>
      <c r="IE225" s="3"/>
      <c r="IF225" s="3"/>
      <c r="IG225" s="3"/>
      <c r="IH225" s="3"/>
      <c r="II225" s="3"/>
      <c r="IJ225" s="3"/>
      <c r="IK225" s="3"/>
      <c r="IL225" s="3"/>
      <c r="IM225" s="3"/>
      <c r="IN225" s="3"/>
      <c r="IO225" s="3"/>
      <c r="IP225" s="3"/>
      <c r="IQ225" s="3"/>
      <c r="IR225" s="3"/>
      <c r="IS225" s="3"/>
      <c r="IT225" s="3"/>
      <c r="IU225" s="3"/>
      <c r="IV225" s="3"/>
      <c r="IW225" s="3"/>
      <c r="IX225" s="3"/>
      <c r="IY225" s="3"/>
      <c r="IZ225" s="3"/>
      <c r="JA225" s="3"/>
      <c r="JB225" s="3"/>
      <c r="JC225" s="3"/>
      <c r="JD225" s="3"/>
      <c r="JE225" s="3"/>
      <c r="JF225" s="3"/>
      <c r="JG225" s="3"/>
      <c r="JH225" s="3"/>
      <c r="JI225" s="3"/>
      <c r="JJ225" s="3"/>
      <c r="JK225" s="3"/>
      <c r="JL225" s="3"/>
      <c r="JM225" s="3"/>
      <c r="JN225" s="3"/>
      <c r="JO225" s="3"/>
      <c r="JP225" s="3"/>
      <c r="JQ225" s="3"/>
      <c r="JR225" s="3"/>
      <c r="JS225" s="3"/>
      <c r="JT225" s="3"/>
      <c r="JU225" s="3"/>
      <c r="JV225" s="3"/>
      <c r="JW225" s="3"/>
      <c r="JX225" s="3"/>
      <c r="JY225" s="3"/>
      <c r="JZ225" s="3"/>
      <c r="KA225" s="3"/>
      <c r="KB225" s="3"/>
      <c r="KC225" s="3"/>
      <c r="KD225" s="3"/>
      <c r="KE225" s="3"/>
      <c r="KF225" s="3"/>
      <c r="KG225" s="3"/>
      <c r="KH225" s="3"/>
      <c r="KI225" s="3"/>
      <c r="KJ225" s="3"/>
      <c r="KK225" s="3"/>
      <c r="KL225" s="3"/>
      <c r="KM225" s="3"/>
      <c r="KN225" s="3"/>
      <c r="KO225" s="3"/>
      <c r="KP225" s="3"/>
      <c r="KQ225" s="3"/>
      <c r="KR225" s="3"/>
      <c r="KS225" s="3"/>
      <c r="KT225" s="3"/>
      <c r="KU225" s="3"/>
      <c r="KV225" s="3"/>
      <c r="KW225" s="3"/>
      <c r="KX225" s="3"/>
      <c r="KY225" s="3"/>
      <c r="KZ225" s="3"/>
      <c r="LA225" s="3"/>
      <c r="LB225" s="3"/>
      <c r="LC225" s="3"/>
      <c r="LD225" s="3"/>
      <c r="LE225" s="3"/>
      <c r="LF225" s="3"/>
      <c r="LG225" s="3"/>
      <c r="LH225" s="3"/>
      <c r="LI225" s="3"/>
      <c r="LJ225" s="3"/>
      <c r="LK225" s="3"/>
      <c r="LL225" s="3"/>
      <c r="LM225" s="3"/>
      <c r="LN225" s="3"/>
      <c r="LO225" s="3"/>
      <c r="LP225" s="3"/>
      <c r="LQ225" s="3"/>
      <c r="LR225" s="3"/>
      <c r="LS225" s="3"/>
      <c r="LT225" s="3"/>
      <c r="LU225" s="3"/>
      <c r="LV225" s="3"/>
      <c r="LW225" s="3"/>
      <c r="LX225" s="3"/>
      <c r="LY225" s="3"/>
      <c r="LZ225" s="3"/>
      <c r="MA225" s="3"/>
      <c r="MB225" s="3"/>
      <c r="MC225" s="3"/>
      <c r="MD225" s="3"/>
      <c r="ME225" s="3"/>
      <c r="MF225" s="3"/>
      <c r="MG225" s="3"/>
      <c r="MH225" s="3"/>
      <c r="MI225" s="3"/>
      <c r="MJ225" s="3"/>
      <c r="MK225" s="3"/>
      <c r="ML225" s="3"/>
      <c r="MM225" s="3"/>
      <c r="MN225" s="3"/>
      <c r="MO225" s="3"/>
      <c r="MP225" s="3"/>
      <c r="MQ225" s="3"/>
      <c r="MR225" s="3"/>
      <c r="MS225" s="3"/>
      <c r="MT225" s="3"/>
      <c r="MU225" s="3"/>
      <c r="MV225" s="3"/>
      <c r="MW225" s="3"/>
      <c r="MX225" s="3"/>
      <c r="MY225" s="3"/>
      <c r="MZ225" s="3"/>
      <c r="NA225" s="3"/>
      <c r="NB225" s="3"/>
      <c r="NC225" s="3"/>
      <c r="ND225" s="3"/>
      <c r="NE225" s="3"/>
      <c r="NF225" s="3"/>
      <c r="NG225" s="3"/>
      <c r="NH225" s="3"/>
      <c r="NI225" s="3"/>
      <c r="NJ225" s="3"/>
      <c r="NK225" s="3"/>
      <c r="NL225" s="3"/>
      <c r="NM225" s="3"/>
      <c r="NN225" s="3"/>
      <c r="NO225" s="3"/>
      <c r="NP225" s="3"/>
      <c r="NQ225" s="3"/>
      <c r="NR225" s="3"/>
      <c r="NS225" s="3"/>
      <c r="NT225" s="3"/>
      <c r="NU225" s="3"/>
      <c r="NV225" s="3"/>
      <c r="NW225" s="3"/>
      <c r="NX225" s="3"/>
      <c r="NY225" s="3"/>
      <c r="NZ225" s="3"/>
      <c r="OA225" s="3"/>
      <c r="OB225" s="3"/>
      <c r="OC225" s="3"/>
      <c r="OD225" s="3"/>
      <c r="OE225" s="3"/>
      <c r="OF225" s="3"/>
      <c r="OG225" s="3"/>
      <c r="OH225" s="3"/>
      <c r="OI225" s="3"/>
      <c r="OJ225" s="3"/>
      <c r="OK225" s="3"/>
      <c r="OL225" s="3"/>
      <c r="OM225" s="3"/>
      <c r="ON225" s="3"/>
      <c r="OO225" s="3"/>
      <c r="OP225" s="3"/>
      <c r="OQ225" s="3"/>
      <c r="OR225" s="3"/>
      <c r="OS225" s="3"/>
      <c r="OT225" s="3"/>
      <c r="OU225" s="3"/>
      <c r="OV225" s="3"/>
      <c r="OW225" s="3"/>
      <c r="OX225" s="3"/>
      <c r="OY225" s="3"/>
      <c r="OZ225" s="3"/>
      <c r="PA225" s="3"/>
      <c r="PB225" s="3"/>
      <c r="PC225" s="3"/>
      <c r="PD225" s="3"/>
      <c r="PE225" s="3"/>
    </row>
    <row r="226" spans="1:421" s="469" customFormat="1" ht="111" customHeight="1">
      <c r="A226" s="677">
        <v>97</v>
      </c>
      <c r="B226" s="601">
        <v>7000024508</v>
      </c>
      <c r="C226" s="601">
        <v>1110</v>
      </c>
      <c r="D226" s="601">
        <v>220</v>
      </c>
      <c r="E226" s="601">
        <v>20</v>
      </c>
      <c r="F226" s="601" t="s">
        <v>535</v>
      </c>
      <c r="G226" s="599">
        <v>100001267</v>
      </c>
      <c r="H226" s="321"/>
      <c r="I226" s="322"/>
      <c r="J226" s="321"/>
      <c r="K226" s="320"/>
      <c r="L226" s="600" t="s">
        <v>643</v>
      </c>
      <c r="M226" s="600" t="s">
        <v>443</v>
      </c>
      <c r="N226" s="600">
        <v>69</v>
      </c>
      <c r="O226" s="465"/>
      <c r="P226" s="601">
        <v>18</v>
      </c>
      <c r="Q226" s="318" t="str">
        <f t="shared" si="35"/>
        <v>INCLUDED</v>
      </c>
      <c r="R226" s="318" t="str">
        <f t="shared" si="31"/>
        <v>INCLUDED</v>
      </c>
      <c r="S226" s="318" t="str">
        <f t="shared" si="36"/>
        <v>INCLUDED</v>
      </c>
      <c r="T226" s="466">
        <f t="shared" si="21"/>
        <v>0</v>
      </c>
      <c r="U226" s="300">
        <f t="shared" si="22"/>
        <v>0</v>
      </c>
      <c r="V226" s="371">
        <f>Discount!$J$36</f>
        <v>0</v>
      </c>
      <c r="W226" s="300">
        <f t="shared" si="23"/>
        <v>0</v>
      </c>
      <c r="X226" s="301">
        <f t="shared" si="24"/>
        <v>0</v>
      </c>
      <c r="Y226" s="467">
        <f t="shared" si="25"/>
        <v>0</v>
      </c>
      <c r="Z226" s="546">
        <f t="shared" si="26"/>
        <v>0</v>
      </c>
      <c r="AA226" s="467">
        <f t="shared" si="27"/>
        <v>0</v>
      </c>
      <c r="AB226" s="468">
        <f t="shared" si="28"/>
        <v>0</v>
      </c>
      <c r="AC226" s="467">
        <f t="shared" si="29"/>
        <v>0</v>
      </c>
      <c r="AD226" s="468"/>
      <c r="AE226" s="550"/>
      <c r="AF226" s="6"/>
      <c r="AG226" s="6"/>
      <c r="AH226" s="6"/>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c r="GF226" s="3"/>
      <c r="GG226" s="3"/>
      <c r="GH226" s="3"/>
      <c r="GI226" s="3"/>
      <c r="GJ226" s="3"/>
      <c r="GK226" s="3"/>
      <c r="GL226" s="3"/>
      <c r="GM226" s="3"/>
      <c r="GN226" s="3"/>
      <c r="GO226" s="3"/>
      <c r="GP226" s="3"/>
      <c r="GQ226" s="3"/>
      <c r="GR226" s="3"/>
      <c r="GS226" s="3"/>
      <c r="GT226" s="3"/>
      <c r="GU226" s="3"/>
      <c r="GV226" s="3"/>
      <c r="GW226" s="3"/>
      <c r="GX226" s="3"/>
      <c r="GY226" s="3"/>
      <c r="GZ226" s="3"/>
      <c r="HA226" s="3"/>
      <c r="HB226" s="3"/>
      <c r="HC226" s="3"/>
      <c r="HD226" s="3"/>
      <c r="HE226" s="3"/>
      <c r="HF226" s="3"/>
      <c r="HG226" s="3"/>
      <c r="HH226" s="3"/>
      <c r="HI226" s="3"/>
      <c r="HJ226" s="3"/>
      <c r="HK226" s="3"/>
      <c r="HL226" s="3"/>
      <c r="HM226" s="3"/>
      <c r="HN226" s="3"/>
      <c r="HO226" s="3"/>
      <c r="HP226" s="3"/>
      <c r="HQ226" s="3"/>
      <c r="HR226" s="3"/>
      <c r="HS226" s="3"/>
      <c r="HT226" s="3"/>
      <c r="HU226" s="3"/>
      <c r="HV226" s="3"/>
      <c r="HW226" s="3"/>
      <c r="HX226" s="3"/>
      <c r="HY226" s="3"/>
      <c r="HZ226" s="3"/>
      <c r="IA226" s="3"/>
      <c r="IB226" s="3"/>
      <c r="IC226" s="3"/>
      <c r="ID226" s="3"/>
      <c r="IE226" s="3"/>
      <c r="IF226" s="3"/>
      <c r="IG226" s="3"/>
      <c r="IH226" s="3"/>
      <c r="II226" s="3"/>
      <c r="IJ226" s="3"/>
      <c r="IK226" s="3"/>
      <c r="IL226" s="3"/>
      <c r="IM226" s="3"/>
      <c r="IN226" s="3"/>
      <c r="IO226" s="3"/>
      <c r="IP226" s="3"/>
      <c r="IQ226" s="3"/>
      <c r="IR226" s="3"/>
      <c r="IS226" s="3"/>
      <c r="IT226" s="3"/>
      <c r="IU226" s="3"/>
      <c r="IV226" s="3"/>
      <c r="IW226" s="3"/>
      <c r="IX226" s="3"/>
      <c r="IY226" s="3"/>
      <c r="IZ226" s="3"/>
      <c r="JA226" s="3"/>
      <c r="JB226" s="3"/>
      <c r="JC226" s="3"/>
      <c r="JD226" s="3"/>
      <c r="JE226" s="3"/>
      <c r="JF226" s="3"/>
      <c r="JG226" s="3"/>
      <c r="JH226" s="3"/>
      <c r="JI226" s="3"/>
      <c r="JJ226" s="3"/>
      <c r="JK226" s="3"/>
      <c r="JL226" s="3"/>
      <c r="JM226" s="3"/>
      <c r="JN226" s="3"/>
      <c r="JO226" s="3"/>
      <c r="JP226" s="3"/>
      <c r="JQ226" s="3"/>
      <c r="JR226" s="3"/>
      <c r="JS226" s="3"/>
      <c r="JT226" s="3"/>
      <c r="JU226" s="3"/>
      <c r="JV226" s="3"/>
      <c r="JW226" s="3"/>
      <c r="JX226" s="3"/>
      <c r="JY226" s="3"/>
      <c r="JZ226" s="3"/>
      <c r="KA226" s="3"/>
      <c r="KB226" s="3"/>
      <c r="KC226" s="3"/>
      <c r="KD226" s="3"/>
      <c r="KE226" s="3"/>
      <c r="KF226" s="3"/>
      <c r="KG226" s="3"/>
      <c r="KH226" s="3"/>
      <c r="KI226" s="3"/>
      <c r="KJ226" s="3"/>
      <c r="KK226" s="3"/>
      <c r="KL226" s="3"/>
      <c r="KM226" s="3"/>
      <c r="KN226" s="3"/>
      <c r="KO226" s="3"/>
      <c r="KP226" s="3"/>
      <c r="KQ226" s="3"/>
      <c r="KR226" s="3"/>
      <c r="KS226" s="3"/>
      <c r="KT226" s="3"/>
      <c r="KU226" s="3"/>
      <c r="KV226" s="3"/>
      <c r="KW226" s="3"/>
      <c r="KX226" s="3"/>
      <c r="KY226" s="3"/>
      <c r="KZ226" s="3"/>
      <c r="LA226" s="3"/>
      <c r="LB226" s="3"/>
      <c r="LC226" s="3"/>
      <c r="LD226" s="3"/>
      <c r="LE226" s="3"/>
      <c r="LF226" s="3"/>
      <c r="LG226" s="3"/>
      <c r="LH226" s="3"/>
      <c r="LI226" s="3"/>
      <c r="LJ226" s="3"/>
      <c r="LK226" s="3"/>
      <c r="LL226" s="3"/>
      <c r="LM226" s="3"/>
      <c r="LN226" s="3"/>
      <c r="LO226" s="3"/>
      <c r="LP226" s="3"/>
      <c r="LQ226" s="3"/>
      <c r="LR226" s="3"/>
      <c r="LS226" s="3"/>
      <c r="LT226" s="3"/>
      <c r="LU226" s="3"/>
      <c r="LV226" s="3"/>
      <c r="LW226" s="3"/>
      <c r="LX226" s="3"/>
      <c r="LY226" s="3"/>
      <c r="LZ226" s="3"/>
      <c r="MA226" s="3"/>
      <c r="MB226" s="3"/>
      <c r="MC226" s="3"/>
      <c r="MD226" s="3"/>
      <c r="ME226" s="3"/>
      <c r="MF226" s="3"/>
      <c r="MG226" s="3"/>
      <c r="MH226" s="3"/>
      <c r="MI226" s="3"/>
      <c r="MJ226" s="3"/>
      <c r="MK226" s="3"/>
      <c r="ML226" s="3"/>
      <c r="MM226" s="3"/>
      <c r="MN226" s="3"/>
      <c r="MO226" s="3"/>
      <c r="MP226" s="3"/>
      <c r="MQ226" s="3"/>
      <c r="MR226" s="3"/>
      <c r="MS226" s="3"/>
      <c r="MT226" s="3"/>
      <c r="MU226" s="3"/>
      <c r="MV226" s="3"/>
      <c r="MW226" s="3"/>
      <c r="MX226" s="3"/>
      <c r="MY226" s="3"/>
      <c r="MZ226" s="3"/>
      <c r="NA226" s="3"/>
      <c r="NB226" s="3"/>
      <c r="NC226" s="3"/>
      <c r="ND226" s="3"/>
      <c r="NE226" s="3"/>
      <c r="NF226" s="3"/>
      <c r="NG226" s="3"/>
      <c r="NH226" s="3"/>
      <c r="NI226" s="3"/>
      <c r="NJ226" s="3"/>
      <c r="NK226" s="3"/>
      <c r="NL226" s="3"/>
      <c r="NM226" s="3"/>
      <c r="NN226" s="3"/>
      <c r="NO226" s="3"/>
      <c r="NP226" s="3"/>
      <c r="NQ226" s="3"/>
      <c r="NR226" s="3"/>
      <c r="NS226" s="3"/>
      <c r="NT226" s="3"/>
      <c r="NU226" s="3"/>
      <c r="NV226" s="3"/>
      <c r="NW226" s="3"/>
      <c r="NX226" s="3"/>
      <c r="NY226" s="3"/>
      <c r="NZ226" s="3"/>
      <c r="OA226" s="3"/>
      <c r="OB226" s="3"/>
      <c r="OC226" s="3"/>
      <c r="OD226" s="3"/>
      <c r="OE226" s="3"/>
      <c r="OF226" s="3"/>
      <c r="OG226" s="3"/>
      <c r="OH226" s="3"/>
      <c r="OI226" s="3"/>
      <c r="OJ226" s="3"/>
      <c r="OK226" s="3"/>
      <c r="OL226" s="3"/>
      <c r="OM226" s="3"/>
      <c r="ON226" s="3"/>
      <c r="OO226" s="3"/>
      <c r="OP226" s="3"/>
      <c r="OQ226" s="3"/>
      <c r="OR226" s="3"/>
      <c r="OS226" s="3"/>
      <c r="OT226" s="3"/>
      <c r="OU226" s="3"/>
      <c r="OV226" s="3"/>
      <c r="OW226" s="3"/>
      <c r="OX226" s="3"/>
      <c r="OY226" s="3"/>
      <c r="OZ226" s="3"/>
      <c r="PA226" s="3"/>
      <c r="PB226" s="3"/>
      <c r="PC226" s="3"/>
      <c r="PD226" s="3"/>
      <c r="PE226" s="3"/>
    </row>
    <row r="227" spans="1:421" s="469" customFormat="1" ht="111" customHeight="1">
      <c r="A227" s="677">
        <v>98</v>
      </c>
      <c r="B227" s="601">
        <v>7000024508</v>
      </c>
      <c r="C227" s="601">
        <v>1110</v>
      </c>
      <c r="D227" s="601">
        <v>220</v>
      </c>
      <c r="E227" s="601">
        <v>30</v>
      </c>
      <c r="F227" s="601" t="s">
        <v>535</v>
      </c>
      <c r="G227" s="599">
        <v>100001265</v>
      </c>
      <c r="H227" s="321"/>
      <c r="I227" s="322"/>
      <c r="J227" s="321"/>
      <c r="K227" s="320"/>
      <c r="L227" s="600" t="s">
        <v>644</v>
      </c>
      <c r="M227" s="600" t="s">
        <v>443</v>
      </c>
      <c r="N227" s="600">
        <v>692</v>
      </c>
      <c r="O227" s="465"/>
      <c r="P227" s="601">
        <v>18</v>
      </c>
      <c r="Q227" s="318" t="str">
        <f t="shared" si="35"/>
        <v>INCLUDED</v>
      </c>
      <c r="R227" s="318" t="str">
        <f t="shared" si="31"/>
        <v>INCLUDED</v>
      </c>
      <c r="S227" s="318" t="str">
        <f t="shared" si="36"/>
        <v>INCLUDED</v>
      </c>
      <c r="T227" s="466">
        <f t="shared" si="21"/>
        <v>0</v>
      </c>
      <c r="U227" s="300">
        <f t="shared" si="22"/>
        <v>0</v>
      </c>
      <c r="V227" s="371">
        <f>Discount!$J$36</f>
        <v>0</v>
      </c>
      <c r="W227" s="300">
        <f t="shared" si="23"/>
        <v>0</v>
      </c>
      <c r="X227" s="301">
        <f t="shared" si="24"/>
        <v>0</v>
      </c>
      <c r="Y227" s="467">
        <f t="shared" si="25"/>
        <v>0</v>
      </c>
      <c r="Z227" s="546">
        <f t="shared" si="26"/>
        <v>0</v>
      </c>
      <c r="AA227" s="467">
        <f t="shared" si="27"/>
        <v>0</v>
      </c>
      <c r="AB227" s="468">
        <f t="shared" si="28"/>
        <v>0</v>
      </c>
      <c r="AC227" s="467">
        <f t="shared" si="29"/>
        <v>0</v>
      </c>
      <c r="AD227" s="468"/>
      <c r="AE227" s="550"/>
      <c r="AF227" s="6"/>
      <c r="AG227" s="6"/>
      <c r="AH227" s="6"/>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c r="GI227" s="3"/>
      <c r="GJ227" s="3"/>
      <c r="GK227" s="3"/>
      <c r="GL227" s="3"/>
      <c r="GM227" s="3"/>
      <c r="GN227" s="3"/>
      <c r="GO227" s="3"/>
      <c r="GP227" s="3"/>
      <c r="GQ227" s="3"/>
      <c r="GR227" s="3"/>
      <c r="GS227" s="3"/>
      <c r="GT227" s="3"/>
      <c r="GU227" s="3"/>
      <c r="GV227" s="3"/>
      <c r="GW227" s="3"/>
      <c r="GX227" s="3"/>
      <c r="GY227" s="3"/>
      <c r="GZ227" s="3"/>
      <c r="HA227" s="3"/>
      <c r="HB227" s="3"/>
      <c r="HC227" s="3"/>
      <c r="HD227" s="3"/>
      <c r="HE227" s="3"/>
      <c r="HF227" s="3"/>
      <c r="HG227" s="3"/>
      <c r="HH227" s="3"/>
      <c r="HI227" s="3"/>
      <c r="HJ227" s="3"/>
      <c r="HK227" s="3"/>
      <c r="HL227" s="3"/>
      <c r="HM227" s="3"/>
      <c r="HN227" s="3"/>
      <c r="HO227" s="3"/>
      <c r="HP227" s="3"/>
      <c r="HQ227" s="3"/>
      <c r="HR227" s="3"/>
      <c r="HS227" s="3"/>
      <c r="HT227" s="3"/>
      <c r="HU227" s="3"/>
      <c r="HV227" s="3"/>
      <c r="HW227" s="3"/>
      <c r="HX227" s="3"/>
      <c r="HY227" s="3"/>
      <c r="HZ227" s="3"/>
      <c r="IA227" s="3"/>
      <c r="IB227" s="3"/>
      <c r="IC227" s="3"/>
      <c r="ID227" s="3"/>
      <c r="IE227" s="3"/>
      <c r="IF227" s="3"/>
      <c r="IG227" s="3"/>
      <c r="IH227" s="3"/>
      <c r="II227" s="3"/>
      <c r="IJ227" s="3"/>
      <c r="IK227" s="3"/>
      <c r="IL227" s="3"/>
      <c r="IM227" s="3"/>
      <c r="IN227" s="3"/>
      <c r="IO227" s="3"/>
      <c r="IP227" s="3"/>
      <c r="IQ227" s="3"/>
      <c r="IR227" s="3"/>
      <c r="IS227" s="3"/>
      <c r="IT227" s="3"/>
      <c r="IU227" s="3"/>
      <c r="IV227" s="3"/>
      <c r="IW227" s="3"/>
      <c r="IX227" s="3"/>
      <c r="IY227" s="3"/>
      <c r="IZ227" s="3"/>
      <c r="JA227" s="3"/>
      <c r="JB227" s="3"/>
      <c r="JC227" s="3"/>
      <c r="JD227" s="3"/>
      <c r="JE227" s="3"/>
      <c r="JF227" s="3"/>
      <c r="JG227" s="3"/>
      <c r="JH227" s="3"/>
      <c r="JI227" s="3"/>
      <c r="JJ227" s="3"/>
      <c r="JK227" s="3"/>
      <c r="JL227" s="3"/>
      <c r="JM227" s="3"/>
      <c r="JN227" s="3"/>
      <c r="JO227" s="3"/>
      <c r="JP227" s="3"/>
      <c r="JQ227" s="3"/>
      <c r="JR227" s="3"/>
      <c r="JS227" s="3"/>
      <c r="JT227" s="3"/>
      <c r="JU227" s="3"/>
      <c r="JV227" s="3"/>
      <c r="JW227" s="3"/>
      <c r="JX227" s="3"/>
      <c r="JY227" s="3"/>
      <c r="JZ227" s="3"/>
      <c r="KA227" s="3"/>
      <c r="KB227" s="3"/>
      <c r="KC227" s="3"/>
      <c r="KD227" s="3"/>
      <c r="KE227" s="3"/>
      <c r="KF227" s="3"/>
      <c r="KG227" s="3"/>
      <c r="KH227" s="3"/>
      <c r="KI227" s="3"/>
      <c r="KJ227" s="3"/>
      <c r="KK227" s="3"/>
      <c r="KL227" s="3"/>
      <c r="KM227" s="3"/>
      <c r="KN227" s="3"/>
      <c r="KO227" s="3"/>
      <c r="KP227" s="3"/>
      <c r="KQ227" s="3"/>
      <c r="KR227" s="3"/>
      <c r="KS227" s="3"/>
      <c r="KT227" s="3"/>
      <c r="KU227" s="3"/>
      <c r="KV227" s="3"/>
      <c r="KW227" s="3"/>
      <c r="KX227" s="3"/>
      <c r="KY227" s="3"/>
      <c r="KZ227" s="3"/>
      <c r="LA227" s="3"/>
      <c r="LB227" s="3"/>
      <c r="LC227" s="3"/>
      <c r="LD227" s="3"/>
      <c r="LE227" s="3"/>
      <c r="LF227" s="3"/>
      <c r="LG227" s="3"/>
      <c r="LH227" s="3"/>
      <c r="LI227" s="3"/>
      <c r="LJ227" s="3"/>
      <c r="LK227" s="3"/>
      <c r="LL227" s="3"/>
      <c r="LM227" s="3"/>
      <c r="LN227" s="3"/>
      <c r="LO227" s="3"/>
      <c r="LP227" s="3"/>
      <c r="LQ227" s="3"/>
      <c r="LR227" s="3"/>
      <c r="LS227" s="3"/>
      <c r="LT227" s="3"/>
      <c r="LU227" s="3"/>
      <c r="LV227" s="3"/>
      <c r="LW227" s="3"/>
      <c r="LX227" s="3"/>
      <c r="LY227" s="3"/>
      <c r="LZ227" s="3"/>
      <c r="MA227" s="3"/>
      <c r="MB227" s="3"/>
      <c r="MC227" s="3"/>
      <c r="MD227" s="3"/>
      <c r="ME227" s="3"/>
      <c r="MF227" s="3"/>
      <c r="MG227" s="3"/>
      <c r="MH227" s="3"/>
      <c r="MI227" s="3"/>
      <c r="MJ227" s="3"/>
      <c r="MK227" s="3"/>
      <c r="ML227" s="3"/>
      <c r="MM227" s="3"/>
      <c r="MN227" s="3"/>
      <c r="MO227" s="3"/>
      <c r="MP227" s="3"/>
      <c r="MQ227" s="3"/>
      <c r="MR227" s="3"/>
      <c r="MS227" s="3"/>
      <c r="MT227" s="3"/>
      <c r="MU227" s="3"/>
      <c r="MV227" s="3"/>
      <c r="MW227" s="3"/>
      <c r="MX227" s="3"/>
      <c r="MY227" s="3"/>
      <c r="MZ227" s="3"/>
      <c r="NA227" s="3"/>
      <c r="NB227" s="3"/>
      <c r="NC227" s="3"/>
      <c r="ND227" s="3"/>
      <c r="NE227" s="3"/>
      <c r="NF227" s="3"/>
      <c r="NG227" s="3"/>
      <c r="NH227" s="3"/>
      <c r="NI227" s="3"/>
      <c r="NJ227" s="3"/>
      <c r="NK227" s="3"/>
      <c r="NL227" s="3"/>
      <c r="NM227" s="3"/>
      <c r="NN227" s="3"/>
      <c r="NO227" s="3"/>
      <c r="NP227" s="3"/>
      <c r="NQ227" s="3"/>
      <c r="NR227" s="3"/>
      <c r="NS227" s="3"/>
      <c r="NT227" s="3"/>
      <c r="NU227" s="3"/>
      <c r="NV227" s="3"/>
      <c r="NW227" s="3"/>
      <c r="NX227" s="3"/>
      <c r="NY227" s="3"/>
      <c r="NZ227" s="3"/>
      <c r="OA227" s="3"/>
      <c r="OB227" s="3"/>
      <c r="OC227" s="3"/>
      <c r="OD227" s="3"/>
      <c r="OE227" s="3"/>
      <c r="OF227" s="3"/>
      <c r="OG227" s="3"/>
      <c r="OH227" s="3"/>
      <c r="OI227" s="3"/>
      <c r="OJ227" s="3"/>
      <c r="OK227" s="3"/>
      <c r="OL227" s="3"/>
      <c r="OM227" s="3"/>
      <c r="ON227" s="3"/>
      <c r="OO227" s="3"/>
      <c r="OP227" s="3"/>
      <c r="OQ227" s="3"/>
      <c r="OR227" s="3"/>
      <c r="OS227" s="3"/>
      <c r="OT227" s="3"/>
      <c r="OU227" s="3"/>
      <c r="OV227" s="3"/>
      <c r="OW227" s="3"/>
      <c r="OX227" s="3"/>
      <c r="OY227" s="3"/>
      <c r="OZ227" s="3"/>
      <c r="PA227" s="3"/>
      <c r="PB227" s="3"/>
      <c r="PC227" s="3"/>
      <c r="PD227" s="3"/>
      <c r="PE227" s="3"/>
    </row>
    <row r="228" spans="1:421" s="737" customFormat="1" ht="111" customHeight="1">
      <c r="A228" s="677">
        <v>99</v>
      </c>
      <c r="B228" s="609">
        <v>7000024508</v>
      </c>
      <c r="C228" s="609">
        <v>1120</v>
      </c>
      <c r="D228" s="609">
        <v>330</v>
      </c>
      <c r="E228" s="609">
        <v>10</v>
      </c>
      <c r="F228" s="609" t="s">
        <v>536</v>
      </c>
      <c r="G228" s="611">
        <v>100023085</v>
      </c>
      <c r="H228" s="722"/>
      <c r="I228" s="723"/>
      <c r="J228" s="722"/>
      <c r="K228" s="724"/>
      <c r="L228" s="610" t="s">
        <v>645</v>
      </c>
      <c r="M228" s="610" t="s">
        <v>524</v>
      </c>
      <c r="N228" s="610">
        <v>1</v>
      </c>
      <c r="O228" s="725"/>
      <c r="P228" s="609">
        <v>18</v>
      </c>
      <c r="Q228" s="726" t="str">
        <f t="shared" si="35"/>
        <v>INCLUDED</v>
      </c>
      <c r="R228" s="726" t="str">
        <f t="shared" si="31"/>
        <v>INCLUDED</v>
      </c>
      <c r="S228" s="726" t="str">
        <f t="shared" si="36"/>
        <v>INCLUDED</v>
      </c>
      <c r="T228" s="729">
        <f t="shared" si="21"/>
        <v>0</v>
      </c>
      <c r="U228" s="730">
        <f t="shared" si="22"/>
        <v>0</v>
      </c>
      <c r="V228" s="731">
        <f>Discount!$J$36</f>
        <v>0</v>
      </c>
      <c r="W228" s="730">
        <f t="shared" si="23"/>
        <v>0</v>
      </c>
      <c r="X228" s="732">
        <f t="shared" si="24"/>
        <v>0</v>
      </c>
      <c r="Y228" s="733">
        <f t="shared" si="25"/>
        <v>0</v>
      </c>
      <c r="Z228" s="734">
        <f t="shared" si="26"/>
        <v>0</v>
      </c>
      <c r="AA228" s="733">
        <f t="shared" si="27"/>
        <v>0</v>
      </c>
      <c r="AB228" s="735">
        <f t="shared" si="28"/>
        <v>0</v>
      </c>
      <c r="AC228" s="733">
        <f t="shared" si="29"/>
        <v>0</v>
      </c>
      <c r="AD228" s="735"/>
      <c r="AE228" s="736"/>
      <c r="AF228" s="6"/>
      <c r="AG228" s="6"/>
      <c r="AH228" s="6"/>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c r="GO228" s="3"/>
      <c r="GP228" s="3"/>
      <c r="GQ228" s="3"/>
      <c r="GR228" s="3"/>
      <c r="GS228" s="3"/>
      <c r="GT228" s="3"/>
      <c r="GU228" s="3"/>
      <c r="GV228" s="3"/>
      <c r="GW228" s="3"/>
      <c r="GX228" s="3"/>
      <c r="GY228" s="3"/>
      <c r="GZ228" s="3"/>
      <c r="HA228" s="3"/>
      <c r="HB228" s="3"/>
      <c r="HC228" s="3"/>
      <c r="HD228" s="3"/>
      <c r="HE228" s="3"/>
      <c r="HF228" s="3"/>
      <c r="HG228" s="3"/>
      <c r="HH228" s="3"/>
      <c r="HI228" s="3"/>
      <c r="HJ228" s="3"/>
      <c r="HK228" s="3"/>
      <c r="HL228" s="3"/>
      <c r="HM228" s="3"/>
      <c r="HN228" s="3"/>
      <c r="HO228" s="3"/>
      <c r="HP228" s="3"/>
      <c r="HQ228" s="3"/>
      <c r="HR228" s="3"/>
      <c r="HS228" s="3"/>
      <c r="HT228" s="3"/>
      <c r="HU228" s="3"/>
      <c r="HV228" s="3"/>
      <c r="HW228" s="3"/>
      <c r="HX228" s="3"/>
      <c r="HY228" s="3"/>
      <c r="HZ228" s="3"/>
      <c r="IA228" s="3"/>
      <c r="IB228" s="3"/>
      <c r="IC228" s="3"/>
      <c r="ID228" s="3"/>
      <c r="IE228" s="3"/>
      <c r="IF228" s="3"/>
      <c r="IG228" s="3"/>
      <c r="IH228" s="3"/>
      <c r="II228" s="3"/>
      <c r="IJ228" s="3"/>
      <c r="IK228" s="3"/>
      <c r="IL228" s="3"/>
      <c r="IM228" s="3"/>
      <c r="IN228" s="3"/>
      <c r="IO228" s="3"/>
      <c r="IP228" s="3"/>
      <c r="IQ228" s="3"/>
      <c r="IR228" s="3"/>
      <c r="IS228" s="3"/>
      <c r="IT228" s="3"/>
      <c r="IU228" s="3"/>
      <c r="IV228" s="3"/>
      <c r="IW228" s="3"/>
      <c r="IX228" s="3"/>
      <c r="IY228" s="3"/>
      <c r="IZ228" s="3"/>
      <c r="JA228" s="3"/>
      <c r="JB228" s="3"/>
      <c r="JC228" s="3"/>
      <c r="JD228" s="3"/>
      <c r="JE228" s="3"/>
      <c r="JF228" s="3"/>
      <c r="JG228" s="3"/>
      <c r="JH228" s="3"/>
      <c r="JI228" s="3"/>
      <c r="JJ228" s="3"/>
      <c r="JK228" s="3"/>
      <c r="JL228" s="3"/>
      <c r="JM228" s="3"/>
      <c r="JN228" s="3"/>
      <c r="JO228" s="3"/>
      <c r="JP228" s="3"/>
      <c r="JQ228" s="3"/>
      <c r="JR228" s="3"/>
      <c r="JS228" s="3"/>
      <c r="JT228" s="3"/>
      <c r="JU228" s="3"/>
      <c r="JV228" s="3"/>
      <c r="JW228" s="3"/>
      <c r="JX228" s="3"/>
      <c r="JY228" s="3"/>
      <c r="JZ228" s="3"/>
      <c r="KA228" s="3"/>
      <c r="KB228" s="3"/>
      <c r="KC228" s="3"/>
      <c r="KD228" s="3"/>
      <c r="KE228" s="3"/>
      <c r="KF228" s="3"/>
      <c r="KG228" s="3"/>
      <c r="KH228" s="3"/>
      <c r="KI228" s="3"/>
      <c r="KJ228" s="3"/>
      <c r="KK228" s="3"/>
      <c r="KL228" s="3"/>
      <c r="KM228" s="3"/>
      <c r="KN228" s="3"/>
      <c r="KO228" s="3"/>
      <c r="KP228" s="3"/>
      <c r="KQ228" s="3"/>
      <c r="KR228" s="3"/>
      <c r="KS228" s="3"/>
      <c r="KT228" s="3"/>
      <c r="KU228" s="3"/>
      <c r="KV228" s="3"/>
      <c r="KW228" s="3"/>
      <c r="KX228" s="3"/>
      <c r="KY228" s="3"/>
      <c r="KZ228" s="3"/>
      <c r="LA228" s="3"/>
      <c r="LB228" s="3"/>
      <c r="LC228" s="3"/>
      <c r="LD228" s="3"/>
      <c r="LE228" s="3"/>
      <c r="LF228" s="3"/>
      <c r="LG228" s="3"/>
      <c r="LH228" s="3"/>
      <c r="LI228" s="3"/>
      <c r="LJ228" s="3"/>
      <c r="LK228" s="3"/>
      <c r="LL228" s="3"/>
      <c r="LM228" s="3"/>
      <c r="LN228" s="3"/>
      <c r="LO228" s="3"/>
      <c r="LP228" s="3"/>
      <c r="LQ228" s="3"/>
      <c r="LR228" s="3"/>
      <c r="LS228" s="3"/>
      <c r="LT228" s="3"/>
      <c r="LU228" s="3"/>
      <c r="LV228" s="3"/>
      <c r="LW228" s="3"/>
      <c r="LX228" s="3"/>
      <c r="LY228" s="3"/>
      <c r="LZ228" s="3"/>
      <c r="MA228" s="3"/>
      <c r="MB228" s="3"/>
      <c r="MC228" s="3"/>
      <c r="MD228" s="3"/>
      <c r="ME228" s="3"/>
      <c r="MF228" s="3"/>
      <c r="MG228" s="3"/>
      <c r="MH228" s="3"/>
      <c r="MI228" s="3"/>
      <c r="MJ228" s="3"/>
      <c r="MK228" s="3"/>
      <c r="ML228" s="3"/>
      <c r="MM228" s="3"/>
      <c r="MN228" s="3"/>
      <c r="MO228" s="3"/>
      <c r="MP228" s="3"/>
      <c r="MQ228" s="3"/>
      <c r="MR228" s="3"/>
      <c r="MS228" s="3"/>
      <c r="MT228" s="3"/>
      <c r="MU228" s="3"/>
      <c r="MV228" s="3"/>
      <c r="MW228" s="3"/>
      <c r="MX228" s="3"/>
      <c r="MY228" s="3"/>
      <c r="MZ228" s="3"/>
      <c r="NA228" s="3"/>
      <c r="NB228" s="3"/>
      <c r="NC228" s="3"/>
      <c r="ND228" s="3"/>
      <c r="NE228" s="3"/>
      <c r="NF228" s="3"/>
      <c r="NG228" s="3"/>
      <c r="NH228" s="3"/>
      <c r="NI228" s="3"/>
      <c r="NJ228" s="3"/>
      <c r="NK228" s="3"/>
      <c r="NL228" s="3"/>
      <c r="NM228" s="3"/>
      <c r="NN228" s="3"/>
      <c r="NO228" s="3"/>
      <c r="NP228" s="3"/>
      <c r="NQ228" s="3"/>
      <c r="NR228" s="3"/>
      <c r="NS228" s="3"/>
      <c r="NT228" s="3"/>
      <c r="NU228" s="3"/>
      <c r="NV228" s="3"/>
      <c r="NW228" s="3"/>
      <c r="NX228" s="3"/>
      <c r="NY228" s="3"/>
      <c r="NZ228" s="3"/>
      <c r="OA228" s="3"/>
      <c r="OB228" s="3"/>
      <c r="OC228" s="3"/>
      <c r="OD228" s="3"/>
      <c r="OE228" s="3"/>
      <c r="OF228" s="3"/>
      <c r="OG228" s="3"/>
      <c r="OH228" s="3"/>
      <c r="OI228" s="3"/>
      <c r="OJ228" s="3"/>
      <c r="OK228" s="3"/>
      <c r="OL228" s="3"/>
      <c r="OM228" s="3"/>
      <c r="ON228" s="3"/>
      <c r="OO228" s="3"/>
      <c r="OP228" s="3"/>
      <c r="OQ228" s="3"/>
      <c r="OR228" s="3"/>
      <c r="OS228" s="3"/>
      <c r="OT228" s="3"/>
      <c r="OU228" s="3"/>
      <c r="OV228" s="3"/>
      <c r="OW228" s="3"/>
      <c r="OX228" s="3"/>
      <c r="OY228" s="3"/>
      <c r="OZ228" s="3"/>
      <c r="PA228" s="3"/>
      <c r="PB228" s="3"/>
      <c r="PC228" s="3"/>
      <c r="PD228" s="3"/>
      <c r="PE228" s="3"/>
    </row>
    <row r="229" spans="1:421" s="700" customFormat="1" ht="24" customHeight="1">
      <c r="A229" s="839" t="s">
        <v>656</v>
      </c>
      <c r="B229" s="840"/>
      <c r="C229" s="840"/>
      <c r="D229" s="840"/>
      <c r="E229" s="840"/>
      <c r="F229" s="840"/>
      <c r="G229" s="840"/>
      <c r="H229" s="840"/>
      <c r="I229" s="840"/>
      <c r="J229" s="840"/>
      <c r="K229" s="840"/>
      <c r="L229" s="840"/>
      <c r="M229" s="840"/>
      <c r="N229" s="745"/>
      <c r="O229" s="701"/>
      <c r="P229" s="738"/>
      <c r="Q229" s="739"/>
      <c r="R229" s="739"/>
      <c r="S229" s="746"/>
      <c r="T229" s="692">
        <f t="shared" si="21"/>
        <v>0</v>
      </c>
      <c r="U229" s="693">
        <f t="shared" si="22"/>
        <v>0</v>
      </c>
      <c r="V229" s="694">
        <f>Discount!$J$36</f>
        <v>0</v>
      </c>
      <c r="W229" s="693">
        <f t="shared" si="23"/>
        <v>0</v>
      </c>
      <c r="X229" s="695">
        <f t="shared" si="24"/>
        <v>0</v>
      </c>
      <c r="Y229" s="696">
        <f t="shared" si="25"/>
        <v>0</v>
      </c>
      <c r="Z229" s="697">
        <f t="shared" si="26"/>
        <v>0</v>
      </c>
      <c r="AA229" s="696">
        <f t="shared" si="27"/>
        <v>0</v>
      </c>
      <c r="AB229" s="698">
        <f t="shared" si="28"/>
        <v>0</v>
      </c>
      <c r="AC229" s="696">
        <f t="shared" si="29"/>
        <v>0</v>
      </c>
      <c r="AD229" s="698"/>
      <c r="AE229" s="699"/>
      <c r="AF229" s="699"/>
      <c r="AG229" s="699"/>
      <c r="AH229" s="699"/>
    </row>
    <row r="230" spans="1:421" s="691" customFormat="1" ht="111" customHeight="1">
      <c r="A230" s="677">
        <v>1</v>
      </c>
      <c r="B230" s="600">
        <v>7000024508</v>
      </c>
      <c r="C230" s="600">
        <v>1770</v>
      </c>
      <c r="D230" s="600">
        <v>100</v>
      </c>
      <c r="E230" s="600">
        <v>10</v>
      </c>
      <c r="F230" s="600" t="s">
        <v>525</v>
      </c>
      <c r="G230" s="599">
        <v>100001243</v>
      </c>
      <c r="H230" s="678"/>
      <c r="I230" s="679"/>
      <c r="J230" s="678"/>
      <c r="K230" s="680"/>
      <c r="L230" s="600" t="s">
        <v>537</v>
      </c>
      <c r="M230" s="600" t="s">
        <v>363</v>
      </c>
      <c r="N230" s="600">
        <v>45</v>
      </c>
      <c r="O230" s="681"/>
      <c r="P230" s="608">
        <v>18</v>
      </c>
      <c r="Q230" s="682" t="str">
        <f t="shared" si="35"/>
        <v>INCLUDED</v>
      </c>
      <c r="R230" s="682" t="str">
        <f t="shared" si="31"/>
        <v>INCLUDED</v>
      </c>
      <c r="S230" s="682" t="str">
        <f t="shared" si="36"/>
        <v>INCLUDED</v>
      </c>
      <c r="T230" s="683">
        <f t="shared" si="21"/>
        <v>0</v>
      </c>
      <c r="U230" s="684">
        <f t="shared" si="22"/>
        <v>0</v>
      </c>
      <c r="V230" s="685">
        <f>Discount!$J$36</f>
        <v>0</v>
      </c>
      <c r="W230" s="684">
        <f t="shared" si="23"/>
        <v>0</v>
      </c>
      <c r="X230" s="686">
        <f t="shared" si="24"/>
        <v>0</v>
      </c>
      <c r="Y230" s="687">
        <f t="shared" si="25"/>
        <v>0</v>
      </c>
      <c r="Z230" s="688">
        <f t="shared" si="26"/>
        <v>0</v>
      </c>
      <c r="AA230" s="687">
        <f t="shared" si="27"/>
        <v>0</v>
      </c>
      <c r="AB230" s="689">
        <f t="shared" si="28"/>
        <v>0</v>
      </c>
      <c r="AC230" s="687">
        <f t="shared" si="29"/>
        <v>0</v>
      </c>
      <c r="AD230" s="689"/>
      <c r="AE230" s="690"/>
      <c r="AF230" s="6"/>
      <c r="AG230" s="6"/>
      <c r="AH230" s="6"/>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c r="GO230" s="3"/>
      <c r="GP230" s="3"/>
      <c r="GQ230" s="3"/>
      <c r="GR230" s="3"/>
      <c r="GS230" s="3"/>
      <c r="GT230" s="3"/>
      <c r="GU230" s="3"/>
      <c r="GV230" s="3"/>
      <c r="GW230" s="3"/>
      <c r="GX230" s="3"/>
      <c r="GY230" s="3"/>
      <c r="GZ230" s="3"/>
      <c r="HA230" s="3"/>
      <c r="HB230" s="3"/>
      <c r="HC230" s="3"/>
      <c r="HD230" s="3"/>
      <c r="HE230" s="3"/>
      <c r="HF230" s="3"/>
      <c r="HG230" s="3"/>
      <c r="HH230" s="3"/>
      <c r="HI230" s="3"/>
      <c r="HJ230" s="3"/>
      <c r="HK230" s="3"/>
      <c r="HL230" s="3"/>
      <c r="HM230" s="3"/>
      <c r="HN230" s="3"/>
      <c r="HO230" s="3"/>
      <c r="HP230" s="3"/>
      <c r="HQ230" s="3"/>
      <c r="HR230" s="3"/>
      <c r="HS230" s="3"/>
      <c r="HT230" s="3"/>
      <c r="HU230" s="3"/>
      <c r="HV230" s="3"/>
      <c r="HW230" s="3"/>
      <c r="HX230" s="3"/>
      <c r="HY230" s="3"/>
      <c r="HZ230" s="3"/>
      <c r="IA230" s="3"/>
      <c r="IB230" s="3"/>
      <c r="IC230" s="3"/>
      <c r="ID230" s="3"/>
      <c r="IE230" s="3"/>
      <c r="IF230" s="3"/>
      <c r="IG230" s="3"/>
      <c r="IH230" s="3"/>
      <c r="II230" s="3"/>
      <c r="IJ230" s="3"/>
      <c r="IK230" s="3"/>
      <c r="IL230" s="3"/>
      <c r="IM230" s="3"/>
      <c r="IN230" s="3"/>
      <c r="IO230" s="3"/>
      <c r="IP230" s="3"/>
      <c r="IQ230" s="3"/>
      <c r="IR230" s="3"/>
      <c r="IS230" s="3"/>
      <c r="IT230" s="3"/>
      <c r="IU230" s="3"/>
      <c r="IV230" s="3"/>
      <c r="IW230" s="3"/>
      <c r="IX230" s="3"/>
      <c r="IY230" s="3"/>
      <c r="IZ230" s="3"/>
      <c r="JA230" s="3"/>
      <c r="JB230" s="3"/>
      <c r="JC230" s="3"/>
      <c r="JD230" s="3"/>
      <c r="JE230" s="3"/>
      <c r="JF230" s="3"/>
      <c r="JG230" s="3"/>
      <c r="JH230" s="3"/>
      <c r="JI230" s="3"/>
      <c r="JJ230" s="3"/>
      <c r="JK230" s="3"/>
      <c r="JL230" s="3"/>
      <c r="JM230" s="3"/>
      <c r="JN230" s="3"/>
      <c r="JO230" s="3"/>
      <c r="JP230" s="3"/>
      <c r="JQ230" s="3"/>
      <c r="JR230" s="3"/>
      <c r="JS230" s="3"/>
      <c r="JT230" s="3"/>
      <c r="JU230" s="3"/>
      <c r="JV230" s="3"/>
      <c r="JW230" s="3"/>
      <c r="JX230" s="3"/>
      <c r="JY230" s="3"/>
      <c r="JZ230" s="3"/>
      <c r="KA230" s="3"/>
      <c r="KB230" s="3"/>
      <c r="KC230" s="3"/>
      <c r="KD230" s="3"/>
      <c r="KE230" s="3"/>
      <c r="KF230" s="3"/>
      <c r="KG230" s="3"/>
      <c r="KH230" s="3"/>
      <c r="KI230" s="3"/>
      <c r="KJ230" s="3"/>
      <c r="KK230" s="3"/>
      <c r="KL230" s="3"/>
      <c r="KM230" s="3"/>
      <c r="KN230" s="3"/>
      <c r="KO230" s="3"/>
      <c r="KP230" s="3"/>
      <c r="KQ230" s="3"/>
      <c r="KR230" s="3"/>
      <c r="KS230" s="3"/>
      <c r="KT230" s="3"/>
      <c r="KU230" s="3"/>
      <c r="KV230" s="3"/>
      <c r="KW230" s="3"/>
      <c r="KX230" s="3"/>
      <c r="KY230" s="3"/>
      <c r="KZ230" s="3"/>
      <c r="LA230" s="3"/>
      <c r="LB230" s="3"/>
      <c r="LC230" s="3"/>
      <c r="LD230" s="3"/>
      <c r="LE230" s="3"/>
      <c r="LF230" s="3"/>
      <c r="LG230" s="3"/>
      <c r="LH230" s="3"/>
      <c r="LI230" s="3"/>
      <c r="LJ230" s="3"/>
      <c r="LK230" s="3"/>
      <c r="LL230" s="3"/>
      <c r="LM230" s="3"/>
      <c r="LN230" s="3"/>
      <c r="LO230" s="3"/>
      <c r="LP230" s="3"/>
      <c r="LQ230" s="3"/>
      <c r="LR230" s="3"/>
      <c r="LS230" s="3"/>
      <c r="LT230" s="3"/>
      <c r="LU230" s="3"/>
      <c r="LV230" s="3"/>
      <c r="LW230" s="3"/>
      <c r="LX230" s="3"/>
      <c r="LY230" s="3"/>
      <c r="LZ230" s="3"/>
      <c r="MA230" s="3"/>
      <c r="MB230" s="3"/>
      <c r="MC230" s="3"/>
      <c r="MD230" s="3"/>
      <c r="ME230" s="3"/>
      <c r="MF230" s="3"/>
      <c r="MG230" s="3"/>
      <c r="MH230" s="3"/>
      <c r="MI230" s="3"/>
      <c r="MJ230" s="3"/>
      <c r="MK230" s="3"/>
      <c r="ML230" s="3"/>
      <c r="MM230" s="3"/>
      <c r="MN230" s="3"/>
      <c r="MO230" s="3"/>
      <c r="MP230" s="3"/>
      <c r="MQ230" s="3"/>
      <c r="MR230" s="3"/>
      <c r="MS230" s="3"/>
      <c r="MT230" s="3"/>
      <c r="MU230" s="3"/>
      <c r="MV230" s="3"/>
      <c r="MW230" s="3"/>
      <c r="MX230" s="3"/>
      <c r="MY230" s="3"/>
      <c r="MZ230" s="3"/>
      <c r="NA230" s="3"/>
      <c r="NB230" s="3"/>
      <c r="NC230" s="3"/>
      <c r="ND230" s="3"/>
      <c r="NE230" s="3"/>
      <c r="NF230" s="3"/>
      <c r="NG230" s="3"/>
      <c r="NH230" s="3"/>
      <c r="NI230" s="3"/>
      <c r="NJ230" s="3"/>
      <c r="NK230" s="3"/>
      <c r="NL230" s="3"/>
      <c r="NM230" s="3"/>
      <c r="NN230" s="3"/>
      <c r="NO230" s="3"/>
      <c r="NP230" s="3"/>
      <c r="NQ230" s="3"/>
      <c r="NR230" s="3"/>
      <c r="NS230" s="3"/>
      <c r="NT230" s="3"/>
      <c r="NU230" s="3"/>
      <c r="NV230" s="3"/>
      <c r="NW230" s="3"/>
      <c r="NX230" s="3"/>
      <c r="NY230" s="3"/>
      <c r="NZ230" s="3"/>
      <c r="OA230" s="3"/>
      <c r="OB230" s="3"/>
      <c r="OC230" s="3"/>
      <c r="OD230" s="3"/>
      <c r="OE230" s="3"/>
      <c r="OF230" s="3"/>
      <c r="OG230" s="3"/>
      <c r="OH230" s="3"/>
      <c r="OI230" s="3"/>
      <c r="OJ230" s="3"/>
      <c r="OK230" s="3"/>
      <c r="OL230" s="3"/>
      <c r="OM230" s="3"/>
      <c r="ON230" s="3"/>
      <c r="OO230" s="3"/>
      <c r="OP230" s="3"/>
      <c r="OQ230" s="3"/>
      <c r="OR230" s="3"/>
      <c r="OS230" s="3"/>
      <c r="OT230" s="3"/>
      <c r="OU230" s="3"/>
      <c r="OV230" s="3"/>
      <c r="OW230" s="3"/>
      <c r="OX230" s="3"/>
      <c r="OY230" s="3"/>
      <c r="OZ230" s="3"/>
      <c r="PA230" s="3"/>
      <c r="PB230" s="3"/>
      <c r="PC230" s="3"/>
      <c r="PD230" s="3"/>
      <c r="PE230" s="3"/>
    </row>
    <row r="231" spans="1:421" s="469" customFormat="1" ht="111" customHeight="1">
      <c r="A231" s="677">
        <v>2</v>
      </c>
      <c r="B231" s="600">
        <v>7000024508</v>
      </c>
      <c r="C231" s="600">
        <v>1770</v>
      </c>
      <c r="D231" s="600">
        <v>100</v>
      </c>
      <c r="E231" s="600">
        <v>20</v>
      </c>
      <c r="F231" s="600" t="s">
        <v>525</v>
      </c>
      <c r="G231" s="599">
        <v>100001242</v>
      </c>
      <c r="H231" s="321"/>
      <c r="I231" s="322"/>
      <c r="J231" s="321"/>
      <c r="K231" s="320"/>
      <c r="L231" s="600" t="s">
        <v>538</v>
      </c>
      <c r="M231" s="600" t="s">
        <v>363</v>
      </c>
      <c r="N231" s="600">
        <v>45</v>
      </c>
      <c r="O231" s="465"/>
      <c r="P231" s="601">
        <v>18</v>
      </c>
      <c r="Q231" s="318" t="str">
        <f t="shared" si="35"/>
        <v>INCLUDED</v>
      </c>
      <c r="R231" s="318" t="str">
        <f t="shared" si="31"/>
        <v>INCLUDED</v>
      </c>
      <c r="S231" s="318" t="str">
        <f t="shared" si="36"/>
        <v>INCLUDED</v>
      </c>
      <c r="T231" s="466">
        <f t="shared" si="21"/>
        <v>0</v>
      </c>
      <c r="U231" s="300">
        <f t="shared" si="22"/>
        <v>0</v>
      </c>
      <c r="V231" s="371">
        <f>Discount!$J$36</f>
        <v>0</v>
      </c>
      <c r="W231" s="300">
        <f t="shared" si="23"/>
        <v>0</v>
      </c>
      <c r="X231" s="301">
        <f t="shared" si="24"/>
        <v>0</v>
      </c>
      <c r="Y231" s="467">
        <f t="shared" si="25"/>
        <v>0</v>
      </c>
      <c r="Z231" s="546">
        <f t="shared" si="26"/>
        <v>0</v>
      </c>
      <c r="AA231" s="467">
        <f t="shared" si="27"/>
        <v>0</v>
      </c>
      <c r="AB231" s="468">
        <f t="shared" si="28"/>
        <v>0</v>
      </c>
      <c r="AC231" s="467">
        <f t="shared" si="29"/>
        <v>0</v>
      </c>
      <c r="AD231" s="468"/>
      <c r="AE231" s="550"/>
      <c r="AF231" s="6"/>
      <c r="AG231" s="6"/>
      <c r="AH231" s="6"/>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c r="GO231" s="3"/>
      <c r="GP231" s="3"/>
      <c r="GQ231" s="3"/>
      <c r="GR231" s="3"/>
      <c r="GS231" s="3"/>
      <c r="GT231" s="3"/>
      <c r="GU231" s="3"/>
      <c r="GV231" s="3"/>
      <c r="GW231" s="3"/>
      <c r="GX231" s="3"/>
      <c r="GY231" s="3"/>
      <c r="GZ231" s="3"/>
      <c r="HA231" s="3"/>
      <c r="HB231" s="3"/>
      <c r="HC231" s="3"/>
      <c r="HD231" s="3"/>
      <c r="HE231" s="3"/>
      <c r="HF231" s="3"/>
      <c r="HG231" s="3"/>
      <c r="HH231" s="3"/>
      <c r="HI231" s="3"/>
      <c r="HJ231" s="3"/>
      <c r="HK231" s="3"/>
      <c r="HL231" s="3"/>
      <c r="HM231" s="3"/>
      <c r="HN231" s="3"/>
      <c r="HO231" s="3"/>
      <c r="HP231" s="3"/>
      <c r="HQ231" s="3"/>
      <c r="HR231" s="3"/>
      <c r="HS231" s="3"/>
      <c r="HT231" s="3"/>
      <c r="HU231" s="3"/>
      <c r="HV231" s="3"/>
      <c r="HW231" s="3"/>
      <c r="HX231" s="3"/>
      <c r="HY231" s="3"/>
      <c r="HZ231" s="3"/>
      <c r="IA231" s="3"/>
      <c r="IB231" s="3"/>
      <c r="IC231" s="3"/>
      <c r="ID231" s="3"/>
      <c r="IE231" s="3"/>
      <c r="IF231" s="3"/>
      <c r="IG231" s="3"/>
      <c r="IH231" s="3"/>
      <c r="II231" s="3"/>
      <c r="IJ231" s="3"/>
      <c r="IK231" s="3"/>
      <c r="IL231" s="3"/>
      <c r="IM231" s="3"/>
      <c r="IN231" s="3"/>
      <c r="IO231" s="3"/>
      <c r="IP231" s="3"/>
      <c r="IQ231" s="3"/>
      <c r="IR231" s="3"/>
      <c r="IS231" s="3"/>
      <c r="IT231" s="3"/>
      <c r="IU231" s="3"/>
      <c r="IV231" s="3"/>
      <c r="IW231" s="3"/>
      <c r="IX231" s="3"/>
      <c r="IY231" s="3"/>
      <c r="IZ231" s="3"/>
      <c r="JA231" s="3"/>
      <c r="JB231" s="3"/>
      <c r="JC231" s="3"/>
      <c r="JD231" s="3"/>
      <c r="JE231" s="3"/>
      <c r="JF231" s="3"/>
      <c r="JG231" s="3"/>
      <c r="JH231" s="3"/>
      <c r="JI231" s="3"/>
      <c r="JJ231" s="3"/>
      <c r="JK231" s="3"/>
      <c r="JL231" s="3"/>
      <c r="JM231" s="3"/>
      <c r="JN231" s="3"/>
      <c r="JO231" s="3"/>
      <c r="JP231" s="3"/>
      <c r="JQ231" s="3"/>
      <c r="JR231" s="3"/>
      <c r="JS231" s="3"/>
      <c r="JT231" s="3"/>
      <c r="JU231" s="3"/>
      <c r="JV231" s="3"/>
      <c r="JW231" s="3"/>
      <c r="JX231" s="3"/>
      <c r="JY231" s="3"/>
      <c r="JZ231" s="3"/>
      <c r="KA231" s="3"/>
      <c r="KB231" s="3"/>
      <c r="KC231" s="3"/>
      <c r="KD231" s="3"/>
      <c r="KE231" s="3"/>
      <c r="KF231" s="3"/>
      <c r="KG231" s="3"/>
      <c r="KH231" s="3"/>
      <c r="KI231" s="3"/>
      <c r="KJ231" s="3"/>
      <c r="KK231" s="3"/>
      <c r="KL231" s="3"/>
      <c r="KM231" s="3"/>
      <c r="KN231" s="3"/>
      <c r="KO231" s="3"/>
      <c r="KP231" s="3"/>
      <c r="KQ231" s="3"/>
      <c r="KR231" s="3"/>
      <c r="KS231" s="3"/>
      <c r="KT231" s="3"/>
      <c r="KU231" s="3"/>
      <c r="KV231" s="3"/>
      <c r="KW231" s="3"/>
      <c r="KX231" s="3"/>
      <c r="KY231" s="3"/>
      <c r="KZ231" s="3"/>
      <c r="LA231" s="3"/>
      <c r="LB231" s="3"/>
      <c r="LC231" s="3"/>
      <c r="LD231" s="3"/>
      <c r="LE231" s="3"/>
      <c r="LF231" s="3"/>
      <c r="LG231" s="3"/>
      <c r="LH231" s="3"/>
      <c r="LI231" s="3"/>
      <c r="LJ231" s="3"/>
      <c r="LK231" s="3"/>
      <c r="LL231" s="3"/>
      <c r="LM231" s="3"/>
      <c r="LN231" s="3"/>
      <c r="LO231" s="3"/>
      <c r="LP231" s="3"/>
      <c r="LQ231" s="3"/>
      <c r="LR231" s="3"/>
      <c r="LS231" s="3"/>
      <c r="LT231" s="3"/>
      <c r="LU231" s="3"/>
      <c r="LV231" s="3"/>
      <c r="LW231" s="3"/>
      <c r="LX231" s="3"/>
      <c r="LY231" s="3"/>
      <c r="LZ231" s="3"/>
      <c r="MA231" s="3"/>
      <c r="MB231" s="3"/>
      <c r="MC231" s="3"/>
      <c r="MD231" s="3"/>
      <c r="ME231" s="3"/>
      <c r="MF231" s="3"/>
      <c r="MG231" s="3"/>
      <c r="MH231" s="3"/>
      <c r="MI231" s="3"/>
      <c r="MJ231" s="3"/>
      <c r="MK231" s="3"/>
      <c r="ML231" s="3"/>
      <c r="MM231" s="3"/>
      <c r="MN231" s="3"/>
      <c r="MO231" s="3"/>
      <c r="MP231" s="3"/>
      <c r="MQ231" s="3"/>
      <c r="MR231" s="3"/>
      <c r="MS231" s="3"/>
      <c r="MT231" s="3"/>
      <c r="MU231" s="3"/>
      <c r="MV231" s="3"/>
      <c r="MW231" s="3"/>
      <c r="MX231" s="3"/>
      <c r="MY231" s="3"/>
      <c r="MZ231" s="3"/>
      <c r="NA231" s="3"/>
      <c r="NB231" s="3"/>
      <c r="NC231" s="3"/>
      <c r="ND231" s="3"/>
      <c r="NE231" s="3"/>
      <c r="NF231" s="3"/>
      <c r="NG231" s="3"/>
      <c r="NH231" s="3"/>
      <c r="NI231" s="3"/>
      <c r="NJ231" s="3"/>
      <c r="NK231" s="3"/>
      <c r="NL231" s="3"/>
      <c r="NM231" s="3"/>
      <c r="NN231" s="3"/>
      <c r="NO231" s="3"/>
      <c r="NP231" s="3"/>
      <c r="NQ231" s="3"/>
      <c r="NR231" s="3"/>
      <c r="NS231" s="3"/>
      <c r="NT231" s="3"/>
      <c r="NU231" s="3"/>
      <c r="NV231" s="3"/>
      <c r="NW231" s="3"/>
      <c r="NX231" s="3"/>
      <c r="NY231" s="3"/>
      <c r="NZ231" s="3"/>
      <c r="OA231" s="3"/>
      <c r="OB231" s="3"/>
      <c r="OC231" s="3"/>
      <c r="OD231" s="3"/>
      <c r="OE231" s="3"/>
      <c r="OF231" s="3"/>
      <c r="OG231" s="3"/>
      <c r="OH231" s="3"/>
      <c r="OI231" s="3"/>
      <c r="OJ231" s="3"/>
      <c r="OK231" s="3"/>
      <c r="OL231" s="3"/>
      <c r="OM231" s="3"/>
      <c r="ON231" s="3"/>
      <c r="OO231" s="3"/>
      <c r="OP231" s="3"/>
      <c r="OQ231" s="3"/>
      <c r="OR231" s="3"/>
      <c r="OS231" s="3"/>
      <c r="OT231" s="3"/>
      <c r="OU231" s="3"/>
      <c r="OV231" s="3"/>
      <c r="OW231" s="3"/>
      <c r="OX231" s="3"/>
      <c r="OY231" s="3"/>
      <c r="OZ231" s="3"/>
      <c r="PA231" s="3"/>
      <c r="PB231" s="3"/>
      <c r="PC231" s="3"/>
      <c r="PD231" s="3"/>
      <c r="PE231" s="3"/>
    </row>
    <row r="232" spans="1:421" s="469" customFormat="1" ht="111" customHeight="1">
      <c r="A232" s="677">
        <v>3</v>
      </c>
      <c r="B232" s="600">
        <v>7000024508</v>
      </c>
      <c r="C232" s="600">
        <v>1780</v>
      </c>
      <c r="D232" s="600">
        <v>110</v>
      </c>
      <c r="E232" s="600">
        <v>10</v>
      </c>
      <c r="F232" s="600" t="s">
        <v>526</v>
      </c>
      <c r="G232" s="599">
        <v>100001244</v>
      </c>
      <c r="H232" s="321"/>
      <c r="I232" s="322"/>
      <c r="J232" s="321"/>
      <c r="K232" s="320"/>
      <c r="L232" s="600" t="s">
        <v>539</v>
      </c>
      <c r="M232" s="600" t="s">
        <v>219</v>
      </c>
      <c r="N232" s="600">
        <v>1</v>
      </c>
      <c r="O232" s="465"/>
      <c r="P232" s="601">
        <v>18</v>
      </c>
      <c r="Q232" s="318" t="str">
        <f t="shared" si="35"/>
        <v>INCLUDED</v>
      </c>
      <c r="R232" s="318" t="str">
        <f t="shared" si="31"/>
        <v>INCLUDED</v>
      </c>
      <c r="S232" s="318" t="str">
        <f t="shared" si="36"/>
        <v>INCLUDED</v>
      </c>
      <c r="T232" s="466">
        <f t="shared" si="21"/>
        <v>0</v>
      </c>
      <c r="U232" s="300">
        <f t="shared" si="22"/>
        <v>0</v>
      </c>
      <c r="V232" s="371">
        <f>Discount!$J$36</f>
        <v>0</v>
      </c>
      <c r="W232" s="300">
        <f t="shared" si="23"/>
        <v>0</v>
      </c>
      <c r="X232" s="301">
        <f t="shared" si="24"/>
        <v>0</v>
      </c>
      <c r="Y232" s="467">
        <f t="shared" si="25"/>
        <v>0</v>
      </c>
      <c r="Z232" s="546">
        <f t="shared" si="26"/>
        <v>0</v>
      </c>
      <c r="AA232" s="467">
        <f t="shared" si="27"/>
        <v>0</v>
      </c>
      <c r="AB232" s="468">
        <f t="shared" si="28"/>
        <v>0</v>
      </c>
      <c r="AC232" s="467">
        <f t="shared" si="29"/>
        <v>0</v>
      </c>
      <c r="AD232" s="468"/>
      <c r="AE232" s="550"/>
      <c r="AF232" s="6"/>
      <c r="AG232" s="6"/>
      <c r="AH232" s="6"/>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c r="GI232" s="3"/>
      <c r="GJ232" s="3"/>
      <c r="GK232" s="3"/>
      <c r="GL232" s="3"/>
      <c r="GM232" s="3"/>
      <c r="GN232" s="3"/>
      <c r="GO232" s="3"/>
      <c r="GP232" s="3"/>
      <c r="GQ232" s="3"/>
      <c r="GR232" s="3"/>
      <c r="GS232" s="3"/>
      <c r="GT232" s="3"/>
      <c r="GU232" s="3"/>
      <c r="GV232" s="3"/>
      <c r="GW232" s="3"/>
      <c r="GX232" s="3"/>
      <c r="GY232" s="3"/>
      <c r="GZ232" s="3"/>
      <c r="HA232" s="3"/>
      <c r="HB232" s="3"/>
      <c r="HC232" s="3"/>
      <c r="HD232" s="3"/>
      <c r="HE232" s="3"/>
      <c r="HF232" s="3"/>
      <c r="HG232" s="3"/>
      <c r="HH232" s="3"/>
      <c r="HI232" s="3"/>
      <c r="HJ232" s="3"/>
      <c r="HK232" s="3"/>
      <c r="HL232" s="3"/>
      <c r="HM232" s="3"/>
      <c r="HN232" s="3"/>
      <c r="HO232" s="3"/>
      <c r="HP232" s="3"/>
      <c r="HQ232" s="3"/>
      <c r="HR232" s="3"/>
      <c r="HS232" s="3"/>
      <c r="HT232" s="3"/>
      <c r="HU232" s="3"/>
      <c r="HV232" s="3"/>
      <c r="HW232" s="3"/>
      <c r="HX232" s="3"/>
      <c r="HY232" s="3"/>
      <c r="HZ232" s="3"/>
      <c r="IA232" s="3"/>
      <c r="IB232" s="3"/>
      <c r="IC232" s="3"/>
      <c r="ID232" s="3"/>
      <c r="IE232" s="3"/>
      <c r="IF232" s="3"/>
      <c r="IG232" s="3"/>
      <c r="IH232" s="3"/>
      <c r="II232" s="3"/>
      <c r="IJ232" s="3"/>
      <c r="IK232" s="3"/>
      <c r="IL232" s="3"/>
      <c r="IM232" s="3"/>
      <c r="IN232" s="3"/>
      <c r="IO232" s="3"/>
      <c r="IP232" s="3"/>
      <c r="IQ232" s="3"/>
      <c r="IR232" s="3"/>
      <c r="IS232" s="3"/>
      <c r="IT232" s="3"/>
      <c r="IU232" s="3"/>
      <c r="IV232" s="3"/>
      <c r="IW232" s="3"/>
      <c r="IX232" s="3"/>
      <c r="IY232" s="3"/>
      <c r="IZ232" s="3"/>
      <c r="JA232" s="3"/>
      <c r="JB232" s="3"/>
      <c r="JC232" s="3"/>
      <c r="JD232" s="3"/>
      <c r="JE232" s="3"/>
      <c r="JF232" s="3"/>
      <c r="JG232" s="3"/>
      <c r="JH232" s="3"/>
      <c r="JI232" s="3"/>
      <c r="JJ232" s="3"/>
      <c r="JK232" s="3"/>
      <c r="JL232" s="3"/>
      <c r="JM232" s="3"/>
      <c r="JN232" s="3"/>
      <c r="JO232" s="3"/>
      <c r="JP232" s="3"/>
      <c r="JQ232" s="3"/>
      <c r="JR232" s="3"/>
      <c r="JS232" s="3"/>
      <c r="JT232" s="3"/>
      <c r="JU232" s="3"/>
      <c r="JV232" s="3"/>
      <c r="JW232" s="3"/>
      <c r="JX232" s="3"/>
      <c r="JY232" s="3"/>
      <c r="JZ232" s="3"/>
      <c r="KA232" s="3"/>
      <c r="KB232" s="3"/>
      <c r="KC232" s="3"/>
      <c r="KD232" s="3"/>
      <c r="KE232" s="3"/>
      <c r="KF232" s="3"/>
      <c r="KG232" s="3"/>
      <c r="KH232" s="3"/>
      <c r="KI232" s="3"/>
      <c r="KJ232" s="3"/>
      <c r="KK232" s="3"/>
      <c r="KL232" s="3"/>
      <c r="KM232" s="3"/>
      <c r="KN232" s="3"/>
      <c r="KO232" s="3"/>
      <c r="KP232" s="3"/>
      <c r="KQ232" s="3"/>
      <c r="KR232" s="3"/>
      <c r="KS232" s="3"/>
      <c r="KT232" s="3"/>
      <c r="KU232" s="3"/>
      <c r="KV232" s="3"/>
      <c r="KW232" s="3"/>
      <c r="KX232" s="3"/>
      <c r="KY232" s="3"/>
      <c r="KZ232" s="3"/>
      <c r="LA232" s="3"/>
      <c r="LB232" s="3"/>
      <c r="LC232" s="3"/>
      <c r="LD232" s="3"/>
      <c r="LE232" s="3"/>
      <c r="LF232" s="3"/>
      <c r="LG232" s="3"/>
      <c r="LH232" s="3"/>
      <c r="LI232" s="3"/>
      <c r="LJ232" s="3"/>
      <c r="LK232" s="3"/>
      <c r="LL232" s="3"/>
      <c r="LM232" s="3"/>
      <c r="LN232" s="3"/>
      <c r="LO232" s="3"/>
      <c r="LP232" s="3"/>
      <c r="LQ232" s="3"/>
      <c r="LR232" s="3"/>
      <c r="LS232" s="3"/>
      <c r="LT232" s="3"/>
      <c r="LU232" s="3"/>
      <c r="LV232" s="3"/>
      <c r="LW232" s="3"/>
      <c r="LX232" s="3"/>
      <c r="LY232" s="3"/>
      <c r="LZ232" s="3"/>
      <c r="MA232" s="3"/>
      <c r="MB232" s="3"/>
      <c r="MC232" s="3"/>
      <c r="MD232" s="3"/>
      <c r="ME232" s="3"/>
      <c r="MF232" s="3"/>
      <c r="MG232" s="3"/>
      <c r="MH232" s="3"/>
      <c r="MI232" s="3"/>
      <c r="MJ232" s="3"/>
      <c r="MK232" s="3"/>
      <c r="ML232" s="3"/>
      <c r="MM232" s="3"/>
      <c r="MN232" s="3"/>
      <c r="MO232" s="3"/>
      <c r="MP232" s="3"/>
      <c r="MQ232" s="3"/>
      <c r="MR232" s="3"/>
      <c r="MS232" s="3"/>
      <c r="MT232" s="3"/>
      <c r="MU232" s="3"/>
      <c r="MV232" s="3"/>
      <c r="MW232" s="3"/>
      <c r="MX232" s="3"/>
      <c r="MY232" s="3"/>
      <c r="MZ232" s="3"/>
      <c r="NA232" s="3"/>
      <c r="NB232" s="3"/>
      <c r="NC232" s="3"/>
      <c r="ND232" s="3"/>
      <c r="NE232" s="3"/>
      <c r="NF232" s="3"/>
      <c r="NG232" s="3"/>
      <c r="NH232" s="3"/>
      <c r="NI232" s="3"/>
      <c r="NJ232" s="3"/>
      <c r="NK232" s="3"/>
      <c r="NL232" s="3"/>
      <c r="NM232" s="3"/>
      <c r="NN232" s="3"/>
      <c r="NO232" s="3"/>
      <c r="NP232" s="3"/>
      <c r="NQ232" s="3"/>
      <c r="NR232" s="3"/>
      <c r="NS232" s="3"/>
      <c r="NT232" s="3"/>
      <c r="NU232" s="3"/>
      <c r="NV232" s="3"/>
      <c r="NW232" s="3"/>
      <c r="NX232" s="3"/>
      <c r="NY232" s="3"/>
      <c r="NZ232" s="3"/>
      <c r="OA232" s="3"/>
      <c r="OB232" s="3"/>
      <c r="OC232" s="3"/>
      <c r="OD232" s="3"/>
      <c r="OE232" s="3"/>
      <c r="OF232" s="3"/>
      <c r="OG232" s="3"/>
      <c r="OH232" s="3"/>
      <c r="OI232" s="3"/>
      <c r="OJ232" s="3"/>
      <c r="OK232" s="3"/>
      <c r="OL232" s="3"/>
      <c r="OM232" s="3"/>
      <c r="ON232" s="3"/>
      <c r="OO232" s="3"/>
      <c r="OP232" s="3"/>
      <c r="OQ232" s="3"/>
      <c r="OR232" s="3"/>
      <c r="OS232" s="3"/>
      <c r="OT232" s="3"/>
      <c r="OU232" s="3"/>
      <c r="OV232" s="3"/>
      <c r="OW232" s="3"/>
      <c r="OX232" s="3"/>
      <c r="OY232" s="3"/>
      <c r="OZ232" s="3"/>
      <c r="PA232" s="3"/>
      <c r="PB232" s="3"/>
      <c r="PC232" s="3"/>
      <c r="PD232" s="3"/>
      <c r="PE232" s="3"/>
    </row>
    <row r="233" spans="1:421" s="469" customFormat="1" ht="111" customHeight="1">
      <c r="A233" s="677">
        <v>4</v>
      </c>
      <c r="B233" s="600">
        <v>7000024508</v>
      </c>
      <c r="C233" s="600">
        <v>1780</v>
      </c>
      <c r="D233" s="600">
        <v>110</v>
      </c>
      <c r="E233" s="600">
        <v>20</v>
      </c>
      <c r="F233" s="600" t="s">
        <v>526</v>
      </c>
      <c r="G233" s="599">
        <v>100001245</v>
      </c>
      <c r="H233" s="321"/>
      <c r="I233" s="322"/>
      <c r="J233" s="321"/>
      <c r="K233" s="320"/>
      <c r="L233" s="600" t="s">
        <v>540</v>
      </c>
      <c r="M233" s="600" t="s">
        <v>219</v>
      </c>
      <c r="N233" s="600">
        <v>8</v>
      </c>
      <c r="O233" s="465"/>
      <c r="P233" s="601">
        <v>18</v>
      </c>
      <c r="Q233" s="318" t="str">
        <f t="shared" si="35"/>
        <v>INCLUDED</v>
      </c>
      <c r="R233" s="318" t="str">
        <f t="shared" si="31"/>
        <v>INCLUDED</v>
      </c>
      <c r="S233" s="318" t="str">
        <f t="shared" si="36"/>
        <v>INCLUDED</v>
      </c>
      <c r="T233" s="466">
        <f t="shared" si="21"/>
        <v>0</v>
      </c>
      <c r="U233" s="300">
        <f t="shared" si="22"/>
        <v>0</v>
      </c>
      <c r="V233" s="371">
        <f>Discount!$J$36</f>
        <v>0</v>
      </c>
      <c r="W233" s="300">
        <f t="shared" si="23"/>
        <v>0</v>
      </c>
      <c r="X233" s="301">
        <f t="shared" si="24"/>
        <v>0</v>
      </c>
      <c r="Y233" s="467">
        <f t="shared" si="25"/>
        <v>0</v>
      </c>
      <c r="Z233" s="546">
        <f t="shared" si="26"/>
        <v>0</v>
      </c>
      <c r="AA233" s="467">
        <f t="shared" si="27"/>
        <v>0</v>
      </c>
      <c r="AB233" s="468">
        <f t="shared" si="28"/>
        <v>0</v>
      </c>
      <c r="AC233" s="467">
        <f t="shared" si="29"/>
        <v>0</v>
      </c>
      <c r="AD233" s="468"/>
      <c r="AE233" s="550"/>
      <c r="AF233" s="6"/>
      <c r="AG233" s="6"/>
      <c r="AH233" s="6"/>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c r="GO233" s="3"/>
      <c r="GP233" s="3"/>
      <c r="GQ233" s="3"/>
      <c r="GR233" s="3"/>
      <c r="GS233" s="3"/>
      <c r="GT233" s="3"/>
      <c r="GU233" s="3"/>
      <c r="GV233" s="3"/>
      <c r="GW233" s="3"/>
      <c r="GX233" s="3"/>
      <c r="GY233" s="3"/>
      <c r="GZ233" s="3"/>
      <c r="HA233" s="3"/>
      <c r="HB233" s="3"/>
      <c r="HC233" s="3"/>
      <c r="HD233" s="3"/>
      <c r="HE233" s="3"/>
      <c r="HF233" s="3"/>
      <c r="HG233" s="3"/>
      <c r="HH233" s="3"/>
      <c r="HI233" s="3"/>
      <c r="HJ233" s="3"/>
      <c r="HK233" s="3"/>
      <c r="HL233" s="3"/>
      <c r="HM233" s="3"/>
      <c r="HN233" s="3"/>
      <c r="HO233" s="3"/>
      <c r="HP233" s="3"/>
      <c r="HQ233" s="3"/>
      <c r="HR233" s="3"/>
      <c r="HS233" s="3"/>
      <c r="HT233" s="3"/>
      <c r="HU233" s="3"/>
      <c r="HV233" s="3"/>
      <c r="HW233" s="3"/>
      <c r="HX233" s="3"/>
      <c r="HY233" s="3"/>
      <c r="HZ233" s="3"/>
      <c r="IA233" s="3"/>
      <c r="IB233" s="3"/>
      <c r="IC233" s="3"/>
      <c r="ID233" s="3"/>
      <c r="IE233" s="3"/>
      <c r="IF233" s="3"/>
      <c r="IG233" s="3"/>
      <c r="IH233" s="3"/>
      <c r="II233" s="3"/>
      <c r="IJ233" s="3"/>
      <c r="IK233" s="3"/>
      <c r="IL233" s="3"/>
      <c r="IM233" s="3"/>
      <c r="IN233" s="3"/>
      <c r="IO233" s="3"/>
      <c r="IP233" s="3"/>
      <c r="IQ233" s="3"/>
      <c r="IR233" s="3"/>
      <c r="IS233" s="3"/>
      <c r="IT233" s="3"/>
      <c r="IU233" s="3"/>
      <c r="IV233" s="3"/>
      <c r="IW233" s="3"/>
      <c r="IX233" s="3"/>
      <c r="IY233" s="3"/>
      <c r="IZ233" s="3"/>
      <c r="JA233" s="3"/>
      <c r="JB233" s="3"/>
      <c r="JC233" s="3"/>
      <c r="JD233" s="3"/>
      <c r="JE233" s="3"/>
      <c r="JF233" s="3"/>
      <c r="JG233" s="3"/>
      <c r="JH233" s="3"/>
      <c r="JI233" s="3"/>
      <c r="JJ233" s="3"/>
      <c r="JK233" s="3"/>
      <c r="JL233" s="3"/>
      <c r="JM233" s="3"/>
      <c r="JN233" s="3"/>
      <c r="JO233" s="3"/>
      <c r="JP233" s="3"/>
      <c r="JQ233" s="3"/>
      <c r="JR233" s="3"/>
      <c r="JS233" s="3"/>
      <c r="JT233" s="3"/>
      <c r="JU233" s="3"/>
      <c r="JV233" s="3"/>
      <c r="JW233" s="3"/>
      <c r="JX233" s="3"/>
      <c r="JY233" s="3"/>
      <c r="JZ233" s="3"/>
      <c r="KA233" s="3"/>
      <c r="KB233" s="3"/>
      <c r="KC233" s="3"/>
      <c r="KD233" s="3"/>
      <c r="KE233" s="3"/>
      <c r="KF233" s="3"/>
      <c r="KG233" s="3"/>
      <c r="KH233" s="3"/>
      <c r="KI233" s="3"/>
      <c r="KJ233" s="3"/>
      <c r="KK233" s="3"/>
      <c r="KL233" s="3"/>
      <c r="KM233" s="3"/>
      <c r="KN233" s="3"/>
      <c r="KO233" s="3"/>
      <c r="KP233" s="3"/>
      <c r="KQ233" s="3"/>
      <c r="KR233" s="3"/>
      <c r="KS233" s="3"/>
      <c r="KT233" s="3"/>
      <c r="KU233" s="3"/>
      <c r="KV233" s="3"/>
      <c r="KW233" s="3"/>
      <c r="KX233" s="3"/>
      <c r="KY233" s="3"/>
      <c r="KZ233" s="3"/>
      <c r="LA233" s="3"/>
      <c r="LB233" s="3"/>
      <c r="LC233" s="3"/>
      <c r="LD233" s="3"/>
      <c r="LE233" s="3"/>
      <c r="LF233" s="3"/>
      <c r="LG233" s="3"/>
      <c r="LH233" s="3"/>
      <c r="LI233" s="3"/>
      <c r="LJ233" s="3"/>
      <c r="LK233" s="3"/>
      <c r="LL233" s="3"/>
      <c r="LM233" s="3"/>
      <c r="LN233" s="3"/>
      <c r="LO233" s="3"/>
      <c r="LP233" s="3"/>
      <c r="LQ233" s="3"/>
      <c r="LR233" s="3"/>
      <c r="LS233" s="3"/>
      <c r="LT233" s="3"/>
      <c r="LU233" s="3"/>
      <c r="LV233" s="3"/>
      <c r="LW233" s="3"/>
      <c r="LX233" s="3"/>
      <c r="LY233" s="3"/>
      <c r="LZ233" s="3"/>
      <c r="MA233" s="3"/>
      <c r="MB233" s="3"/>
      <c r="MC233" s="3"/>
      <c r="MD233" s="3"/>
      <c r="ME233" s="3"/>
      <c r="MF233" s="3"/>
      <c r="MG233" s="3"/>
      <c r="MH233" s="3"/>
      <c r="MI233" s="3"/>
      <c r="MJ233" s="3"/>
      <c r="MK233" s="3"/>
      <c r="ML233" s="3"/>
      <c r="MM233" s="3"/>
      <c r="MN233" s="3"/>
      <c r="MO233" s="3"/>
      <c r="MP233" s="3"/>
      <c r="MQ233" s="3"/>
      <c r="MR233" s="3"/>
      <c r="MS233" s="3"/>
      <c r="MT233" s="3"/>
      <c r="MU233" s="3"/>
      <c r="MV233" s="3"/>
      <c r="MW233" s="3"/>
      <c r="MX233" s="3"/>
      <c r="MY233" s="3"/>
      <c r="MZ233" s="3"/>
      <c r="NA233" s="3"/>
      <c r="NB233" s="3"/>
      <c r="NC233" s="3"/>
      <c r="ND233" s="3"/>
      <c r="NE233" s="3"/>
      <c r="NF233" s="3"/>
      <c r="NG233" s="3"/>
      <c r="NH233" s="3"/>
      <c r="NI233" s="3"/>
      <c r="NJ233" s="3"/>
      <c r="NK233" s="3"/>
      <c r="NL233" s="3"/>
      <c r="NM233" s="3"/>
      <c r="NN233" s="3"/>
      <c r="NO233" s="3"/>
      <c r="NP233" s="3"/>
      <c r="NQ233" s="3"/>
      <c r="NR233" s="3"/>
      <c r="NS233" s="3"/>
      <c r="NT233" s="3"/>
      <c r="NU233" s="3"/>
      <c r="NV233" s="3"/>
      <c r="NW233" s="3"/>
      <c r="NX233" s="3"/>
      <c r="NY233" s="3"/>
      <c r="NZ233" s="3"/>
      <c r="OA233" s="3"/>
      <c r="OB233" s="3"/>
      <c r="OC233" s="3"/>
      <c r="OD233" s="3"/>
      <c r="OE233" s="3"/>
      <c r="OF233" s="3"/>
      <c r="OG233" s="3"/>
      <c r="OH233" s="3"/>
      <c r="OI233" s="3"/>
      <c r="OJ233" s="3"/>
      <c r="OK233" s="3"/>
      <c r="OL233" s="3"/>
      <c r="OM233" s="3"/>
      <c r="ON233" s="3"/>
      <c r="OO233" s="3"/>
      <c r="OP233" s="3"/>
      <c r="OQ233" s="3"/>
      <c r="OR233" s="3"/>
      <c r="OS233" s="3"/>
      <c r="OT233" s="3"/>
      <c r="OU233" s="3"/>
      <c r="OV233" s="3"/>
      <c r="OW233" s="3"/>
      <c r="OX233" s="3"/>
      <c r="OY233" s="3"/>
      <c r="OZ233" s="3"/>
      <c r="PA233" s="3"/>
      <c r="PB233" s="3"/>
      <c r="PC233" s="3"/>
      <c r="PD233" s="3"/>
      <c r="PE233" s="3"/>
    </row>
    <row r="234" spans="1:421" s="469" customFormat="1" ht="111" customHeight="1">
      <c r="A234" s="677">
        <v>5</v>
      </c>
      <c r="B234" s="600">
        <v>7000024508</v>
      </c>
      <c r="C234" s="600">
        <v>1780</v>
      </c>
      <c r="D234" s="600">
        <v>110</v>
      </c>
      <c r="E234" s="600">
        <v>30</v>
      </c>
      <c r="F234" s="600" t="s">
        <v>526</v>
      </c>
      <c r="G234" s="599">
        <v>100001246</v>
      </c>
      <c r="H234" s="321"/>
      <c r="I234" s="322"/>
      <c r="J234" s="321"/>
      <c r="K234" s="320"/>
      <c r="L234" s="600" t="s">
        <v>541</v>
      </c>
      <c r="M234" s="600" t="s">
        <v>219</v>
      </c>
      <c r="N234" s="600">
        <v>1</v>
      </c>
      <c r="O234" s="465"/>
      <c r="P234" s="601">
        <v>18</v>
      </c>
      <c r="Q234" s="318" t="str">
        <f t="shared" si="35"/>
        <v>INCLUDED</v>
      </c>
      <c r="R234" s="318" t="str">
        <f t="shared" si="31"/>
        <v>INCLUDED</v>
      </c>
      <c r="S234" s="318" t="str">
        <f t="shared" si="36"/>
        <v>INCLUDED</v>
      </c>
      <c r="T234" s="466">
        <f t="shared" si="21"/>
        <v>0</v>
      </c>
      <c r="U234" s="300">
        <f t="shared" si="22"/>
        <v>0</v>
      </c>
      <c r="V234" s="371">
        <f>Discount!$J$36</f>
        <v>0</v>
      </c>
      <c r="W234" s="300">
        <f t="shared" si="23"/>
        <v>0</v>
      </c>
      <c r="X234" s="301">
        <f t="shared" si="24"/>
        <v>0</v>
      </c>
      <c r="Y234" s="467">
        <f t="shared" si="25"/>
        <v>0</v>
      </c>
      <c r="Z234" s="546">
        <f t="shared" si="26"/>
        <v>0</v>
      </c>
      <c r="AA234" s="467">
        <f t="shared" si="27"/>
        <v>0</v>
      </c>
      <c r="AB234" s="468">
        <f t="shared" si="28"/>
        <v>0</v>
      </c>
      <c r="AC234" s="467">
        <f t="shared" si="29"/>
        <v>0</v>
      </c>
      <c r="AD234" s="468"/>
      <c r="AE234" s="550"/>
      <c r="AF234" s="6"/>
      <c r="AG234" s="6"/>
      <c r="AH234" s="6"/>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c r="GO234" s="3"/>
      <c r="GP234" s="3"/>
      <c r="GQ234" s="3"/>
      <c r="GR234" s="3"/>
      <c r="GS234" s="3"/>
      <c r="GT234" s="3"/>
      <c r="GU234" s="3"/>
      <c r="GV234" s="3"/>
      <c r="GW234" s="3"/>
      <c r="GX234" s="3"/>
      <c r="GY234" s="3"/>
      <c r="GZ234" s="3"/>
      <c r="HA234" s="3"/>
      <c r="HB234" s="3"/>
      <c r="HC234" s="3"/>
      <c r="HD234" s="3"/>
      <c r="HE234" s="3"/>
      <c r="HF234" s="3"/>
      <c r="HG234" s="3"/>
      <c r="HH234" s="3"/>
      <c r="HI234" s="3"/>
      <c r="HJ234" s="3"/>
      <c r="HK234" s="3"/>
      <c r="HL234" s="3"/>
      <c r="HM234" s="3"/>
      <c r="HN234" s="3"/>
      <c r="HO234" s="3"/>
      <c r="HP234" s="3"/>
      <c r="HQ234" s="3"/>
      <c r="HR234" s="3"/>
      <c r="HS234" s="3"/>
      <c r="HT234" s="3"/>
      <c r="HU234" s="3"/>
      <c r="HV234" s="3"/>
      <c r="HW234" s="3"/>
      <c r="HX234" s="3"/>
      <c r="HY234" s="3"/>
      <c r="HZ234" s="3"/>
      <c r="IA234" s="3"/>
      <c r="IB234" s="3"/>
      <c r="IC234" s="3"/>
      <c r="ID234" s="3"/>
      <c r="IE234" s="3"/>
      <c r="IF234" s="3"/>
      <c r="IG234" s="3"/>
      <c r="IH234" s="3"/>
      <c r="II234" s="3"/>
      <c r="IJ234" s="3"/>
      <c r="IK234" s="3"/>
      <c r="IL234" s="3"/>
      <c r="IM234" s="3"/>
      <c r="IN234" s="3"/>
      <c r="IO234" s="3"/>
      <c r="IP234" s="3"/>
      <c r="IQ234" s="3"/>
      <c r="IR234" s="3"/>
      <c r="IS234" s="3"/>
      <c r="IT234" s="3"/>
      <c r="IU234" s="3"/>
      <c r="IV234" s="3"/>
      <c r="IW234" s="3"/>
      <c r="IX234" s="3"/>
      <c r="IY234" s="3"/>
      <c r="IZ234" s="3"/>
      <c r="JA234" s="3"/>
      <c r="JB234" s="3"/>
      <c r="JC234" s="3"/>
      <c r="JD234" s="3"/>
      <c r="JE234" s="3"/>
      <c r="JF234" s="3"/>
      <c r="JG234" s="3"/>
      <c r="JH234" s="3"/>
      <c r="JI234" s="3"/>
      <c r="JJ234" s="3"/>
      <c r="JK234" s="3"/>
      <c r="JL234" s="3"/>
      <c r="JM234" s="3"/>
      <c r="JN234" s="3"/>
      <c r="JO234" s="3"/>
      <c r="JP234" s="3"/>
      <c r="JQ234" s="3"/>
      <c r="JR234" s="3"/>
      <c r="JS234" s="3"/>
      <c r="JT234" s="3"/>
      <c r="JU234" s="3"/>
      <c r="JV234" s="3"/>
      <c r="JW234" s="3"/>
      <c r="JX234" s="3"/>
      <c r="JY234" s="3"/>
      <c r="JZ234" s="3"/>
      <c r="KA234" s="3"/>
      <c r="KB234" s="3"/>
      <c r="KC234" s="3"/>
      <c r="KD234" s="3"/>
      <c r="KE234" s="3"/>
      <c r="KF234" s="3"/>
      <c r="KG234" s="3"/>
      <c r="KH234" s="3"/>
      <c r="KI234" s="3"/>
      <c r="KJ234" s="3"/>
      <c r="KK234" s="3"/>
      <c r="KL234" s="3"/>
      <c r="KM234" s="3"/>
      <c r="KN234" s="3"/>
      <c r="KO234" s="3"/>
      <c r="KP234" s="3"/>
      <c r="KQ234" s="3"/>
      <c r="KR234" s="3"/>
      <c r="KS234" s="3"/>
      <c r="KT234" s="3"/>
      <c r="KU234" s="3"/>
      <c r="KV234" s="3"/>
      <c r="KW234" s="3"/>
      <c r="KX234" s="3"/>
      <c r="KY234" s="3"/>
      <c r="KZ234" s="3"/>
      <c r="LA234" s="3"/>
      <c r="LB234" s="3"/>
      <c r="LC234" s="3"/>
      <c r="LD234" s="3"/>
      <c r="LE234" s="3"/>
      <c r="LF234" s="3"/>
      <c r="LG234" s="3"/>
      <c r="LH234" s="3"/>
      <c r="LI234" s="3"/>
      <c r="LJ234" s="3"/>
      <c r="LK234" s="3"/>
      <c r="LL234" s="3"/>
      <c r="LM234" s="3"/>
      <c r="LN234" s="3"/>
      <c r="LO234" s="3"/>
      <c r="LP234" s="3"/>
      <c r="LQ234" s="3"/>
      <c r="LR234" s="3"/>
      <c r="LS234" s="3"/>
      <c r="LT234" s="3"/>
      <c r="LU234" s="3"/>
      <c r="LV234" s="3"/>
      <c r="LW234" s="3"/>
      <c r="LX234" s="3"/>
      <c r="LY234" s="3"/>
      <c r="LZ234" s="3"/>
      <c r="MA234" s="3"/>
      <c r="MB234" s="3"/>
      <c r="MC234" s="3"/>
      <c r="MD234" s="3"/>
      <c r="ME234" s="3"/>
      <c r="MF234" s="3"/>
      <c r="MG234" s="3"/>
      <c r="MH234" s="3"/>
      <c r="MI234" s="3"/>
      <c r="MJ234" s="3"/>
      <c r="MK234" s="3"/>
      <c r="ML234" s="3"/>
      <c r="MM234" s="3"/>
      <c r="MN234" s="3"/>
      <c r="MO234" s="3"/>
      <c r="MP234" s="3"/>
      <c r="MQ234" s="3"/>
      <c r="MR234" s="3"/>
      <c r="MS234" s="3"/>
      <c r="MT234" s="3"/>
      <c r="MU234" s="3"/>
      <c r="MV234" s="3"/>
      <c r="MW234" s="3"/>
      <c r="MX234" s="3"/>
      <c r="MY234" s="3"/>
      <c r="MZ234" s="3"/>
      <c r="NA234" s="3"/>
      <c r="NB234" s="3"/>
      <c r="NC234" s="3"/>
      <c r="ND234" s="3"/>
      <c r="NE234" s="3"/>
      <c r="NF234" s="3"/>
      <c r="NG234" s="3"/>
      <c r="NH234" s="3"/>
      <c r="NI234" s="3"/>
      <c r="NJ234" s="3"/>
      <c r="NK234" s="3"/>
      <c r="NL234" s="3"/>
      <c r="NM234" s="3"/>
      <c r="NN234" s="3"/>
      <c r="NO234" s="3"/>
      <c r="NP234" s="3"/>
      <c r="NQ234" s="3"/>
      <c r="NR234" s="3"/>
      <c r="NS234" s="3"/>
      <c r="NT234" s="3"/>
      <c r="NU234" s="3"/>
      <c r="NV234" s="3"/>
      <c r="NW234" s="3"/>
      <c r="NX234" s="3"/>
      <c r="NY234" s="3"/>
      <c r="NZ234" s="3"/>
      <c r="OA234" s="3"/>
      <c r="OB234" s="3"/>
      <c r="OC234" s="3"/>
      <c r="OD234" s="3"/>
      <c r="OE234" s="3"/>
      <c r="OF234" s="3"/>
      <c r="OG234" s="3"/>
      <c r="OH234" s="3"/>
      <c r="OI234" s="3"/>
      <c r="OJ234" s="3"/>
      <c r="OK234" s="3"/>
      <c r="OL234" s="3"/>
      <c r="OM234" s="3"/>
      <c r="ON234" s="3"/>
      <c r="OO234" s="3"/>
      <c r="OP234" s="3"/>
      <c r="OQ234" s="3"/>
      <c r="OR234" s="3"/>
      <c r="OS234" s="3"/>
      <c r="OT234" s="3"/>
      <c r="OU234" s="3"/>
      <c r="OV234" s="3"/>
      <c r="OW234" s="3"/>
      <c r="OX234" s="3"/>
      <c r="OY234" s="3"/>
      <c r="OZ234" s="3"/>
      <c r="PA234" s="3"/>
      <c r="PB234" s="3"/>
      <c r="PC234" s="3"/>
      <c r="PD234" s="3"/>
      <c r="PE234" s="3"/>
    </row>
    <row r="235" spans="1:421" s="469" customFormat="1" ht="111" customHeight="1">
      <c r="A235" s="677">
        <v>6</v>
      </c>
      <c r="B235" s="600">
        <v>7000024508</v>
      </c>
      <c r="C235" s="600">
        <v>1790</v>
      </c>
      <c r="D235" s="600">
        <v>120</v>
      </c>
      <c r="E235" s="600">
        <v>10</v>
      </c>
      <c r="F235" s="600" t="s">
        <v>527</v>
      </c>
      <c r="G235" s="599">
        <v>100044200</v>
      </c>
      <c r="H235" s="321"/>
      <c r="I235" s="322"/>
      <c r="J235" s="321"/>
      <c r="K235" s="320"/>
      <c r="L235" s="600" t="s">
        <v>542</v>
      </c>
      <c r="M235" s="600" t="s">
        <v>219</v>
      </c>
      <c r="N235" s="600">
        <v>4</v>
      </c>
      <c r="O235" s="465"/>
      <c r="P235" s="601">
        <v>18</v>
      </c>
      <c r="Q235" s="318" t="str">
        <f t="shared" si="35"/>
        <v>INCLUDED</v>
      </c>
      <c r="R235" s="318" t="str">
        <f t="shared" si="31"/>
        <v>INCLUDED</v>
      </c>
      <c r="S235" s="318" t="str">
        <f t="shared" si="36"/>
        <v>INCLUDED</v>
      </c>
      <c r="T235" s="466">
        <f t="shared" si="21"/>
        <v>0</v>
      </c>
      <c r="U235" s="300">
        <f t="shared" si="22"/>
        <v>0</v>
      </c>
      <c r="V235" s="371">
        <f>Discount!$J$36</f>
        <v>0</v>
      </c>
      <c r="W235" s="300">
        <f t="shared" si="23"/>
        <v>0</v>
      </c>
      <c r="X235" s="301">
        <f t="shared" si="24"/>
        <v>0</v>
      </c>
      <c r="Y235" s="467">
        <f t="shared" si="25"/>
        <v>0</v>
      </c>
      <c r="Z235" s="546">
        <f t="shared" si="26"/>
        <v>0</v>
      </c>
      <c r="AA235" s="467">
        <f t="shared" si="27"/>
        <v>0</v>
      </c>
      <c r="AB235" s="468">
        <f t="shared" si="28"/>
        <v>0</v>
      </c>
      <c r="AC235" s="467">
        <f t="shared" si="29"/>
        <v>0</v>
      </c>
      <c r="AD235" s="468"/>
      <c r="AE235" s="550"/>
      <c r="AF235" s="6"/>
      <c r="AG235" s="6"/>
      <c r="AH235" s="6"/>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c r="GO235" s="3"/>
      <c r="GP235" s="3"/>
      <c r="GQ235" s="3"/>
      <c r="GR235" s="3"/>
      <c r="GS235" s="3"/>
      <c r="GT235" s="3"/>
      <c r="GU235" s="3"/>
      <c r="GV235" s="3"/>
      <c r="GW235" s="3"/>
      <c r="GX235" s="3"/>
      <c r="GY235" s="3"/>
      <c r="GZ235" s="3"/>
      <c r="HA235" s="3"/>
      <c r="HB235" s="3"/>
      <c r="HC235" s="3"/>
      <c r="HD235" s="3"/>
      <c r="HE235" s="3"/>
      <c r="HF235" s="3"/>
      <c r="HG235" s="3"/>
      <c r="HH235" s="3"/>
      <c r="HI235" s="3"/>
      <c r="HJ235" s="3"/>
      <c r="HK235" s="3"/>
      <c r="HL235" s="3"/>
      <c r="HM235" s="3"/>
      <c r="HN235" s="3"/>
      <c r="HO235" s="3"/>
      <c r="HP235" s="3"/>
      <c r="HQ235" s="3"/>
      <c r="HR235" s="3"/>
      <c r="HS235" s="3"/>
      <c r="HT235" s="3"/>
      <c r="HU235" s="3"/>
      <c r="HV235" s="3"/>
      <c r="HW235" s="3"/>
      <c r="HX235" s="3"/>
      <c r="HY235" s="3"/>
      <c r="HZ235" s="3"/>
      <c r="IA235" s="3"/>
      <c r="IB235" s="3"/>
      <c r="IC235" s="3"/>
      <c r="ID235" s="3"/>
      <c r="IE235" s="3"/>
      <c r="IF235" s="3"/>
      <c r="IG235" s="3"/>
      <c r="IH235" s="3"/>
      <c r="II235" s="3"/>
      <c r="IJ235" s="3"/>
      <c r="IK235" s="3"/>
      <c r="IL235" s="3"/>
      <c r="IM235" s="3"/>
      <c r="IN235" s="3"/>
      <c r="IO235" s="3"/>
      <c r="IP235" s="3"/>
      <c r="IQ235" s="3"/>
      <c r="IR235" s="3"/>
      <c r="IS235" s="3"/>
      <c r="IT235" s="3"/>
      <c r="IU235" s="3"/>
      <c r="IV235" s="3"/>
      <c r="IW235" s="3"/>
      <c r="IX235" s="3"/>
      <c r="IY235" s="3"/>
      <c r="IZ235" s="3"/>
      <c r="JA235" s="3"/>
      <c r="JB235" s="3"/>
      <c r="JC235" s="3"/>
      <c r="JD235" s="3"/>
      <c r="JE235" s="3"/>
      <c r="JF235" s="3"/>
      <c r="JG235" s="3"/>
      <c r="JH235" s="3"/>
      <c r="JI235" s="3"/>
      <c r="JJ235" s="3"/>
      <c r="JK235" s="3"/>
      <c r="JL235" s="3"/>
      <c r="JM235" s="3"/>
      <c r="JN235" s="3"/>
      <c r="JO235" s="3"/>
      <c r="JP235" s="3"/>
      <c r="JQ235" s="3"/>
      <c r="JR235" s="3"/>
      <c r="JS235" s="3"/>
      <c r="JT235" s="3"/>
      <c r="JU235" s="3"/>
      <c r="JV235" s="3"/>
      <c r="JW235" s="3"/>
      <c r="JX235" s="3"/>
      <c r="JY235" s="3"/>
      <c r="JZ235" s="3"/>
      <c r="KA235" s="3"/>
      <c r="KB235" s="3"/>
      <c r="KC235" s="3"/>
      <c r="KD235" s="3"/>
      <c r="KE235" s="3"/>
      <c r="KF235" s="3"/>
      <c r="KG235" s="3"/>
      <c r="KH235" s="3"/>
      <c r="KI235" s="3"/>
      <c r="KJ235" s="3"/>
      <c r="KK235" s="3"/>
      <c r="KL235" s="3"/>
      <c r="KM235" s="3"/>
      <c r="KN235" s="3"/>
      <c r="KO235" s="3"/>
      <c r="KP235" s="3"/>
      <c r="KQ235" s="3"/>
      <c r="KR235" s="3"/>
      <c r="KS235" s="3"/>
      <c r="KT235" s="3"/>
      <c r="KU235" s="3"/>
      <c r="KV235" s="3"/>
      <c r="KW235" s="3"/>
      <c r="KX235" s="3"/>
      <c r="KY235" s="3"/>
      <c r="KZ235" s="3"/>
      <c r="LA235" s="3"/>
      <c r="LB235" s="3"/>
      <c r="LC235" s="3"/>
      <c r="LD235" s="3"/>
      <c r="LE235" s="3"/>
      <c r="LF235" s="3"/>
      <c r="LG235" s="3"/>
      <c r="LH235" s="3"/>
      <c r="LI235" s="3"/>
      <c r="LJ235" s="3"/>
      <c r="LK235" s="3"/>
      <c r="LL235" s="3"/>
      <c r="LM235" s="3"/>
      <c r="LN235" s="3"/>
      <c r="LO235" s="3"/>
      <c r="LP235" s="3"/>
      <c r="LQ235" s="3"/>
      <c r="LR235" s="3"/>
      <c r="LS235" s="3"/>
      <c r="LT235" s="3"/>
      <c r="LU235" s="3"/>
      <c r="LV235" s="3"/>
      <c r="LW235" s="3"/>
      <c r="LX235" s="3"/>
      <c r="LY235" s="3"/>
      <c r="LZ235" s="3"/>
      <c r="MA235" s="3"/>
      <c r="MB235" s="3"/>
      <c r="MC235" s="3"/>
      <c r="MD235" s="3"/>
      <c r="ME235" s="3"/>
      <c r="MF235" s="3"/>
      <c r="MG235" s="3"/>
      <c r="MH235" s="3"/>
      <c r="MI235" s="3"/>
      <c r="MJ235" s="3"/>
      <c r="MK235" s="3"/>
      <c r="ML235" s="3"/>
      <c r="MM235" s="3"/>
      <c r="MN235" s="3"/>
      <c r="MO235" s="3"/>
      <c r="MP235" s="3"/>
      <c r="MQ235" s="3"/>
      <c r="MR235" s="3"/>
      <c r="MS235" s="3"/>
      <c r="MT235" s="3"/>
      <c r="MU235" s="3"/>
      <c r="MV235" s="3"/>
      <c r="MW235" s="3"/>
      <c r="MX235" s="3"/>
      <c r="MY235" s="3"/>
      <c r="MZ235" s="3"/>
      <c r="NA235" s="3"/>
      <c r="NB235" s="3"/>
      <c r="NC235" s="3"/>
      <c r="ND235" s="3"/>
      <c r="NE235" s="3"/>
      <c r="NF235" s="3"/>
      <c r="NG235" s="3"/>
      <c r="NH235" s="3"/>
      <c r="NI235" s="3"/>
      <c r="NJ235" s="3"/>
      <c r="NK235" s="3"/>
      <c r="NL235" s="3"/>
      <c r="NM235" s="3"/>
      <c r="NN235" s="3"/>
      <c r="NO235" s="3"/>
      <c r="NP235" s="3"/>
      <c r="NQ235" s="3"/>
      <c r="NR235" s="3"/>
      <c r="NS235" s="3"/>
      <c r="NT235" s="3"/>
      <c r="NU235" s="3"/>
      <c r="NV235" s="3"/>
      <c r="NW235" s="3"/>
      <c r="NX235" s="3"/>
      <c r="NY235" s="3"/>
      <c r="NZ235" s="3"/>
      <c r="OA235" s="3"/>
      <c r="OB235" s="3"/>
      <c r="OC235" s="3"/>
      <c r="OD235" s="3"/>
      <c r="OE235" s="3"/>
      <c r="OF235" s="3"/>
      <c r="OG235" s="3"/>
      <c r="OH235" s="3"/>
      <c r="OI235" s="3"/>
      <c r="OJ235" s="3"/>
      <c r="OK235" s="3"/>
      <c r="OL235" s="3"/>
      <c r="OM235" s="3"/>
      <c r="ON235" s="3"/>
      <c r="OO235" s="3"/>
      <c r="OP235" s="3"/>
      <c r="OQ235" s="3"/>
      <c r="OR235" s="3"/>
      <c r="OS235" s="3"/>
      <c r="OT235" s="3"/>
      <c r="OU235" s="3"/>
      <c r="OV235" s="3"/>
      <c r="OW235" s="3"/>
      <c r="OX235" s="3"/>
      <c r="OY235" s="3"/>
      <c r="OZ235" s="3"/>
      <c r="PA235" s="3"/>
      <c r="PB235" s="3"/>
      <c r="PC235" s="3"/>
      <c r="PD235" s="3"/>
      <c r="PE235" s="3"/>
    </row>
    <row r="236" spans="1:421" s="469" customFormat="1" ht="111" customHeight="1">
      <c r="A236" s="677">
        <v>7</v>
      </c>
      <c r="B236" s="600">
        <v>7000024508</v>
      </c>
      <c r="C236" s="600">
        <v>1790</v>
      </c>
      <c r="D236" s="600">
        <v>120</v>
      </c>
      <c r="E236" s="600">
        <v>20</v>
      </c>
      <c r="F236" s="600" t="s">
        <v>527</v>
      </c>
      <c r="G236" s="599">
        <v>100044227</v>
      </c>
      <c r="H236" s="321"/>
      <c r="I236" s="322"/>
      <c r="J236" s="321"/>
      <c r="K236" s="320"/>
      <c r="L236" s="600" t="s">
        <v>646</v>
      </c>
      <c r="M236" s="600" t="s">
        <v>219</v>
      </c>
      <c r="N236" s="600">
        <v>1</v>
      </c>
      <c r="O236" s="465"/>
      <c r="P236" s="601">
        <v>18</v>
      </c>
      <c r="Q236" s="318" t="str">
        <f t="shared" si="35"/>
        <v>INCLUDED</v>
      </c>
      <c r="R236" s="318" t="str">
        <f t="shared" si="31"/>
        <v>INCLUDED</v>
      </c>
      <c r="S236" s="318" t="str">
        <f t="shared" si="36"/>
        <v>INCLUDED</v>
      </c>
      <c r="T236" s="466">
        <f t="shared" si="21"/>
        <v>0</v>
      </c>
      <c r="U236" s="300">
        <f t="shared" si="22"/>
        <v>0</v>
      </c>
      <c r="V236" s="371">
        <f>Discount!$J$36</f>
        <v>0</v>
      </c>
      <c r="W236" s="300">
        <f t="shared" si="23"/>
        <v>0</v>
      </c>
      <c r="X236" s="301">
        <f t="shared" si="24"/>
        <v>0</v>
      </c>
      <c r="Y236" s="467">
        <f t="shared" si="25"/>
        <v>0</v>
      </c>
      <c r="Z236" s="546">
        <f t="shared" si="26"/>
        <v>0</v>
      </c>
      <c r="AA236" s="467">
        <f t="shared" si="27"/>
        <v>0</v>
      </c>
      <c r="AB236" s="468">
        <f t="shared" si="28"/>
        <v>0</v>
      </c>
      <c r="AC236" s="467">
        <f t="shared" si="29"/>
        <v>0</v>
      </c>
      <c r="AD236" s="468"/>
      <c r="AE236" s="550"/>
      <c r="AF236" s="6"/>
      <c r="AG236" s="6"/>
      <c r="AH236" s="6"/>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c r="GO236" s="3"/>
      <c r="GP236" s="3"/>
      <c r="GQ236" s="3"/>
      <c r="GR236" s="3"/>
      <c r="GS236" s="3"/>
      <c r="GT236" s="3"/>
      <c r="GU236" s="3"/>
      <c r="GV236" s="3"/>
      <c r="GW236" s="3"/>
      <c r="GX236" s="3"/>
      <c r="GY236" s="3"/>
      <c r="GZ236" s="3"/>
      <c r="HA236" s="3"/>
      <c r="HB236" s="3"/>
      <c r="HC236" s="3"/>
      <c r="HD236" s="3"/>
      <c r="HE236" s="3"/>
      <c r="HF236" s="3"/>
      <c r="HG236" s="3"/>
      <c r="HH236" s="3"/>
      <c r="HI236" s="3"/>
      <c r="HJ236" s="3"/>
      <c r="HK236" s="3"/>
      <c r="HL236" s="3"/>
      <c r="HM236" s="3"/>
      <c r="HN236" s="3"/>
      <c r="HO236" s="3"/>
      <c r="HP236" s="3"/>
      <c r="HQ236" s="3"/>
      <c r="HR236" s="3"/>
      <c r="HS236" s="3"/>
      <c r="HT236" s="3"/>
      <c r="HU236" s="3"/>
      <c r="HV236" s="3"/>
      <c r="HW236" s="3"/>
      <c r="HX236" s="3"/>
      <c r="HY236" s="3"/>
      <c r="HZ236" s="3"/>
      <c r="IA236" s="3"/>
      <c r="IB236" s="3"/>
      <c r="IC236" s="3"/>
      <c r="ID236" s="3"/>
      <c r="IE236" s="3"/>
      <c r="IF236" s="3"/>
      <c r="IG236" s="3"/>
      <c r="IH236" s="3"/>
      <c r="II236" s="3"/>
      <c r="IJ236" s="3"/>
      <c r="IK236" s="3"/>
      <c r="IL236" s="3"/>
      <c r="IM236" s="3"/>
      <c r="IN236" s="3"/>
      <c r="IO236" s="3"/>
      <c r="IP236" s="3"/>
      <c r="IQ236" s="3"/>
      <c r="IR236" s="3"/>
      <c r="IS236" s="3"/>
      <c r="IT236" s="3"/>
      <c r="IU236" s="3"/>
      <c r="IV236" s="3"/>
      <c r="IW236" s="3"/>
      <c r="IX236" s="3"/>
      <c r="IY236" s="3"/>
      <c r="IZ236" s="3"/>
      <c r="JA236" s="3"/>
      <c r="JB236" s="3"/>
      <c r="JC236" s="3"/>
      <c r="JD236" s="3"/>
      <c r="JE236" s="3"/>
      <c r="JF236" s="3"/>
      <c r="JG236" s="3"/>
      <c r="JH236" s="3"/>
      <c r="JI236" s="3"/>
      <c r="JJ236" s="3"/>
      <c r="JK236" s="3"/>
      <c r="JL236" s="3"/>
      <c r="JM236" s="3"/>
      <c r="JN236" s="3"/>
      <c r="JO236" s="3"/>
      <c r="JP236" s="3"/>
      <c r="JQ236" s="3"/>
      <c r="JR236" s="3"/>
      <c r="JS236" s="3"/>
      <c r="JT236" s="3"/>
      <c r="JU236" s="3"/>
      <c r="JV236" s="3"/>
      <c r="JW236" s="3"/>
      <c r="JX236" s="3"/>
      <c r="JY236" s="3"/>
      <c r="JZ236" s="3"/>
      <c r="KA236" s="3"/>
      <c r="KB236" s="3"/>
      <c r="KC236" s="3"/>
      <c r="KD236" s="3"/>
      <c r="KE236" s="3"/>
      <c r="KF236" s="3"/>
      <c r="KG236" s="3"/>
      <c r="KH236" s="3"/>
      <c r="KI236" s="3"/>
      <c r="KJ236" s="3"/>
      <c r="KK236" s="3"/>
      <c r="KL236" s="3"/>
      <c r="KM236" s="3"/>
      <c r="KN236" s="3"/>
      <c r="KO236" s="3"/>
      <c r="KP236" s="3"/>
      <c r="KQ236" s="3"/>
      <c r="KR236" s="3"/>
      <c r="KS236" s="3"/>
      <c r="KT236" s="3"/>
      <c r="KU236" s="3"/>
      <c r="KV236" s="3"/>
      <c r="KW236" s="3"/>
      <c r="KX236" s="3"/>
      <c r="KY236" s="3"/>
      <c r="KZ236" s="3"/>
      <c r="LA236" s="3"/>
      <c r="LB236" s="3"/>
      <c r="LC236" s="3"/>
      <c r="LD236" s="3"/>
      <c r="LE236" s="3"/>
      <c r="LF236" s="3"/>
      <c r="LG236" s="3"/>
      <c r="LH236" s="3"/>
      <c r="LI236" s="3"/>
      <c r="LJ236" s="3"/>
      <c r="LK236" s="3"/>
      <c r="LL236" s="3"/>
      <c r="LM236" s="3"/>
      <c r="LN236" s="3"/>
      <c r="LO236" s="3"/>
      <c r="LP236" s="3"/>
      <c r="LQ236" s="3"/>
      <c r="LR236" s="3"/>
      <c r="LS236" s="3"/>
      <c r="LT236" s="3"/>
      <c r="LU236" s="3"/>
      <c r="LV236" s="3"/>
      <c r="LW236" s="3"/>
      <c r="LX236" s="3"/>
      <c r="LY236" s="3"/>
      <c r="LZ236" s="3"/>
      <c r="MA236" s="3"/>
      <c r="MB236" s="3"/>
      <c r="MC236" s="3"/>
      <c r="MD236" s="3"/>
      <c r="ME236" s="3"/>
      <c r="MF236" s="3"/>
      <c r="MG236" s="3"/>
      <c r="MH236" s="3"/>
      <c r="MI236" s="3"/>
      <c r="MJ236" s="3"/>
      <c r="MK236" s="3"/>
      <c r="ML236" s="3"/>
      <c r="MM236" s="3"/>
      <c r="MN236" s="3"/>
      <c r="MO236" s="3"/>
      <c r="MP236" s="3"/>
      <c r="MQ236" s="3"/>
      <c r="MR236" s="3"/>
      <c r="MS236" s="3"/>
      <c r="MT236" s="3"/>
      <c r="MU236" s="3"/>
      <c r="MV236" s="3"/>
      <c r="MW236" s="3"/>
      <c r="MX236" s="3"/>
      <c r="MY236" s="3"/>
      <c r="MZ236" s="3"/>
      <c r="NA236" s="3"/>
      <c r="NB236" s="3"/>
      <c r="NC236" s="3"/>
      <c r="ND236" s="3"/>
      <c r="NE236" s="3"/>
      <c r="NF236" s="3"/>
      <c r="NG236" s="3"/>
      <c r="NH236" s="3"/>
      <c r="NI236" s="3"/>
      <c r="NJ236" s="3"/>
      <c r="NK236" s="3"/>
      <c r="NL236" s="3"/>
      <c r="NM236" s="3"/>
      <c r="NN236" s="3"/>
      <c r="NO236" s="3"/>
      <c r="NP236" s="3"/>
      <c r="NQ236" s="3"/>
      <c r="NR236" s="3"/>
      <c r="NS236" s="3"/>
      <c r="NT236" s="3"/>
      <c r="NU236" s="3"/>
      <c r="NV236" s="3"/>
      <c r="NW236" s="3"/>
      <c r="NX236" s="3"/>
      <c r="NY236" s="3"/>
      <c r="NZ236" s="3"/>
      <c r="OA236" s="3"/>
      <c r="OB236" s="3"/>
      <c r="OC236" s="3"/>
      <c r="OD236" s="3"/>
      <c r="OE236" s="3"/>
      <c r="OF236" s="3"/>
      <c r="OG236" s="3"/>
      <c r="OH236" s="3"/>
      <c r="OI236" s="3"/>
      <c r="OJ236" s="3"/>
      <c r="OK236" s="3"/>
      <c r="OL236" s="3"/>
      <c r="OM236" s="3"/>
      <c r="ON236" s="3"/>
      <c r="OO236" s="3"/>
      <c r="OP236" s="3"/>
      <c r="OQ236" s="3"/>
      <c r="OR236" s="3"/>
      <c r="OS236" s="3"/>
      <c r="OT236" s="3"/>
      <c r="OU236" s="3"/>
      <c r="OV236" s="3"/>
      <c r="OW236" s="3"/>
      <c r="OX236" s="3"/>
      <c r="OY236" s="3"/>
      <c r="OZ236" s="3"/>
      <c r="PA236" s="3"/>
      <c r="PB236" s="3"/>
      <c r="PC236" s="3"/>
      <c r="PD236" s="3"/>
      <c r="PE236" s="3"/>
    </row>
    <row r="237" spans="1:421" s="469" customFormat="1" ht="111" customHeight="1">
      <c r="A237" s="677">
        <v>8</v>
      </c>
      <c r="B237" s="600">
        <v>7000024508</v>
      </c>
      <c r="C237" s="600">
        <v>1790</v>
      </c>
      <c r="D237" s="600">
        <v>120</v>
      </c>
      <c r="E237" s="600">
        <v>30</v>
      </c>
      <c r="F237" s="600" t="s">
        <v>527</v>
      </c>
      <c r="G237" s="599">
        <v>100044224</v>
      </c>
      <c r="H237" s="321"/>
      <c r="I237" s="322"/>
      <c r="J237" s="321"/>
      <c r="K237" s="320"/>
      <c r="L237" s="600" t="s">
        <v>647</v>
      </c>
      <c r="M237" s="600" t="s">
        <v>219</v>
      </c>
      <c r="N237" s="600">
        <v>1</v>
      </c>
      <c r="O237" s="465"/>
      <c r="P237" s="601">
        <v>18</v>
      </c>
      <c r="Q237" s="318" t="str">
        <f t="shared" si="35"/>
        <v>INCLUDED</v>
      </c>
      <c r="R237" s="318" t="str">
        <f t="shared" si="31"/>
        <v>INCLUDED</v>
      </c>
      <c r="S237" s="318" t="str">
        <f t="shared" si="36"/>
        <v>INCLUDED</v>
      </c>
      <c r="T237" s="466">
        <f t="shared" si="21"/>
        <v>0</v>
      </c>
      <c r="U237" s="300">
        <f t="shared" si="22"/>
        <v>0</v>
      </c>
      <c r="V237" s="371">
        <f>Discount!$J$36</f>
        <v>0</v>
      </c>
      <c r="W237" s="300">
        <f t="shared" si="23"/>
        <v>0</v>
      </c>
      <c r="X237" s="301">
        <f t="shared" si="24"/>
        <v>0</v>
      </c>
      <c r="Y237" s="467">
        <f t="shared" si="25"/>
        <v>0</v>
      </c>
      <c r="Z237" s="546">
        <f t="shared" si="26"/>
        <v>0</v>
      </c>
      <c r="AA237" s="467">
        <f t="shared" si="27"/>
        <v>0</v>
      </c>
      <c r="AB237" s="468">
        <f t="shared" si="28"/>
        <v>0</v>
      </c>
      <c r="AC237" s="467">
        <f t="shared" si="29"/>
        <v>0</v>
      </c>
      <c r="AD237" s="468"/>
      <c r="AE237" s="550"/>
      <c r="AF237" s="6"/>
      <c r="AG237" s="6"/>
      <c r="AH237" s="6"/>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c r="GB237" s="3"/>
      <c r="GC237" s="3"/>
      <c r="GD237" s="3"/>
      <c r="GE237" s="3"/>
      <c r="GF237" s="3"/>
      <c r="GG237" s="3"/>
      <c r="GH237" s="3"/>
      <c r="GI237" s="3"/>
      <c r="GJ237" s="3"/>
      <c r="GK237" s="3"/>
      <c r="GL237" s="3"/>
      <c r="GM237" s="3"/>
      <c r="GN237" s="3"/>
      <c r="GO237" s="3"/>
      <c r="GP237" s="3"/>
      <c r="GQ237" s="3"/>
      <c r="GR237" s="3"/>
      <c r="GS237" s="3"/>
      <c r="GT237" s="3"/>
      <c r="GU237" s="3"/>
      <c r="GV237" s="3"/>
      <c r="GW237" s="3"/>
      <c r="GX237" s="3"/>
      <c r="GY237" s="3"/>
      <c r="GZ237" s="3"/>
      <c r="HA237" s="3"/>
      <c r="HB237" s="3"/>
      <c r="HC237" s="3"/>
      <c r="HD237" s="3"/>
      <c r="HE237" s="3"/>
      <c r="HF237" s="3"/>
      <c r="HG237" s="3"/>
      <c r="HH237" s="3"/>
      <c r="HI237" s="3"/>
      <c r="HJ237" s="3"/>
      <c r="HK237" s="3"/>
      <c r="HL237" s="3"/>
      <c r="HM237" s="3"/>
      <c r="HN237" s="3"/>
      <c r="HO237" s="3"/>
      <c r="HP237" s="3"/>
      <c r="HQ237" s="3"/>
      <c r="HR237" s="3"/>
      <c r="HS237" s="3"/>
      <c r="HT237" s="3"/>
      <c r="HU237" s="3"/>
      <c r="HV237" s="3"/>
      <c r="HW237" s="3"/>
      <c r="HX237" s="3"/>
      <c r="HY237" s="3"/>
      <c r="HZ237" s="3"/>
      <c r="IA237" s="3"/>
      <c r="IB237" s="3"/>
      <c r="IC237" s="3"/>
      <c r="ID237" s="3"/>
      <c r="IE237" s="3"/>
      <c r="IF237" s="3"/>
      <c r="IG237" s="3"/>
      <c r="IH237" s="3"/>
      <c r="II237" s="3"/>
      <c r="IJ237" s="3"/>
      <c r="IK237" s="3"/>
      <c r="IL237" s="3"/>
      <c r="IM237" s="3"/>
      <c r="IN237" s="3"/>
      <c r="IO237" s="3"/>
      <c r="IP237" s="3"/>
      <c r="IQ237" s="3"/>
      <c r="IR237" s="3"/>
      <c r="IS237" s="3"/>
      <c r="IT237" s="3"/>
      <c r="IU237" s="3"/>
      <c r="IV237" s="3"/>
      <c r="IW237" s="3"/>
      <c r="IX237" s="3"/>
      <c r="IY237" s="3"/>
      <c r="IZ237" s="3"/>
      <c r="JA237" s="3"/>
      <c r="JB237" s="3"/>
      <c r="JC237" s="3"/>
      <c r="JD237" s="3"/>
      <c r="JE237" s="3"/>
      <c r="JF237" s="3"/>
      <c r="JG237" s="3"/>
      <c r="JH237" s="3"/>
      <c r="JI237" s="3"/>
      <c r="JJ237" s="3"/>
      <c r="JK237" s="3"/>
      <c r="JL237" s="3"/>
      <c r="JM237" s="3"/>
      <c r="JN237" s="3"/>
      <c r="JO237" s="3"/>
      <c r="JP237" s="3"/>
      <c r="JQ237" s="3"/>
      <c r="JR237" s="3"/>
      <c r="JS237" s="3"/>
      <c r="JT237" s="3"/>
      <c r="JU237" s="3"/>
      <c r="JV237" s="3"/>
      <c r="JW237" s="3"/>
      <c r="JX237" s="3"/>
      <c r="JY237" s="3"/>
      <c r="JZ237" s="3"/>
      <c r="KA237" s="3"/>
      <c r="KB237" s="3"/>
      <c r="KC237" s="3"/>
      <c r="KD237" s="3"/>
      <c r="KE237" s="3"/>
      <c r="KF237" s="3"/>
      <c r="KG237" s="3"/>
      <c r="KH237" s="3"/>
      <c r="KI237" s="3"/>
      <c r="KJ237" s="3"/>
      <c r="KK237" s="3"/>
      <c r="KL237" s="3"/>
      <c r="KM237" s="3"/>
      <c r="KN237" s="3"/>
      <c r="KO237" s="3"/>
      <c r="KP237" s="3"/>
      <c r="KQ237" s="3"/>
      <c r="KR237" s="3"/>
      <c r="KS237" s="3"/>
      <c r="KT237" s="3"/>
      <c r="KU237" s="3"/>
      <c r="KV237" s="3"/>
      <c r="KW237" s="3"/>
      <c r="KX237" s="3"/>
      <c r="KY237" s="3"/>
      <c r="KZ237" s="3"/>
      <c r="LA237" s="3"/>
      <c r="LB237" s="3"/>
      <c r="LC237" s="3"/>
      <c r="LD237" s="3"/>
      <c r="LE237" s="3"/>
      <c r="LF237" s="3"/>
      <c r="LG237" s="3"/>
      <c r="LH237" s="3"/>
      <c r="LI237" s="3"/>
      <c r="LJ237" s="3"/>
      <c r="LK237" s="3"/>
      <c r="LL237" s="3"/>
      <c r="LM237" s="3"/>
      <c r="LN237" s="3"/>
      <c r="LO237" s="3"/>
      <c r="LP237" s="3"/>
      <c r="LQ237" s="3"/>
      <c r="LR237" s="3"/>
      <c r="LS237" s="3"/>
      <c r="LT237" s="3"/>
      <c r="LU237" s="3"/>
      <c r="LV237" s="3"/>
      <c r="LW237" s="3"/>
      <c r="LX237" s="3"/>
      <c r="LY237" s="3"/>
      <c r="LZ237" s="3"/>
      <c r="MA237" s="3"/>
      <c r="MB237" s="3"/>
      <c r="MC237" s="3"/>
      <c r="MD237" s="3"/>
      <c r="ME237" s="3"/>
      <c r="MF237" s="3"/>
      <c r="MG237" s="3"/>
      <c r="MH237" s="3"/>
      <c r="MI237" s="3"/>
      <c r="MJ237" s="3"/>
      <c r="MK237" s="3"/>
      <c r="ML237" s="3"/>
      <c r="MM237" s="3"/>
      <c r="MN237" s="3"/>
      <c r="MO237" s="3"/>
      <c r="MP237" s="3"/>
      <c r="MQ237" s="3"/>
      <c r="MR237" s="3"/>
      <c r="MS237" s="3"/>
      <c r="MT237" s="3"/>
      <c r="MU237" s="3"/>
      <c r="MV237" s="3"/>
      <c r="MW237" s="3"/>
      <c r="MX237" s="3"/>
      <c r="MY237" s="3"/>
      <c r="MZ237" s="3"/>
      <c r="NA237" s="3"/>
      <c r="NB237" s="3"/>
      <c r="NC237" s="3"/>
      <c r="ND237" s="3"/>
      <c r="NE237" s="3"/>
      <c r="NF237" s="3"/>
      <c r="NG237" s="3"/>
      <c r="NH237" s="3"/>
      <c r="NI237" s="3"/>
      <c r="NJ237" s="3"/>
      <c r="NK237" s="3"/>
      <c r="NL237" s="3"/>
      <c r="NM237" s="3"/>
      <c r="NN237" s="3"/>
      <c r="NO237" s="3"/>
      <c r="NP237" s="3"/>
      <c r="NQ237" s="3"/>
      <c r="NR237" s="3"/>
      <c r="NS237" s="3"/>
      <c r="NT237" s="3"/>
      <c r="NU237" s="3"/>
      <c r="NV237" s="3"/>
      <c r="NW237" s="3"/>
      <c r="NX237" s="3"/>
      <c r="NY237" s="3"/>
      <c r="NZ237" s="3"/>
      <c r="OA237" s="3"/>
      <c r="OB237" s="3"/>
      <c r="OC237" s="3"/>
      <c r="OD237" s="3"/>
      <c r="OE237" s="3"/>
      <c r="OF237" s="3"/>
      <c r="OG237" s="3"/>
      <c r="OH237" s="3"/>
      <c r="OI237" s="3"/>
      <c r="OJ237" s="3"/>
      <c r="OK237" s="3"/>
      <c r="OL237" s="3"/>
      <c r="OM237" s="3"/>
      <c r="ON237" s="3"/>
      <c r="OO237" s="3"/>
      <c r="OP237" s="3"/>
      <c r="OQ237" s="3"/>
      <c r="OR237" s="3"/>
      <c r="OS237" s="3"/>
      <c r="OT237" s="3"/>
      <c r="OU237" s="3"/>
      <c r="OV237" s="3"/>
      <c r="OW237" s="3"/>
      <c r="OX237" s="3"/>
      <c r="OY237" s="3"/>
      <c r="OZ237" s="3"/>
      <c r="PA237" s="3"/>
      <c r="PB237" s="3"/>
      <c r="PC237" s="3"/>
      <c r="PD237" s="3"/>
      <c r="PE237" s="3"/>
    </row>
    <row r="238" spans="1:421" s="469" customFormat="1" ht="111" customHeight="1">
      <c r="A238" s="677">
        <v>9</v>
      </c>
      <c r="B238" s="600">
        <v>7000024508</v>
      </c>
      <c r="C238" s="600">
        <v>1790</v>
      </c>
      <c r="D238" s="600">
        <v>120</v>
      </c>
      <c r="E238" s="600">
        <v>40</v>
      </c>
      <c r="F238" s="600" t="s">
        <v>527</v>
      </c>
      <c r="G238" s="599">
        <v>100044220</v>
      </c>
      <c r="H238" s="321"/>
      <c r="I238" s="322"/>
      <c r="J238" s="321"/>
      <c r="K238" s="320"/>
      <c r="L238" s="600" t="s">
        <v>545</v>
      </c>
      <c r="M238" s="600" t="s">
        <v>219</v>
      </c>
      <c r="N238" s="600">
        <v>12</v>
      </c>
      <c r="O238" s="465"/>
      <c r="P238" s="601">
        <v>18</v>
      </c>
      <c r="Q238" s="318" t="str">
        <f t="shared" si="35"/>
        <v>INCLUDED</v>
      </c>
      <c r="R238" s="318" t="str">
        <f t="shared" si="31"/>
        <v>INCLUDED</v>
      </c>
      <c r="S238" s="318" t="str">
        <f t="shared" si="36"/>
        <v>INCLUDED</v>
      </c>
      <c r="T238" s="466">
        <f t="shared" si="21"/>
        <v>0</v>
      </c>
      <c r="U238" s="300">
        <f t="shared" si="22"/>
        <v>0</v>
      </c>
      <c r="V238" s="371">
        <f>Discount!$J$36</f>
        <v>0</v>
      </c>
      <c r="W238" s="300">
        <f t="shared" si="23"/>
        <v>0</v>
      </c>
      <c r="X238" s="301">
        <f t="shared" si="24"/>
        <v>0</v>
      </c>
      <c r="Y238" s="467">
        <f t="shared" si="25"/>
        <v>0</v>
      </c>
      <c r="Z238" s="546">
        <f t="shared" si="26"/>
        <v>0</v>
      </c>
      <c r="AA238" s="467">
        <f t="shared" si="27"/>
        <v>0</v>
      </c>
      <c r="AB238" s="468">
        <f t="shared" si="28"/>
        <v>0</v>
      </c>
      <c r="AC238" s="467">
        <f t="shared" si="29"/>
        <v>0</v>
      </c>
      <c r="AD238" s="468"/>
      <c r="AE238" s="550"/>
      <c r="AF238" s="6"/>
      <c r="AG238" s="6"/>
      <c r="AH238" s="6"/>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c r="GO238" s="3"/>
      <c r="GP238" s="3"/>
      <c r="GQ238" s="3"/>
      <c r="GR238" s="3"/>
      <c r="GS238" s="3"/>
      <c r="GT238" s="3"/>
      <c r="GU238" s="3"/>
      <c r="GV238" s="3"/>
      <c r="GW238" s="3"/>
      <c r="GX238" s="3"/>
      <c r="GY238" s="3"/>
      <c r="GZ238" s="3"/>
      <c r="HA238" s="3"/>
      <c r="HB238" s="3"/>
      <c r="HC238" s="3"/>
      <c r="HD238" s="3"/>
      <c r="HE238" s="3"/>
      <c r="HF238" s="3"/>
      <c r="HG238" s="3"/>
      <c r="HH238" s="3"/>
      <c r="HI238" s="3"/>
      <c r="HJ238" s="3"/>
      <c r="HK238" s="3"/>
      <c r="HL238" s="3"/>
      <c r="HM238" s="3"/>
      <c r="HN238" s="3"/>
      <c r="HO238" s="3"/>
      <c r="HP238" s="3"/>
      <c r="HQ238" s="3"/>
      <c r="HR238" s="3"/>
      <c r="HS238" s="3"/>
      <c r="HT238" s="3"/>
      <c r="HU238" s="3"/>
      <c r="HV238" s="3"/>
      <c r="HW238" s="3"/>
      <c r="HX238" s="3"/>
      <c r="HY238" s="3"/>
      <c r="HZ238" s="3"/>
      <c r="IA238" s="3"/>
      <c r="IB238" s="3"/>
      <c r="IC238" s="3"/>
      <c r="ID238" s="3"/>
      <c r="IE238" s="3"/>
      <c r="IF238" s="3"/>
      <c r="IG238" s="3"/>
      <c r="IH238" s="3"/>
      <c r="II238" s="3"/>
      <c r="IJ238" s="3"/>
      <c r="IK238" s="3"/>
      <c r="IL238" s="3"/>
      <c r="IM238" s="3"/>
      <c r="IN238" s="3"/>
      <c r="IO238" s="3"/>
      <c r="IP238" s="3"/>
      <c r="IQ238" s="3"/>
      <c r="IR238" s="3"/>
      <c r="IS238" s="3"/>
      <c r="IT238" s="3"/>
      <c r="IU238" s="3"/>
      <c r="IV238" s="3"/>
      <c r="IW238" s="3"/>
      <c r="IX238" s="3"/>
      <c r="IY238" s="3"/>
      <c r="IZ238" s="3"/>
      <c r="JA238" s="3"/>
      <c r="JB238" s="3"/>
      <c r="JC238" s="3"/>
      <c r="JD238" s="3"/>
      <c r="JE238" s="3"/>
      <c r="JF238" s="3"/>
      <c r="JG238" s="3"/>
      <c r="JH238" s="3"/>
      <c r="JI238" s="3"/>
      <c r="JJ238" s="3"/>
      <c r="JK238" s="3"/>
      <c r="JL238" s="3"/>
      <c r="JM238" s="3"/>
      <c r="JN238" s="3"/>
      <c r="JO238" s="3"/>
      <c r="JP238" s="3"/>
      <c r="JQ238" s="3"/>
      <c r="JR238" s="3"/>
      <c r="JS238" s="3"/>
      <c r="JT238" s="3"/>
      <c r="JU238" s="3"/>
      <c r="JV238" s="3"/>
      <c r="JW238" s="3"/>
      <c r="JX238" s="3"/>
      <c r="JY238" s="3"/>
      <c r="JZ238" s="3"/>
      <c r="KA238" s="3"/>
      <c r="KB238" s="3"/>
      <c r="KC238" s="3"/>
      <c r="KD238" s="3"/>
      <c r="KE238" s="3"/>
      <c r="KF238" s="3"/>
      <c r="KG238" s="3"/>
      <c r="KH238" s="3"/>
      <c r="KI238" s="3"/>
      <c r="KJ238" s="3"/>
      <c r="KK238" s="3"/>
      <c r="KL238" s="3"/>
      <c r="KM238" s="3"/>
      <c r="KN238" s="3"/>
      <c r="KO238" s="3"/>
      <c r="KP238" s="3"/>
      <c r="KQ238" s="3"/>
      <c r="KR238" s="3"/>
      <c r="KS238" s="3"/>
      <c r="KT238" s="3"/>
      <c r="KU238" s="3"/>
      <c r="KV238" s="3"/>
      <c r="KW238" s="3"/>
      <c r="KX238" s="3"/>
      <c r="KY238" s="3"/>
      <c r="KZ238" s="3"/>
      <c r="LA238" s="3"/>
      <c r="LB238" s="3"/>
      <c r="LC238" s="3"/>
      <c r="LD238" s="3"/>
      <c r="LE238" s="3"/>
      <c r="LF238" s="3"/>
      <c r="LG238" s="3"/>
      <c r="LH238" s="3"/>
      <c r="LI238" s="3"/>
      <c r="LJ238" s="3"/>
      <c r="LK238" s="3"/>
      <c r="LL238" s="3"/>
      <c r="LM238" s="3"/>
      <c r="LN238" s="3"/>
      <c r="LO238" s="3"/>
      <c r="LP238" s="3"/>
      <c r="LQ238" s="3"/>
      <c r="LR238" s="3"/>
      <c r="LS238" s="3"/>
      <c r="LT238" s="3"/>
      <c r="LU238" s="3"/>
      <c r="LV238" s="3"/>
      <c r="LW238" s="3"/>
      <c r="LX238" s="3"/>
      <c r="LY238" s="3"/>
      <c r="LZ238" s="3"/>
      <c r="MA238" s="3"/>
      <c r="MB238" s="3"/>
      <c r="MC238" s="3"/>
      <c r="MD238" s="3"/>
      <c r="ME238" s="3"/>
      <c r="MF238" s="3"/>
      <c r="MG238" s="3"/>
      <c r="MH238" s="3"/>
      <c r="MI238" s="3"/>
      <c r="MJ238" s="3"/>
      <c r="MK238" s="3"/>
      <c r="ML238" s="3"/>
      <c r="MM238" s="3"/>
      <c r="MN238" s="3"/>
      <c r="MO238" s="3"/>
      <c r="MP238" s="3"/>
      <c r="MQ238" s="3"/>
      <c r="MR238" s="3"/>
      <c r="MS238" s="3"/>
      <c r="MT238" s="3"/>
      <c r="MU238" s="3"/>
      <c r="MV238" s="3"/>
      <c r="MW238" s="3"/>
      <c r="MX238" s="3"/>
      <c r="MY238" s="3"/>
      <c r="MZ238" s="3"/>
      <c r="NA238" s="3"/>
      <c r="NB238" s="3"/>
      <c r="NC238" s="3"/>
      <c r="ND238" s="3"/>
      <c r="NE238" s="3"/>
      <c r="NF238" s="3"/>
      <c r="NG238" s="3"/>
      <c r="NH238" s="3"/>
      <c r="NI238" s="3"/>
      <c r="NJ238" s="3"/>
      <c r="NK238" s="3"/>
      <c r="NL238" s="3"/>
      <c r="NM238" s="3"/>
      <c r="NN238" s="3"/>
      <c r="NO238" s="3"/>
      <c r="NP238" s="3"/>
      <c r="NQ238" s="3"/>
      <c r="NR238" s="3"/>
      <c r="NS238" s="3"/>
      <c r="NT238" s="3"/>
      <c r="NU238" s="3"/>
      <c r="NV238" s="3"/>
      <c r="NW238" s="3"/>
      <c r="NX238" s="3"/>
      <c r="NY238" s="3"/>
      <c r="NZ238" s="3"/>
      <c r="OA238" s="3"/>
      <c r="OB238" s="3"/>
      <c r="OC238" s="3"/>
      <c r="OD238" s="3"/>
      <c r="OE238" s="3"/>
      <c r="OF238" s="3"/>
      <c r="OG238" s="3"/>
      <c r="OH238" s="3"/>
      <c r="OI238" s="3"/>
      <c r="OJ238" s="3"/>
      <c r="OK238" s="3"/>
      <c r="OL238" s="3"/>
      <c r="OM238" s="3"/>
      <c r="ON238" s="3"/>
      <c r="OO238" s="3"/>
      <c r="OP238" s="3"/>
      <c r="OQ238" s="3"/>
      <c r="OR238" s="3"/>
      <c r="OS238" s="3"/>
      <c r="OT238" s="3"/>
      <c r="OU238" s="3"/>
      <c r="OV238" s="3"/>
      <c r="OW238" s="3"/>
      <c r="OX238" s="3"/>
      <c r="OY238" s="3"/>
      <c r="OZ238" s="3"/>
      <c r="PA238" s="3"/>
      <c r="PB238" s="3"/>
      <c r="PC238" s="3"/>
      <c r="PD238" s="3"/>
      <c r="PE238" s="3"/>
    </row>
    <row r="239" spans="1:421" s="469" customFormat="1" ht="111" customHeight="1">
      <c r="A239" s="677">
        <v>10</v>
      </c>
      <c r="B239" s="600">
        <v>7000024508</v>
      </c>
      <c r="C239" s="600">
        <v>1790</v>
      </c>
      <c r="D239" s="600">
        <v>120</v>
      </c>
      <c r="E239" s="600">
        <v>50</v>
      </c>
      <c r="F239" s="600" t="s">
        <v>527</v>
      </c>
      <c r="G239" s="599">
        <v>100044219</v>
      </c>
      <c r="H239" s="321"/>
      <c r="I239" s="322"/>
      <c r="J239" s="321"/>
      <c r="K239" s="320"/>
      <c r="L239" s="600" t="s">
        <v>546</v>
      </c>
      <c r="M239" s="600" t="s">
        <v>219</v>
      </c>
      <c r="N239" s="600">
        <v>1</v>
      </c>
      <c r="O239" s="465"/>
      <c r="P239" s="601">
        <v>18</v>
      </c>
      <c r="Q239" s="318" t="str">
        <f t="shared" si="35"/>
        <v>INCLUDED</v>
      </c>
      <c r="R239" s="318" t="str">
        <f t="shared" si="31"/>
        <v>INCLUDED</v>
      </c>
      <c r="S239" s="318" t="str">
        <f t="shared" si="36"/>
        <v>INCLUDED</v>
      </c>
      <c r="T239" s="466">
        <f t="shared" si="21"/>
        <v>0</v>
      </c>
      <c r="U239" s="300">
        <f t="shared" si="22"/>
        <v>0</v>
      </c>
      <c r="V239" s="371">
        <f>Discount!$J$36</f>
        <v>0</v>
      </c>
      <c r="W239" s="300">
        <f t="shared" si="23"/>
        <v>0</v>
      </c>
      <c r="X239" s="301">
        <f t="shared" si="24"/>
        <v>0</v>
      </c>
      <c r="Y239" s="467">
        <f t="shared" si="25"/>
        <v>0</v>
      </c>
      <c r="Z239" s="546">
        <f t="shared" si="26"/>
        <v>0</v>
      </c>
      <c r="AA239" s="467">
        <f t="shared" si="27"/>
        <v>0</v>
      </c>
      <c r="AB239" s="468">
        <f t="shared" si="28"/>
        <v>0</v>
      </c>
      <c r="AC239" s="467">
        <f t="shared" si="29"/>
        <v>0</v>
      </c>
      <c r="AD239" s="468"/>
      <c r="AE239" s="550"/>
      <c r="AF239" s="6"/>
      <c r="AG239" s="6"/>
      <c r="AH239" s="6"/>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c r="FV239" s="3"/>
      <c r="FW239" s="3"/>
      <c r="FX239" s="3"/>
      <c r="FY239" s="3"/>
      <c r="FZ239" s="3"/>
      <c r="GA239" s="3"/>
      <c r="GB239" s="3"/>
      <c r="GC239" s="3"/>
      <c r="GD239" s="3"/>
      <c r="GE239" s="3"/>
      <c r="GF239" s="3"/>
      <c r="GG239" s="3"/>
      <c r="GH239" s="3"/>
      <c r="GI239" s="3"/>
      <c r="GJ239" s="3"/>
      <c r="GK239" s="3"/>
      <c r="GL239" s="3"/>
      <c r="GM239" s="3"/>
      <c r="GN239" s="3"/>
      <c r="GO239" s="3"/>
      <c r="GP239" s="3"/>
      <c r="GQ239" s="3"/>
      <c r="GR239" s="3"/>
      <c r="GS239" s="3"/>
      <c r="GT239" s="3"/>
      <c r="GU239" s="3"/>
      <c r="GV239" s="3"/>
      <c r="GW239" s="3"/>
      <c r="GX239" s="3"/>
      <c r="GY239" s="3"/>
      <c r="GZ239" s="3"/>
      <c r="HA239" s="3"/>
      <c r="HB239" s="3"/>
      <c r="HC239" s="3"/>
      <c r="HD239" s="3"/>
      <c r="HE239" s="3"/>
      <c r="HF239" s="3"/>
      <c r="HG239" s="3"/>
      <c r="HH239" s="3"/>
      <c r="HI239" s="3"/>
      <c r="HJ239" s="3"/>
      <c r="HK239" s="3"/>
      <c r="HL239" s="3"/>
      <c r="HM239" s="3"/>
      <c r="HN239" s="3"/>
      <c r="HO239" s="3"/>
      <c r="HP239" s="3"/>
      <c r="HQ239" s="3"/>
      <c r="HR239" s="3"/>
      <c r="HS239" s="3"/>
      <c r="HT239" s="3"/>
      <c r="HU239" s="3"/>
      <c r="HV239" s="3"/>
      <c r="HW239" s="3"/>
      <c r="HX239" s="3"/>
      <c r="HY239" s="3"/>
      <c r="HZ239" s="3"/>
      <c r="IA239" s="3"/>
      <c r="IB239" s="3"/>
      <c r="IC239" s="3"/>
      <c r="ID239" s="3"/>
      <c r="IE239" s="3"/>
      <c r="IF239" s="3"/>
      <c r="IG239" s="3"/>
      <c r="IH239" s="3"/>
      <c r="II239" s="3"/>
      <c r="IJ239" s="3"/>
      <c r="IK239" s="3"/>
      <c r="IL239" s="3"/>
      <c r="IM239" s="3"/>
      <c r="IN239" s="3"/>
      <c r="IO239" s="3"/>
      <c r="IP239" s="3"/>
      <c r="IQ239" s="3"/>
      <c r="IR239" s="3"/>
      <c r="IS239" s="3"/>
      <c r="IT239" s="3"/>
      <c r="IU239" s="3"/>
      <c r="IV239" s="3"/>
      <c r="IW239" s="3"/>
      <c r="IX239" s="3"/>
      <c r="IY239" s="3"/>
      <c r="IZ239" s="3"/>
      <c r="JA239" s="3"/>
      <c r="JB239" s="3"/>
      <c r="JC239" s="3"/>
      <c r="JD239" s="3"/>
      <c r="JE239" s="3"/>
      <c r="JF239" s="3"/>
      <c r="JG239" s="3"/>
      <c r="JH239" s="3"/>
      <c r="JI239" s="3"/>
      <c r="JJ239" s="3"/>
      <c r="JK239" s="3"/>
      <c r="JL239" s="3"/>
      <c r="JM239" s="3"/>
      <c r="JN239" s="3"/>
      <c r="JO239" s="3"/>
      <c r="JP239" s="3"/>
      <c r="JQ239" s="3"/>
      <c r="JR239" s="3"/>
      <c r="JS239" s="3"/>
      <c r="JT239" s="3"/>
      <c r="JU239" s="3"/>
      <c r="JV239" s="3"/>
      <c r="JW239" s="3"/>
      <c r="JX239" s="3"/>
      <c r="JY239" s="3"/>
      <c r="JZ239" s="3"/>
      <c r="KA239" s="3"/>
      <c r="KB239" s="3"/>
      <c r="KC239" s="3"/>
      <c r="KD239" s="3"/>
      <c r="KE239" s="3"/>
      <c r="KF239" s="3"/>
      <c r="KG239" s="3"/>
      <c r="KH239" s="3"/>
      <c r="KI239" s="3"/>
      <c r="KJ239" s="3"/>
      <c r="KK239" s="3"/>
      <c r="KL239" s="3"/>
      <c r="KM239" s="3"/>
      <c r="KN239" s="3"/>
      <c r="KO239" s="3"/>
      <c r="KP239" s="3"/>
      <c r="KQ239" s="3"/>
      <c r="KR239" s="3"/>
      <c r="KS239" s="3"/>
      <c r="KT239" s="3"/>
      <c r="KU239" s="3"/>
      <c r="KV239" s="3"/>
      <c r="KW239" s="3"/>
      <c r="KX239" s="3"/>
      <c r="KY239" s="3"/>
      <c r="KZ239" s="3"/>
      <c r="LA239" s="3"/>
      <c r="LB239" s="3"/>
      <c r="LC239" s="3"/>
      <c r="LD239" s="3"/>
      <c r="LE239" s="3"/>
      <c r="LF239" s="3"/>
      <c r="LG239" s="3"/>
      <c r="LH239" s="3"/>
      <c r="LI239" s="3"/>
      <c r="LJ239" s="3"/>
      <c r="LK239" s="3"/>
      <c r="LL239" s="3"/>
      <c r="LM239" s="3"/>
      <c r="LN239" s="3"/>
      <c r="LO239" s="3"/>
      <c r="LP239" s="3"/>
      <c r="LQ239" s="3"/>
      <c r="LR239" s="3"/>
      <c r="LS239" s="3"/>
      <c r="LT239" s="3"/>
      <c r="LU239" s="3"/>
      <c r="LV239" s="3"/>
      <c r="LW239" s="3"/>
      <c r="LX239" s="3"/>
      <c r="LY239" s="3"/>
      <c r="LZ239" s="3"/>
      <c r="MA239" s="3"/>
      <c r="MB239" s="3"/>
      <c r="MC239" s="3"/>
      <c r="MD239" s="3"/>
      <c r="ME239" s="3"/>
      <c r="MF239" s="3"/>
      <c r="MG239" s="3"/>
      <c r="MH239" s="3"/>
      <c r="MI239" s="3"/>
      <c r="MJ239" s="3"/>
      <c r="MK239" s="3"/>
      <c r="ML239" s="3"/>
      <c r="MM239" s="3"/>
      <c r="MN239" s="3"/>
      <c r="MO239" s="3"/>
      <c r="MP239" s="3"/>
      <c r="MQ239" s="3"/>
      <c r="MR239" s="3"/>
      <c r="MS239" s="3"/>
      <c r="MT239" s="3"/>
      <c r="MU239" s="3"/>
      <c r="MV239" s="3"/>
      <c r="MW239" s="3"/>
      <c r="MX239" s="3"/>
      <c r="MY239" s="3"/>
      <c r="MZ239" s="3"/>
      <c r="NA239" s="3"/>
      <c r="NB239" s="3"/>
      <c r="NC239" s="3"/>
      <c r="ND239" s="3"/>
      <c r="NE239" s="3"/>
      <c r="NF239" s="3"/>
      <c r="NG239" s="3"/>
      <c r="NH239" s="3"/>
      <c r="NI239" s="3"/>
      <c r="NJ239" s="3"/>
      <c r="NK239" s="3"/>
      <c r="NL239" s="3"/>
      <c r="NM239" s="3"/>
      <c r="NN239" s="3"/>
      <c r="NO239" s="3"/>
      <c r="NP239" s="3"/>
      <c r="NQ239" s="3"/>
      <c r="NR239" s="3"/>
      <c r="NS239" s="3"/>
      <c r="NT239" s="3"/>
      <c r="NU239" s="3"/>
      <c r="NV239" s="3"/>
      <c r="NW239" s="3"/>
      <c r="NX239" s="3"/>
      <c r="NY239" s="3"/>
      <c r="NZ239" s="3"/>
      <c r="OA239" s="3"/>
      <c r="OB239" s="3"/>
      <c r="OC239" s="3"/>
      <c r="OD239" s="3"/>
      <c r="OE239" s="3"/>
      <c r="OF239" s="3"/>
      <c r="OG239" s="3"/>
      <c r="OH239" s="3"/>
      <c r="OI239" s="3"/>
      <c r="OJ239" s="3"/>
      <c r="OK239" s="3"/>
      <c r="OL239" s="3"/>
      <c r="OM239" s="3"/>
      <c r="ON239" s="3"/>
      <c r="OO239" s="3"/>
      <c r="OP239" s="3"/>
      <c r="OQ239" s="3"/>
      <c r="OR239" s="3"/>
      <c r="OS239" s="3"/>
      <c r="OT239" s="3"/>
      <c r="OU239" s="3"/>
      <c r="OV239" s="3"/>
      <c r="OW239" s="3"/>
      <c r="OX239" s="3"/>
      <c r="OY239" s="3"/>
      <c r="OZ239" s="3"/>
      <c r="PA239" s="3"/>
      <c r="PB239" s="3"/>
      <c r="PC239" s="3"/>
      <c r="PD239" s="3"/>
      <c r="PE239" s="3"/>
    </row>
    <row r="240" spans="1:421" s="469" customFormat="1" ht="111" customHeight="1">
      <c r="A240" s="677">
        <v>11</v>
      </c>
      <c r="B240" s="600">
        <v>7000024508</v>
      </c>
      <c r="C240" s="600">
        <v>1790</v>
      </c>
      <c r="D240" s="600">
        <v>120</v>
      </c>
      <c r="E240" s="600">
        <v>60</v>
      </c>
      <c r="F240" s="600" t="s">
        <v>527</v>
      </c>
      <c r="G240" s="599">
        <v>100044218</v>
      </c>
      <c r="H240" s="321"/>
      <c r="I240" s="322"/>
      <c r="J240" s="321"/>
      <c r="K240" s="320"/>
      <c r="L240" s="600" t="s">
        <v>547</v>
      </c>
      <c r="M240" s="600" t="s">
        <v>219</v>
      </c>
      <c r="N240" s="600">
        <v>4</v>
      </c>
      <c r="O240" s="465"/>
      <c r="P240" s="601">
        <v>18</v>
      </c>
      <c r="Q240" s="318" t="str">
        <f t="shared" si="35"/>
        <v>INCLUDED</v>
      </c>
      <c r="R240" s="318" t="str">
        <f t="shared" si="31"/>
        <v>INCLUDED</v>
      </c>
      <c r="S240" s="318" t="str">
        <f t="shared" si="36"/>
        <v>INCLUDED</v>
      </c>
      <c r="T240" s="466">
        <f t="shared" si="21"/>
        <v>0</v>
      </c>
      <c r="U240" s="300">
        <f t="shared" si="22"/>
        <v>0</v>
      </c>
      <c r="V240" s="371">
        <f>Discount!$J$36</f>
        <v>0</v>
      </c>
      <c r="W240" s="300">
        <f t="shared" si="23"/>
        <v>0</v>
      </c>
      <c r="X240" s="301">
        <f t="shared" si="24"/>
        <v>0</v>
      </c>
      <c r="Y240" s="467">
        <f t="shared" si="25"/>
        <v>0</v>
      </c>
      <c r="Z240" s="546">
        <f t="shared" si="26"/>
        <v>0</v>
      </c>
      <c r="AA240" s="467">
        <f t="shared" si="27"/>
        <v>0</v>
      </c>
      <c r="AB240" s="468">
        <f t="shared" si="28"/>
        <v>0</v>
      </c>
      <c r="AC240" s="467">
        <f t="shared" si="29"/>
        <v>0</v>
      </c>
      <c r="AD240" s="468"/>
      <c r="AE240" s="550"/>
      <c r="AF240" s="6"/>
      <c r="AG240" s="6"/>
      <c r="AH240" s="6"/>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c r="GO240" s="3"/>
      <c r="GP240" s="3"/>
      <c r="GQ240" s="3"/>
      <c r="GR240" s="3"/>
      <c r="GS240" s="3"/>
      <c r="GT240" s="3"/>
      <c r="GU240" s="3"/>
      <c r="GV240" s="3"/>
      <c r="GW240" s="3"/>
      <c r="GX240" s="3"/>
      <c r="GY240" s="3"/>
      <c r="GZ240" s="3"/>
      <c r="HA240" s="3"/>
      <c r="HB240" s="3"/>
      <c r="HC240" s="3"/>
      <c r="HD240" s="3"/>
      <c r="HE240" s="3"/>
      <c r="HF240" s="3"/>
      <c r="HG240" s="3"/>
      <c r="HH240" s="3"/>
      <c r="HI240" s="3"/>
      <c r="HJ240" s="3"/>
      <c r="HK240" s="3"/>
      <c r="HL240" s="3"/>
      <c r="HM240" s="3"/>
      <c r="HN240" s="3"/>
      <c r="HO240" s="3"/>
      <c r="HP240" s="3"/>
      <c r="HQ240" s="3"/>
      <c r="HR240" s="3"/>
      <c r="HS240" s="3"/>
      <c r="HT240" s="3"/>
      <c r="HU240" s="3"/>
      <c r="HV240" s="3"/>
      <c r="HW240" s="3"/>
      <c r="HX240" s="3"/>
      <c r="HY240" s="3"/>
      <c r="HZ240" s="3"/>
      <c r="IA240" s="3"/>
      <c r="IB240" s="3"/>
      <c r="IC240" s="3"/>
      <c r="ID240" s="3"/>
      <c r="IE240" s="3"/>
      <c r="IF240" s="3"/>
      <c r="IG240" s="3"/>
      <c r="IH240" s="3"/>
      <c r="II240" s="3"/>
      <c r="IJ240" s="3"/>
      <c r="IK240" s="3"/>
      <c r="IL240" s="3"/>
      <c r="IM240" s="3"/>
      <c r="IN240" s="3"/>
      <c r="IO240" s="3"/>
      <c r="IP240" s="3"/>
      <c r="IQ240" s="3"/>
      <c r="IR240" s="3"/>
      <c r="IS240" s="3"/>
      <c r="IT240" s="3"/>
      <c r="IU240" s="3"/>
      <c r="IV240" s="3"/>
      <c r="IW240" s="3"/>
      <c r="IX240" s="3"/>
      <c r="IY240" s="3"/>
      <c r="IZ240" s="3"/>
      <c r="JA240" s="3"/>
      <c r="JB240" s="3"/>
      <c r="JC240" s="3"/>
      <c r="JD240" s="3"/>
      <c r="JE240" s="3"/>
      <c r="JF240" s="3"/>
      <c r="JG240" s="3"/>
      <c r="JH240" s="3"/>
      <c r="JI240" s="3"/>
      <c r="JJ240" s="3"/>
      <c r="JK240" s="3"/>
      <c r="JL240" s="3"/>
      <c r="JM240" s="3"/>
      <c r="JN240" s="3"/>
      <c r="JO240" s="3"/>
      <c r="JP240" s="3"/>
      <c r="JQ240" s="3"/>
      <c r="JR240" s="3"/>
      <c r="JS240" s="3"/>
      <c r="JT240" s="3"/>
      <c r="JU240" s="3"/>
      <c r="JV240" s="3"/>
      <c r="JW240" s="3"/>
      <c r="JX240" s="3"/>
      <c r="JY240" s="3"/>
      <c r="JZ240" s="3"/>
      <c r="KA240" s="3"/>
      <c r="KB240" s="3"/>
      <c r="KC240" s="3"/>
      <c r="KD240" s="3"/>
      <c r="KE240" s="3"/>
      <c r="KF240" s="3"/>
      <c r="KG240" s="3"/>
      <c r="KH240" s="3"/>
      <c r="KI240" s="3"/>
      <c r="KJ240" s="3"/>
      <c r="KK240" s="3"/>
      <c r="KL240" s="3"/>
      <c r="KM240" s="3"/>
      <c r="KN240" s="3"/>
      <c r="KO240" s="3"/>
      <c r="KP240" s="3"/>
      <c r="KQ240" s="3"/>
      <c r="KR240" s="3"/>
      <c r="KS240" s="3"/>
      <c r="KT240" s="3"/>
      <c r="KU240" s="3"/>
      <c r="KV240" s="3"/>
      <c r="KW240" s="3"/>
      <c r="KX240" s="3"/>
      <c r="KY240" s="3"/>
      <c r="KZ240" s="3"/>
      <c r="LA240" s="3"/>
      <c r="LB240" s="3"/>
      <c r="LC240" s="3"/>
      <c r="LD240" s="3"/>
      <c r="LE240" s="3"/>
      <c r="LF240" s="3"/>
      <c r="LG240" s="3"/>
      <c r="LH240" s="3"/>
      <c r="LI240" s="3"/>
      <c r="LJ240" s="3"/>
      <c r="LK240" s="3"/>
      <c r="LL240" s="3"/>
      <c r="LM240" s="3"/>
      <c r="LN240" s="3"/>
      <c r="LO240" s="3"/>
      <c r="LP240" s="3"/>
      <c r="LQ240" s="3"/>
      <c r="LR240" s="3"/>
      <c r="LS240" s="3"/>
      <c r="LT240" s="3"/>
      <c r="LU240" s="3"/>
      <c r="LV240" s="3"/>
      <c r="LW240" s="3"/>
      <c r="LX240" s="3"/>
      <c r="LY240" s="3"/>
      <c r="LZ240" s="3"/>
      <c r="MA240" s="3"/>
      <c r="MB240" s="3"/>
      <c r="MC240" s="3"/>
      <c r="MD240" s="3"/>
      <c r="ME240" s="3"/>
      <c r="MF240" s="3"/>
      <c r="MG240" s="3"/>
      <c r="MH240" s="3"/>
      <c r="MI240" s="3"/>
      <c r="MJ240" s="3"/>
      <c r="MK240" s="3"/>
      <c r="ML240" s="3"/>
      <c r="MM240" s="3"/>
      <c r="MN240" s="3"/>
      <c r="MO240" s="3"/>
      <c r="MP240" s="3"/>
      <c r="MQ240" s="3"/>
      <c r="MR240" s="3"/>
      <c r="MS240" s="3"/>
      <c r="MT240" s="3"/>
      <c r="MU240" s="3"/>
      <c r="MV240" s="3"/>
      <c r="MW240" s="3"/>
      <c r="MX240" s="3"/>
      <c r="MY240" s="3"/>
      <c r="MZ240" s="3"/>
      <c r="NA240" s="3"/>
      <c r="NB240" s="3"/>
      <c r="NC240" s="3"/>
      <c r="ND240" s="3"/>
      <c r="NE240" s="3"/>
      <c r="NF240" s="3"/>
      <c r="NG240" s="3"/>
      <c r="NH240" s="3"/>
      <c r="NI240" s="3"/>
      <c r="NJ240" s="3"/>
      <c r="NK240" s="3"/>
      <c r="NL240" s="3"/>
      <c r="NM240" s="3"/>
      <c r="NN240" s="3"/>
      <c r="NO240" s="3"/>
      <c r="NP240" s="3"/>
      <c r="NQ240" s="3"/>
      <c r="NR240" s="3"/>
      <c r="NS240" s="3"/>
      <c r="NT240" s="3"/>
      <c r="NU240" s="3"/>
      <c r="NV240" s="3"/>
      <c r="NW240" s="3"/>
      <c r="NX240" s="3"/>
      <c r="NY240" s="3"/>
      <c r="NZ240" s="3"/>
      <c r="OA240" s="3"/>
      <c r="OB240" s="3"/>
      <c r="OC240" s="3"/>
      <c r="OD240" s="3"/>
      <c r="OE240" s="3"/>
      <c r="OF240" s="3"/>
      <c r="OG240" s="3"/>
      <c r="OH240" s="3"/>
      <c r="OI240" s="3"/>
      <c r="OJ240" s="3"/>
      <c r="OK240" s="3"/>
      <c r="OL240" s="3"/>
      <c r="OM240" s="3"/>
      <c r="ON240" s="3"/>
      <c r="OO240" s="3"/>
      <c r="OP240" s="3"/>
      <c r="OQ240" s="3"/>
      <c r="OR240" s="3"/>
      <c r="OS240" s="3"/>
      <c r="OT240" s="3"/>
      <c r="OU240" s="3"/>
      <c r="OV240" s="3"/>
      <c r="OW240" s="3"/>
      <c r="OX240" s="3"/>
      <c r="OY240" s="3"/>
      <c r="OZ240" s="3"/>
      <c r="PA240" s="3"/>
      <c r="PB240" s="3"/>
      <c r="PC240" s="3"/>
      <c r="PD240" s="3"/>
      <c r="PE240" s="3"/>
    </row>
    <row r="241" spans="1:421" s="469" customFormat="1" ht="111" customHeight="1">
      <c r="A241" s="677">
        <v>12</v>
      </c>
      <c r="B241" s="600">
        <v>7000024508</v>
      </c>
      <c r="C241" s="600">
        <v>1790</v>
      </c>
      <c r="D241" s="600">
        <v>120</v>
      </c>
      <c r="E241" s="600">
        <v>70</v>
      </c>
      <c r="F241" s="600" t="s">
        <v>527</v>
      </c>
      <c r="G241" s="599">
        <v>100044217</v>
      </c>
      <c r="H241" s="321"/>
      <c r="I241" s="322"/>
      <c r="J241" s="321"/>
      <c r="K241" s="320"/>
      <c r="L241" s="600" t="s">
        <v>548</v>
      </c>
      <c r="M241" s="600" t="s">
        <v>219</v>
      </c>
      <c r="N241" s="600">
        <v>12</v>
      </c>
      <c r="O241" s="465"/>
      <c r="P241" s="601">
        <v>18</v>
      </c>
      <c r="Q241" s="318" t="str">
        <f t="shared" si="35"/>
        <v>INCLUDED</v>
      </c>
      <c r="R241" s="318" t="str">
        <f t="shared" si="31"/>
        <v>INCLUDED</v>
      </c>
      <c r="S241" s="318" t="str">
        <f t="shared" si="36"/>
        <v>INCLUDED</v>
      </c>
      <c r="T241" s="466">
        <f t="shared" si="21"/>
        <v>0</v>
      </c>
      <c r="U241" s="300">
        <f t="shared" si="22"/>
        <v>0</v>
      </c>
      <c r="V241" s="371">
        <f>Discount!$J$36</f>
        <v>0</v>
      </c>
      <c r="W241" s="300">
        <f t="shared" si="23"/>
        <v>0</v>
      </c>
      <c r="X241" s="301">
        <f t="shared" si="24"/>
        <v>0</v>
      </c>
      <c r="Y241" s="467">
        <f t="shared" si="25"/>
        <v>0</v>
      </c>
      <c r="Z241" s="546">
        <f t="shared" si="26"/>
        <v>0</v>
      </c>
      <c r="AA241" s="467">
        <f t="shared" si="27"/>
        <v>0</v>
      </c>
      <c r="AB241" s="468">
        <f t="shared" si="28"/>
        <v>0</v>
      </c>
      <c r="AC241" s="467">
        <f t="shared" si="29"/>
        <v>0</v>
      </c>
      <c r="AD241" s="468"/>
      <c r="AE241" s="550"/>
      <c r="AF241" s="6"/>
      <c r="AG241" s="6"/>
      <c r="AH241" s="6"/>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c r="GF241" s="3"/>
      <c r="GG241" s="3"/>
      <c r="GH241" s="3"/>
      <c r="GI241" s="3"/>
      <c r="GJ241" s="3"/>
      <c r="GK241" s="3"/>
      <c r="GL241" s="3"/>
      <c r="GM241" s="3"/>
      <c r="GN241" s="3"/>
      <c r="GO241" s="3"/>
      <c r="GP241" s="3"/>
      <c r="GQ241" s="3"/>
      <c r="GR241" s="3"/>
      <c r="GS241" s="3"/>
      <c r="GT241" s="3"/>
      <c r="GU241" s="3"/>
      <c r="GV241" s="3"/>
      <c r="GW241" s="3"/>
      <c r="GX241" s="3"/>
      <c r="GY241" s="3"/>
      <c r="GZ241" s="3"/>
      <c r="HA241" s="3"/>
      <c r="HB241" s="3"/>
      <c r="HC241" s="3"/>
      <c r="HD241" s="3"/>
      <c r="HE241" s="3"/>
      <c r="HF241" s="3"/>
      <c r="HG241" s="3"/>
      <c r="HH241" s="3"/>
      <c r="HI241" s="3"/>
      <c r="HJ241" s="3"/>
      <c r="HK241" s="3"/>
      <c r="HL241" s="3"/>
      <c r="HM241" s="3"/>
      <c r="HN241" s="3"/>
      <c r="HO241" s="3"/>
      <c r="HP241" s="3"/>
      <c r="HQ241" s="3"/>
      <c r="HR241" s="3"/>
      <c r="HS241" s="3"/>
      <c r="HT241" s="3"/>
      <c r="HU241" s="3"/>
      <c r="HV241" s="3"/>
      <c r="HW241" s="3"/>
      <c r="HX241" s="3"/>
      <c r="HY241" s="3"/>
      <c r="HZ241" s="3"/>
      <c r="IA241" s="3"/>
      <c r="IB241" s="3"/>
      <c r="IC241" s="3"/>
      <c r="ID241" s="3"/>
      <c r="IE241" s="3"/>
      <c r="IF241" s="3"/>
      <c r="IG241" s="3"/>
      <c r="IH241" s="3"/>
      <c r="II241" s="3"/>
      <c r="IJ241" s="3"/>
      <c r="IK241" s="3"/>
      <c r="IL241" s="3"/>
      <c r="IM241" s="3"/>
      <c r="IN241" s="3"/>
      <c r="IO241" s="3"/>
      <c r="IP241" s="3"/>
      <c r="IQ241" s="3"/>
      <c r="IR241" s="3"/>
      <c r="IS241" s="3"/>
      <c r="IT241" s="3"/>
      <c r="IU241" s="3"/>
      <c r="IV241" s="3"/>
      <c r="IW241" s="3"/>
      <c r="IX241" s="3"/>
      <c r="IY241" s="3"/>
      <c r="IZ241" s="3"/>
      <c r="JA241" s="3"/>
      <c r="JB241" s="3"/>
      <c r="JC241" s="3"/>
      <c r="JD241" s="3"/>
      <c r="JE241" s="3"/>
      <c r="JF241" s="3"/>
      <c r="JG241" s="3"/>
      <c r="JH241" s="3"/>
      <c r="JI241" s="3"/>
      <c r="JJ241" s="3"/>
      <c r="JK241" s="3"/>
      <c r="JL241" s="3"/>
      <c r="JM241" s="3"/>
      <c r="JN241" s="3"/>
      <c r="JO241" s="3"/>
      <c r="JP241" s="3"/>
      <c r="JQ241" s="3"/>
      <c r="JR241" s="3"/>
      <c r="JS241" s="3"/>
      <c r="JT241" s="3"/>
      <c r="JU241" s="3"/>
      <c r="JV241" s="3"/>
      <c r="JW241" s="3"/>
      <c r="JX241" s="3"/>
      <c r="JY241" s="3"/>
      <c r="JZ241" s="3"/>
      <c r="KA241" s="3"/>
      <c r="KB241" s="3"/>
      <c r="KC241" s="3"/>
      <c r="KD241" s="3"/>
      <c r="KE241" s="3"/>
      <c r="KF241" s="3"/>
      <c r="KG241" s="3"/>
      <c r="KH241" s="3"/>
      <c r="KI241" s="3"/>
      <c r="KJ241" s="3"/>
      <c r="KK241" s="3"/>
      <c r="KL241" s="3"/>
      <c r="KM241" s="3"/>
      <c r="KN241" s="3"/>
      <c r="KO241" s="3"/>
      <c r="KP241" s="3"/>
      <c r="KQ241" s="3"/>
      <c r="KR241" s="3"/>
      <c r="KS241" s="3"/>
      <c r="KT241" s="3"/>
      <c r="KU241" s="3"/>
      <c r="KV241" s="3"/>
      <c r="KW241" s="3"/>
      <c r="KX241" s="3"/>
      <c r="KY241" s="3"/>
      <c r="KZ241" s="3"/>
      <c r="LA241" s="3"/>
      <c r="LB241" s="3"/>
      <c r="LC241" s="3"/>
      <c r="LD241" s="3"/>
      <c r="LE241" s="3"/>
      <c r="LF241" s="3"/>
      <c r="LG241" s="3"/>
      <c r="LH241" s="3"/>
      <c r="LI241" s="3"/>
      <c r="LJ241" s="3"/>
      <c r="LK241" s="3"/>
      <c r="LL241" s="3"/>
      <c r="LM241" s="3"/>
      <c r="LN241" s="3"/>
      <c r="LO241" s="3"/>
      <c r="LP241" s="3"/>
      <c r="LQ241" s="3"/>
      <c r="LR241" s="3"/>
      <c r="LS241" s="3"/>
      <c r="LT241" s="3"/>
      <c r="LU241" s="3"/>
      <c r="LV241" s="3"/>
      <c r="LW241" s="3"/>
      <c r="LX241" s="3"/>
      <c r="LY241" s="3"/>
      <c r="LZ241" s="3"/>
      <c r="MA241" s="3"/>
      <c r="MB241" s="3"/>
      <c r="MC241" s="3"/>
      <c r="MD241" s="3"/>
      <c r="ME241" s="3"/>
      <c r="MF241" s="3"/>
      <c r="MG241" s="3"/>
      <c r="MH241" s="3"/>
      <c r="MI241" s="3"/>
      <c r="MJ241" s="3"/>
      <c r="MK241" s="3"/>
      <c r="ML241" s="3"/>
      <c r="MM241" s="3"/>
      <c r="MN241" s="3"/>
      <c r="MO241" s="3"/>
      <c r="MP241" s="3"/>
      <c r="MQ241" s="3"/>
      <c r="MR241" s="3"/>
      <c r="MS241" s="3"/>
      <c r="MT241" s="3"/>
      <c r="MU241" s="3"/>
      <c r="MV241" s="3"/>
      <c r="MW241" s="3"/>
      <c r="MX241" s="3"/>
      <c r="MY241" s="3"/>
      <c r="MZ241" s="3"/>
      <c r="NA241" s="3"/>
      <c r="NB241" s="3"/>
      <c r="NC241" s="3"/>
      <c r="ND241" s="3"/>
      <c r="NE241" s="3"/>
      <c r="NF241" s="3"/>
      <c r="NG241" s="3"/>
      <c r="NH241" s="3"/>
      <c r="NI241" s="3"/>
      <c r="NJ241" s="3"/>
      <c r="NK241" s="3"/>
      <c r="NL241" s="3"/>
      <c r="NM241" s="3"/>
      <c r="NN241" s="3"/>
      <c r="NO241" s="3"/>
      <c r="NP241" s="3"/>
      <c r="NQ241" s="3"/>
      <c r="NR241" s="3"/>
      <c r="NS241" s="3"/>
      <c r="NT241" s="3"/>
      <c r="NU241" s="3"/>
      <c r="NV241" s="3"/>
      <c r="NW241" s="3"/>
      <c r="NX241" s="3"/>
      <c r="NY241" s="3"/>
      <c r="NZ241" s="3"/>
      <c r="OA241" s="3"/>
      <c r="OB241" s="3"/>
      <c r="OC241" s="3"/>
      <c r="OD241" s="3"/>
      <c r="OE241" s="3"/>
      <c r="OF241" s="3"/>
      <c r="OG241" s="3"/>
      <c r="OH241" s="3"/>
      <c r="OI241" s="3"/>
      <c r="OJ241" s="3"/>
      <c r="OK241" s="3"/>
      <c r="OL241" s="3"/>
      <c r="OM241" s="3"/>
      <c r="ON241" s="3"/>
      <c r="OO241" s="3"/>
      <c r="OP241" s="3"/>
      <c r="OQ241" s="3"/>
      <c r="OR241" s="3"/>
      <c r="OS241" s="3"/>
      <c r="OT241" s="3"/>
      <c r="OU241" s="3"/>
      <c r="OV241" s="3"/>
      <c r="OW241" s="3"/>
      <c r="OX241" s="3"/>
      <c r="OY241" s="3"/>
      <c r="OZ241" s="3"/>
      <c r="PA241" s="3"/>
      <c r="PB241" s="3"/>
      <c r="PC241" s="3"/>
      <c r="PD241" s="3"/>
      <c r="PE241" s="3"/>
    </row>
    <row r="242" spans="1:421" s="469" customFormat="1" ht="111" customHeight="1">
      <c r="A242" s="677">
        <v>13</v>
      </c>
      <c r="B242" s="600">
        <v>7000024508</v>
      </c>
      <c r="C242" s="600">
        <v>1790</v>
      </c>
      <c r="D242" s="600">
        <v>120</v>
      </c>
      <c r="E242" s="600">
        <v>80</v>
      </c>
      <c r="F242" s="600" t="s">
        <v>527</v>
      </c>
      <c r="G242" s="599">
        <v>100044215</v>
      </c>
      <c r="H242" s="321"/>
      <c r="I242" s="322"/>
      <c r="J242" s="321"/>
      <c r="K242" s="320"/>
      <c r="L242" s="600" t="s">
        <v>549</v>
      </c>
      <c r="M242" s="600" t="s">
        <v>219</v>
      </c>
      <c r="N242" s="600">
        <v>8</v>
      </c>
      <c r="O242" s="465"/>
      <c r="P242" s="601">
        <v>18</v>
      </c>
      <c r="Q242" s="318" t="str">
        <f t="shared" si="35"/>
        <v>INCLUDED</v>
      </c>
      <c r="R242" s="318" t="str">
        <f t="shared" si="31"/>
        <v>INCLUDED</v>
      </c>
      <c r="S242" s="318" t="str">
        <f t="shared" si="36"/>
        <v>INCLUDED</v>
      </c>
      <c r="T242" s="466">
        <f t="shared" si="21"/>
        <v>0</v>
      </c>
      <c r="U242" s="300">
        <f t="shared" si="22"/>
        <v>0</v>
      </c>
      <c r="V242" s="371">
        <f>Discount!$J$36</f>
        <v>0</v>
      </c>
      <c r="W242" s="300">
        <f t="shared" si="23"/>
        <v>0</v>
      </c>
      <c r="X242" s="301">
        <f t="shared" si="24"/>
        <v>0</v>
      </c>
      <c r="Y242" s="467">
        <f t="shared" si="25"/>
        <v>0</v>
      </c>
      <c r="Z242" s="546">
        <f t="shared" si="26"/>
        <v>0</v>
      </c>
      <c r="AA242" s="467">
        <f t="shared" si="27"/>
        <v>0</v>
      </c>
      <c r="AB242" s="468">
        <f t="shared" si="28"/>
        <v>0</v>
      </c>
      <c r="AC242" s="467">
        <f t="shared" si="29"/>
        <v>0</v>
      </c>
      <c r="AD242" s="468"/>
      <c r="AE242" s="550"/>
      <c r="AF242" s="6"/>
      <c r="AG242" s="6"/>
      <c r="AH242" s="6"/>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c r="FV242" s="3"/>
      <c r="FW242" s="3"/>
      <c r="FX242" s="3"/>
      <c r="FY242" s="3"/>
      <c r="FZ242" s="3"/>
      <c r="GA242" s="3"/>
      <c r="GB242" s="3"/>
      <c r="GC242" s="3"/>
      <c r="GD242" s="3"/>
      <c r="GE242" s="3"/>
      <c r="GF242" s="3"/>
      <c r="GG242" s="3"/>
      <c r="GH242" s="3"/>
      <c r="GI242" s="3"/>
      <c r="GJ242" s="3"/>
      <c r="GK242" s="3"/>
      <c r="GL242" s="3"/>
      <c r="GM242" s="3"/>
      <c r="GN242" s="3"/>
      <c r="GO242" s="3"/>
      <c r="GP242" s="3"/>
      <c r="GQ242" s="3"/>
      <c r="GR242" s="3"/>
      <c r="GS242" s="3"/>
      <c r="GT242" s="3"/>
      <c r="GU242" s="3"/>
      <c r="GV242" s="3"/>
      <c r="GW242" s="3"/>
      <c r="GX242" s="3"/>
      <c r="GY242" s="3"/>
      <c r="GZ242" s="3"/>
      <c r="HA242" s="3"/>
      <c r="HB242" s="3"/>
      <c r="HC242" s="3"/>
      <c r="HD242" s="3"/>
      <c r="HE242" s="3"/>
      <c r="HF242" s="3"/>
      <c r="HG242" s="3"/>
      <c r="HH242" s="3"/>
      <c r="HI242" s="3"/>
      <c r="HJ242" s="3"/>
      <c r="HK242" s="3"/>
      <c r="HL242" s="3"/>
      <c r="HM242" s="3"/>
      <c r="HN242" s="3"/>
      <c r="HO242" s="3"/>
      <c r="HP242" s="3"/>
      <c r="HQ242" s="3"/>
      <c r="HR242" s="3"/>
      <c r="HS242" s="3"/>
      <c r="HT242" s="3"/>
      <c r="HU242" s="3"/>
      <c r="HV242" s="3"/>
      <c r="HW242" s="3"/>
      <c r="HX242" s="3"/>
      <c r="HY242" s="3"/>
      <c r="HZ242" s="3"/>
      <c r="IA242" s="3"/>
      <c r="IB242" s="3"/>
      <c r="IC242" s="3"/>
      <c r="ID242" s="3"/>
      <c r="IE242" s="3"/>
      <c r="IF242" s="3"/>
      <c r="IG242" s="3"/>
      <c r="IH242" s="3"/>
      <c r="II242" s="3"/>
      <c r="IJ242" s="3"/>
      <c r="IK242" s="3"/>
      <c r="IL242" s="3"/>
      <c r="IM242" s="3"/>
      <c r="IN242" s="3"/>
      <c r="IO242" s="3"/>
      <c r="IP242" s="3"/>
      <c r="IQ242" s="3"/>
      <c r="IR242" s="3"/>
      <c r="IS242" s="3"/>
      <c r="IT242" s="3"/>
      <c r="IU242" s="3"/>
      <c r="IV242" s="3"/>
      <c r="IW242" s="3"/>
      <c r="IX242" s="3"/>
      <c r="IY242" s="3"/>
      <c r="IZ242" s="3"/>
      <c r="JA242" s="3"/>
      <c r="JB242" s="3"/>
      <c r="JC242" s="3"/>
      <c r="JD242" s="3"/>
      <c r="JE242" s="3"/>
      <c r="JF242" s="3"/>
      <c r="JG242" s="3"/>
      <c r="JH242" s="3"/>
      <c r="JI242" s="3"/>
      <c r="JJ242" s="3"/>
      <c r="JK242" s="3"/>
      <c r="JL242" s="3"/>
      <c r="JM242" s="3"/>
      <c r="JN242" s="3"/>
      <c r="JO242" s="3"/>
      <c r="JP242" s="3"/>
      <c r="JQ242" s="3"/>
      <c r="JR242" s="3"/>
      <c r="JS242" s="3"/>
      <c r="JT242" s="3"/>
      <c r="JU242" s="3"/>
      <c r="JV242" s="3"/>
      <c r="JW242" s="3"/>
      <c r="JX242" s="3"/>
      <c r="JY242" s="3"/>
      <c r="JZ242" s="3"/>
      <c r="KA242" s="3"/>
      <c r="KB242" s="3"/>
      <c r="KC242" s="3"/>
      <c r="KD242" s="3"/>
      <c r="KE242" s="3"/>
      <c r="KF242" s="3"/>
      <c r="KG242" s="3"/>
      <c r="KH242" s="3"/>
      <c r="KI242" s="3"/>
      <c r="KJ242" s="3"/>
      <c r="KK242" s="3"/>
      <c r="KL242" s="3"/>
      <c r="KM242" s="3"/>
      <c r="KN242" s="3"/>
      <c r="KO242" s="3"/>
      <c r="KP242" s="3"/>
      <c r="KQ242" s="3"/>
      <c r="KR242" s="3"/>
      <c r="KS242" s="3"/>
      <c r="KT242" s="3"/>
      <c r="KU242" s="3"/>
      <c r="KV242" s="3"/>
      <c r="KW242" s="3"/>
      <c r="KX242" s="3"/>
      <c r="KY242" s="3"/>
      <c r="KZ242" s="3"/>
      <c r="LA242" s="3"/>
      <c r="LB242" s="3"/>
      <c r="LC242" s="3"/>
      <c r="LD242" s="3"/>
      <c r="LE242" s="3"/>
      <c r="LF242" s="3"/>
      <c r="LG242" s="3"/>
      <c r="LH242" s="3"/>
      <c r="LI242" s="3"/>
      <c r="LJ242" s="3"/>
      <c r="LK242" s="3"/>
      <c r="LL242" s="3"/>
      <c r="LM242" s="3"/>
      <c r="LN242" s="3"/>
      <c r="LO242" s="3"/>
      <c r="LP242" s="3"/>
      <c r="LQ242" s="3"/>
      <c r="LR242" s="3"/>
      <c r="LS242" s="3"/>
      <c r="LT242" s="3"/>
      <c r="LU242" s="3"/>
      <c r="LV242" s="3"/>
      <c r="LW242" s="3"/>
      <c r="LX242" s="3"/>
      <c r="LY242" s="3"/>
      <c r="LZ242" s="3"/>
      <c r="MA242" s="3"/>
      <c r="MB242" s="3"/>
      <c r="MC242" s="3"/>
      <c r="MD242" s="3"/>
      <c r="ME242" s="3"/>
      <c r="MF242" s="3"/>
      <c r="MG242" s="3"/>
      <c r="MH242" s="3"/>
      <c r="MI242" s="3"/>
      <c r="MJ242" s="3"/>
      <c r="MK242" s="3"/>
      <c r="ML242" s="3"/>
      <c r="MM242" s="3"/>
      <c r="MN242" s="3"/>
      <c r="MO242" s="3"/>
      <c r="MP242" s="3"/>
      <c r="MQ242" s="3"/>
      <c r="MR242" s="3"/>
      <c r="MS242" s="3"/>
      <c r="MT242" s="3"/>
      <c r="MU242" s="3"/>
      <c r="MV242" s="3"/>
      <c r="MW242" s="3"/>
      <c r="MX242" s="3"/>
      <c r="MY242" s="3"/>
      <c r="MZ242" s="3"/>
      <c r="NA242" s="3"/>
      <c r="NB242" s="3"/>
      <c r="NC242" s="3"/>
      <c r="ND242" s="3"/>
      <c r="NE242" s="3"/>
      <c r="NF242" s="3"/>
      <c r="NG242" s="3"/>
      <c r="NH242" s="3"/>
      <c r="NI242" s="3"/>
      <c r="NJ242" s="3"/>
      <c r="NK242" s="3"/>
      <c r="NL242" s="3"/>
      <c r="NM242" s="3"/>
      <c r="NN242" s="3"/>
      <c r="NO242" s="3"/>
      <c r="NP242" s="3"/>
      <c r="NQ242" s="3"/>
      <c r="NR242" s="3"/>
      <c r="NS242" s="3"/>
      <c r="NT242" s="3"/>
      <c r="NU242" s="3"/>
      <c r="NV242" s="3"/>
      <c r="NW242" s="3"/>
      <c r="NX242" s="3"/>
      <c r="NY242" s="3"/>
      <c r="NZ242" s="3"/>
      <c r="OA242" s="3"/>
      <c r="OB242" s="3"/>
      <c r="OC242" s="3"/>
      <c r="OD242" s="3"/>
      <c r="OE242" s="3"/>
      <c r="OF242" s="3"/>
      <c r="OG242" s="3"/>
      <c r="OH242" s="3"/>
      <c r="OI242" s="3"/>
      <c r="OJ242" s="3"/>
      <c r="OK242" s="3"/>
      <c r="OL242" s="3"/>
      <c r="OM242" s="3"/>
      <c r="ON242" s="3"/>
      <c r="OO242" s="3"/>
      <c r="OP242" s="3"/>
      <c r="OQ242" s="3"/>
      <c r="OR242" s="3"/>
      <c r="OS242" s="3"/>
      <c r="OT242" s="3"/>
      <c r="OU242" s="3"/>
      <c r="OV242" s="3"/>
      <c r="OW242" s="3"/>
      <c r="OX242" s="3"/>
      <c r="OY242" s="3"/>
      <c r="OZ242" s="3"/>
      <c r="PA242" s="3"/>
      <c r="PB242" s="3"/>
      <c r="PC242" s="3"/>
      <c r="PD242" s="3"/>
      <c r="PE242" s="3"/>
    </row>
    <row r="243" spans="1:421" s="469" customFormat="1" ht="111" customHeight="1">
      <c r="A243" s="677">
        <v>14</v>
      </c>
      <c r="B243" s="600">
        <v>7000024508</v>
      </c>
      <c r="C243" s="600">
        <v>1790</v>
      </c>
      <c r="D243" s="600">
        <v>120</v>
      </c>
      <c r="E243" s="600">
        <v>90</v>
      </c>
      <c r="F243" s="600" t="s">
        <v>527</v>
      </c>
      <c r="G243" s="599">
        <v>100044214</v>
      </c>
      <c r="H243" s="321"/>
      <c r="I243" s="322"/>
      <c r="J243" s="321"/>
      <c r="K243" s="320"/>
      <c r="L243" s="600" t="s">
        <v>550</v>
      </c>
      <c r="M243" s="600" t="s">
        <v>219</v>
      </c>
      <c r="N243" s="600">
        <v>20</v>
      </c>
      <c r="O243" s="465"/>
      <c r="P243" s="601">
        <v>18</v>
      </c>
      <c r="Q243" s="318" t="str">
        <f t="shared" si="35"/>
        <v>INCLUDED</v>
      </c>
      <c r="R243" s="318" t="str">
        <f t="shared" si="31"/>
        <v>INCLUDED</v>
      </c>
      <c r="S243" s="318" t="str">
        <f t="shared" si="36"/>
        <v>INCLUDED</v>
      </c>
      <c r="T243" s="466">
        <f t="shared" si="21"/>
        <v>0</v>
      </c>
      <c r="U243" s="300">
        <f t="shared" si="22"/>
        <v>0</v>
      </c>
      <c r="V243" s="371">
        <f>Discount!$J$36</f>
        <v>0</v>
      </c>
      <c r="W243" s="300">
        <f t="shared" si="23"/>
        <v>0</v>
      </c>
      <c r="X243" s="301">
        <f t="shared" si="24"/>
        <v>0</v>
      </c>
      <c r="Y243" s="467">
        <f t="shared" si="25"/>
        <v>0</v>
      </c>
      <c r="Z243" s="546">
        <f t="shared" si="26"/>
        <v>0</v>
      </c>
      <c r="AA243" s="467">
        <f t="shared" si="27"/>
        <v>0</v>
      </c>
      <c r="AB243" s="468">
        <f t="shared" si="28"/>
        <v>0</v>
      </c>
      <c r="AC243" s="467">
        <f t="shared" si="29"/>
        <v>0</v>
      </c>
      <c r="AD243" s="468"/>
      <c r="AE243" s="550"/>
      <c r="AF243" s="6"/>
      <c r="AG243" s="6"/>
      <c r="AH243" s="6"/>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c r="GO243" s="3"/>
      <c r="GP243" s="3"/>
      <c r="GQ243" s="3"/>
      <c r="GR243" s="3"/>
      <c r="GS243" s="3"/>
      <c r="GT243" s="3"/>
      <c r="GU243" s="3"/>
      <c r="GV243" s="3"/>
      <c r="GW243" s="3"/>
      <c r="GX243" s="3"/>
      <c r="GY243" s="3"/>
      <c r="GZ243" s="3"/>
      <c r="HA243" s="3"/>
      <c r="HB243" s="3"/>
      <c r="HC243" s="3"/>
      <c r="HD243" s="3"/>
      <c r="HE243" s="3"/>
      <c r="HF243" s="3"/>
      <c r="HG243" s="3"/>
      <c r="HH243" s="3"/>
      <c r="HI243" s="3"/>
      <c r="HJ243" s="3"/>
      <c r="HK243" s="3"/>
      <c r="HL243" s="3"/>
      <c r="HM243" s="3"/>
      <c r="HN243" s="3"/>
      <c r="HO243" s="3"/>
      <c r="HP243" s="3"/>
      <c r="HQ243" s="3"/>
      <c r="HR243" s="3"/>
      <c r="HS243" s="3"/>
      <c r="HT243" s="3"/>
      <c r="HU243" s="3"/>
      <c r="HV243" s="3"/>
      <c r="HW243" s="3"/>
      <c r="HX243" s="3"/>
      <c r="HY243" s="3"/>
      <c r="HZ243" s="3"/>
      <c r="IA243" s="3"/>
      <c r="IB243" s="3"/>
      <c r="IC243" s="3"/>
      <c r="ID243" s="3"/>
      <c r="IE243" s="3"/>
      <c r="IF243" s="3"/>
      <c r="IG243" s="3"/>
      <c r="IH243" s="3"/>
      <c r="II243" s="3"/>
      <c r="IJ243" s="3"/>
      <c r="IK243" s="3"/>
      <c r="IL243" s="3"/>
      <c r="IM243" s="3"/>
      <c r="IN243" s="3"/>
      <c r="IO243" s="3"/>
      <c r="IP243" s="3"/>
      <c r="IQ243" s="3"/>
      <c r="IR243" s="3"/>
      <c r="IS243" s="3"/>
      <c r="IT243" s="3"/>
      <c r="IU243" s="3"/>
      <c r="IV243" s="3"/>
      <c r="IW243" s="3"/>
      <c r="IX243" s="3"/>
      <c r="IY243" s="3"/>
      <c r="IZ243" s="3"/>
      <c r="JA243" s="3"/>
      <c r="JB243" s="3"/>
      <c r="JC243" s="3"/>
      <c r="JD243" s="3"/>
      <c r="JE243" s="3"/>
      <c r="JF243" s="3"/>
      <c r="JG243" s="3"/>
      <c r="JH243" s="3"/>
      <c r="JI243" s="3"/>
      <c r="JJ243" s="3"/>
      <c r="JK243" s="3"/>
      <c r="JL243" s="3"/>
      <c r="JM243" s="3"/>
      <c r="JN243" s="3"/>
      <c r="JO243" s="3"/>
      <c r="JP243" s="3"/>
      <c r="JQ243" s="3"/>
      <c r="JR243" s="3"/>
      <c r="JS243" s="3"/>
      <c r="JT243" s="3"/>
      <c r="JU243" s="3"/>
      <c r="JV243" s="3"/>
      <c r="JW243" s="3"/>
      <c r="JX243" s="3"/>
      <c r="JY243" s="3"/>
      <c r="JZ243" s="3"/>
      <c r="KA243" s="3"/>
      <c r="KB243" s="3"/>
      <c r="KC243" s="3"/>
      <c r="KD243" s="3"/>
      <c r="KE243" s="3"/>
      <c r="KF243" s="3"/>
      <c r="KG243" s="3"/>
      <c r="KH243" s="3"/>
      <c r="KI243" s="3"/>
      <c r="KJ243" s="3"/>
      <c r="KK243" s="3"/>
      <c r="KL243" s="3"/>
      <c r="KM243" s="3"/>
      <c r="KN243" s="3"/>
      <c r="KO243" s="3"/>
      <c r="KP243" s="3"/>
      <c r="KQ243" s="3"/>
      <c r="KR243" s="3"/>
      <c r="KS243" s="3"/>
      <c r="KT243" s="3"/>
      <c r="KU243" s="3"/>
      <c r="KV243" s="3"/>
      <c r="KW243" s="3"/>
      <c r="KX243" s="3"/>
      <c r="KY243" s="3"/>
      <c r="KZ243" s="3"/>
      <c r="LA243" s="3"/>
      <c r="LB243" s="3"/>
      <c r="LC243" s="3"/>
      <c r="LD243" s="3"/>
      <c r="LE243" s="3"/>
      <c r="LF243" s="3"/>
      <c r="LG243" s="3"/>
      <c r="LH243" s="3"/>
      <c r="LI243" s="3"/>
      <c r="LJ243" s="3"/>
      <c r="LK243" s="3"/>
      <c r="LL243" s="3"/>
      <c r="LM243" s="3"/>
      <c r="LN243" s="3"/>
      <c r="LO243" s="3"/>
      <c r="LP243" s="3"/>
      <c r="LQ243" s="3"/>
      <c r="LR243" s="3"/>
      <c r="LS243" s="3"/>
      <c r="LT243" s="3"/>
      <c r="LU243" s="3"/>
      <c r="LV243" s="3"/>
      <c r="LW243" s="3"/>
      <c r="LX243" s="3"/>
      <c r="LY243" s="3"/>
      <c r="LZ243" s="3"/>
      <c r="MA243" s="3"/>
      <c r="MB243" s="3"/>
      <c r="MC243" s="3"/>
      <c r="MD243" s="3"/>
      <c r="ME243" s="3"/>
      <c r="MF243" s="3"/>
      <c r="MG243" s="3"/>
      <c r="MH243" s="3"/>
      <c r="MI243" s="3"/>
      <c r="MJ243" s="3"/>
      <c r="MK243" s="3"/>
      <c r="ML243" s="3"/>
      <c r="MM243" s="3"/>
      <c r="MN243" s="3"/>
      <c r="MO243" s="3"/>
      <c r="MP243" s="3"/>
      <c r="MQ243" s="3"/>
      <c r="MR243" s="3"/>
      <c r="MS243" s="3"/>
      <c r="MT243" s="3"/>
      <c r="MU243" s="3"/>
      <c r="MV243" s="3"/>
      <c r="MW243" s="3"/>
      <c r="MX243" s="3"/>
      <c r="MY243" s="3"/>
      <c r="MZ243" s="3"/>
      <c r="NA243" s="3"/>
      <c r="NB243" s="3"/>
      <c r="NC243" s="3"/>
      <c r="ND243" s="3"/>
      <c r="NE243" s="3"/>
      <c r="NF243" s="3"/>
      <c r="NG243" s="3"/>
      <c r="NH243" s="3"/>
      <c r="NI243" s="3"/>
      <c r="NJ243" s="3"/>
      <c r="NK243" s="3"/>
      <c r="NL243" s="3"/>
      <c r="NM243" s="3"/>
      <c r="NN243" s="3"/>
      <c r="NO243" s="3"/>
      <c r="NP243" s="3"/>
      <c r="NQ243" s="3"/>
      <c r="NR243" s="3"/>
      <c r="NS243" s="3"/>
      <c r="NT243" s="3"/>
      <c r="NU243" s="3"/>
      <c r="NV243" s="3"/>
      <c r="NW243" s="3"/>
      <c r="NX243" s="3"/>
      <c r="NY243" s="3"/>
      <c r="NZ243" s="3"/>
      <c r="OA243" s="3"/>
      <c r="OB243" s="3"/>
      <c r="OC243" s="3"/>
      <c r="OD243" s="3"/>
      <c r="OE243" s="3"/>
      <c r="OF243" s="3"/>
      <c r="OG243" s="3"/>
      <c r="OH243" s="3"/>
      <c r="OI243" s="3"/>
      <c r="OJ243" s="3"/>
      <c r="OK243" s="3"/>
      <c r="OL243" s="3"/>
      <c r="OM243" s="3"/>
      <c r="ON243" s="3"/>
      <c r="OO243" s="3"/>
      <c r="OP243" s="3"/>
      <c r="OQ243" s="3"/>
      <c r="OR243" s="3"/>
      <c r="OS243" s="3"/>
      <c r="OT243" s="3"/>
      <c r="OU243" s="3"/>
      <c r="OV243" s="3"/>
      <c r="OW243" s="3"/>
      <c r="OX243" s="3"/>
      <c r="OY243" s="3"/>
      <c r="OZ243" s="3"/>
      <c r="PA243" s="3"/>
      <c r="PB243" s="3"/>
      <c r="PC243" s="3"/>
      <c r="PD243" s="3"/>
      <c r="PE243" s="3"/>
    </row>
    <row r="244" spans="1:421" s="469" customFormat="1" ht="111" customHeight="1">
      <c r="A244" s="677">
        <v>15</v>
      </c>
      <c r="B244" s="600">
        <v>7000024508</v>
      </c>
      <c r="C244" s="600">
        <v>1790</v>
      </c>
      <c r="D244" s="600">
        <v>120</v>
      </c>
      <c r="E244" s="600">
        <v>100</v>
      </c>
      <c r="F244" s="600" t="s">
        <v>527</v>
      </c>
      <c r="G244" s="599">
        <v>100044213</v>
      </c>
      <c r="H244" s="321"/>
      <c r="I244" s="322"/>
      <c r="J244" s="321"/>
      <c r="K244" s="320"/>
      <c r="L244" s="600" t="s">
        <v>551</v>
      </c>
      <c r="M244" s="600" t="s">
        <v>219</v>
      </c>
      <c r="N244" s="600">
        <v>1</v>
      </c>
      <c r="O244" s="465"/>
      <c r="P244" s="601">
        <v>18</v>
      </c>
      <c r="Q244" s="318" t="str">
        <f t="shared" si="35"/>
        <v>INCLUDED</v>
      </c>
      <c r="R244" s="318" t="str">
        <f t="shared" si="31"/>
        <v>INCLUDED</v>
      </c>
      <c r="S244" s="318" t="str">
        <f t="shared" si="36"/>
        <v>INCLUDED</v>
      </c>
      <c r="T244" s="466">
        <f t="shared" si="21"/>
        <v>0</v>
      </c>
      <c r="U244" s="300">
        <f t="shared" si="22"/>
        <v>0</v>
      </c>
      <c r="V244" s="371">
        <f>Discount!$J$36</f>
        <v>0</v>
      </c>
      <c r="W244" s="300">
        <f t="shared" si="23"/>
        <v>0</v>
      </c>
      <c r="X244" s="301">
        <f t="shared" si="24"/>
        <v>0</v>
      </c>
      <c r="Y244" s="467">
        <f t="shared" si="25"/>
        <v>0</v>
      </c>
      <c r="Z244" s="546">
        <f t="shared" si="26"/>
        <v>0</v>
      </c>
      <c r="AA244" s="467">
        <f t="shared" si="27"/>
        <v>0</v>
      </c>
      <c r="AB244" s="468">
        <f t="shared" si="28"/>
        <v>0</v>
      </c>
      <c r="AC244" s="467">
        <f t="shared" si="29"/>
        <v>0</v>
      </c>
      <c r="AD244" s="468"/>
      <c r="AE244" s="550"/>
      <c r="AF244" s="6"/>
      <c r="AG244" s="6"/>
      <c r="AH244" s="6"/>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c r="FV244" s="3"/>
      <c r="FW244" s="3"/>
      <c r="FX244" s="3"/>
      <c r="FY244" s="3"/>
      <c r="FZ244" s="3"/>
      <c r="GA244" s="3"/>
      <c r="GB244" s="3"/>
      <c r="GC244" s="3"/>
      <c r="GD244" s="3"/>
      <c r="GE244" s="3"/>
      <c r="GF244" s="3"/>
      <c r="GG244" s="3"/>
      <c r="GH244" s="3"/>
      <c r="GI244" s="3"/>
      <c r="GJ244" s="3"/>
      <c r="GK244" s="3"/>
      <c r="GL244" s="3"/>
      <c r="GM244" s="3"/>
      <c r="GN244" s="3"/>
      <c r="GO244" s="3"/>
      <c r="GP244" s="3"/>
      <c r="GQ244" s="3"/>
      <c r="GR244" s="3"/>
      <c r="GS244" s="3"/>
      <c r="GT244" s="3"/>
      <c r="GU244" s="3"/>
      <c r="GV244" s="3"/>
      <c r="GW244" s="3"/>
      <c r="GX244" s="3"/>
      <c r="GY244" s="3"/>
      <c r="GZ244" s="3"/>
      <c r="HA244" s="3"/>
      <c r="HB244" s="3"/>
      <c r="HC244" s="3"/>
      <c r="HD244" s="3"/>
      <c r="HE244" s="3"/>
      <c r="HF244" s="3"/>
      <c r="HG244" s="3"/>
      <c r="HH244" s="3"/>
      <c r="HI244" s="3"/>
      <c r="HJ244" s="3"/>
      <c r="HK244" s="3"/>
      <c r="HL244" s="3"/>
      <c r="HM244" s="3"/>
      <c r="HN244" s="3"/>
      <c r="HO244" s="3"/>
      <c r="HP244" s="3"/>
      <c r="HQ244" s="3"/>
      <c r="HR244" s="3"/>
      <c r="HS244" s="3"/>
      <c r="HT244" s="3"/>
      <c r="HU244" s="3"/>
      <c r="HV244" s="3"/>
      <c r="HW244" s="3"/>
      <c r="HX244" s="3"/>
      <c r="HY244" s="3"/>
      <c r="HZ244" s="3"/>
      <c r="IA244" s="3"/>
      <c r="IB244" s="3"/>
      <c r="IC244" s="3"/>
      <c r="ID244" s="3"/>
      <c r="IE244" s="3"/>
      <c r="IF244" s="3"/>
      <c r="IG244" s="3"/>
      <c r="IH244" s="3"/>
      <c r="II244" s="3"/>
      <c r="IJ244" s="3"/>
      <c r="IK244" s="3"/>
      <c r="IL244" s="3"/>
      <c r="IM244" s="3"/>
      <c r="IN244" s="3"/>
      <c r="IO244" s="3"/>
      <c r="IP244" s="3"/>
      <c r="IQ244" s="3"/>
      <c r="IR244" s="3"/>
      <c r="IS244" s="3"/>
      <c r="IT244" s="3"/>
      <c r="IU244" s="3"/>
      <c r="IV244" s="3"/>
      <c r="IW244" s="3"/>
      <c r="IX244" s="3"/>
      <c r="IY244" s="3"/>
      <c r="IZ244" s="3"/>
      <c r="JA244" s="3"/>
      <c r="JB244" s="3"/>
      <c r="JC244" s="3"/>
      <c r="JD244" s="3"/>
      <c r="JE244" s="3"/>
      <c r="JF244" s="3"/>
      <c r="JG244" s="3"/>
      <c r="JH244" s="3"/>
      <c r="JI244" s="3"/>
      <c r="JJ244" s="3"/>
      <c r="JK244" s="3"/>
      <c r="JL244" s="3"/>
      <c r="JM244" s="3"/>
      <c r="JN244" s="3"/>
      <c r="JO244" s="3"/>
      <c r="JP244" s="3"/>
      <c r="JQ244" s="3"/>
      <c r="JR244" s="3"/>
      <c r="JS244" s="3"/>
      <c r="JT244" s="3"/>
      <c r="JU244" s="3"/>
      <c r="JV244" s="3"/>
      <c r="JW244" s="3"/>
      <c r="JX244" s="3"/>
      <c r="JY244" s="3"/>
      <c r="JZ244" s="3"/>
      <c r="KA244" s="3"/>
      <c r="KB244" s="3"/>
      <c r="KC244" s="3"/>
      <c r="KD244" s="3"/>
      <c r="KE244" s="3"/>
      <c r="KF244" s="3"/>
      <c r="KG244" s="3"/>
      <c r="KH244" s="3"/>
      <c r="KI244" s="3"/>
      <c r="KJ244" s="3"/>
      <c r="KK244" s="3"/>
      <c r="KL244" s="3"/>
      <c r="KM244" s="3"/>
      <c r="KN244" s="3"/>
      <c r="KO244" s="3"/>
      <c r="KP244" s="3"/>
      <c r="KQ244" s="3"/>
      <c r="KR244" s="3"/>
      <c r="KS244" s="3"/>
      <c r="KT244" s="3"/>
      <c r="KU244" s="3"/>
      <c r="KV244" s="3"/>
      <c r="KW244" s="3"/>
      <c r="KX244" s="3"/>
      <c r="KY244" s="3"/>
      <c r="KZ244" s="3"/>
      <c r="LA244" s="3"/>
      <c r="LB244" s="3"/>
      <c r="LC244" s="3"/>
      <c r="LD244" s="3"/>
      <c r="LE244" s="3"/>
      <c r="LF244" s="3"/>
      <c r="LG244" s="3"/>
      <c r="LH244" s="3"/>
      <c r="LI244" s="3"/>
      <c r="LJ244" s="3"/>
      <c r="LK244" s="3"/>
      <c r="LL244" s="3"/>
      <c r="LM244" s="3"/>
      <c r="LN244" s="3"/>
      <c r="LO244" s="3"/>
      <c r="LP244" s="3"/>
      <c r="LQ244" s="3"/>
      <c r="LR244" s="3"/>
      <c r="LS244" s="3"/>
      <c r="LT244" s="3"/>
      <c r="LU244" s="3"/>
      <c r="LV244" s="3"/>
      <c r="LW244" s="3"/>
      <c r="LX244" s="3"/>
      <c r="LY244" s="3"/>
      <c r="LZ244" s="3"/>
      <c r="MA244" s="3"/>
      <c r="MB244" s="3"/>
      <c r="MC244" s="3"/>
      <c r="MD244" s="3"/>
      <c r="ME244" s="3"/>
      <c r="MF244" s="3"/>
      <c r="MG244" s="3"/>
      <c r="MH244" s="3"/>
      <c r="MI244" s="3"/>
      <c r="MJ244" s="3"/>
      <c r="MK244" s="3"/>
      <c r="ML244" s="3"/>
      <c r="MM244" s="3"/>
      <c r="MN244" s="3"/>
      <c r="MO244" s="3"/>
      <c r="MP244" s="3"/>
      <c r="MQ244" s="3"/>
      <c r="MR244" s="3"/>
      <c r="MS244" s="3"/>
      <c r="MT244" s="3"/>
      <c r="MU244" s="3"/>
      <c r="MV244" s="3"/>
      <c r="MW244" s="3"/>
      <c r="MX244" s="3"/>
      <c r="MY244" s="3"/>
      <c r="MZ244" s="3"/>
      <c r="NA244" s="3"/>
      <c r="NB244" s="3"/>
      <c r="NC244" s="3"/>
      <c r="ND244" s="3"/>
      <c r="NE244" s="3"/>
      <c r="NF244" s="3"/>
      <c r="NG244" s="3"/>
      <c r="NH244" s="3"/>
      <c r="NI244" s="3"/>
      <c r="NJ244" s="3"/>
      <c r="NK244" s="3"/>
      <c r="NL244" s="3"/>
      <c r="NM244" s="3"/>
      <c r="NN244" s="3"/>
      <c r="NO244" s="3"/>
      <c r="NP244" s="3"/>
      <c r="NQ244" s="3"/>
      <c r="NR244" s="3"/>
      <c r="NS244" s="3"/>
      <c r="NT244" s="3"/>
      <c r="NU244" s="3"/>
      <c r="NV244" s="3"/>
      <c r="NW244" s="3"/>
      <c r="NX244" s="3"/>
      <c r="NY244" s="3"/>
      <c r="NZ244" s="3"/>
      <c r="OA244" s="3"/>
      <c r="OB244" s="3"/>
      <c r="OC244" s="3"/>
      <c r="OD244" s="3"/>
      <c r="OE244" s="3"/>
      <c r="OF244" s="3"/>
      <c r="OG244" s="3"/>
      <c r="OH244" s="3"/>
      <c r="OI244" s="3"/>
      <c r="OJ244" s="3"/>
      <c r="OK244" s="3"/>
      <c r="OL244" s="3"/>
      <c r="OM244" s="3"/>
      <c r="ON244" s="3"/>
      <c r="OO244" s="3"/>
      <c r="OP244" s="3"/>
      <c r="OQ244" s="3"/>
      <c r="OR244" s="3"/>
      <c r="OS244" s="3"/>
      <c r="OT244" s="3"/>
      <c r="OU244" s="3"/>
      <c r="OV244" s="3"/>
      <c r="OW244" s="3"/>
      <c r="OX244" s="3"/>
      <c r="OY244" s="3"/>
      <c r="OZ244" s="3"/>
      <c r="PA244" s="3"/>
      <c r="PB244" s="3"/>
      <c r="PC244" s="3"/>
      <c r="PD244" s="3"/>
      <c r="PE244" s="3"/>
    </row>
    <row r="245" spans="1:421" s="472" customFormat="1" ht="111" customHeight="1">
      <c r="A245" s="677">
        <v>16</v>
      </c>
      <c r="B245" s="600">
        <v>7000024508</v>
      </c>
      <c r="C245" s="600">
        <v>1790</v>
      </c>
      <c r="D245" s="600">
        <v>120</v>
      </c>
      <c r="E245" s="600">
        <v>110</v>
      </c>
      <c r="F245" s="600" t="s">
        <v>527</v>
      </c>
      <c r="G245" s="599">
        <v>100044212</v>
      </c>
      <c r="H245" s="321"/>
      <c r="I245" s="322"/>
      <c r="J245" s="321"/>
      <c r="K245" s="320"/>
      <c r="L245" s="600" t="s">
        <v>552</v>
      </c>
      <c r="M245" s="600" t="s">
        <v>219</v>
      </c>
      <c r="N245" s="600">
        <v>16</v>
      </c>
      <c r="O245" s="465"/>
      <c r="P245" s="601">
        <v>18</v>
      </c>
      <c r="Q245" s="318" t="str">
        <f t="shared" si="35"/>
        <v>INCLUDED</v>
      </c>
      <c r="R245" s="318" t="str">
        <f t="shared" si="31"/>
        <v>INCLUDED</v>
      </c>
      <c r="S245" s="318" t="str">
        <f t="shared" si="36"/>
        <v>INCLUDED</v>
      </c>
      <c r="T245" s="466">
        <f t="shared" si="21"/>
        <v>0</v>
      </c>
      <c r="U245" s="300">
        <f t="shared" si="22"/>
        <v>0</v>
      </c>
      <c r="V245" s="371">
        <f>Discount!$J$36</f>
        <v>0</v>
      </c>
      <c r="W245" s="300">
        <f t="shared" si="23"/>
        <v>0</v>
      </c>
      <c r="X245" s="301">
        <f t="shared" si="24"/>
        <v>0</v>
      </c>
      <c r="Y245" s="467">
        <f t="shared" si="25"/>
        <v>0</v>
      </c>
      <c r="Z245" s="546">
        <f t="shared" si="26"/>
        <v>0</v>
      </c>
      <c r="AA245" s="467">
        <f t="shared" si="27"/>
        <v>0</v>
      </c>
      <c r="AB245" s="468">
        <f t="shared" si="28"/>
        <v>0</v>
      </c>
      <c r="AC245" s="467">
        <f t="shared" si="29"/>
        <v>0</v>
      </c>
      <c r="AD245" s="468"/>
      <c r="AE245" s="550"/>
      <c r="AF245" s="6"/>
      <c r="AG245" s="6"/>
      <c r="AH245" s="6"/>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218"/>
      <c r="BI245" s="218"/>
      <c r="BJ245" s="218"/>
      <c r="BK245" s="218"/>
      <c r="BL245" s="218"/>
      <c r="BM245" s="218"/>
      <c r="BN245" s="218"/>
      <c r="BO245" s="218"/>
      <c r="BP245" s="218"/>
      <c r="BQ245" s="218"/>
      <c r="BR245" s="218"/>
      <c r="BS245" s="218"/>
      <c r="BT245" s="218"/>
      <c r="BU245" s="218"/>
      <c r="BV245" s="218"/>
      <c r="BW245" s="218"/>
      <c r="BX245" s="218"/>
      <c r="BY245" s="218"/>
      <c r="BZ245" s="218"/>
      <c r="CA245" s="218"/>
      <c r="CB245" s="218"/>
      <c r="CC245" s="218"/>
      <c r="CD245" s="218"/>
      <c r="CE245" s="218"/>
      <c r="CF245" s="218"/>
      <c r="CG245" s="218"/>
      <c r="CH245" s="218"/>
      <c r="CI245" s="218"/>
      <c r="CJ245" s="218"/>
      <c r="CK245" s="218"/>
      <c r="CL245" s="218"/>
      <c r="CM245" s="218"/>
      <c r="CN245" s="218"/>
      <c r="CO245" s="218"/>
      <c r="CP245" s="218"/>
      <c r="CQ245" s="218"/>
      <c r="CR245" s="218"/>
      <c r="CS245" s="218"/>
      <c r="CT245" s="218"/>
      <c r="CU245" s="218"/>
      <c r="CV245" s="218"/>
      <c r="CW245" s="218"/>
      <c r="CX245" s="218"/>
      <c r="CY245" s="218"/>
      <c r="CZ245" s="218"/>
      <c r="DA245" s="218"/>
      <c r="DB245" s="218"/>
      <c r="DC245" s="218"/>
      <c r="DD245" s="218"/>
      <c r="DE245" s="218"/>
      <c r="DF245" s="218"/>
      <c r="DG245" s="218"/>
      <c r="DH245" s="218"/>
      <c r="DI245" s="218"/>
      <c r="DJ245" s="218"/>
      <c r="DK245" s="218"/>
      <c r="DL245" s="218"/>
      <c r="DM245" s="218"/>
      <c r="DN245" s="218"/>
      <c r="DO245" s="218"/>
      <c r="DP245" s="218"/>
      <c r="DQ245" s="218"/>
      <c r="DR245" s="218"/>
      <c r="DS245" s="218"/>
      <c r="DT245" s="218"/>
      <c r="DU245" s="218"/>
      <c r="DV245" s="218"/>
      <c r="DW245" s="218"/>
      <c r="DX245" s="218"/>
      <c r="DY245" s="218"/>
      <c r="DZ245" s="218"/>
      <c r="EA245" s="218"/>
      <c r="EB245" s="218"/>
      <c r="EC245" s="218"/>
      <c r="ED245" s="218"/>
      <c r="EE245" s="218"/>
      <c r="EF245" s="218"/>
      <c r="EG245" s="218"/>
      <c r="EH245" s="218"/>
      <c r="EI245" s="218"/>
      <c r="EJ245" s="218"/>
      <c r="EK245" s="218"/>
      <c r="EL245" s="218"/>
      <c r="EM245" s="218"/>
      <c r="EN245" s="218"/>
      <c r="EO245" s="218"/>
      <c r="EP245" s="218"/>
      <c r="EQ245" s="218"/>
      <c r="ER245" s="218"/>
      <c r="ES245" s="218"/>
      <c r="ET245" s="218"/>
      <c r="EU245" s="218"/>
      <c r="EV245" s="218"/>
      <c r="EW245" s="218"/>
      <c r="EX245" s="218"/>
      <c r="EY245" s="218"/>
      <c r="EZ245" s="218"/>
      <c r="FA245" s="218"/>
      <c r="FB245" s="218"/>
      <c r="FC245" s="218"/>
      <c r="FD245" s="218"/>
      <c r="FE245" s="218"/>
      <c r="FF245" s="218"/>
      <c r="FG245" s="218"/>
      <c r="FH245" s="218"/>
      <c r="FI245" s="218"/>
      <c r="FJ245" s="218"/>
      <c r="FK245" s="218"/>
      <c r="FL245" s="218"/>
      <c r="FM245" s="218"/>
      <c r="FN245" s="218"/>
      <c r="FO245" s="218"/>
      <c r="FP245" s="218"/>
      <c r="FQ245" s="218"/>
      <c r="FR245" s="218"/>
      <c r="FS245" s="218"/>
      <c r="FT245" s="218"/>
      <c r="FU245" s="218"/>
      <c r="FV245" s="218"/>
      <c r="FW245" s="218"/>
      <c r="FX245" s="218"/>
      <c r="FY245" s="218"/>
      <c r="FZ245" s="218"/>
      <c r="GA245" s="218"/>
      <c r="GB245" s="218"/>
      <c r="GC245" s="218"/>
      <c r="GD245" s="218"/>
      <c r="GE245" s="218"/>
      <c r="GF245" s="218"/>
      <c r="GG245" s="218"/>
      <c r="GH245" s="218"/>
      <c r="GI245" s="218"/>
      <c r="GJ245" s="218"/>
      <c r="GK245" s="218"/>
      <c r="GL245" s="218"/>
      <c r="GM245" s="218"/>
      <c r="GN245" s="218"/>
      <c r="GO245" s="218"/>
      <c r="GP245" s="218"/>
      <c r="GQ245" s="218"/>
      <c r="GR245" s="218"/>
      <c r="GS245" s="218"/>
      <c r="GT245" s="218"/>
      <c r="GU245" s="218"/>
      <c r="GV245" s="218"/>
      <c r="GW245" s="218"/>
      <c r="GX245" s="218"/>
      <c r="GY245" s="218"/>
      <c r="GZ245" s="218"/>
      <c r="HA245" s="218"/>
      <c r="HB245" s="218"/>
      <c r="HC245" s="218"/>
      <c r="HD245" s="218"/>
      <c r="HE245" s="218"/>
      <c r="HF245" s="218"/>
      <c r="HG245" s="218"/>
      <c r="HH245" s="218"/>
      <c r="HI245" s="218"/>
      <c r="HJ245" s="218"/>
      <c r="HK245" s="218"/>
      <c r="HL245" s="218"/>
      <c r="HM245" s="218"/>
      <c r="HN245" s="218"/>
      <c r="HO245" s="218"/>
      <c r="HP245" s="218"/>
      <c r="HQ245" s="218"/>
      <c r="HR245" s="218"/>
      <c r="HS245" s="218"/>
      <c r="HT245" s="218"/>
      <c r="HU245" s="218"/>
      <c r="HV245" s="218"/>
      <c r="HW245" s="218"/>
      <c r="HX245" s="218"/>
      <c r="HY245" s="218"/>
      <c r="HZ245" s="218"/>
      <c r="IA245" s="218"/>
      <c r="IB245" s="218"/>
      <c r="IC245" s="218"/>
      <c r="ID245" s="218"/>
      <c r="IE245" s="218"/>
      <c r="IF245" s="218"/>
      <c r="IG245" s="218"/>
      <c r="IH245" s="218"/>
      <c r="II245" s="218"/>
      <c r="IJ245" s="218"/>
      <c r="IK245" s="218"/>
      <c r="IL245" s="218"/>
      <c r="IM245" s="218"/>
      <c r="IN245" s="218"/>
      <c r="IO245" s="218"/>
      <c r="IP245" s="218"/>
      <c r="IQ245" s="218"/>
      <c r="IR245" s="218"/>
      <c r="IS245" s="218"/>
      <c r="IT245" s="218"/>
      <c r="IU245" s="218"/>
      <c r="IV245" s="218"/>
      <c r="IW245" s="218"/>
      <c r="IX245" s="218"/>
      <c r="IY245" s="218"/>
      <c r="IZ245" s="218"/>
      <c r="JA245" s="218"/>
      <c r="JB245" s="218"/>
      <c r="JC245" s="218"/>
      <c r="JD245" s="218"/>
      <c r="JE245" s="218"/>
      <c r="JF245" s="218"/>
      <c r="JG245" s="218"/>
      <c r="JH245" s="218"/>
      <c r="JI245" s="218"/>
      <c r="JJ245" s="218"/>
      <c r="JK245" s="218"/>
      <c r="JL245" s="218"/>
      <c r="JM245" s="218"/>
      <c r="JN245" s="218"/>
      <c r="JO245" s="218"/>
      <c r="JP245" s="218"/>
      <c r="JQ245" s="218"/>
      <c r="JR245" s="218"/>
      <c r="JS245" s="218"/>
      <c r="JT245" s="218"/>
      <c r="JU245" s="218"/>
      <c r="JV245" s="218"/>
      <c r="JW245" s="218"/>
      <c r="JX245" s="218"/>
      <c r="JY245" s="218"/>
      <c r="JZ245" s="218"/>
      <c r="KA245" s="218"/>
      <c r="KB245" s="218"/>
      <c r="KC245" s="218"/>
      <c r="KD245" s="218"/>
      <c r="KE245" s="218"/>
      <c r="KF245" s="218"/>
      <c r="KG245" s="218"/>
      <c r="KH245" s="218"/>
      <c r="KI245" s="218"/>
      <c r="KJ245" s="218"/>
      <c r="KK245" s="218"/>
      <c r="KL245" s="218"/>
      <c r="KM245" s="218"/>
      <c r="KN245" s="218"/>
      <c r="KO245" s="218"/>
      <c r="KP245" s="218"/>
      <c r="KQ245" s="218"/>
      <c r="KR245" s="218"/>
      <c r="KS245" s="218"/>
      <c r="KT245" s="218"/>
      <c r="KU245" s="218"/>
      <c r="KV245" s="218"/>
      <c r="KW245" s="218"/>
      <c r="KX245" s="218"/>
      <c r="KY245" s="218"/>
      <c r="KZ245" s="218"/>
      <c r="LA245" s="218"/>
      <c r="LB245" s="218"/>
      <c r="LC245" s="218"/>
      <c r="LD245" s="218"/>
      <c r="LE245" s="218"/>
      <c r="LF245" s="218"/>
      <c r="LG245" s="218"/>
      <c r="LH245" s="218"/>
      <c r="LI245" s="218"/>
      <c r="LJ245" s="218"/>
      <c r="LK245" s="218"/>
      <c r="LL245" s="218"/>
      <c r="LM245" s="218"/>
      <c r="LN245" s="218"/>
      <c r="LO245" s="218"/>
      <c r="LP245" s="218"/>
      <c r="LQ245" s="218"/>
      <c r="LR245" s="218"/>
      <c r="LS245" s="218"/>
      <c r="LT245" s="218"/>
      <c r="LU245" s="218"/>
      <c r="LV245" s="218"/>
      <c r="LW245" s="218"/>
      <c r="LX245" s="218"/>
      <c r="LY245" s="218"/>
      <c r="LZ245" s="218"/>
      <c r="MA245" s="218"/>
      <c r="MB245" s="218"/>
      <c r="MC245" s="218"/>
      <c r="MD245" s="218"/>
      <c r="ME245" s="218"/>
      <c r="MF245" s="218"/>
      <c r="MG245" s="218"/>
      <c r="MH245" s="218"/>
      <c r="MI245" s="218"/>
      <c r="MJ245" s="218"/>
      <c r="MK245" s="218"/>
      <c r="ML245" s="218"/>
      <c r="MM245" s="218"/>
      <c r="MN245" s="218"/>
      <c r="MO245" s="218"/>
      <c r="MP245" s="218"/>
      <c r="MQ245" s="218"/>
      <c r="MR245" s="218"/>
      <c r="MS245" s="218"/>
      <c r="MT245" s="218"/>
      <c r="MU245" s="218"/>
      <c r="MV245" s="218"/>
      <c r="MW245" s="218"/>
      <c r="MX245" s="218"/>
      <c r="MY245" s="218"/>
      <c r="MZ245" s="218"/>
      <c r="NA245" s="218"/>
      <c r="NB245" s="218"/>
      <c r="NC245" s="218"/>
      <c r="ND245" s="218"/>
      <c r="NE245" s="218"/>
      <c r="NF245" s="218"/>
      <c r="NG245" s="218"/>
      <c r="NH245" s="218"/>
      <c r="NI245" s="218"/>
      <c r="NJ245" s="218"/>
      <c r="NK245" s="218"/>
      <c r="NL245" s="218"/>
      <c r="NM245" s="218"/>
      <c r="NN245" s="218"/>
      <c r="NO245" s="218"/>
      <c r="NP245" s="218"/>
      <c r="NQ245" s="218"/>
      <c r="NR245" s="218"/>
      <c r="NS245" s="218"/>
      <c r="NT245" s="218"/>
      <c r="NU245" s="218"/>
      <c r="NV245" s="218"/>
      <c r="NW245" s="218"/>
      <c r="NX245" s="218"/>
      <c r="NY245" s="218"/>
      <c r="NZ245" s="218"/>
      <c r="OA245" s="218"/>
      <c r="OB245" s="218"/>
      <c r="OC245" s="218"/>
      <c r="OD245" s="218"/>
      <c r="OE245" s="218"/>
      <c r="OF245" s="218"/>
      <c r="OG245" s="218"/>
      <c r="OH245" s="218"/>
      <c r="OI245" s="218"/>
      <c r="OJ245" s="218"/>
      <c r="OK245" s="218"/>
      <c r="OL245" s="218"/>
      <c r="OM245" s="218"/>
      <c r="ON245" s="218"/>
      <c r="OO245" s="218"/>
      <c r="OP245" s="218"/>
      <c r="OQ245" s="218"/>
      <c r="OR245" s="218"/>
      <c r="OS245" s="218"/>
      <c r="OT245" s="218"/>
      <c r="OU245" s="218"/>
      <c r="OV245" s="218"/>
      <c r="OW245" s="218"/>
      <c r="OX245" s="218"/>
      <c r="OY245" s="218"/>
      <c r="OZ245" s="218"/>
      <c r="PA245" s="218"/>
      <c r="PB245" s="218"/>
      <c r="PC245" s="218"/>
      <c r="PD245" s="218"/>
      <c r="PE245" s="218"/>
    </row>
    <row r="246" spans="1:421" s="472" customFormat="1" ht="111" customHeight="1">
      <c r="A246" s="677">
        <v>17</v>
      </c>
      <c r="B246" s="600">
        <v>7000024508</v>
      </c>
      <c r="C246" s="600">
        <v>1790</v>
      </c>
      <c r="D246" s="600">
        <v>120</v>
      </c>
      <c r="E246" s="600">
        <v>120</v>
      </c>
      <c r="F246" s="600" t="s">
        <v>527</v>
      </c>
      <c r="G246" s="599">
        <v>100044201</v>
      </c>
      <c r="H246" s="321"/>
      <c r="I246" s="322"/>
      <c r="J246" s="321"/>
      <c r="K246" s="320"/>
      <c r="L246" s="600" t="s">
        <v>648</v>
      </c>
      <c r="M246" s="600" t="s">
        <v>219</v>
      </c>
      <c r="N246" s="600">
        <v>1</v>
      </c>
      <c r="O246" s="465"/>
      <c r="P246" s="601">
        <v>18</v>
      </c>
      <c r="Q246" s="318" t="str">
        <f t="shared" si="35"/>
        <v>INCLUDED</v>
      </c>
      <c r="R246" s="318" t="str">
        <f t="shared" si="31"/>
        <v>INCLUDED</v>
      </c>
      <c r="S246" s="318" t="str">
        <f t="shared" si="36"/>
        <v>INCLUDED</v>
      </c>
      <c r="T246" s="466">
        <f t="shared" si="21"/>
        <v>0</v>
      </c>
      <c r="U246" s="300">
        <f t="shared" si="22"/>
        <v>0</v>
      </c>
      <c r="V246" s="371">
        <f>Discount!$J$36</f>
        <v>0</v>
      </c>
      <c r="W246" s="300">
        <f t="shared" si="23"/>
        <v>0</v>
      </c>
      <c r="X246" s="301">
        <f t="shared" si="24"/>
        <v>0</v>
      </c>
      <c r="Y246" s="467">
        <f t="shared" si="25"/>
        <v>0</v>
      </c>
      <c r="Z246" s="546">
        <f t="shared" si="26"/>
        <v>0</v>
      </c>
      <c r="AA246" s="467">
        <f t="shared" si="27"/>
        <v>0</v>
      </c>
      <c r="AB246" s="468">
        <f t="shared" si="28"/>
        <v>0</v>
      </c>
      <c r="AC246" s="467">
        <f t="shared" si="29"/>
        <v>0</v>
      </c>
      <c r="AD246" s="468"/>
      <c r="AE246" s="550"/>
      <c r="AF246" s="6"/>
      <c r="AG246" s="6"/>
      <c r="AH246" s="6"/>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218"/>
      <c r="BI246" s="218"/>
      <c r="BJ246" s="218"/>
      <c r="BK246" s="218"/>
      <c r="BL246" s="218"/>
      <c r="BM246" s="218"/>
      <c r="BN246" s="218"/>
      <c r="BO246" s="218"/>
      <c r="BP246" s="218"/>
      <c r="BQ246" s="218"/>
      <c r="BR246" s="218"/>
      <c r="BS246" s="218"/>
      <c r="BT246" s="218"/>
      <c r="BU246" s="218"/>
      <c r="BV246" s="218"/>
      <c r="BW246" s="218"/>
      <c r="BX246" s="218"/>
      <c r="BY246" s="218"/>
      <c r="BZ246" s="218"/>
      <c r="CA246" s="218"/>
      <c r="CB246" s="218"/>
      <c r="CC246" s="218"/>
      <c r="CD246" s="218"/>
      <c r="CE246" s="218"/>
      <c r="CF246" s="218"/>
      <c r="CG246" s="218"/>
      <c r="CH246" s="218"/>
      <c r="CI246" s="218"/>
      <c r="CJ246" s="218"/>
      <c r="CK246" s="218"/>
      <c r="CL246" s="218"/>
      <c r="CM246" s="218"/>
      <c r="CN246" s="218"/>
      <c r="CO246" s="218"/>
      <c r="CP246" s="218"/>
      <c r="CQ246" s="218"/>
      <c r="CR246" s="218"/>
      <c r="CS246" s="218"/>
      <c r="CT246" s="218"/>
      <c r="CU246" s="218"/>
      <c r="CV246" s="218"/>
      <c r="CW246" s="218"/>
      <c r="CX246" s="218"/>
      <c r="CY246" s="218"/>
      <c r="CZ246" s="218"/>
      <c r="DA246" s="218"/>
      <c r="DB246" s="218"/>
      <c r="DC246" s="218"/>
      <c r="DD246" s="218"/>
      <c r="DE246" s="218"/>
      <c r="DF246" s="218"/>
      <c r="DG246" s="218"/>
      <c r="DH246" s="218"/>
      <c r="DI246" s="218"/>
      <c r="DJ246" s="218"/>
      <c r="DK246" s="218"/>
      <c r="DL246" s="218"/>
      <c r="DM246" s="218"/>
      <c r="DN246" s="218"/>
      <c r="DO246" s="218"/>
      <c r="DP246" s="218"/>
      <c r="DQ246" s="218"/>
      <c r="DR246" s="218"/>
      <c r="DS246" s="218"/>
      <c r="DT246" s="218"/>
      <c r="DU246" s="218"/>
      <c r="DV246" s="218"/>
      <c r="DW246" s="218"/>
      <c r="DX246" s="218"/>
      <c r="DY246" s="218"/>
      <c r="DZ246" s="218"/>
      <c r="EA246" s="218"/>
      <c r="EB246" s="218"/>
      <c r="EC246" s="218"/>
      <c r="ED246" s="218"/>
      <c r="EE246" s="218"/>
      <c r="EF246" s="218"/>
      <c r="EG246" s="218"/>
      <c r="EH246" s="218"/>
      <c r="EI246" s="218"/>
      <c r="EJ246" s="218"/>
      <c r="EK246" s="218"/>
      <c r="EL246" s="218"/>
      <c r="EM246" s="218"/>
      <c r="EN246" s="218"/>
      <c r="EO246" s="218"/>
      <c r="EP246" s="218"/>
      <c r="EQ246" s="218"/>
      <c r="ER246" s="218"/>
      <c r="ES246" s="218"/>
      <c r="ET246" s="218"/>
      <c r="EU246" s="218"/>
      <c r="EV246" s="218"/>
      <c r="EW246" s="218"/>
      <c r="EX246" s="218"/>
      <c r="EY246" s="218"/>
      <c r="EZ246" s="218"/>
      <c r="FA246" s="218"/>
      <c r="FB246" s="218"/>
      <c r="FC246" s="218"/>
      <c r="FD246" s="218"/>
      <c r="FE246" s="218"/>
      <c r="FF246" s="218"/>
      <c r="FG246" s="218"/>
      <c r="FH246" s="218"/>
      <c r="FI246" s="218"/>
      <c r="FJ246" s="218"/>
      <c r="FK246" s="218"/>
      <c r="FL246" s="218"/>
      <c r="FM246" s="218"/>
      <c r="FN246" s="218"/>
      <c r="FO246" s="218"/>
      <c r="FP246" s="218"/>
      <c r="FQ246" s="218"/>
      <c r="FR246" s="218"/>
      <c r="FS246" s="218"/>
      <c r="FT246" s="218"/>
      <c r="FU246" s="218"/>
      <c r="FV246" s="218"/>
      <c r="FW246" s="218"/>
      <c r="FX246" s="218"/>
      <c r="FY246" s="218"/>
      <c r="FZ246" s="218"/>
      <c r="GA246" s="218"/>
      <c r="GB246" s="218"/>
      <c r="GC246" s="218"/>
      <c r="GD246" s="218"/>
      <c r="GE246" s="218"/>
      <c r="GF246" s="218"/>
      <c r="GG246" s="218"/>
      <c r="GH246" s="218"/>
      <c r="GI246" s="218"/>
      <c r="GJ246" s="218"/>
      <c r="GK246" s="218"/>
      <c r="GL246" s="218"/>
      <c r="GM246" s="218"/>
      <c r="GN246" s="218"/>
      <c r="GO246" s="218"/>
      <c r="GP246" s="218"/>
      <c r="GQ246" s="218"/>
      <c r="GR246" s="218"/>
      <c r="GS246" s="218"/>
      <c r="GT246" s="218"/>
      <c r="GU246" s="218"/>
      <c r="GV246" s="218"/>
      <c r="GW246" s="218"/>
      <c r="GX246" s="218"/>
      <c r="GY246" s="218"/>
      <c r="GZ246" s="218"/>
      <c r="HA246" s="218"/>
      <c r="HB246" s="218"/>
      <c r="HC246" s="218"/>
      <c r="HD246" s="218"/>
      <c r="HE246" s="218"/>
      <c r="HF246" s="218"/>
      <c r="HG246" s="218"/>
      <c r="HH246" s="218"/>
      <c r="HI246" s="218"/>
      <c r="HJ246" s="218"/>
      <c r="HK246" s="218"/>
      <c r="HL246" s="218"/>
      <c r="HM246" s="218"/>
      <c r="HN246" s="218"/>
      <c r="HO246" s="218"/>
      <c r="HP246" s="218"/>
      <c r="HQ246" s="218"/>
      <c r="HR246" s="218"/>
      <c r="HS246" s="218"/>
      <c r="HT246" s="218"/>
      <c r="HU246" s="218"/>
      <c r="HV246" s="218"/>
      <c r="HW246" s="218"/>
      <c r="HX246" s="218"/>
      <c r="HY246" s="218"/>
      <c r="HZ246" s="218"/>
      <c r="IA246" s="218"/>
      <c r="IB246" s="218"/>
      <c r="IC246" s="218"/>
      <c r="ID246" s="218"/>
      <c r="IE246" s="218"/>
      <c r="IF246" s="218"/>
      <c r="IG246" s="218"/>
      <c r="IH246" s="218"/>
      <c r="II246" s="218"/>
      <c r="IJ246" s="218"/>
      <c r="IK246" s="218"/>
      <c r="IL246" s="218"/>
      <c r="IM246" s="218"/>
      <c r="IN246" s="218"/>
      <c r="IO246" s="218"/>
      <c r="IP246" s="218"/>
      <c r="IQ246" s="218"/>
      <c r="IR246" s="218"/>
      <c r="IS246" s="218"/>
      <c r="IT246" s="218"/>
      <c r="IU246" s="218"/>
      <c r="IV246" s="218"/>
      <c r="IW246" s="218"/>
      <c r="IX246" s="218"/>
      <c r="IY246" s="218"/>
      <c r="IZ246" s="218"/>
      <c r="JA246" s="218"/>
      <c r="JB246" s="218"/>
      <c r="JC246" s="218"/>
      <c r="JD246" s="218"/>
      <c r="JE246" s="218"/>
      <c r="JF246" s="218"/>
      <c r="JG246" s="218"/>
      <c r="JH246" s="218"/>
      <c r="JI246" s="218"/>
      <c r="JJ246" s="218"/>
      <c r="JK246" s="218"/>
      <c r="JL246" s="218"/>
      <c r="JM246" s="218"/>
      <c r="JN246" s="218"/>
      <c r="JO246" s="218"/>
      <c r="JP246" s="218"/>
      <c r="JQ246" s="218"/>
      <c r="JR246" s="218"/>
      <c r="JS246" s="218"/>
      <c r="JT246" s="218"/>
      <c r="JU246" s="218"/>
      <c r="JV246" s="218"/>
      <c r="JW246" s="218"/>
      <c r="JX246" s="218"/>
      <c r="JY246" s="218"/>
      <c r="JZ246" s="218"/>
      <c r="KA246" s="218"/>
      <c r="KB246" s="218"/>
      <c r="KC246" s="218"/>
      <c r="KD246" s="218"/>
      <c r="KE246" s="218"/>
      <c r="KF246" s="218"/>
      <c r="KG246" s="218"/>
      <c r="KH246" s="218"/>
      <c r="KI246" s="218"/>
      <c r="KJ246" s="218"/>
      <c r="KK246" s="218"/>
      <c r="KL246" s="218"/>
      <c r="KM246" s="218"/>
      <c r="KN246" s="218"/>
      <c r="KO246" s="218"/>
      <c r="KP246" s="218"/>
      <c r="KQ246" s="218"/>
      <c r="KR246" s="218"/>
      <c r="KS246" s="218"/>
      <c r="KT246" s="218"/>
      <c r="KU246" s="218"/>
      <c r="KV246" s="218"/>
      <c r="KW246" s="218"/>
      <c r="KX246" s="218"/>
      <c r="KY246" s="218"/>
      <c r="KZ246" s="218"/>
      <c r="LA246" s="218"/>
      <c r="LB246" s="218"/>
      <c r="LC246" s="218"/>
      <c r="LD246" s="218"/>
      <c r="LE246" s="218"/>
      <c r="LF246" s="218"/>
      <c r="LG246" s="218"/>
      <c r="LH246" s="218"/>
      <c r="LI246" s="218"/>
      <c r="LJ246" s="218"/>
      <c r="LK246" s="218"/>
      <c r="LL246" s="218"/>
      <c r="LM246" s="218"/>
      <c r="LN246" s="218"/>
      <c r="LO246" s="218"/>
      <c r="LP246" s="218"/>
      <c r="LQ246" s="218"/>
      <c r="LR246" s="218"/>
      <c r="LS246" s="218"/>
      <c r="LT246" s="218"/>
      <c r="LU246" s="218"/>
      <c r="LV246" s="218"/>
      <c r="LW246" s="218"/>
      <c r="LX246" s="218"/>
      <c r="LY246" s="218"/>
      <c r="LZ246" s="218"/>
      <c r="MA246" s="218"/>
      <c r="MB246" s="218"/>
      <c r="MC246" s="218"/>
      <c r="MD246" s="218"/>
      <c r="ME246" s="218"/>
      <c r="MF246" s="218"/>
      <c r="MG246" s="218"/>
      <c r="MH246" s="218"/>
      <c r="MI246" s="218"/>
      <c r="MJ246" s="218"/>
      <c r="MK246" s="218"/>
      <c r="ML246" s="218"/>
      <c r="MM246" s="218"/>
      <c r="MN246" s="218"/>
      <c r="MO246" s="218"/>
      <c r="MP246" s="218"/>
      <c r="MQ246" s="218"/>
      <c r="MR246" s="218"/>
      <c r="MS246" s="218"/>
      <c r="MT246" s="218"/>
      <c r="MU246" s="218"/>
      <c r="MV246" s="218"/>
      <c r="MW246" s="218"/>
      <c r="MX246" s="218"/>
      <c r="MY246" s="218"/>
      <c r="MZ246" s="218"/>
      <c r="NA246" s="218"/>
      <c r="NB246" s="218"/>
      <c r="NC246" s="218"/>
      <c r="ND246" s="218"/>
      <c r="NE246" s="218"/>
      <c r="NF246" s="218"/>
      <c r="NG246" s="218"/>
      <c r="NH246" s="218"/>
      <c r="NI246" s="218"/>
      <c r="NJ246" s="218"/>
      <c r="NK246" s="218"/>
      <c r="NL246" s="218"/>
      <c r="NM246" s="218"/>
      <c r="NN246" s="218"/>
      <c r="NO246" s="218"/>
      <c r="NP246" s="218"/>
      <c r="NQ246" s="218"/>
      <c r="NR246" s="218"/>
      <c r="NS246" s="218"/>
      <c r="NT246" s="218"/>
      <c r="NU246" s="218"/>
      <c r="NV246" s="218"/>
      <c r="NW246" s="218"/>
      <c r="NX246" s="218"/>
      <c r="NY246" s="218"/>
      <c r="NZ246" s="218"/>
      <c r="OA246" s="218"/>
      <c r="OB246" s="218"/>
      <c r="OC246" s="218"/>
      <c r="OD246" s="218"/>
      <c r="OE246" s="218"/>
      <c r="OF246" s="218"/>
      <c r="OG246" s="218"/>
      <c r="OH246" s="218"/>
      <c r="OI246" s="218"/>
      <c r="OJ246" s="218"/>
      <c r="OK246" s="218"/>
      <c r="OL246" s="218"/>
      <c r="OM246" s="218"/>
      <c r="ON246" s="218"/>
      <c r="OO246" s="218"/>
      <c r="OP246" s="218"/>
      <c r="OQ246" s="218"/>
      <c r="OR246" s="218"/>
      <c r="OS246" s="218"/>
      <c r="OT246" s="218"/>
      <c r="OU246" s="218"/>
      <c r="OV246" s="218"/>
      <c r="OW246" s="218"/>
      <c r="OX246" s="218"/>
      <c r="OY246" s="218"/>
      <c r="OZ246" s="218"/>
      <c r="PA246" s="218"/>
      <c r="PB246" s="218"/>
      <c r="PC246" s="218"/>
      <c r="PD246" s="218"/>
      <c r="PE246" s="218"/>
    </row>
    <row r="247" spans="1:421" s="472" customFormat="1" ht="111" customHeight="1">
      <c r="A247" s="677">
        <v>18</v>
      </c>
      <c r="B247" s="600">
        <v>7000024508</v>
      </c>
      <c r="C247" s="600">
        <v>1790</v>
      </c>
      <c r="D247" s="600">
        <v>120</v>
      </c>
      <c r="E247" s="600">
        <v>130</v>
      </c>
      <c r="F247" s="600" t="s">
        <v>527</v>
      </c>
      <c r="G247" s="599">
        <v>100044202</v>
      </c>
      <c r="H247" s="321"/>
      <c r="I247" s="322"/>
      <c r="J247" s="321"/>
      <c r="K247" s="320"/>
      <c r="L247" s="600" t="s">
        <v>553</v>
      </c>
      <c r="M247" s="600" t="s">
        <v>219</v>
      </c>
      <c r="N247" s="600">
        <v>4</v>
      </c>
      <c r="O247" s="465"/>
      <c r="P247" s="601">
        <v>18</v>
      </c>
      <c r="Q247" s="318" t="str">
        <f t="shared" si="35"/>
        <v>INCLUDED</v>
      </c>
      <c r="R247" s="318" t="str">
        <f t="shared" si="31"/>
        <v>INCLUDED</v>
      </c>
      <c r="S247" s="318" t="str">
        <f t="shared" si="36"/>
        <v>INCLUDED</v>
      </c>
      <c r="T247" s="466">
        <f t="shared" si="21"/>
        <v>0</v>
      </c>
      <c r="U247" s="300">
        <f t="shared" si="22"/>
        <v>0</v>
      </c>
      <c r="V247" s="371">
        <f>Discount!$J$36</f>
        <v>0</v>
      </c>
      <c r="W247" s="300">
        <f t="shared" si="23"/>
        <v>0</v>
      </c>
      <c r="X247" s="301">
        <f t="shared" si="24"/>
        <v>0</v>
      </c>
      <c r="Y247" s="467">
        <f t="shared" si="25"/>
        <v>0</v>
      </c>
      <c r="Z247" s="546">
        <f t="shared" si="26"/>
        <v>0</v>
      </c>
      <c r="AA247" s="467">
        <f t="shared" si="27"/>
        <v>0</v>
      </c>
      <c r="AB247" s="468">
        <f t="shared" si="28"/>
        <v>0</v>
      </c>
      <c r="AC247" s="467">
        <f t="shared" si="29"/>
        <v>0</v>
      </c>
      <c r="AD247" s="468"/>
      <c r="AE247" s="550"/>
      <c r="AF247" s="6"/>
      <c r="AG247" s="6"/>
      <c r="AH247" s="6"/>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218"/>
      <c r="BI247" s="218"/>
      <c r="BJ247" s="218"/>
      <c r="BK247" s="218"/>
      <c r="BL247" s="218"/>
      <c r="BM247" s="218"/>
      <c r="BN247" s="218"/>
      <c r="BO247" s="218"/>
      <c r="BP247" s="218"/>
      <c r="BQ247" s="218"/>
      <c r="BR247" s="218"/>
      <c r="BS247" s="218"/>
      <c r="BT247" s="218"/>
      <c r="BU247" s="218"/>
      <c r="BV247" s="218"/>
      <c r="BW247" s="218"/>
      <c r="BX247" s="218"/>
      <c r="BY247" s="218"/>
      <c r="BZ247" s="218"/>
      <c r="CA247" s="218"/>
      <c r="CB247" s="218"/>
      <c r="CC247" s="218"/>
      <c r="CD247" s="218"/>
      <c r="CE247" s="218"/>
      <c r="CF247" s="218"/>
      <c r="CG247" s="218"/>
      <c r="CH247" s="218"/>
      <c r="CI247" s="218"/>
      <c r="CJ247" s="218"/>
      <c r="CK247" s="218"/>
      <c r="CL247" s="218"/>
      <c r="CM247" s="218"/>
      <c r="CN247" s="218"/>
      <c r="CO247" s="218"/>
      <c r="CP247" s="218"/>
      <c r="CQ247" s="218"/>
      <c r="CR247" s="218"/>
      <c r="CS247" s="218"/>
      <c r="CT247" s="218"/>
      <c r="CU247" s="218"/>
      <c r="CV247" s="218"/>
      <c r="CW247" s="218"/>
      <c r="CX247" s="218"/>
      <c r="CY247" s="218"/>
      <c r="CZ247" s="218"/>
      <c r="DA247" s="218"/>
      <c r="DB247" s="218"/>
      <c r="DC247" s="218"/>
      <c r="DD247" s="218"/>
      <c r="DE247" s="218"/>
      <c r="DF247" s="218"/>
      <c r="DG247" s="218"/>
      <c r="DH247" s="218"/>
      <c r="DI247" s="218"/>
      <c r="DJ247" s="218"/>
      <c r="DK247" s="218"/>
      <c r="DL247" s="218"/>
      <c r="DM247" s="218"/>
      <c r="DN247" s="218"/>
      <c r="DO247" s="218"/>
      <c r="DP247" s="218"/>
      <c r="DQ247" s="218"/>
      <c r="DR247" s="218"/>
      <c r="DS247" s="218"/>
      <c r="DT247" s="218"/>
      <c r="DU247" s="218"/>
      <c r="DV247" s="218"/>
      <c r="DW247" s="218"/>
      <c r="DX247" s="218"/>
      <c r="DY247" s="218"/>
      <c r="DZ247" s="218"/>
      <c r="EA247" s="218"/>
      <c r="EB247" s="218"/>
      <c r="EC247" s="218"/>
      <c r="ED247" s="218"/>
      <c r="EE247" s="218"/>
      <c r="EF247" s="218"/>
      <c r="EG247" s="218"/>
      <c r="EH247" s="218"/>
      <c r="EI247" s="218"/>
      <c r="EJ247" s="218"/>
      <c r="EK247" s="218"/>
      <c r="EL247" s="218"/>
      <c r="EM247" s="218"/>
      <c r="EN247" s="218"/>
      <c r="EO247" s="218"/>
      <c r="EP247" s="218"/>
      <c r="EQ247" s="218"/>
      <c r="ER247" s="218"/>
      <c r="ES247" s="218"/>
      <c r="ET247" s="218"/>
      <c r="EU247" s="218"/>
      <c r="EV247" s="218"/>
      <c r="EW247" s="218"/>
      <c r="EX247" s="218"/>
      <c r="EY247" s="218"/>
      <c r="EZ247" s="218"/>
      <c r="FA247" s="218"/>
      <c r="FB247" s="218"/>
      <c r="FC247" s="218"/>
      <c r="FD247" s="218"/>
      <c r="FE247" s="218"/>
      <c r="FF247" s="218"/>
      <c r="FG247" s="218"/>
      <c r="FH247" s="218"/>
      <c r="FI247" s="218"/>
      <c r="FJ247" s="218"/>
      <c r="FK247" s="218"/>
      <c r="FL247" s="218"/>
      <c r="FM247" s="218"/>
      <c r="FN247" s="218"/>
      <c r="FO247" s="218"/>
      <c r="FP247" s="218"/>
      <c r="FQ247" s="218"/>
      <c r="FR247" s="218"/>
      <c r="FS247" s="218"/>
      <c r="FT247" s="218"/>
      <c r="FU247" s="218"/>
      <c r="FV247" s="218"/>
      <c r="FW247" s="218"/>
      <c r="FX247" s="218"/>
      <c r="FY247" s="218"/>
      <c r="FZ247" s="218"/>
      <c r="GA247" s="218"/>
      <c r="GB247" s="218"/>
      <c r="GC247" s="218"/>
      <c r="GD247" s="218"/>
      <c r="GE247" s="218"/>
      <c r="GF247" s="218"/>
      <c r="GG247" s="218"/>
      <c r="GH247" s="218"/>
      <c r="GI247" s="218"/>
      <c r="GJ247" s="218"/>
      <c r="GK247" s="218"/>
      <c r="GL247" s="218"/>
      <c r="GM247" s="218"/>
      <c r="GN247" s="218"/>
      <c r="GO247" s="218"/>
      <c r="GP247" s="218"/>
      <c r="GQ247" s="218"/>
      <c r="GR247" s="218"/>
      <c r="GS247" s="218"/>
      <c r="GT247" s="218"/>
      <c r="GU247" s="218"/>
      <c r="GV247" s="218"/>
      <c r="GW247" s="218"/>
      <c r="GX247" s="218"/>
      <c r="GY247" s="218"/>
      <c r="GZ247" s="218"/>
      <c r="HA247" s="218"/>
      <c r="HB247" s="218"/>
      <c r="HC247" s="218"/>
      <c r="HD247" s="218"/>
      <c r="HE247" s="218"/>
      <c r="HF247" s="218"/>
      <c r="HG247" s="218"/>
      <c r="HH247" s="218"/>
      <c r="HI247" s="218"/>
      <c r="HJ247" s="218"/>
      <c r="HK247" s="218"/>
      <c r="HL247" s="218"/>
      <c r="HM247" s="218"/>
      <c r="HN247" s="218"/>
      <c r="HO247" s="218"/>
      <c r="HP247" s="218"/>
      <c r="HQ247" s="218"/>
      <c r="HR247" s="218"/>
      <c r="HS247" s="218"/>
      <c r="HT247" s="218"/>
      <c r="HU247" s="218"/>
      <c r="HV247" s="218"/>
      <c r="HW247" s="218"/>
      <c r="HX247" s="218"/>
      <c r="HY247" s="218"/>
      <c r="HZ247" s="218"/>
      <c r="IA247" s="218"/>
      <c r="IB247" s="218"/>
      <c r="IC247" s="218"/>
      <c r="ID247" s="218"/>
      <c r="IE247" s="218"/>
      <c r="IF247" s="218"/>
      <c r="IG247" s="218"/>
      <c r="IH247" s="218"/>
      <c r="II247" s="218"/>
      <c r="IJ247" s="218"/>
      <c r="IK247" s="218"/>
      <c r="IL247" s="218"/>
      <c r="IM247" s="218"/>
      <c r="IN247" s="218"/>
      <c r="IO247" s="218"/>
      <c r="IP247" s="218"/>
      <c r="IQ247" s="218"/>
      <c r="IR247" s="218"/>
      <c r="IS247" s="218"/>
      <c r="IT247" s="218"/>
      <c r="IU247" s="218"/>
      <c r="IV247" s="218"/>
      <c r="IW247" s="218"/>
      <c r="IX247" s="218"/>
      <c r="IY247" s="218"/>
      <c r="IZ247" s="218"/>
      <c r="JA247" s="218"/>
      <c r="JB247" s="218"/>
      <c r="JC247" s="218"/>
      <c r="JD247" s="218"/>
      <c r="JE247" s="218"/>
      <c r="JF247" s="218"/>
      <c r="JG247" s="218"/>
      <c r="JH247" s="218"/>
      <c r="JI247" s="218"/>
      <c r="JJ247" s="218"/>
      <c r="JK247" s="218"/>
      <c r="JL247" s="218"/>
      <c r="JM247" s="218"/>
      <c r="JN247" s="218"/>
      <c r="JO247" s="218"/>
      <c r="JP247" s="218"/>
      <c r="JQ247" s="218"/>
      <c r="JR247" s="218"/>
      <c r="JS247" s="218"/>
      <c r="JT247" s="218"/>
      <c r="JU247" s="218"/>
      <c r="JV247" s="218"/>
      <c r="JW247" s="218"/>
      <c r="JX247" s="218"/>
      <c r="JY247" s="218"/>
      <c r="JZ247" s="218"/>
      <c r="KA247" s="218"/>
      <c r="KB247" s="218"/>
      <c r="KC247" s="218"/>
      <c r="KD247" s="218"/>
      <c r="KE247" s="218"/>
      <c r="KF247" s="218"/>
      <c r="KG247" s="218"/>
      <c r="KH247" s="218"/>
      <c r="KI247" s="218"/>
      <c r="KJ247" s="218"/>
      <c r="KK247" s="218"/>
      <c r="KL247" s="218"/>
      <c r="KM247" s="218"/>
      <c r="KN247" s="218"/>
      <c r="KO247" s="218"/>
      <c r="KP247" s="218"/>
      <c r="KQ247" s="218"/>
      <c r="KR247" s="218"/>
      <c r="KS247" s="218"/>
      <c r="KT247" s="218"/>
      <c r="KU247" s="218"/>
      <c r="KV247" s="218"/>
      <c r="KW247" s="218"/>
      <c r="KX247" s="218"/>
      <c r="KY247" s="218"/>
      <c r="KZ247" s="218"/>
      <c r="LA247" s="218"/>
      <c r="LB247" s="218"/>
      <c r="LC247" s="218"/>
      <c r="LD247" s="218"/>
      <c r="LE247" s="218"/>
      <c r="LF247" s="218"/>
      <c r="LG247" s="218"/>
      <c r="LH247" s="218"/>
      <c r="LI247" s="218"/>
      <c r="LJ247" s="218"/>
      <c r="LK247" s="218"/>
      <c r="LL247" s="218"/>
      <c r="LM247" s="218"/>
      <c r="LN247" s="218"/>
      <c r="LO247" s="218"/>
      <c r="LP247" s="218"/>
      <c r="LQ247" s="218"/>
      <c r="LR247" s="218"/>
      <c r="LS247" s="218"/>
      <c r="LT247" s="218"/>
      <c r="LU247" s="218"/>
      <c r="LV247" s="218"/>
      <c r="LW247" s="218"/>
      <c r="LX247" s="218"/>
      <c r="LY247" s="218"/>
      <c r="LZ247" s="218"/>
      <c r="MA247" s="218"/>
      <c r="MB247" s="218"/>
      <c r="MC247" s="218"/>
      <c r="MD247" s="218"/>
      <c r="ME247" s="218"/>
      <c r="MF247" s="218"/>
      <c r="MG247" s="218"/>
      <c r="MH247" s="218"/>
      <c r="MI247" s="218"/>
      <c r="MJ247" s="218"/>
      <c r="MK247" s="218"/>
      <c r="ML247" s="218"/>
      <c r="MM247" s="218"/>
      <c r="MN247" s="218"/>
      <c r="MO247" s="218"/>
      <c r="MP247" s="218"/>
      <c r="MQ247" s="218"/>
      <c r="MR247" s="218"/>
      <c r="MS247" s="218"/>
      <c r="MT247" s="218"/>
      <c r="MU247" s="218"/>
      <c r="MV247" s="218"/>
      <c r="MW247" s="218"/>
      <c r="MX247" s="218"/>
      <c r="MY247" s="218"/>
      <c r="MZ247" s="218"/>
      <c r="NA247" s="218"/>
      <c r="NB247" s="218"/>
      <c r="NC247" s="218"/>
      <c r="ND247" s="218"/>
      <c r="NE247" s="218"/>
      <c r="NF247" s="218"/>
      <c r="NG247" s="218"/>
      <c r="NH247" s="218"/>
      <c r="NI247" s="218"/>
      <c r="NJ247" s="218"/>
      <c r="NK247" s="218"/>
      <c r="NL247" s="218"/>
      <c r="NM247" s="218"/>
      <c r="NN247" s="218"/>
      <c r="NO247" s="218"/>
      <c r="NP247" s="218"/>
      <c r="NQ247" s="218"/>
      <c r="NR247" s="218"/>
      <c r="NS247" s="218"/>
      <c r="NT247" s="218"/>
      <c r="NU247" s="218"/>
      <c r="NV247" s="218"/>
      <c r="NW247" s="218"/>
      <c r="NX247" s="218"/>
      <c r="NY247" s="218"/>
      <c r="NZ247" s="218"/>
      <c r="OA247" s="218"/>
      <c r="OB247" s="218"/>
      <c r="OC247" s="218"/>
      <c r="OD247" s="218"/>
      <c r="OE247" s="218"/>
      <c r="OF247" s="218"/>
      <c r="OG247" s="218"/>
      <c r="OH247" s="218"/>
      <c r="OI247" s="218"/>
      <c r="OJ247" s="218"/>
      <c r="OK247" s="218"/>
      <c r="OL247" s="218"/>
      <c r="OM247" s="218"/>
      <c r="ON247" s="218"/>
      <c r="OO247" s="218"/>
      <c r="OP247" s="218"/>
      <c r="OQ247" s="218"/>
      <c r="OR247" s="218"/>
      <c r="OS247" s="218"/>
      <c r="OT247" s="218"/>
      <c r="OU247" s="218"/>
      <c r="OV247" s="218"/>
      <c r="OW247" s="218"/>
      <c r="OX247" s="218"/>
      <c r="OY247" s="218"/>
      <c r="OZ247" s="218"/>
      <c r="PA247" s="218"/>
      <c r="PB247" s="218"/>
      <c r="PC247" s="218"/>
      <c r="PD247" s="218"/>
      <c r="PE247" s="218"/>
    </row>
    <row r="248" spans="1:421" s="469" customFormat="1" ht="111" customHeight="1">
      <c r="A248" s="677">
        <v>19</v>
      </c>
      <c r="B248" s="600">
        <v>7000024508</v>
      </c>
      <c r="C248" s="600">
        <v>1790</v>
      </c>
      <c r="D248" s="600">
        <v>120</v>
      </c>
      <c r="E248" s="600">
        <v>140</v>
      </c>
      <c r="F248" s="600" t="s">
        <v>527</v>
      </c>
      <c r="G248" s="599">
        <v>100044204</v>
      </c>
      <c r="H248" s="321"/>
      <c r="I248" s="322"/>
      <c r="J248" s="321"/>
      <c r="K248" s="320"/>
      <c r="L248" s="600" t="s">
        <v>554</v>
      </c>
      <c r="M248" s="600" t="s">
        <v>219</v>
      </c>
      <c r="N248" s="600">
        <v>1</v>
      </c>
      <c r="O248" s="465"/>
      <c r="P248" s="601">
        <v>18</v>
      </c>
      <c r="Q248" s="318" t="str">
        <f t="shared" si="35"/>
        <v>INCLUDED</v>
      </c>
      <c r="R248" s="318" t="str">
        <f t="shared" si="31"/>
        <v>INCLUDED</v>
      </c>
      <c r="S248" s="318" t="str">
        <f t="shared" si="36"/>
        <v>INCLUDED</v>
      </c>
      <c r="T248" s="466">
        <f t="shared" si="21"/>
        <v>0</v>
      </c>
      <c r="U248" s="300">
        <f t="shared" si="22"/>
        <v>0</v>
      </c>
      <c r="V248" s="371">
        <f>Discount!$J$36</f>
        <v>0</v>
      </c>
      <c r="W248" s="300">
        <f t="shared" si="23"/>
        <v>0</v>
      </c>
      <c r="X248" s="301">
        <f t="shared" si="24"/>
        <v>0</v>
      </c>
      <c r="Y248" s="467">
        <f t="shared" si="25"/>
        <v>0</v>
      </c>
      <c r="Z248" s="546">
        <f t="shared" si="26"/>
        <v>0</v>
      </c>
      <c r="AA248" s="467">
        <f t="shared" si="27"/>
        <v>0</v>
      </c>
      <c r="AB248" s="468">
        <f t="shared" si="28"/>
        <v>0</v>
      </c>
      <c r="AC248" s="467">
        <f t="shared" si="29"/>
        <v>0</v>
      </c>
      <c r="AD248" s="468"/>
      <c r="AE248" s="550"/>
      <c r="AF248" s="6"/>
      <c r="AG248" s="6"/>
      <c r="AH248" s="6"/>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3"/>
      <c r="FX248" s="3"/>
      <c r="FY248" s="3"/>
      <c r="FZ248" s="3"/>
      <c r="GA248" s="3"/>
      <c r="GB248" s="3"/>
      <c r="GC248" s="3"/>
      <c r="GD248" s="3"/>
      <c r="GE248" s="3"/>
      <c r="GF248" s="3"/>
      <c r="GG248" s="3"/>
      <c r="GH248" s="3"/>
      <c r="GI248" s="3"/>
      <c r="GJ248" s="3"/>
      <c r="GK248" s="3"/>
      <c r="GL248" s="3"/>
      <c r="GM248" s="3"/>
      <c r="GN248" s="3"/>
      <c r="GO248" s="3"/>
      <c r="GP248" s="3"/>
      <c r="GQ248" s="3"/>
      <c r="GR248" s="3"/>
      <c r="GS248" s="3"/>
      <c r="GT248" s="3"/>
      <c r="GU248" s="3"/>
      <c r="GV248" s="3"/>
      <c r="GW248" s="3"/>
      <c r="GX248" s="3"/>
      <c r="GY248" s="3"/>
      <c r="GZ248" s="3"/>
      <c r="HA248" s="3"/>
      <c r="HB248" s="3"/>
      <c r="HC248" s="3"/>
      <c r="HD248" s="3"/>
      <c r="HE248" s="3"/>
      <c r="HF248" s="3"/>
      <c r="HG248" s="3"/>
      <c r="HH248" s="3"/>
      <c r="HI248" s="3"/>
      <c r="HJ248" s="3"/>
      <c r="HK248" s="3"/>
      <c r="HL248" s="3"/>
      <c r="HM248" s="3"/>
      <c r="HN248" s="3"/>
      <c r="HO248" s="3"/>
      <c r="HP248" s="3"/>
      <c r="HQ248" s="3"/>
      <c r="HR248" s="3"/>
      <c r="HS248" s="3"/>
      <c r="HT248" s="3"/>
      <c r="HU248" s="3"/>
      <c r="HV248" s="3"/>
      <c r="HW248" s="3"/>
      <c r="HX248" s="3"/>
      <c r="HY248" s="3"/>
      <c r="HZ248" s="3"/>
      <c r="IA248" s="3"/>
      <c r="IB248" s="3"/>
      <c r="IC248" s="3"/>
      <c r="ID248" s="3"/>
      <c r="IE248" s="3"/>
      <c r="IF248" s="3"/>
      <c r="IG248" s="3"/>
      <c r="IH248" s="3"/>
      <c r="II248" s="3"/>
      <c r="IJ248" s="3"/>
      <c r="IK248" s="3"/>
      <c r="IL248" s="3"/>
      <c r="IM248" s="3"/>
      <c r="IN248" s="3"/>
      <c r="IO248" s="3"/>
      <c r="IP248" s="3"/>
      <c r="IQ248" s="3"/>
      <c r="IR248" s="3"/>
      <c r="IS248" s="3"/>
      <c r="IT248" s="3"/>
      <c r="IU248" s="3"/>
      <c r="IV248" s="3"/>
      <c r="IW248" s="3"/>
      <c r="IX248" s="3"/>
      <c r="IY248" s="3"/>
      <c r="IZ248" s="3"/>
      <c r="JA248" s="3"/>
      <c r="JB248" s="3"/>
      <c r="JC248" s="3"/>
      <c r="JD248" s="3"/>
      <c r="JE248" s="3"/>
      <c r="JF248" s="3"/>
      <c r="JG248" s="3"/>
      <c r="JH248" s="3"/>
      <c r="JI248" s="3"/>
      <c r="JJ248" s="3"/>
      <c r="JK248" s="3"/>
      <c r="JL248" s="3"/>
      <c r="JM248" s="3"/>
      <c r="JN248" s="3"/>
      <c r="JO248" s="3"/>
      <c r="JP248" s="3"/>
      <c r="JQ248" s="3"/>
      <c r="JR248" s="3"/>
      <c r="JS248" s="3"/>
      <c r="JT248" s="3"/>
      <c r="JU248" s="3"/>
      <c r="JV248" s="3"/>
      <c r="JW248" s="3"/>
      <c r="JX248" s="3"/>
      <c r="JY248" s="3"/>
      <c r="JZ248" s="3"/>
      <c r="KA248" s="3"/>
      <c r="KB248" s="3"/>
      <c r="KC248" s="3"/>
      <c r="KD248" s="3"/>
      <c r="KE248" s="3"/>
      <c r="KF248" s="3"/>
      <c r="KG248" s="3"/>
      <c r="KH248" s="3"/>
      <c r="KI248" s="3"/>
      <c r="KJ248" s="3"/>
      <c r="KK248" s="3"/>
      <c r="KL248" s="3"/>
      <c r="KM248" s="3"/>
      <c r="KN248" s="3"/>
      <c r="KO248" s="3"/>
      <c r="KP248" s="3"/>
      <c r="KQ248" s="3"/>
      <c r="KR248" s="3"/>
      <c r="KS248" s="3"/>
      <c r="KT248" s="3"/>
      <c r="KU248" s="3"/>
      <c r="KV248" s="3"/>
      <c r="KW248" s="3"/>
      <c r="KX248" s="3"/>
      <c r="KY248" s="3"/>
      <c r="KZ248" s="3"/>
      <c r="LA248" s="3"/>
      <c r="LB248" s="3"/>
      <c r="LC248" s="3"/>
      <c r="LD248" s="3"/>
      <c r="LE248" s="3"/>
      <c r="LF248" s="3"/>
      <c r="LG248" s="3"/>
      <c r="LH248" s="3"/>
      <c r="LI248" s="3"/>
      <c r="LJ248" s="3"/>
      <c r="LK248" s="3"/>
      <c r="LL248" s="3"/>
      <c r="LM248" s="3"/>
      <c r="LN248" s="3"/>
      <c r="LO248" s="3"/>
      <c r="LP248" s="3"/>
      <c r="LQ248" s="3"/>
      <c r="LR248" s="3"/>
      <c r="LS248" s="3"/>
      <c r="LT248" s="3"/>
      <c r="LU248" s="3"/>
      <c r="LV248" s="3"/>
      <c r="LW248" s="3"/>
      <c r="LX248" s="3"/>
      <c r="LY248" s="3"/>
      <c r="LZ248" s="3"/>
      <c r="MA248" s="3"/>
      <c r="MB248" s="3"/>
      <c r="MC248" s="3"/>
      <c r="MD248" s="3"/>
      <c r="ME248" s="3"/>
      <c r="MF248" s="3"/>
      <c r="MG248" s="3"/>
      <c r="MH248" s="3"/>
      <c r="MI248" s="3"/>
      <c r="MJ248" s="3"/>
      <c r="MK248" s="3"/>
      <c r="ML248" s="3"/>
      <c r="MM248" s="3"/>
      <c r="MN248" s="3"/>
      <c r="MO248" s="3"/>
      <c r="MP248" s="3"/>
      <c r="MQ248" s="3"/>
      <c r="MR248" s="3"/>
      <c r="MS248" s="3"/>
      <c r="MT248" s="3"/>
      <c r="MU248" s="3"/>
      <c r="MV248" s="3"/>
      <c r="MW248" s="3"/>
      <c r="MX248" s="3"/>
      <c r="MY248" s="3"/>
      <c r="MZ248" s="3"/>
      <c r="NA248" s="3"/>
      <c r="NB248" s="3"/>
      <c r="NC248" s="3"/>
      <c r="ND248" s="3"/>
      <c r="NE248" s="3"/>
      <c r="NF248" s="3"/>
      <c r="NG248" s="3"/>
      <c r="NH248" s="3"/>
      <c r="NI248" s="3"/>
      <c r="NJ248" s="3"/>
      <c r="NK248" s="3"/>
      <c r="NL248" s="3"/>
      <c r="NM248" s="3"/>
      <c r="NN248" s="3"/>
      <c r="NO248" s="3"/>
      <c r="NP248" s="3"/>
      <c r="NQ248" s="3"/>
      <c r="NR248" s="3"/>
      <c r="NS248" s="3"/>
      <c r="NT248" s="3"/>
      <c r="NU248" s="3"/>
      <c r="NV248" s="3"/>
      <c r="NW248" s="3"/>
      <c r="NX248" s="3"/>
      <c r="NY248" s="3"/>
      <c r="NZ248" s="3"/>
      <c r="OA248" s="3"/>
      <c r="OB248" s="3"/>
      <c r="OC248" s="3"/>
      <c r="OD248" s="3"/>
      <c r="OE248" s="3"/>
      <c r="OF248" s="3"/>
      <c r="OG248" s="3"/>
      <c r="OH248" s="3"/>
      <c r="OI248" s="3"/>
      <c r="OJ248" s="3"/>
      <c r="OK248" s="3"/>
      <c r="OL248" s="3"/>
      <c r="OM248" s="3"/>
      <c r="ON248" s="3"/>
      <c r="OO248" s="3"/>
      <c r="OP248" s="3"/>
      <c r="OQ248" s="3"/>
      <c r="OR248" s="3"/>
      <c r="OS248" s="3"/>
      <c r="OT248" s="3"/>
      <c r="OU248" s="3"/>
      <c r="OV248" s="3"/>
      <c r="OW248" s="3"/>
      <c r="OX248" s="3"/>
      <c r="OY248" s="3"/>
      <c r="OZ248" s="3"/>
      <c r="PA248" s="3"/>
      <c r="PB248" s="3"/>
      <c r="PC248" s="3"/>
      <c r="PD248" s="3"/>
      <c r="PE248" s="3"/>
    </row>
    <row r="249" spans="1:421" s="469" customFormat="1" ht="111" customHeight="1">
      <c r="A249" s="677">
        <v>20</v>
      </c>
      <c r="B249" s="600">
        <v>7000024508</v>
      </c>
      <c r="C249" s="600">
        <v>1790</v>
      </c>
      <c r="D249" s="600">
        <v>120</v>
      </c>
      <c r="E249" s="600">
        <v>150</v>
      </c>
      <c r="F249" s="600" t="s">
        <v>527</v>
      </c>
      <c r="G249" s="599">
        <v>100044205</v>
      </c>
      <c r="H249" s="321"/>
      <c r="I249" s="322"/>
      <c r="J249" s="321"/>
      <c r="K249" s="320"/>
      <c r="L249" s="600" t="s">
        <v>555</v>
      </c>
      <c r="M249" s="600" t="s">
        <v>219</v>
      </c>
      <c r="N249" s="600">
        <v>4</v>
      </c>
      <c r="O249" s="465"/>
      <c r="P249" s="601">
        <v>18</v>
      </c>
      <c r="Q249" s="318" t="str">
        <f t="shared" ref="Q249:Q312" si="37">IF(O249=0, "INCLUDED", IF(ISERROR(O249*N249), O249, O249*N249))</f>
        <v>INCLUDED</v>
      </c>
      <c r="R249" s="318" t="str">
        <f t="shared" ref="R249:R312" si="38">IF(P249="", "INCLUDED", IF(ISERROR((P249*Q249)/100), Q249, (P249*Q249)/100))</f>
        <v>INCLUDED</v>
      </c>
      <c r="S249" s="318" t="str">
        <f t="shared" ref="S249:S312" si="39">IF(O249=0,"INCLUDED",IF(ISERROR(R249+Q249),Q249,(Q249+R249)))</f>
        <v>INCLUDED</v>
      </c>
      <c r="T249" s="466">
        <f t="shared" si="9"/>
        <v>0</v>
      </c>
      <c r="U249" s="300">
        <f t="shared" si="10"/>
        <v>0</v>
      </c>
      <c r="V249" s="371">
        <f>Discount!$J$36</f>
        <v>0</v>
      </c>
      <c r="W249" s="300">
        <f t="shared" si="11"/>
        <v>0</v>
      </c>
      <c r="X249" s="301">
        <f t="shared" si="12"/>
        <v>0</v>
      </c>
      <c r="Y249" s="467">
        <f t="shared" si="13"/>
        <v>0</v>
      </c>
      <c r="Z249" s="546">
        <f t="shared" si="14"/>
        <v>0</v>
      </c>
      <c r="AA249" s="467">
        <f t="shared" si="15"/>
        <v>0</v>
      </c>
      <c r="AB249" s="468">
        <f t="shared" si="16"/>
        <v>0</v>
      </c>
      <c r="AC249" s="467">
        <f t="shared" si="17"/>
        <v>0</v>
      </c>
      <c r="AD249" s="468"/>
      <c r="AE249" s="550"/>
      <c r="AF249" s="6"/>
      <c r="AG249" s="6"/>
      <c r="AH249" s="6"/>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c r="FV249" s="3"/>
      <c r="FW249" s="3"/>
      <c r="FX249" s="3"/>
      <c r="FY249" s="3"/>
      <c r="FZ249" s="3"/>
      <c r="GA249" s="3"/>
      <c r="GB249" s="3"/>
      <c r="GC249" s="3"/>
      <c r="GD249" s="3"/>
      <c r="GE249" s="3"/>
      <c r="GF249" s="3"/>
      <c r="GG249" s="3"/>
      <c r="GH249" s="3"/>
      <c r="GI249" s="3"/>
      <c r="GJ249" s="3"/>
      <c r="GK249" s="3"/>
      <c r="GL249" s="3"/>
      <c r="GM249" s="3"/>
      <c r="GN249" s="3"/>
      <c r="GO249" s="3"/>
      <c r="GP249" s="3"/>
      <c r="GQ249" s="3"/>
      <c r="GR249" s="3"/>
      <c r="GS249" s="3"/>
      <c r="GT249" s="3"/>
      <c r="GU249" s="3"/>
      <c r="GV249" s="3"/>
      <c r="GW249" s="3"/>
      <c r="GX249" s="3"/>
      <c r="GY249" s="3"/>
      <c r="GZ249" s="3"/>
      <c r="HA249" s="3"/>
      <c r="HB249" s="3"/>
      <c r="HC249" s="3"/>
      <c r="HD249" s="3"/>
      <c r="HE249" s="3"/>
      <c r="HF249" s="3"/>
      <c r="HG249" s="3"/>
      <c r="HH249" s="3"/>
      <c r="HI249" s="3"/>
      <c r="HJ249" s="3"/>
      <c r="HK249" s="3"/>
      <c r="HL249" s="3"/>
      <c r="HM249" s="3"/>
      <c r="HN249" s="3"/>
      <c r="HO249" s="3"/>
      <c r="HP249" s="3"/>
      <c r="HQ249" s="3"/>
      <c r="HR249" s="3"/>
      <c r="HS249" s="3"/>
      <c r="HT249" s="3"/>
      <c r="HU249" s="3"/>
      <c r="HV249" s="3"/>
      <c r="HW249" s="3"/>
      <c r="HX249" s="3"/>
      <c r="HY249" s="3"/>
      <c r="HZ249" s="3"/>
      <c r="IA249" s="3"/>
      <c r="IB249" s="3"/>
      <c r="IC249" s="3"/>
      <c r="ID249" s="3"/>
      <c r="IE249" s="3"/>
      <c r="IF249" s="3"/>
      <c r="IG249" s="3"/>
      <c r="IH249" s="3"/>
      <c r="II249" s="3"/>
      <c r="IJ249" s="3"/>
      <c r="IK249" s="3"/>
      <c r="IL249" s="3"/>
      <c r="IM249" s="3"/>
      <c r="IN249" s="3"/>
      <c r="IO249" s="3"/>
      <c r="IP249" s="3"/>
      <c r="IQ249" s="3"/>
      <c r="IR249" s="3"/>
      <c r="IS249" s="3"/>
      <c r="IT249" s="3"/>
      <c r="IU249" s="3"/>
      <c r="IV249" s="3"/>
      <c r="IW249" s="3"/>
      <c r="IX249" s="3"/>
      <c r="IY249" s="3"/>
      <c r="IZ249" s="3"/>
      <c r="JA249" s="3"/>
      <c r="JB249" s="3"/>
      <c r="JC249" s="3"/>
      <c r="JD249" s="3"/>
      <c r="JE249" s="3"/>
      <c r="JF249" s="3"/>
      <c r="JG249" s="3"/>
      <c r="JH249" s="3"/>
      <c r="JI249" s="3"/>
      <c r="JJ249" s="3"/>
      <c r="JK249" s="3"/>
      <c r="JL249" s="3"/>
      <c r="JM249" s="3"/>
      <c r="JN249" s="3"/>
      <c r="JO249" s="3"/>
      <c r="JP249" s="3"/>
      <c r="JQ249" s="3"/>
      <c r="JR249" s="3"/>
      <c r="JS249" s="3"/>
      <c r="JT249" s="3"/>
      <c r="JU249" s="3"/>
      <c r="JV249" s="3"/>
      <c r="JW249" s="3"/>
      <c r="JX249" s="3"/>
      <c r="JY249" s="3"/>
      <c r="JZ249" s="3"/>
      <c r="KA249" s="3"/>
      <c r="KB249" s="3"/>
      <c r="KC249" s="3"/>
      <c r="KD249" s="3"/>
      <c r="KE249" s="3"/>
      <c r="KF249" s="3"/>
      <c r="KG249" s="3"/>
      <c r="KH249" s="3"/>
      <c r="KI249" s="3"/>
      <c r="KJ249" s="3"/>
      <c r="KK249" s="3"/>
      <c r="KL249" s="3"/>
      <c r="KM249" s="3"/>
      <c r="KN249" s="3"/>
      <c r="KO249" s="3"/>
      <c r="KP249" s="3"/>
      <c r="KQ249" s="3"/>
      <c r="KR249" s="3"/>
      <c r="KS249" s="3"/>
      <c r="KT249" s="3"/>
      <c r="KU249" s="3"/>
      <c r="KV249" s="3"/>
      <c r="KW249" s="3"/>
      <c r="KX249" s="3"/>
      <c r="KY249" s="3"/>
      <c r="KZ249" s="3"/>
      <c r="LA249" s="3"/>
      <c r="LB249" s="3"/>
      <c r="LC249" s="3"/>
      <c r="LD249" s="3"/>
      <c r="LE249" s="3"/>
      <c r="LF249" s="3"/>
      <c r="LG249" s="3"/>
      <c r="LH249" s="3"/>
      <c r="LI249" s="3"/>
      <c r="LJ249" s="3"/>
      <c r="LK249" s="3"/>
      <c r="LL249" s="3"/>
      <c r="LM249" s="3"/>
      <c r="LN249" s="3"/>
      <c r="LO249" s="3"/>
      <c r="LP249" s="3"/>
      <c r="LQ249" s="3"/>
      <c r="LR249" s="3"/>
      <c r="LS249" s="3"/>
      <c r="LT249" s="3"/>
      <c r="LU249" s="3"/>
      <c r="LV249" s="3"/>
      <c r="LW249" s="3"/>
      <c r="LX249" s="3"/>
      <c r="LY249" s="3"/>
      <c r="LZ249" s="3"/>
      <c r="MA249" s="3"/>
      <c r="MB249" s="3"/>
      <c r="MC249" s="3"/>
      <c r="MD249" s="3"/>
      <c r="ME249" s="3"/>
      <c r="MF249" s="3"/>
      <c r="MG249" s="3"/>
      <c r="MH249" s="3"/>
      <c r="MI249" s="3"/>
      <c r="MJ249" s="3"/>
      <c r="MK249" s="3"/>
      <c r="ML249" s="3"/>
      <c r="MM249" s="3"/>
      <c r="MN249" s="3"/>
      <c r="MO249" s="3"/>
      <c r="MP249" s="3"/>
      <c r="MQ249" s="3"/>
      <c r="MR249" s="3"/>
      <c r="MS249" s="3"/>
      <c r="MT249" s="3"/>
      <c r="MU249" s="3"/>
      <c r="MV249" s="3"/>
      <c r="MW249" s="3"/>
      <c r="MX249" s="3"/>
      <c r="MY249" s="3"/>
      <c r="MZ249" s="3"/>
      <c r="NA249" s="3"/>
      <c r="NB249" s="3"/>
      <c r="NC249" s="3"/>
      <c r="ND249" s="3"/>
      <c r="NE249" s="3"/>
      <c r="NF249" s="3"/>
      <c r="NG249" s="3"/>
      <c r="NH249" s="3"/>
      <c r="NI249" s="3"/>
      <c r="NJ249" s="3"/>
      <c r="NK249" s="3"/>
      <c r="NL249" s="3"/>
      <c r="NM249" s="3"/>
      <c r="NN249" s="3"/>
      <c r="NO249" s="3"/>
      <c r="NP249" s="3"/>
      <c r="NQ249" s="3"/>
      <c r="NR249" s="3"/>
      <c r="NS249" s="3"/>
      <c r="NT249" s="3"/>
      <c r="NU249" s="3"/>
      <c r="NV249" s="3"/>
      <c r="NW249" s="3"/>
      <c r="NX249" s="3"/>
      <c r="NY249" s="3"/>
      <c r="NZ249" s="3"/>
      <c r="OA249" s="3"/>
      <c r="OB249" s="3"/>
      <c r="OC249" s="3"/>
      <c r="OD249" s="3"/>
      <c r="OE249" s="3"/>
      <c r="OF249" s="3"/>
      <c r="OG249" s="3"/>
      <c r="OH249" s="3"/>
      <c r="OI249" s="3"/>
      <c r="OJ249" s="3"/>
      <c r="OK249" s="3"/>
      <c r="OL249" s="3"/>
      <c r="OM249" s="3"/>
      <c r="ON249" s="3"/>
      <c r="OO249" s="3"/>
      <c r="OP249" s="3"/>
      <c r="OQ249" s="3"/>
      <c r="OR249" s="3"/>
      <c r="OS249" s="3"/>
      <c r="OT249" s="3"/>
      <c r="OU249" s="3"/>
      <c r="OV249" s="3"/>
      <c r="OW249" s="3"/>
      <c r="OX249" s="3"/>
      <c r="OY249" s="3"/>
      <c r="OZ249" s="3"/>
      <c r="PA249" s="3"/>
      <c r="PB249" s="3"/>
      <c r="PC249" s="3"/>
      <c r="PD249" s="3"/>
      <c r="PE249" s="3"/>
    </row>
    <row r="250" spans="1:421" s="469" customFormat="1" ht="111" customHeight="1">
      <c r="A250" s="677">
        <v>21</v>
      </c>
      <c r="B250" s="600">
        <v>7000024508</v>
      </c>
      <c r="C250" s="600">
        <v>1790</v>
      </c>
      <c r="D250" s="600">
        <v>120</v>
      </c>
      <c r="E250" s="600">
        <v>160</v>
      </c>
      <c r="F250" s="600" t="s">
        <v>527</v>
      </c>
      <c r="G250" s="599">
        <v>100044208</v>
      </c>
      <c r="H250" s="321"/>
      <c r="I250" s="322"/>
      <c r="J250" s="321"/>
      <c r="K250" s="320"/>
      <c r="L250" s="600" t="s">
        <v>557</v>
      </c>
      <c r="M250" s="600" t="s">
        <v>219</v>
      </c>
      <c r="N250" s="600">
        <v>4</v>
      </c>
      <c r="O250" s="465"/>
      <c r="P250" s="601">
        <v>18</v>
      </c>
      <c r="Q250" s="318" t="str">
        <f t="shared" si="37"/>
        <v>INCLUDED</v>
      </c>
      <c r="R250" s="318" t="str">
        <f t="shared" si="38"/>
        <v>INCLUDED</v>
      </c>
      <c r="S250" s="318" t="str">
        <f t="shared" si="39"/>
        <v>INCLUDED</v>
      </c>
      <c r="T250" s="466">
        <f t="shared" si="9"/>
        <v>0</v>
      </c>
      <c r="U250" s="300">
        <f t="shared" si="10"/>
        <v>0</v>
      </c>
      <c r="V250" s="371">
        <f>Discount!$J$36</f>
        <v>0</v>
      </c>
      <c r="W250" s="300">
        <f t="shared" si="11"/>
        <v>0</v>
      </c>
      <c r="X250" s="301">
        <f t="shared" si="12"/>
        <v>0</v>
      </c>
      <c r="Y250" s="467">
        <f t="shared" si="13"/>
        <v>0</v>
      </c>
      <c r="Z250" s="546">
        <f t="shared" si="14"/>
        <v>0</v>
      </c>
      <c r="AA250" s="467">
        <f t="shared" si="15"/>
        <v>0</v>
      </c>
      <c r="AB250" s="468">
        <f t="shared" si="16"/>
        <v>0</v>
      </c>
      <c r="AC250" s="467">
        <f t="shared" si="17"/>
        <v>0</v>
      </c>
      <c r="AD250" s="468"/>
      <c r="AE250" s="550"/>
      <c r="AF250" s="6"/>
      <c r="AG250" s="6"/>
      <c r="AH250" s="6"/>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c r="FV250" s="3"/>
      <c r="FW250" s="3"/>
      <c r="FX250" s="3"/>
      <c r="FY250" s="3"/>
      <c r="FZ250" s="3"/>
      <c r="GA250" s="3"/>
      <c r="GB250" s="3"/>
      <c r="GC250" s="3"/>
      <c r="GD250" s="3"/>
      <c r="GE250" s="3"/>
      <c r="GF250" s="3"/>
      <c r="GG250" s="3"/>
      <c r="GH250" s="3"/>
      <c r="GI250" s="3"/>
      <c r="GJ250" s="3"/>
      <c r="GK250" s="3"/>
      <c r="GL250" s="3"/>
      <c r="GM250" s="3"/>
      <c r="GN250" s="3"/>
      <c r="GO250" s="3"/>
      <c r="GP250" s="3"/>
      <c r="GQ250" s="3"/>
      <c r="GR250" s="3"/>
      <c r="GS250" s="3"/>
      <c r="GT250" s="3"/>
      <c r="GU250" s="3"/>
      <c r="GV250" s="3"/>
      <c r="GW250" s="3"/>
      <c r="GX250" s="3"/>
      <c r="GY250" s="3"/>
      <c r="GZ250" s="3"/>
      <c r="HA250" s="3"/>
      <c r="HB250" s="3"/>
      <c r="HC250" s="3"/>
      <c r="HD250" s="3"/>
      <c r="HE250" s="3"/>
      <c r="HF250" s="3"/>
      <c r="HG250" s="3"/>
      <c r="HH250" s="3"/>
      <c r="HI250" s="3"/>
      <c r="HJ250" s="3"/>
      <c r="HK250" s="3"/>
      <c r="HL250" s="3"/>
      <c r="HM250" s="3"/>
      <c r="HN250" s="3"/>
      <c r="HO250" s="3"/>
      <c r="HP250" s="3"/>
      <c r="HQ250" s="3"/>
      <c r="HR250" s="3"/>
      <c r="HS250" s="3"/>
      <c r="HT250" s="3"/>
      <c r="HU250" s="3"/>
      <c r="HV250" s="3"/>
      <c r="HW250" s="3"/>
      <c r="HX250" s="3"/>
      <c r="HY250" s="3"/>
      <c r="HZ250" s="3"/>
      <c r="IA250" s="3"/>
      <c r="IB250" s="3"/>
      <c r="IC250" s="3"/>
      <c r="ID250" s="3"/>
      <c r="IE250" s="3"/>
      <c r="IF250" s="3"/>
      <c r="IG250" s="3"/>
      <c r="IH250" s="3"/>
      <c r="II250" s="3"/>
      <c r="IJ250" s="3"/>
      <c r="IK250" s="3"/>
      <c r="IL250" s="3"/>
      <c r="IM250" s="3"/>
      <c r="IN250" s="3"/>
      <c r="IO250" s="3"/>
      <c r="IP250" s="3"/>
      <c r="IQ250" s="3"/>
      <c r="IR250" s="3"/>
      <c r="IS250" s="3"/>
      <c r="IT250" s="3"/>
      <c r="IU250" s="3"/>
      <c r="IV250" s="3"/>
      <c r="IW250" s="3"/>
      <c r="IX250" s="3"/>
      <c r="IY250" s="3"/>
      <c r="IZ250" s="3"/>
      <c r="JA250" s="3"/>
      <c r="JB250" s="3"/>
      <c r="JC250" s="3"/>
      <c r="JD250" s="3"/>
      <c r="JE250" s="3"/>
      <c r="JF250" s="3"/>
      <c r="JG250" s="3"/>
      <c r="JH250" s="3"/>
      <c r="JI250" s="3"/>
      <c r="JJ250" s="3"/>
      <c r="JK250" s="3"/>
      <c r="JL250" s="3"/>
      <c r="JM250" s="3"/>
      <c r="JN250" s="3"/>
      <c r="JO250" s="3"/>
      <c r="JP250" s="3"/>
      <c r="JQ250" s="3"/>
      <c r="JR250" s="3"/>
      <c r="JS250" s="3"/>
      <c r="JT250" s="3"/>
      <c r="JU250" s="3"/>
      <c r="JV250" s="3"/>
      <c r="JW250" s="3"/>
      <c r="JX250" s="3"/>
      <c r="JY250" s="3"/>
      <c r="JZ250" s="3"/>
      <c r="KA250" s="3"/>
      <c r="KB250" s="3"/>
      <c r="KC250" s="3"/>
      <c r="KD250" s="3"/>
      <c r="KE250" s="3"/>
      <c r="KF250" s="3"/>
      <c r="KG250" s="3"/>
      <c r="KH250" s="3"/>
      <c r="KI250" s="3"/>
      <c r="KJ250" s="3"/>
      <c r="KK250" s="3"/>
      <c r="KL250" s="3"/>
      <c r="KM250" s="3"/>
      <c r="KN250" s="3"/>
      <c r="KO250" s="3"/>
      <c r="KP250" s="3"/>
      <c r="KQ250" s="3"/>
      <c r="KR250" s="3"/>
      <c r="KS250" s="3"/>
      <c r="KT250" s="3"/>
      <c r="KU250" s="3"/>
      <c r="KV250" s="3"/>
      <c r="KW250" s="3"/>
      <c r="KX250" s="3"/>
      <c r="KY250" s="3"/>
      <c r="KZ250" s="3"/>
      <c r="LA250" s="3"/>
      <c r="LB250" s="3"/>
      <c r="LC250" s="3"/>
      <c r="LD250" s="3"/>
      <c r="LE250" s="3"/>
      <c r="LF250" s="3"/>
      <c r="LG250" s="3"/>
      <c r="LH250" s="3"/>
      <c r="LI250" s="3"/>
      <c r="LJ250" s="3"/>
      <c r="LK250" s="3"/>
      <c r="LL250" s="3"/>
      <c r="LM250" s="3"/>
      <c r="LN250" s="3"/>
      <c r="LO250" s="3"/>
      <c r="LP250" s="3"/>
      <c r="LQ250" s="3"/>
      <c r="LR250" s="3"/>
      <c r="LS250" s="3"/>
      <c r="LT250" s="3"/>
      <c r="LU250" s="3"/>
      <c r="LV250" s="3"/>
      <c r="LW250" s="3"/>
      <c r="LX250" s="3"/>
      <c r="LY250" s="3"/>
      <c r="LZ250" s="3"/>
      <c r="MA250" s="3"/>
      <c r="MB250" s="3"/>
      <c r="MC250" s="3"/>
      <c r="MD250" s="3"/>
      <c r="ME250" s="3"/>
      <c r="MF250" s="3"/>
      <c r="MG250" s="3"/>
      <c r="MH250" s="3"/>
      <c r="MI250" s="3"/>
      <c r="MJ250" s="3"/>
      <c r="MK250" s="3"/>
      <c r="ML250" s="3"/>
      <c r="MM250" s="3"/>
      <c r="MN250" s="3"/>
      <c r="MO250" s="3"/>
      <c r="MP250" s="3"/>
      <c r="MQ250" s="3"/>
      <c r="MR250" s="3"/>
      <c r="MS250" s="3"/>
      <c r="MT250" s="3"/>
      <c r="MU250" s="3"/>
      <c r="MV250" s="3"/>
      <c r="MW250" s="3"/>
      <c r="MX250" s="3"/>
      <c r="MY250" s="3"/>
      <c r="MZ250" s="3"/>
      <c r="NA250" s="3"/>
      <c r="NB250" s="3"/>
      <c r="NC250" s="3"/>
      <c r="ND250" s="3"/>
      <c r="NE250" s="3"/>
      <c r="NF250" s="3"/>
      <c r="NG250" s="3"/>
      <c r="NH250" s="3"/>
      <c r="NI250" s="3"/>
      <c r="NJ250" s="3"/>
      <c r="NK250" s="3"/>
      <c r="NL250" s="3"/>
      <c r="NM250" s="3"/>
      <c r="NN250" s="3"/>
      <c r="NO250" s="3"/>
      <c r="NP250" s="3"/>
      <c r="NQ250" s="3"/>
      <c r="NR250" s="3"/>
      <c r="NS250" s="3"/>
      <c r="NT250" s="3"/>
      <c r="NU250" s="3"/>
      <c r="NV250" s="3"/>
      <c r="NW250" s="3"/>
      <c r="NX250" s="3"/>
      <c r="NY250" s="3"/>
      <c r="NZ250" s="3"/>
      <c r="OA250" s="3"/>
      <c r="OB250" s="3"/>
      <c r="OC250" s="3"/>
      <c r="OD250" s="3"/>
      <c r="OE250" s="3"/>
      <c r="OF250" s="3"/>
      <c r="OG250" s="3"/>
      <c r="OH250" s="3"/>
      <c r="OI250" s="3"/>
      <c r="OJ250" s="3"/>
      <c r="OK250" s="3"/>
      <c r="OL250" s="3"/>
      <c r="OM250" s="3"/>
      <c r="ON250" s="3"/>
      <c r="OO250" s="3"/>
      <c r="OP250" s="3"/>
      <c r="OQ250" s="3"/>
      <c r="OR250" s="3"/>
      <c r="OS250" s="3"/>
      <c r="OT250" s="3"/>
      <c r="OU250" s="3"/>
      <c r="OV250" s="3"/>
      <c r="OW250" s="3"/>
      <c r="OX250" s="3"/>
      <c r="OY250" s="3"/>
      <c r="OZ250" s="3"/>
      <c r="PA250" s="3"/>
      <c r="PB250" s="3"/>
      <c r="PC250" s="3"/>
      <c r="PD250" s="3"/>
      <c r="PE250" s="3"/>
    </row>
    <row r="251" spans="1:421" s="469" customFormat="1" ht="111" customHeight="1">
      <c r="A251" s="677">
        <v>22</v>
      </c>
      <c r="B251" s="600">
        <v>7000024508</v>
      </c>
      <c r="C251" s="600">
        <v>1790</v>
      </c>
      <c r="D251" s="600">
        <v>120</v>
      </c>
      <c r="E251" s="600">
        <v>170</v>
      </c>
      <c r="F251" s="600" t="s">
        <v>527</v>
      </c>
      <c r="G251" s="599">
        <v>100044262</v>
      </c>
      <c r="H251" s="321"/>
      <c r="I251" s="322"/>
      <c r="J251" s="321"/>
      <c r="K251" s="320"/>
      <c r="L251" s="600" t="s">
        <v>558</v>
      </c>
      <c r="M251" s="600" t="s">
        <v>219</v>
      </c>
      <c r="N251" s="600">
        <v>284</v>
      </c>
      <c r="O251" s="465"/>
      <c r="P251" s="601">
        <v>18</v>
      </c>
      <c r="Q251" s="318" t="str">
        <f t="shared" si="37"/>
        <v>INCLUDED</v>
      </c>
      <c r="R251" s="318" t="str">
        <f t="shared" si="38"/>
        <v>INCLUDED</v>
      </c>
      <c r="S251" s="318" t="str">
        <f t="shared" si="39"/>
        <v>INCLUDED</v>
      </c>
      <c r="T251" s="466">
        <f t="shared" si="9"/>
        <v>0</v>
      </c>
      <c r="U251" s="300">
        <f t="shared" si="10"/>
        <v>0</v>
      </c>
      <c r="V251" s="371">
        <f>Discount!$J$36</f>
        <v>0</v>
      </c>
      <c r="W251" s="300">
        <f t="shared" si="11"/>
        <v>0</v>
      </c>
      <c r="X251" s="301">
        <f t="shared" si="12"/>
        <v>0</v>
      </c>
      <c r="Y251" s="467">
        <f t="shared" si="13"/>
        <v>0</v>
      </c>
      <c r="Z251" s="546">
        <f t="shared" si="14"/>
        <v>0</v>
      </c>
      <c r="AA251" s="467">
        <f t="shared" si="15"/>
        <v>0</v>
      </c>
      <c r="AB251" s="468">
        <f t="shared" si="16"/>
        <v>0</v>
      </c>
      <c r="AC251" s="467">
        <f t="shared" si="17"/>
        <v>0</v>
      </c>
      <c r="AD251" s="468"/>
      <c r="AE251" s="550"/>
      <c r="AF251" s="6"/>
      <c r="AG251" s="6"/>
      <c r="AH251" s="6"/>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c r="FV251" s="3"/>
      <c r="FW251" s="3"/>
      <c r="FX251" s="3"/>
      <c r="FY251" s="3"/>
      <c r="FZ251" s="3"/>
      <c r="GA251" s="3"/>
      <c r="GB251" s="3"/>
      <c r="GC251" s="3"/>
      <c r="GD251" s="3"/>
      <c r="GE251" s="3"/>
      <c r="GF251" s="3"/>
      <c r="GG251" s="3"/>
      <c r="GH251" s="3"/>
      <c r="GI251" s="3"/>
      <c r="GJ251" s="3"/>
      <c r="GK251" s="3"/>
      <c r="GL251" s="3"/>
      <c r="GM251" s="3"/>
      <c r="GN251" s="3"/>
      <c r="GO251" s="3"/>
      <c r="GP251" s="3"/>
      <c r="GQ251" s="3"/>
      <c r="GR251" s="3"/>
      <c r="GS251" s="3"/>
      <c r="GT251" s="3"/>
      <c r="GU251" s="3"/>
      <c r="GV251" s="3"/>
      <c r="GW251" s="3"/>
      <c r="GX251" s="3"/>
      <c r="GY251" s="3"/>
      <c r="GZ251" s="3"/>
      <c r="HA251" s="3"/>
      <c r="HB251" s="3"/>
      <c r="HC251" s="3"/>
      <c r="HD251" s="3"/>
      <c r="HE251" s="3"/>
      <c r="HF251" s="3"/>
      <c r="HG251" s="3"/>
      <c r="HH251" s="3"/>
      <c r="HI251" s="3"/>
      <c r="HJ251" s="3"/>
      <c r="HK251" s="3"/>
      <c r="HL251" s="3"/>
      <c r="HM251" s="3"/>
      <c r="HN251" s="3"/>
      <c r="HO251" s="3"/>
      <c r="HP251" s="3"/>
      <c r="HQ251" s="3"/>
      <c r="HR251" s="3"/>
      <c r="HS251" s="3"/>
      <c r="HT251" s="3"/>
      <c r="HU251" s="3"/>
      <c r="HV251" s="3"/>
      <c r="HW251" s="3"/>
      <c r="HX251" s="3"/>
      <c r="HY251" s="3"/>
      <c r="HZ251" s="3"/>
      <c r="IA251" s="3"/>
      <c r="IB251" s="3"/>
      <c r="IC251" s="3"/>
      <c r="ID251" s="3"/>
      <c r="IE251" s="3"/>
      <c r="IF251" s="3"/>
      <c r="IG251" s="3"/>
      <c r="IH251" s="3"/>
      <c r="II251" s="3"/>
      <c r="IJ251" s="3"/>
      <c r="IK251" s="3"/>
      <c r="IL251" s="3"/>
      <c r="IM251" s="3"/>
      <c r="IN251" s="3"/>
      <c r="IO251" s="3"/>
      <c r="IP251" s="3"/>
      <c r="IQ251" s="3"/>
      <c r="IR251" s="3"/>
      <c r="IS251" s="3"/>
      <c r="IT251" s="3"/>
      <c r="IU251" s="3"/>
      <c r="IV251" s="3"/>
      <c r="IW251" s="3"/>
      <c r="IX251" s="3"/>
      <c r="IY251" s="3"/>
      <c r="IZ251" s="3"/>
      <c r="JA251" s="3"/>
      <c r="JB251" s="3"/>
      <c r="JC251" s="3"/>
      <c r="JD251" s="3"/>
      <c r="JE251" s="3"/>
      <c r="JF251" s="3"/>
      <c r="JG251" s="3"/>
      <c r="JH251" s="3"/>
      <c r="JI251" s="3"/>
      <c r="JJ251" s="3"/>
      <c r="JK251" s="3"/>
      <c r="JL251" s="3"/>
      <c r="JM251" s="3"/>
      <c r="JN251" s="3"/>
      <c r="JO251" s="3"/>
      <c r="JP251" s="3"/>
      <c r="JQ251" s="3"/>
      <c r="JR251" s="3"/>
      <c r="JS251" s="3"/>
      <c r="JT251" s="3"/>
      <c r="JU251" s="3"/>
      <c r="JV251" s="3"/>
      <c r="JW251" s="3"/>
      <c r="JX251" s="3"/>
      <c r="JY251" s="3"/>
      <c r="JZ251" s="3"/>
      <c r="KA251" s="3"/>
      <c r="KB251" s="3"/>
      <c r="KC251" s="3"/>
      <c r="KD251" s="3"/>
      <c r="KE251" s="3"/>
      <c r="KF251" s="3"/>
      <c r="KG251" s="3"/>
      <c r="KH251" s="3"/>
      <c r="KI251" s="3"/>
      <c r="KJ251" s="3"/>
      <c r="KK251" s="3"/>
      <c r="KL251" s="3"/>
      <c r="KM251" s="3"/>
      <c r="KN251" s="3"/>
      <c r="KO251" s="3"/>
      <c r="KP251" s="3"/>
      <c r="KQ251" s="3"/>
      <c r="KR251" s="3"/>
      <c r="KS251" s="3"/>
      <c r="KT251" s="3"/>
      <c r="KU251" s="3"/>
      <c r="KV251" s="3"/>
      <c r="KW251" s="3"/>
      <c r="KX251" s="3"/>
      <c r="KY251" s="3"/>
      <c r="KZ251" s="3"/>
      <c r="LA251" s="3"/>
      <c r="LB251" s="3"/>
      <c r="LC251" s="3"/>
      <c r="LD251" s="3"/>
      <c r="LE251" s="3"/>
      <c r="LF251" s="3"/>
      <c r="LG251" s="3"/>
      <c r="LH251" s="3"/>
      <c r="LI251" s="3"/>
      <c r="LJ251" s="3"/>
      <c r="LK251" s="3"/>
      <c r="LL251" s="3"/>
      <c r="LM251" s="3"/>
      <c r="LN251" s="3"/>
      <c r="LO251" s="3"/>
      <c r="LP251" s="3"/>
      <c r="LQ251" s="3"/>
      <c r="LR251" s="3"/>
      <c r="LS251" s="3"/>
      <c r="LT251" s="3"/>
      <c r="LU251" s="3"/>
      <c r="LV251" s="3"/>
      <c r="LW251" s="3"/>
      <c r="LX251" s="3"/>
      <c r="LY251" s="3"/>
      <c r="LZ251" s="3"/>
      <c r="MA251" s="3"/>
      <c r="MB251" s="3"/>
      <c r="MC251" s="3"/>
      <c r="MD251" s="3"/>
      <c r="ME251" s="3"/>
      <c r="MF251" s="3"/>
      <c r="MG251" s="3"/>
      <c r="MH251" s="3"/>
      <c r="MI251" s="3"/>
      <c r="MJ251" s="3"/>
      <c r="MK251" s="3"/>
      <c r="ML251" s="3"/>
      <c r="MM251" s="3"/>
      <c r="MN251" s="3"/>
      <c r="MO251" s="3"/>
      <c r="MP251" s="3"/>
      <c r="MQ251" s="3"/>
      <c r="MR251" s="3"/>
      <c r="MS251" s="3"/>
      <c r="MT251" s="3"/>
      <c r="MU251" s="3"/>
      <c r="MV251" s="3"/>
      <c r="MW251" s="3"/>
      <c r="MX251" s="3"/>
      <c r="MY251" s="3"/>
      <c r="MZ251" s="3"/>
      <c r="NA251" s="3"/>
      <c r="NB251" s="3"/>
      <c r="NC251" s="3"/>
      <c r="ND251" s="3"/>
      <c r="NE251" s="3"/>
      <c r="NF251" s="3"/>
      <c r="NG251" s="3"/>
      <c r="NH251" s="3"/>
      <c r="NI251" s="3"/>
      <c r="NJ251" s="3"/>
      <c r="NK251" s="3"/>
      <c r="NL251" s="3"/>
      <c r="NM251" s="3"/>
      <c r="NN251" s="3"/>
      <c r="NO251" s="3"/>
      <c r="NP251" s="3"/>
      <c r="NQ251" s="3"/>
      <c r="NR251" s="3"/>
      <c r="NS251" s="3"/>
      <c r="NT251" s="3"/>
      <c r="NU251" s="3"/>
      <c r="NV251" s="3"/>
      <c r="NW251" s="3"/>
      <c r="NX251" s="3"/>
      <c r="NY251" s="3"/>
      <c r="NZ251" s="3"/>
      <c r="OA251" s="3"/>
      <c r="OB251" s="3"/>
      <c r="OC251" s="3"/>
      <c r="OD251" s="3"/>
      <c r="OE251" s="3"/>
      <c r="OF251" s="3"/>
      <c r="OG251" s="3"/>
      <c r="OH251" s="3"/>
      <c r="OI251" s="3"/>
      <c r="OJ251" s="3"/>
      <c r="OK251" s="3"/>
      <c r="OL251" s="3"/>
      <c r="OM251" s="3"/>
      <c r="ON251" s="3"/>
      <c r="OO251" s="3"/>
      <c r="OP251" s="3"/>
      <c r="OQ251" s="3"/>
      <c r="OR251" s="3"/>
      <c r="OS251" s="3"/>
      <c r="OT251" s="3"/>
      <c r="OU251" s="3"/>
      <c r="OV251" s="3"/>
      <c r="OW251" s="3"/>
      <c r="OX251" s="3"/>
      <c r="OY251" s="3"/>
      <c r="OZ251" s="3"/>
      <c r="PA251" s="3"/>
      <c r="PB251" s="3"/>
      <c r="PC251" s="3"/>
      <c r="PD251" s="3"/>
      <c r="PE251" s="3"/>
    </row>
    <row r="252" spans="1:421" s="469" customFormat="1" ht="111" customHeight="1">
      <c r="A252" s="677">
        <v>23</v>
      </c>
      <c r="B252" s="600">
        <v>7000024508</v>
      </c>
      <c r="C252" s="600">
        <v>1790</v>
      </c>
      <c r="D252" s="600">
        <v>120</v>
      </c>
      <c r="E252" s="600">
        <v>180</v>
      </c>
      <c r="F252" s="600" t="s">
        <v>527</v>
      </c>
      <c r="G252" s="599">
        <v>100044263</v>
      </c>
      <c r="H252" s="321"/>
      <c r="I252" s="322"/>
      <c r="J252" s="321"/>
      <c r="K252" s="320"/>
      <c r="L252" s="600" t="s">
        <v>559</v>
      </c>
      <c r="M252" s="600" t="s">
        <v>219</v>
      </c>
      <c r="N252" s="600">
        <v>378</v>
      </c>
      <c r="O252" s="465"/>
      <c r="P252" s="601">
        <v>18</v>
      </c>
      <c r="Q252" s="318" t="str">
        <f t="shared" si="37"/>
        <v>INCLUDED</v>
      </c>
      <c r="R252" s="318" t="str">
        <f t="shared" si="38"/>
        <v>INCLUDED</v>
      </c>
      <c r="S252" s="318" t="str">
        <f t="shared" si="39"/>
        <v>INCLUDED</v>
      </c>
      <c r="T252" s="466">
        <f t="shared" si="9"/>
        <v>0</v>
      </c>
      <c r="U252" s="300">
        <f t="shared" si="10"/>
        <v>0</v>
      </c>
      <c r="V252" s="371">
        <f>Discount!$J$36</f>
        <v>0</v>
      </c>
      <c r="W252" s="300">
        <f t="shared" si="11"/>
        <v>0</v>
      </c>
      <c r="X252" s="301">
        <f t="shared" si="12"/>
        <v>0</v>
      </c>
      <c r="Y252" s="467">
        <f t="shared" si="13"/>
        <v>0</v>
      </c>
      <c r="Z252" s="546">
        <f t="shared" si="14"/>
        <v>0</v>
      </c>
      <c r="AA252" s="467">
        <f t="shared" si="15"/>
        <v>0</v>
      </c>
      <c r="AB252" s="468">
        <f t="shared" si="16"/>
        <v>0</v>
      </c>
      <c r="AC252" s="467">
        <f t="shared" si="17"/>
        <v>0</v>
      </c>
      <c r="AD252" s="468"/>
      <c r="AE252" s="550"/>
      <c r="AF252" s="6"/>
      <c r="AG252" s="6"/>
      <c r="AH252" s="6"/>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c r="FV252" s="3"/>
      <c r="FW252" s="3"/>
      <c r="FX252" s="3"/>
      <c r="FY252" s="3"/>
      <c r="FZ252" s="3"/>
      <c r="GA252" s="3"/>
      <c r="GB252" s="3"/>
      <c r="GC252" s="3"/>
      <c r="GD252" s="3"/>
      <c r="GE252" s="3"/>
      <c r="GF252" s="3"/>
      <c r="GG252" s="3"/>
      <c r="GH252" s="3"/>
      <c r="GI252" s="3"/>
      <c r="GJ252" s="3"/>
      <c r="GK252" s="3"/>
      <c r="GL252" s="3"/>
      <c r="GM252" s="3"/>
      <c r="GN252" s="3"/>
      <c r="GO252" s="3"/>
      <c r="GP252" s="3"/>
      <c r="GQ252" s="3"/>
      <c r="GR252" s="3"/>
      <c r="GS252" s="3"/>
      <c r="GT252" s="3"/>
      <c r="GU252" s="3"/>
      <c r="GV252" s="3"/>
      <c r="GW252" s="3"/>
      <c r="GX252" s="3"/>
      <c r="GY252" s="3"/>
      <c r="GZ252" s="3"/>
      <c r="HA252" s="3"/>
      <c r="HB252" s="3"/>
      <c r="HC252" s="3"/>
      <c r="HD252" s="3"/>
      <c r="HE252" s="3"/>
      <c r="HF252" s="3"/>
      <c r="HG252" s="3"/>
      <c r="HH252" s="3"/>
      <c r="HI252" s="3"/>
      <c r="HJ252" s="3"/>
      <c r="HK252" s="3"/>
      <c r="HL252" s="3"/>
      <c r="HM252" s="3"/>
      <c r="HN252" s="3"/>
      <c r="HO252" s="3"/>
      <c r="HP252" s="3"/>
      <c r="HQ252" s="3"/>
      <c r="HR252" s="3"/>
      <c r="HS252" s="3"/>
      <c r="HT252" s="3"/>
      <c r="HU252" s="3"/>
      <c r="HV252" s="3"/>
      <c r="HW252" s="3"/>
      <c r="HX252" s="3"/>
      <c r="HY252" s="3"/>
      <c r="HZ252" s="3"/>
      <c r="IA252" s="3"/>
      <c r="IB252" s="3"/>
      <c r="IC252" s="3"/>
      <c r="ID252" s="3"/>
      <c r="IE252" s="3"/>
      <c r="IF252" s="3"/>
      <c r="IG252" s="3"/>
      <c r="IH252" s="3"/>
      <c r="II252" s="3"/>
      <c r="IJ252" s="3"/>
      <c r="IK252" s="3"/>
      <c r="IL252" s="3"/>
      <c r="IM252" s="3"/>
      <c r="IN252" s="3"/>
      <c r="IO252" s="3"/>
      <c r="IP252" s="3"/>
      <c r="IQ252" s="3"/>
      <c r="IR252" s="3"/>
      <c r="IS252" s="3"/>
      <c r="IT252" s="3"/>
      <c r="IU252" s="3"/>
      <c r="IV252" s="3"/>
      <c r="IW252" s="3"/>
      <c r="IX252" s="3"/>
      <c r="IY252" s="3"/>
      <c r="IZ252" s="3"/>
      <c r="JA252" s="3"/>
      <c r="JB252" s="3"/>
      <c r="JC252" s="3"/>
      <c r="JD252" s="3"/>
      <c r="JE252" s="3"/>
      <c r="JF252" s="3"/>
      <c r="JG252" s="3"/>
      <c r="JH252" s="3"/>
      <c r="JI252" s="3"/>
      <c r="JJ252" s="3"/>
      <c r="JK252" s="3"/>
      <c r="JL252" s="3"/>
      <c r="JM252" s="3"/>
      <c r="JN252" s="3"/>
      <c r="JO252" s="3"/>
      <c r="JP252" s="3"/>
      <c r="JQ252" s="3"/>
      <c r="JR252" s="3"/>
      <c r="JS252" s="3"/>
      <c r="JT252" s="3"/>
      <c r="JU252" s="3"/>
      <c r="JV252" s="3"/>
      <c r="JW252" s="3"/>
      <c r="JX252" s="3"/>
      <c r="JY252" s="3"/>
      <c r="JZ252" s="3"/>
      <c r="KA252" s="3"/>
      <c r="KB252" s="3"/>
      <c r="KC252" s="3"/>
      <c r="KD252" s="3"/>
      <c r="KE252" s="3"/>
      <c r="KF252" s="3"/>
      <c r="KG252" s="3"/>
      <c r="KH252" s="3"/>
      <c r="KI252" s="3"/>
      <c r="KJ252" s="3"/>
      <c r="KK252" s="3"/>
      <c r="KL252" s="3"/>
      <c r="KM252" s="3"/>
      <c r="KN252" s="3"/>
      <c r="KO252" s="3"/>
      <c r="KP252" s="3"/>
      <c r="KQ252" s="3"/>
      <c r="KR252" s="3"/>
      <c r="KS252" s="3"/>
      <c r="KT252" s="3"/>
      <c r="KU252" s="3"/>
      <c r="KV252" s="3"/>
      <c r="KW252" s="3"/>
      <c r="KX252" s="3"/>
      <c r="KY252" s="3"/>
      <c r="KZ252" s="3"/>
      <c r="LA252" s="3"/>
      <c r="LB252" s="3"/>
      <c r="LC252" s="3"/>
      <c r="LD252" s="3"/>
      <c r="LE252" s="3"/>
      <c r="LF252" s="3"/>
      <c r="LG252" s="3"/>
      <c r="LH252" s="3"/>
      <c r="LI252" s="3"/>
      <c r="LJ252" s="3"/>
      <c r="LK252" s="3"/>
      <c r="LL252" s="3"/>
      <c r="LM252" s="3"/>
      <c r="LN252" s="3"/>
      <c r="LO252" s="3"/>
      <c r="LP252" s="3"/>
      <c r="LQ252" s="3"/>
      <c r="LR252" s="3"/>
      <c r="LS252" s="3"/>
      <c r="LT252" s="3"/>
      <c r="LU252" s="3"/>
      <c r="LV252" s="3"/>
      <c r="LW252" s="3"/>
      <c r="LX252" s="3"/>
      <c r="LY252" s="3"/>
      <c r="LZ252" s="3"/>
      <c r="MA252" s="3"/>
      <c r="MB252" s="3"/>
      <c r="MC252" s="3"/>
      <c r="MD252" s="3"/>
      <c r="ME252" s="3"/>
      <c r="MF252" s="3"/>
      <c r="MG252" s="3"/>
      <c r="MH252" s="3"/>
      <c r="MI252" s="3"/>
      <c r="MJ252" s="3"/>
      <c r="MK252" s="3"/>
      <c r="ML252" s="3"/>
      <c r="MM252" s="3"/>
      <c r="MN252" s="3"/>
      <c r="MO252" s="3"/>
      <c r="MP252" s="3"/>
      <c r="MQ252" s="3"/>
      <c r="MR252" s="3"/>
      <c r="MS252" s="3"/>
      <c r="MT252" s="3"/>
      <c r="MU252" s="3"/>
      <c r="MV252" s="3"/>
      <c r="MW252" s="3"/>
      <c r="MX252" s="3"/>
      <c r="MY252" s="3"/>
      <c r="MZ252" s="3"/>
      <c r="NA252" s="3"/>
      <c r="NB252" s="3"/>
      <c r="NC252" s="3"/>
      <c r="ND252" s="3"/>
      <c r="NE252" s="3"/>
      <c r="NF252" s="3"/>
      <c r="NG252" s="3"/>
      <c r="NH252" s="3"/>
      <c r="NI252" s="3"/>
      <c r="NJ252" s="3"/>
      <c r="NK252" s="3"/>
      <c r="NL252" s="3"/>
      <c r="NM252" s="3"/>
      <c r="NN252" s="3"/>
      <c r="NO252" s="3"/>
      <c r="NP252" s="3"/>
      <c r="NQ252" s="3"/>
      <c r="NR252" s="3"/>
      <c r="NS252" s="3"/>
      <c r="NT252" s="3"/>
      <c r="NU252" s="3"/>
      <c r="NV252" s="3"/>
      <c r="NW252" s="3"/>
      <c r="NX252" s="3"/>
      <c r="NY252" s="3"/>
      <c r="NZ252" s="3"/>
      <c r="OA252" s="3"/>
      <c r="OB252" s="3"/>
      <c r="OC252" s="3"/>
      <c r="OD252" s="3"/>
      <c r="OE252" s="3"/>
      <c r="OF252" s="3"/>
      <c r="OG252" s="3"/>
      <c r="OH252" s="3"/>
      <c r="OI252" s="3"/>
      <c r="OJ252" s="3"/>
      <c r="OK252" s="3"/>
      <c r="OL252" s="3"/>
      <c r="OM252" s="3"/>
      <c r="ON252" s="3"/>
      <c r="OO252" s="3"/>
      <c r="OP252" s="3"/>
      <c r="OQ252" s="3"/>
      <c r="OR252" s="3"/>
      <c r="OS252" s="3"/>
      <c r="OT252" s="3"/>
      <c r="OU252" s="3"/>
      <c r="OV252" s="3"/>
      <c r="OW252" s="3"/>
      <c r="OX252" s="3"/>
      <c r="OY252" s="3"/>
      <c r="OZ252" s="3"/>
      <c r="PA252" s="3"/>
      <c r="PB252" s="3"/>
      <c r="PC252" s="3"/>
      <c r="PD252" s="3"/>
      <c r="PE252" s="3"/>
    </row>
    <row r="253" spans="1:421" s="469" customFormat="1" ht="111" customHeight="1">
      <c r="A253" s="677">
        <v>24</v>
      </c>
      <c r="B253" s="600">
        <v>7000024508</v>
      </c>
      <c r="C253" s="600">
        <v>1790</v>
      </c>
      <c r="D253" s="600">
        <v>120</v>
      </c>
      <c r="E253" s="600">
        <v>190</v>
      </c>
      <c r="F253" s="600" t="s">
        <v>527</v>
      </c>
      <c r="G253" s="599">
        <v>100044264</v>
      </c>
      <c r="H253" s="321"/>
      <c r="I253" s="322"/>
      <c r="J253" s="321"/>
      <c r="K253" s="320"/>
      <c r="L253" s="600" t="s">
        <v>560</v>
      </c>
      <c r="M253" s="600" t="s">
        <v>219</v>
      </c>
      <c r="N253" s="600">
        <v>229</v>
      </c>
      <c r="O253" s="465"/>
      <c r="P253" s="601">
        <v>18</v>
      </c>
      <c r="Q253" s="318" t="str">
        <f t="shared" si="37"/>
        <v>INCLUDED</v>
      </c>
      <c r="R253" s="318" t="str">
        <f t="shared" si="38"/>
        <v>INCLUDED</v>
      </c>
      <c r="S253" s="318" t="str">
        <f t="shared" si="39"/>
        <v>INCLUDED</v>
      </c>
      <c r="T253" s="466">
        <f t="shared" si="9"/>
        <v>0</v>
      </c>
      <c r="U253" s="300">
        <f t="shared" si="10"/>
        <v>0</v>
      </c>
      <c r="V253" s="371">
        <f>Discount!$J$36</f>
        <v>0</v>
      </c>
      <c r="W253" s="300">
        <f t="shared" si="11"/>
        <v>0</v>
      </c>
      <c r="X253" s="301">
        <f t="shared" si="12"/>
        <v>0</v>
      </c>
      <c r="Y253" s="467">
        <f t="shared" si="13"/>
        <v>0</v>
      </c>
      <c r="Z253" s="546">
        <f t="shared" si="14"/>
        <v>0</v>
      </c>
      <c r="AA253" s="467">
        <f t="shared" si="15"/>
        <v>0</v>
      </c>
      <c r="AB253" s="468">
        <f t="shared" si="16"/>
        <v>0</v>
      </c>
      <c r="AC253" s="467">
        <f t="shared" si="17"/>
        <v>0</v>
      </c>
      <c r="AD253" s="468"/>
      <c r="AE253" s="550"/>
      <c r="AF253" s="6"/>
      <c r="AG253" s="6"/>
      <c r="AH253" s="6"/>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c r="FV253" s="3"/>
      <c r="FW253" s="3"/>
      <c r="FX253" s="3"/>
      <c r="FY253" s="3"/>
      <c r="FZ253" s="3"/>
      <c r="GA253" s="3"/>
      <c r="GB253" s="3"/>
      <c r="GC253" s="3"/>
      <c r="GD253" s="3"/>
      <c r="GE253" s="3"/>
      <c r="GF253" s="3"/>
      <c r="GG253" s="3"/>
      <c r="GH253" s="3"/>
      <c r="GI253" s="3"/>
      <c r="GJ253" s="3"/>
      <c r="GK253" s="3"/>
      <c r="GL253" s="3"/>
      <c r="GM253" s="3"/>
      <c r="GN253" s="3"/>
      <c r="GO253" s="3"/>
      <c r="GP253" s="3"/>
      <c r="GQ253" s="3"/>
      <c r="GR253" s="3"/>
      <c r="GS253" s="3"/>
      <c r="GT253" s="3"/>
      <c r="GU253" s="3"/>
      <c r="GV253" s="3"/>
      <c r="GW253" s="3"/>
      <c r="GX253" s="3"/>
      <c r="GY253" s="3"/>
      <c r="GZ253" s="3"/>
      <c r="HA253" s="3"/>
      <c r="HB253" s="3"/>
      <c r="HC253" s="3"/>
      <c r="HD253" s="3"/>
      <c r="HE253" s="3"/>
      <c r="HF253" s="3"/>
      <c r="HG253" s="3"/>
      <c r="HH253" s="3"/>
      <c r="HI253" s="3"/>
      <c r="HJ253" s="3"/>
      <c r="HK253" s="3"/>
      <c r="HL253" s="3"/>
      <c r="HM253" s="3"/>
      <c r="HN253" s="3"/>
      <c r="HO253" s="3"/>
      <c r="HP253" s="3"/>
      <c r="HQ253" s="3"/>
      <c r="HR253" s="3"/>
      <c r="HS253" s="3"/>
      <c r="HT253" s="3"/>
      <c r="HU253" s="3"/>
      <c r="HV253" s="3"/>
      <c r="HW253" s="3"/>
      <c r="HX253" s="3"/>
      <c r="HY253" s="3"/>
      <c r="HZ253" s="3"/>
      <c r="IA253" s="3"/>
      <c r="IB253" s="3"/>
      <c r="IC253" s="3"/>
      <c r="ID253" s="3"/>
      <c r="IE253" s="3"/>
      <c r="IF253" s="3"/>
      <c r="IG253" s="3"/>
      <c r="IH253" s="3"/>
      <c r="II253" s="3"/>
      <c r="IJ253" s="3"/>
      <c r="IK253" s="3"/>
      <c r="IL253" s="3"/>
      <c r="IM253" s="3"/>
      <c r="IN253" s="3"/>
      <c r="IO253" s="3"/>
      <c r="IP253" s="3"/>
      <c r="IQ253" s="3"/>
      <c r="IR253" s="3"/>
      <c r="IS253" s="3"/>
      <c r="IT253" s="3"/>
      <c r="IU253" s="3"/>
      <c r="IV253" s="3"/>
      <c r="IW253" s="3"/>
      <c r="IX253" s="3"/>
      <c r="IY253" s="3"/>
      <c r="IZ253" s="3"/>
      <c r="JA253" s="3"/>
      <c r="JB253" s="3"/>
      <c r="JC253" s="3"/>
      <c r="JD253" s="3"/>
      <c r="JE253" s="3"/>
      <c r="JF253" s="3"/>
      <c r="JG253" s="3"/>
      <c r="JH253" s="3"/>
      <c r="JI253" s="3"/>
      <c r="JJ253" s="3"/>
      <c r="JK253" s="3"/>
      <c r="JL253" s="3"/>
      <c r="JM253" s="3"/>
      <c r="JN253" s="3"/>
      <c r="JO253" s="3"/>
      <c r="JP253" s="3"/>
      <c r="JQ253" s="3"/>
      <c r="JR253" s="3"/>
      <c r="JS253" s="3"/>
      <c r="JT253" s="3"/>
      <c r="JU253" s="3"/>
      <c r="JV253" s="3"/>
      <c r="JW253" s="3"/>
      <c r="JX253" s="3"/>
      <c r="JY253" s="3"/>
      <c r="JZ253" s="3"/>
      <c r="KA253" s="3"/>
      <c r="KB253" s="3"/>
      <c r="KC253" s="3"/>
      <c r="KD253" s="3"/>
      <c r="KE253" s="3"/>
      <c r="KF253" s="3"/>
      <c r="KG253" s="3"/>
      <c r="KH253" s="3"/>
      <c r="KI253" s="3"/>
      <c r="KJ253" s="3"/>
      <c r="KK253" s="3"/>
      <c r="KL253" s="3"/>
      <c r="KM253" s="3"/>
      <c r="KN253" s="3"/>
      <c r="KO253" s="3"/>
      <c r="KP253" s="3"/>
      <c r="KQ253" s="3"/>
      <c r="KR253" s="3"/>
      <c r="KS253" s="3"/>
      <c r="KT253" s="3"/>
      <c r="KU253" s="3"/>
      <c r="KV253" s="3"/>
      <c r="KW253" s="3"/>
      <c r="KX253" s="3"/>
      <c r="KY253" s="3"/>
      <c r="KZ253" s="3"/>
      <c r="LA253" s="3"/>
      <c r="LB253" s="3"/>
      <c r="LC253" s="3"/>
      <c r="LD253" s="3"/>
      <c r="LE253" s="3"/>
      <c r="LF253" s="3"/>
      <c r="LG253" s="3"/>
      <c r="LH253" s="3"/>
      <c r="LI253" s="3"/>
      <c r="LJ253" s="3"/>
      <c r="LK253" s="3"/>
      <c r="LL253" s="3"/>
      <c r="LM253" s="3"/>
      <c r="LN253" s="3"/>
      <c r="LO253" s="3"/>
      <c r="LP253" s="3"/>
      <c r="LQ253" s="3"/>
      <c r="LR253" s="3"/>
      <c r="LS253" s="3"/>
      <c r="LT253" s="3"/>
      <c r="LU253" s="3"/>
      <c r="LV253" s="3"/>
      <c r="LW253" s="3"/>
      <c r="LX253" s="3"/>
      <c r="LY253" s="3"/>
      <c r="LZ253" s="3"/>
      <c r="MA253" s="3"/>
      <c r="MB253" s="3"/>
      <c r="MC253" s="3"/>
      <c r="MD253" s="3"/>
      <c r="ME253" s="3"/>
      <c r="MF253" s="3"/>
      <c r="MG253" s="3"/>
      <c r="MH253" s="3"/>
      <c r="MI253" s="3"/>
      <c r="MJ253" s="3"/>
      <c r="MK253" s="3"/>
      <c r="ML253" s="3"/>
      <c r="MM253" s="3"/>
      <c r="MN253" s="3"/>
      <c r="MO253" s="3"/>
      <c r="MP253" s="3"/>
      <c r="MQ253" s="3"/>
      <c r="MR253" s="3"/>
      <c r="MS253" s="3"/>
      <c r="MT253" s="3"/>
      <c r="MU253" s="3"/>
      <c r="MV253" s="3"/>
      <c r="MW253" s="3"/>
      <c r="MX253" s="3"/>
      <c r="MY253" s="3"/>
      <c r="MZ253" s="3"/>
      <c r="NA253" s="3"/>
      <c r="NB253" s="3"/>
      <c r="NC253" s="3"/>
      <c r="ND253" s="3"/>
      <c r="NE253" s="3"/>
      <c r="NF253" s="3"/>
      <c r="NG253" s="3"/>
      <c r="NH253" s="3"/>
      <c r="NI253" s="3"/>
      <c r="NJ253" s="3"/>
      <c r="NK253" s="3"/>
      <c r="NL253" s="3"/>
      <c r="NM253" s="3"/>
      <c r="NN253" s="3"/>
      <c r="NO253" s="3"/>
      <c r="NP253" s="3"/>
      <c r="NQ253" s="3"/>
      <c r="NR253" s="3"/>
      <c r="NS253" s="3"/>
      <c r="NT253" s="3"/>
      <c r="NU253" s="3"/>
      <c r="NV253" s="3"/>
      <c r="NW253" s="3"/>
      <c r="NX253" s="3"/>
      <c r="NY253" s="3"/>
      <c r="NZ253" s="3"/>
      <c r="OA253" s="3"/>
      <c r="OB253" s="3"/>
      <c r="OC253" s="3"/>
      <c r="OD253" s="3"/>
      <c r="OE253" s="3"/>
      <c r="OF253" s="3"/>
      <c r="OG253" s="3"/>
      <c r="OH253" s="3"/>
      <c r="OI253" s="3"/>
      <c r="OJ253" s="3"/>
      <c r="OK253" s="3"/>
      <c r="OL253" s="3"/>
      <c r="OM253" s="3"/>
      <c r="ON253" s="3"/>
      <c r="OO253" s="3"/>
      <c r="OP253" s="3"/>
      <c r="OQ253" s="3"/>
      <c r="OR253" s="3"/>
      <c r="OS253" s="3"/>
      <c r="OT253" s="3"/>
      <c r="OU253" s="3"/>
      <c r="OV253" s="3"/>
      <c r="OW253" s="3"/>
      <c r="OX253" s="3"/>
      <c r="OY253" s="3"/>
      <c r="OZ253" s="3"/>
      <c r="PA253" s="3"/>
      <c r="PB253" s="3"/>
      <c r="PC253" s="3"/>
      <c r="PD253" s="3"/>
      <c r="PE253" s="3"/>
    </row>
    <row r="254" spans="1:421" s="469" customFormat="1" ht="111" customHeight="1">
      <c r="A254" s="677">
        <v>25</v>
      </c>
      <c r="B254" s="600">
        <v>7000024508</v>
      </c>
      <c r="C254" s="600">
        <v>1790</v>
      </c>
      <c r="D254" s="600">
        <v>120</v>
      </c>
      <c r="E254" s="600">
        <v>200</v>
      </c>
      <c r="F254" s="600" t="s">
        <v>527</v>
      </c>
      <c r="G254" s="599">
        <v>100044265</v>
      </c>
      <c r="H254" s="321"/>
      <c r="I254" s="322"/>
      <c r="J254" s="321"/>
      <c r="K254" s="320"/>
      <c r="L254" s="600" t="s">
        <v>561</v>
      </c>
      <c r="M254" s="600" t="s">
        <v>219</v>
      </c>
      <c r="N254" s="600">
        <v>205</v>
      </c>
      <c r="O254" s="465"/>
      <c r="P254" s="601">
        <v>18</v>
      </c>
      <c r="Q254" s="318" t="str">
        <f t="shared" si="37"/>
        <v>INCLUDED</v>
      </c>
      <c r="R254" s="318" t="str">
        <f t="shared" si="38"/>
        <v>INCLUDED</v>
      </c>
      <c r="S254" s="318" t="str">
        <f t="shared" si="39"/>
        <v>INCLUDED</v>
      </c>
      <c r="T254" s="466">
        <f t="shared" si="9"/>
        <v>0</v>
      </c>
      <c r="U254" s="300">
        <f t="shared" si="10"/>
        <v>0</v>
      </c>
      <c r="V254" s="371">
        <f>Discount!$J$36</f>
        <v>0</v>
      </c>
      <c r="W254" s="300">
        <f t="shared" si="11"/>
        <v>0</v>
      </c>
      <c r="X254" s="301">
        <f t="shared" si="12"/>
        <v>0</v>
      </c>
      <c r="Y254" s="467">
        <f t="shared" si="13"/>
        <v>0</v>
      </c>
      <c r="Z254" s="546">
        <f t="shared" si="14"/>
        <v>0</v>
      </c>
      <c r="AA254" s="467">
        <f t="shared" si="15"/>
        <v>0</v>
      </c>
      <c r="AB254" s="468">
        <f t="shared" si="16"/>
        <v>0</v>
      </c>
      <c r="AC254" s="467">
        <f t="shared" si="17"/>
        <v>0</v>
      </c>
      <c r="AD254" s="468"/>
      <c r="AE254" s="550"/>
      <c r="AF254" s="6"/>
      <c r="AG254" s="6"/>
      <c r="AH254" s="6"/>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3"/>
      <c r="HL254" s="3"/>
      <c r="HM254" s="3"/>
      <c r="HN254" s="3"/>
      <c r="HO254" s="3"/>
      <c r="HP254" s="3"/>
      <c r="HQ254" s="3"/>
      <c r="HR254" s="3"/>
      <c r="HS254" s="3"/>
      <c r="HT254" s="3"/>
      <c r="HU254" s="3"/>
      <c r="HV254" s="3"/>
      <c r="HW254" s="3"/>
      <c r="HX254" s="3"/>
      <c r="HY254" s="3"/>
      <c r="HZ254" s="3"/>
      <c r="IA254" s="3"/>
      <c r="IB254" s="3"/>
      <c r="IC254" s="3"/>
      <c r="ID254" s="3"/>
      <c r="IE254" s="3"/>
      <c r="IF254" s="3"/>
      <c r="IG254" s="3"/>
      <c r="IH254" s="3"/>
      <c r="II254" s="3"/>
      <c r="IJ254" s="3"/>
      <c r="IK254" s="3"/>
      <c r="IL254" s="3"/>
      <c r="IM254" s="3"/>
      <c r="IN254" s="3"/>
      <c r="IO254" s="3"/>
      <c r="IP254" s="3"/>
      <c r="IQ254" s="3"/>
      <c r="IR254" s="3"/>
      <c r="IS254" s="3"/>
      <c r="IT254" s="3"/>
      <c r="IU254" s="3"/>
      <c r="IV254" s="3"/>
      <c r="IW254" s="3"/>
      <c r="IX254" s="3"/>
      <c r="IY254" s="3"/>
      <c r="IZ254" s="3"/>
      <c r="JA254" s="3"/>
      <c r="JB254" s="3"/>
      <c r="JC254" s="3"/>
      <c r="JD254" s="3"/>
      <c r="JE254" s="3"/>
      <c r="JF254" s="3"/>
      <c r="JG254" s="3"/>
      <c r="JH254" s="3"/>
      <c r="JI254" s="3"/>
      <c r="JJ254" s="3"/>
      <c r="JK254" s="3"/>
      <c r="JL254" s="3"/>
      <c r="JM254" s="3"/>
      <c r="JN254" s="3"/>
      <c r="JO254" s="3"/>
      <c r="JP254" s="3"/>
      <c r="JQ254" s="3"/>
      <c r="JR254" s="3"/>
      <c r="JS254" s="3"/>
      <c r="JT254" s="3"/>
      <c r="JU254" s="3"/>
      <c r="JV254" s="3"/>
      <c r="JW254" s="3"/>
      <c r="JX254" s="3"/>
      <c r="JY254" s="3"/>
      <c r="JZ254" s="3"/>
      <c r="KA254" s="3"/>
      <c r="KB254" s="3"/>
      <c r="KC254" s="3"/>
      <c r="KD254" s="3"/>
      <c r="KE254" s="3"/>
      <c r="KF254" s="3"/>
      <c r="KG254" s="3"/>
      <c r="KH254" s="3"/>
      <c r="KI254" s="3"/>
      <c r="KJ254" s="3"/>
      <c r="KK254" s="3"/>
      <c r="KL254" s="3"/>
      <c r="KM254" s="3"/>
      <c r="KN254" s="3"/>
      <c r="KO254" s="3"/>
      <c r="KP254" s="3"/>
      <c r="KQ254" s="3"/>
      <c r="KR254" s="3"/>
      <c r="KS254" s="3"/>
      <c r="KT254" s="3"/>
      <c r="KU254" s="3"/>
      <c r="KV254" s="3"/>
      <c r="KW254" s="3"/>
      <c r="KX254" s="3"/>
      <c r="KY254" s="3"/>
      <c r="KZ254" s="3"/>
      <c r="LA254" s="3"/>
      <c r="LB254" s="3"/>
      <c r="LC254" s="3"/>
      <c r="LD254" s="3"/>
      <c r="LE254" s="3"/>
      <c r="LF254" s="3"/>
      <c r="LG254" s="3"/>
      <c r="LH254" s="3"/>
      <c r="LI254" s="3"/>
      <c r="LJ254" s="3"/>
      <c r="LK254" s="3"/>
      <c r="LL254" s="3"/>
      <c r="LM254" s="3"/>
      <c r="LN254" s="3"/>
      <c r="LO254" s="3"/>
      <c r="LP254" s="3"/>
      <c r="LQ254" s="3"/>
      <c r="LR254" s="3"/>
      <c r="LS254" s="3"/>
      <c r="LT254" s="3"/>
      <c r="LU254" s="3"/>
      <c r="LV254" s="3"/>
      <c r="LW254" s="3"/>
      <c r="LX254" s="3"/>
      <c r="LY254" s="3"/>
      <c r="LZ254" s="3"/>
      <c r="MA254" s="3"/>
      <c r="MB254" s="3"/>
      <c r="MC254" s="3"/>
      <c r="MD254" s="3"/>
      <c r="ME254" s="3"/>
      <c r="MF254" s="3"/>
      <c r="MG254" s="3"/>
      <c r="MH254" s="3"/>
      <c r="MI254" s="3"/>
      <c r="MJ254" s="3"/>
      <c r="MK254" s="3"/>
      <c r="ML254" s="3"/>
      <c r="MM254" s="3"/>
      <c r="MN254" s="3"/>
      <c r="MO254" s="3"/>
      <c r="MP254" s="3"/>
      <c r="MQ254" s="3"/>
      <c r="MR254" s="3"/>
      <c r="MS254" s="3"/>
      <c r="MT254" s="3"/>
      <c r="MU254" s="3"/>
      <c r="MV254" s="3"/>
      <c r="MW254" s="3"/>
      <c r="MX254" s="3"/>
      <c r="MY254" s="3"/>
      <c r="MZ254" s="3"/>
      <c r="NA254" s="3"/>
      <c r="NB254" s="3"/>
      <c r="NC254" s="3"/>
      <c r="ND254" s="3"/>
      <c r="NE254" s="3"/>
      <c r="NF254" s="3"/>
      <c r="NG254" s="3"/>
      <c r="NH254" s="3"/>
      <c r="NI254" s="3"/>
      <c r="NJ254" s="3"/>
      <c r="NK254" s="3"/>
      <c r="NL254" s="3"/>
      <c r="NM254" s="3"/>
      <c r="NN254" s="3"/>
      <c r="NO254" s="3"/>
      <c r="NP254" s="3"/>
      <c r="NQ254" s="3"/>
      <c r="NR254" s="3"/>
      <c r="NS254" s="3"/>
      <c r="NT254" s="3"/>
      <c r="NU254" s="3"/>
      <c r="NV254" s="3"/>
      <c r="NW254" s="3"/>
      <c r="NX254" s="3"/>
      <c r="NY254" s="3"/>
      <c r="NZ254" s="3"/>
      <c r="OA254" s="3"/>
      <c r="OB254" s="3"/>
      <c r="OC254" s="3"/>
      <c r="OD254" s="3"/>
      <c r="OE254" s="3"/>
      <c r="OF254" s="3"/>
      <c r="OG254" s="3"/>
      <c r="OH254" s="3"/>
      <c r="OI254" s="3"/>
      <c r="OJ254" s="3"/>
      <c r="OK254" s="3"/>
      <c r="OL254" s="3"/>
      <c r="OM254" s="3"/>
      <c r="ON254" s="3"/>
      <c r="OO254" s="3"/>
      <c r="OP254" s="3"/>
      <c r="OQ254" s="3"/>
      <c r="OR254" s="3"/>
      <c r="OS254" s="3"/>
      <c r="OT254" s="3"/>
      <c r="OU254" s="3"/>
      <c r="OV254" s="3"/>
      <c r="OW254" s="3"/>
      <c r="OX254" s="3"/>
      <c r="OY254" s="3"/>
      <c r="OZ254" s="3"/>
      <c r="PA254" s="3"/>
      <c r="PB254" s="3"/>
      <c r="PC254" s="3"/>
      <c r="PD254" s="3"/>
      <c r="PE254" s="3"/>
    </row>
    <row r="255" spans="1:421" s="469" customFormat="1" ht="111" customHeight="1">
      <c r="A255" s="677">
        <v>26</v>
      </c>
      <c r="B255" s="600">
        <v>7000024508</v>
      </c>
      <c r="C255" s="600">
        <v>1790</v>
      </c>
      <c r="D255" s="600">
        <v>120</v>
      </c>
      <c r="E255" s="600">
        <v>210</v>
      </c>
      <c r="F255" s="600" t="s">
        <v>527</v>
      </c>
      <c r="G255" s="599">
        <v>100044255</v>
      </c>
      <c r="H255" s="321"/>
      <c r="I255" s="322"/>
      <c r="J255" s="321"/>
      <c r="K255" s="320"/>
      <c r="L255" s="600" t="s">
        <v>562</v>
      </c>
      <c r="M255" s="600" t="s">
        <v>219</v>
      </c>
      <c r="N255" s="600">
        <v>4</v>
      </c>
      <c r="O255" s="465"/>
      <c r="P255" s="601">
        <v>18</v>
      </c>
      <c r="Q255" s="318" t="str">
        <f t="shared" si="37"/>
        <v>INCLUDED</v>
      </c>
      <c r="R255" s="318" t="str">
        <f t="shared" si="38"/>
        <v>INCLUDED</v>
      </c>
      <c r="S255" s="318" t="str">
        <f t="shared" si="39"/>
        <v>INCLUDED</v>
      </c>
      <c r="T255" s="466">
        <f t="shared" si="9"/>
        <v>0</v>
      </c>
      <c r="U255" s="300">
        <f t="shared" si="10"/>
        <v>0</v>
      </c>
      <c r="V255" s="371">
        <f>Discount!$J$36</f>
        <v>0</v>
      </c>
      <c r="W255" s="300">
        <f t="shared" si="11"/>
        <v>0</v>
      </c>
      <c r="X255" s="301">
        <f t="shared" si="12"/>
        <v>0</v>
      </c>
      <c r="Y255" s="467">
        <f t="shared" si="13"/>
        <v>0</v>
      </c>
      <c r="Z255" s="546">
        <f t="shared" si="14"/>
        <v>0</v>
      </c>
      <c r="AA255" s="467">
        <f t="shared" si="15"/>
        <v>0</v>
      </c>
      <c r="AB255" s="468">
        <f t="shared" si="16"/>
        <v>0</v>
      </c>
      <c r="AC255" s="467">
        <f t="shared" si="17"/>
        <v>0</v>
      </c>
      <c r="AD255" s="468"/>
      <c r="AE255" s="550"/>
      <c r="AF255" s="6"/>
      <c r="AG255" s="6"/>
      <c r="AH255" s="6"/>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c r="HW255" s="3"/>
      <c r="HX255" s="3"/>
      <c r="HY255" s="3"/>
      <c r="HZ255" s="3"/>
      <c r="IA255" s="3"/>
      <c r="IB255" s="3"/>
      <c r="IC255" s="3"/>
      <c r="ID255" s="3"/>
      <c r="IE255" s="3"/>
      <c r="IF255" s="3"/>
      <c r="IG255" s="3"/>
      <c r="IH255" s="3"/>
      <c r="II255" s="3"/>
      <c r="IJ255" s="3"/>
      <c r="IK255" s="3"/>
      <c r="IL255" s="3"/>
      <c r="IM255" s="3"/>
      <c r="IN255" s="3"/>
      <c r="IO255" s="3"/>
      <c r="IP255" s="3"/>
      <c r="IQ255" s="3"/>
      <c r="IR255" s="3"/>
      <c r="IS255" s="3"/>
      <c r="IT255" s="3"/>
      <c r="IU255" s="3"/>
      <c r="IV255" s="3"/>
      <c r="IW255" s="3"/>
      <c r="IX255" s="3"/>
      <c r="IY255" s="3"/>
      <c r="IZ255" s="3"/>
      <c r="JA255" s="3"/>
      <c r="JB255" s="3"/>
      <c r="JC255" s="3"/>
      <c r="JD255" s="3"/>
      <c r="JE255" s="3"/>
      <c r="JF255" s="3"/>
      <c r="JG255" s="3"/>
      <c r="JH255" s="3"/>
      <c r="JI255" s="3"/>
      <c r="JJ255" s="3"/>
      <c r="JK255" s="3"/>
      <c r="JL255" s="3"/>
      <c r="JM255" s="3"/>
      <c r="JN255" s="3"/>
      <c r="JO255" s="3"/>
      <c r="JP255" s="3"/>
      <c r="JQ255" s="3"/>
      <c r="JR255" s="3"/>
      <c r="JS255" s="3"/>
      <c r="JT255" s="3"/>
      <c r="JU255" s="3"/>
      <c r="JV255" s="3"/>
      <c r="JW255" s="3"/>
      <c r="JX255" s="3"/>
      <c r="JY255" s="3"/>
      <c r="JZ255" s="3"/>
      <c r="KA255" s="3"/>
      <c r="KB255" s="3"/>
      <c r="KC255" s="3"/>
      <c r="KD255" s="3"/>
      <c r="KE255" s="3"/>
      <c r="KF255" s="3"/>
      <c r="KG255" s="3"/>
      <c r="KH255" s="3"/>
      <c r="KI255" s="3"/>
      <c r="KJ255" s="3"/>
      <c r="KK255" s="3"/>
      <c r="KL255" s="3"/>
      <c r="KM255" s="3"/>
      <c r="KN255" s="3"/>
      <c r="KO255" s="3"/>
      <c r="KP255" s="3"/>
      <c r="KQ255" s="3"/>
      <c r="KR255" s="3"/>
      <c r="KS255" s="3"/>
      <c r="KT255" s="3"/>
      <c r="KU255" s="3"/>
      <c r="KV255" s="3"/>
      <c r="KW255" s="3"/>
      <c r="KX255" s="3"/>
      <c r="KY255" s="3"/>
      <c r="KZ255" s="3"/>
      <c r="LA255" s="3"/>
      <c r="LB255" s="3"/>
      <c r="LC255" s="3"/>
      <c r="LD255" s="3"/>
      <c r="LE255" s="3"/>
      <c r="LF255" s="3"/>
      <c r="LG255" s="3"/>
      <c r="LH255" s="3"/>
      <c r="LI255" s="3"/>
      <c r="LJ255" s="3"/>
      <c r="LK255" s="3"/>
      <c r="LL255" s="3"/>
      <c r="LM255" s="3"/>
      <c r="LN255" s="3"/>
      <c r="LO255" s="3"/>
      <c r="LP255" s="3"/>
      <c r="LQ255" s="3"/>
      <c r="LR255" s="3"/>
      <c r="LS255" s="3"/>
      <c r="LT255" s="3"/>
      <c r="LU255" s="3"/>
      <c r="LV255" s="3"/>
      <c r="LW255" s="3"/>
      <c r="LX255" s="3"/>
      <c r="LY255" s="3"/>
      <c r="LZ255" s="3"/>
      <c r="MA255" s="3"/>
      <c r="MB255" s="3"/>
      <c r="MC255" s="3"/>
      <c r="MD255" s="3"/>
      <c r="ME255" s="3"/>
      <c r="MF255" s="3"/>
      <c r="MG255" s="3"/>
      <c r="MH255" s="3"/>
      <c r="MI255" s="3"/>
      <c r="MJ255" s="3"/>
      <c r="MK255" s="3"/>
      <c r="ML255" s="3"/>
      <c r="MM255" s="3"/>
      <c r="MN255" s="3"/>
      <c r="MO255" s="3"/>
      <c r="MP255" s="3"/>
      <c r="MQ255" s="3"/>
      <c r="MR255" s="3"/>
      <c r="MS255" s="3"/>
      <c r="MT255" s="3"/>
      <c r="MU255" s="3"/>
      <c r="MV255" s="3"/>
      <c r="MW255" s="3"/>
      <c r="MX255" s="3"/>
      <c r="MY255" s="3"/>
      <c r="MZ255" s="3"/>
      <c r="NA255" s="3"/>
      <c r="NB255" s="3"/>
      <c r="NC255" s="3"/>
      <c r="ND255" s="3"/>
      <c r="NE255" s="3"/>
      <c r="NF255" s="3"/>
      <c r="NG255" s="3"/>
      <c r="NH255" s="3"/>
      <c r="NI255" s="3"/>
      <c r="NJ255" s="3"/>
      <c r="NK255" s="3"/>
      <c r="NL255" s="3"/>
      <c r="NM255" s="3"/>
      <c r="NN255" s="3"/>
      <c r="NO255" s="3"/>
      <c r="NP255" s="3"/>
      <c r="NQ255" s="3"/>
      <c r="NR255" s="3"/>
      <c r="NS255" s="3"/>
      <c r="NT255" s="3"/>
      <c r="NU255" s="3"/>
      <c r="NV255" s="3"/>
      <c r="NW255" s="3"/>
      <c r="NX255" s="3"/>
      <c r="NY255" s="3"/>
      <c r="NZ255" s="3"/>
      <c r="OA255" s="3"/>
      <c r="OB255" s="3"/>
      <c r="OC255" s="3"/>
      <c r="OD255" s="3"/>
      <c r="OE255" s="3"/>
      <c r="OF255" s="3"/>
      <c r="OG255" s="3"/>
      <c r="OH255" s="3"/>
      <c r="OI255" s="3"/>
      <c r="OJ255" s="3"/>
      <c r="OK255" s="3"/>
      <c r="OL255" s="3"/>
      <c r="OM255" s="3"/>
      <c r="ON255" s="3"/>
      <c r="OO255" s="3"/>
      <c r="OP255" s="3"/>
      <c r="OQ255" s="3"/>
      <c r="OR255" s="3"/>
      <c r="OS255" s="3"/>
      <c r="OT255" s="3"/>
      <c r="OU255" s="3"/>
      <c r="OV255" s="3"/>
      <c r="OW255" s="3"/>
      <c r="OX255" s="3"/>
      <c r="OY255" s="3"/>
      <c r="OZ255" s="3"/>
      <c r="PA255" s="3"/>
      <c r="PB255" s="3"/>
      <c r="PC255" s="3"/>
      <c r="PD255" s="3"/>
      <c r="PE255" s="3"/>
    </row>
    <row r="256" spans="1:421" s="469" customFormat="1" ht="111" customHeight="1">
      <c r="A256" s="677">
        <v>27</v>
      </c>
      <c r="B256" s="600">
        <v>7000024508</v>
      </c>
      <c r="C256" s="600">
        <v>1790</v>
      </c>
      <c r="D256" s="600">
        <v>120</v>
      </c>
      <c r="E256" s="600">
        <v>220</v>
      </c>
      <c r="F256" s="600" t="s">
        <v>527</v>
      </c>
      <c r="G256" s="599">
        <v>100044256</v>
      </c>
      <c r="H256" s="321"/>
      <c r="I256" s="322"/>
      <c r="J256" s="321"/>
      <c r="K256" s="320"/>
      <c r="L256" s="600" t="s">
        <v>563</v>
      </c>
      <c r="M256" s="600" t="s">
        <v>219</v>
      </c>
      <c r="N256" s="600">
        <v>1</v>
      </c>
      <c r="O256" s="465"/>
      <c r="P256" s="601">
        <v>18</v>
      </c>
      <c r="Q256" s="318" t="str">
        <f t="shared" si="37"/>
        <v>INCLUDED</v>
      </c>
      <c r="R256" s="318" t="str">
        <f t="shared" si="38"/>
        <v>INCLUDED</v>
      </c>
      <c r="S256" s="318" t="str">
        <f t="shared" si="39"/>
        <v>INCLUDED</v>
      </c>
      <c r="T256" s="466">
        <f t="shared" si="9"/>
        <v>0</v>
      </c>
      <c r="U256" s="300">
        <f t="shared" si="10"/>
        <v>0</v>
      </c>
      <c r="V256" s="371">
        <f>Discount!$J$36</f>
        <v>0</v>
      </c>
      <c r="W256" s="300">
        <f t="shared" si="11"/>
        <v>0</v>
      </c>
      <c r="X256" s="301">
        <f t="shared" si="12"/>
        <v>0</v>
      </c>
      <c r="Y256" s="467">
        <f t="shared" si="13"/>
        <v>0</v>
      </c>
      <c r="Z256" s="546">
        <f t="shared" si="14"/>
        <v>0</v>
      </c>
      <c r="AA256" s="467">
        <f t="shared" si="15"/>
        <v>0</v>
      </c>
      <c r="AB256" s="468">
        <f t="shared" si="16"/>
        <v>0</v>
      </c>
      <c r="AC256" s="467">
        <f t="shared" si="17"/>
        <v>0</v>
      </c>
      <c r="AD256" s="468"/>
      <c r="AE256" s="550"/>
      <c r="AF256" s="6"/>
      <c r="AG256" s="6"/>
      <c r="AH256" s="6"/>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3"/>
      <c r="FX256" s="3"/>
      <c r="FY256" s="3"/>
      <c r="FZ256" s="3"/>
      <c r="GA256" s="3"/>
      <c r="GB256" s="3"/>
      <c r="GC256" s="3"/>
      <c r="GD256" s="3"/>
      <c r="GE256" s="3"/>
      <c r="GF256" s="3"/>
      <c r="GG256" s="3"/>
      <c r="GH256" s="3"/>
      <c r="GI256" s="3"/>
      <c r="GJ256" s="3"/>
      <c r="GK256" s="3"/>
      <c r="GL256" s="3"/>
      <c r="GM256" s="3"/>
      <c r="GN256" s="3"/>
      <c r="GO256" s="3"/>
      <c r="GP256" s="3"/>
      <c r="GQ256" s="3"/>
      <c r="GR256" s="3"/>
      <c r="GS256" s="3"/>
      <c r="GT256" s="3"/>
      <c r="GU256" s="3"/>
      <c r="GV256" s="3"/>
      <c r="GW256" s="3"/>
      <c r="GX256" s="3"/>
      <c r="GY256" s="3"/>
      <c r="GZ256" s="3"/>
      <c r="HA256" s="3"/>
      <c r="HB256" s="3"/>
      <c r="HC256" s="3"/>
      <c r="HD256" s="3"/>
      <c r="HE256" s="3"/>
      <c r="HF256" s="3"/>
      <c r="HG256" s="3"/>
      <c r="HH256" s="3"/>
      <c r="HI256" s="3"/>
      <c r="HJ256" s="3"/>
      <c r="HK256" s="3"/>
      <c r="HL256" s="3"/>
      <c r="HM256" s="3"/>
      <c r="HN256" s="3"/>
      <c r="HO256" s="3"/>
      <c r="HP256" s="3"/>
      <c r="HQ256" s="3"/>
      <c r="HR256" s="3"/>
      <c r="HS256" s="3"/>
      <c r="HT256" s="3"/>
      <c r="HU256" s="3"/>
      <c r="HV256" s="3"/>
      <c r="HW256" s="3"/>
      <c r="HX256" s="3"/>
      <c r="HY256" s="3"/>
      <c r="HZ256" s="3"/>
      <c r="IA256" s="3"/>
      <c r="IB256" s="3"/>
      <c r="IC256" s="3"/>
      <c r="ID256" s="3"/>
      <c r="IE256" s="3"/>
      <c r="IF256" s="3"/>
      <c r="IG256" s="3"/>
      <c r="IH256" s="3"/>
      <c r="II256" s="3"/>
      <c r="IJ256" s="3"/>
      <c r="IK256" s="3"/>
      <c r="IL256" s="3"/>
      <c r="IM256" s="3"/>
      <c r="IN256" s="3"/>
      <c r="IO256" s="3"/>
      <c r="IP256" s="3"/>
      <c r="IQ256" s="3"/>
      <c r="IR256" s="3"/>
      <c r="IS256" s="3"/>
      <c r="IT256" s="3"/>
      <c r="IU256" s="3"/>
      <c r="IV256" s="3"/>
      <c r="IW256" s="3"/>
      <c r="IX256" s="3"/>
      <c r="IY256" s="3"/>
      <c r="IZ256" s="3"/>
      <c r="JA256" s="3"/>
      <c r="JB256" s="3"/>
      <c r="JC256" s="3"/>
      <c r="JD256" s="3"/>
      <c r="JE256" s="3"/>
      <c r="JF256" s="3"/>
      <c r="JG256" s="3"/>
      <c r="JH256" s="3"/>
      <c r="JI256" s="3"/>
      <c r="JJ256" s="3"/>
      <c r="JK256" s="3"/>
      <c r="JL256" s="3"/>
      <c r="JM256" s="3"/>
      <c r="JN256" s="3"/>
      <c r="JO256" s="3"/>
      <c r="JP256" s="3"/>
      <c r="JQ256" s="3"/>
      <c r="JR256" s="3"/>
      <c r="JS256" s="3"/>
      <c r="JT256" s="3"/>
      <c r="JU256" s="3"/>
      <c r="JV256" s="3"/>
      <c r="JW256" s="3"/>
      <c r="JX256" s="3"/>
      <c r="JY256" s="3"/>
      <c r="JZ256" s="3"/>
      <c r="KA256" s="3"/>
      <c r="KB256" s="3"/>
      <c r="KC256" s="3"/>
      <c r="KD256" s="3"/>
      <c r="KE256" s="3"/>
      <c r="KF256" s="3"/>
      <c r="KG256" s="3"/>
      <c r="KH256" s="3"/>
      <c r="KI256" s="3"/>
      <c r="KJ256" s="3"/>
      <c r="KK256" s="3"/>
      <c r="KL256" s="3"/>
      <c r="KM256" s="3"/>
      <c r="KN256" s="3"/>
      <c r="KO256" s="3"/>
      <c r="KP256" s="3"/>
      <c r="KQ256" s="3"/>
      <c r="KR256" s="3"/>
      <c r="KS256" s="3"/>
      <c r="KT256" s="3"/>
      <c r="KU256" s="3"/>
      <c r="KV256" s="3"/>
      <c r="KW256" s="3"/>
      <c r="KX256" s="3"/>
      <c r="KY256" s="3"/>
      <c r="KZ256" s="3"/>
      <c r="LA256" s="3"/>
      <c r="LB256" s="3"/>
      <c r="LC256" s="3"/>
      <c r="LD256" s="3"/>
      <c r="LE256" s="3"/>
      <c r="LF256" s="3"/>
      <c r="LG256" s="3"/>
      <c r="LH256" s="3"/>
      <c r="LI256" s="3"/>
      <c r="LJ256" s="3"/>
      <c r="LK256" s="3"/>
      <c r="LL256" s="3"/>
      <c r="LM256" s="3"/>
      <c r="LN256" s="3"/>
      <c r="LO256" s="3"/>
      <c r="LP256" s="3"/>
      <c r="LQ256" s="3"/>
      <c r="LR256" s="3"/>
      <c r="LS256" s="3"/>
      <c r="LT256" s="3"/>
      <c r="LU256" s="3"/>
      <c r="LV256" s="3"/>
      <c r="LW256" s="3"/>
      <c r="LX256" s="3"/>
      <c r="LY256" s="3"/>
      <c r="LZ256" s="3"/>
      <c r="MA256" s="3"/>
      <c r="MB256" s="3"/>
      <c r="MC256" s="3"/>
      <c r="MD256" s="3"/>
      <c r="ME256" s="3"/>
      <c r="MF256" s="3"/>
      <c r="MG256" s="3"/>
      <c r="MH256" s="3"/>
      <c r="MI256" s="3"/>
      <c r="MJ256" s="3"/>
      <c r="MK256" s="3"/>
      <c r="ML256" s="3"/>
      <c r="MM256" s="3"/>
      <c r="MN256" s="3"/>
      <c r="MO256" s="3"/>
      <c r="MP256" s="3"/>
      <c r="MQ256" s="3"/>
      <c r="MR256" s="3"/>
      <c r="MS256" s="3"/>
      <c r="MT256" s="3"/>
      <c r="MU256" s="3"/>
      <c r="MV256" s="3"/>
      <c r="MW256" s="3"/>
      <c r="MX256" s="3"/>
      <c r="MY256" s="3"/>
      <c r="MZ256" s="3"/>
      <c r="NA256" s="3"/>
      <c r="NB256" s="3"/>
      <c r="NC256" s="3"/>
      <c r="ND256" s="3"/>
      <c r="NE256" s="3"/>
      <c r="NF256" s="3"/>
      <c r="NG256" s="3"/>
      <c r="NH256" s="3"/>
      <c r="NI256" s="3"/>
      <c r="NJ256" s="3"/>
      <c r="NK256" s="3"/>
      <c r="NL256" s="3"/>
      <c r="NM256" s="3"/>
      <c r="NN256" s="3"/>
      <c r="NO256" s="3"/>
      <c r="NP256" s="3"/>
      <c r="NQ256" s="3"/>
      <c r="NR256" s="3"/>
      <c r="NS256" s="3"/>
      <c r="NT256" s="3"/>
      <c r="NU256" s="3"/>
      <c r="NV256" s="3"/>
      <c r="NW256" s="3"/>
      <c r="NX256" s="3"/>
      <c r="NY256" s="3"/>
      <c r="NZ256" s="3"/>
      <c r="OA256" s="3"/>
      <c r="OB256" s="3"/>
      <c r="OC256" s="3"/>
      <c r="OD256" s="3"/>
      <c r="OE256" s="3"/>
      <c r="OF256" s="3"/>
      <c r="OG256" s="3"/>
      <c r="OH256" s="3"/>
      <c r="OI256" s="3"/>
      <c r="OJ256" s="3"/>
      <c r="OK256" s="3"/>
      <c r="OL256" s="3"/>
      <c r="OM256" s="3"/>
      <c r="ON256" s="3"/>
      <c r="OO256" s="3"/>
      <c r="OP256" s="3"/>
      <c r="OQ256" s="3"/>
      <c r="OR256" s="3"/>
      <c r="OS256" s="3"/>
      <c r="OT256" s="3"/>
      <c r="OU256" s="3"/>
      <c r="OV256" s="3"/>
      <c r="OW256" s="3"/>
      <c r="OX256" s="3"/>
      <c r="OY256" s="3"/>
      <c r="OZ256" s="3"/>
      <c r="PA256" s="3"/>
      <c r="PB256" s="3"/>
      <c r="PC256" s="3"/>
      <c r="PD256" s="3"/>
      <c r="PE256" s="3"/>
    </row>
    <row r="257" spans="1:421" s="469" customFormat="1" ht="111" customHeight="1">
      <c r="A257" s="677">
        <v>28</v>
      </c>
      <c r="B257" s="600">
        <v>7000024508</v>
      </c>
      <c r="C257" s="600">
        <v>1790</v>
      </c>
      <c r="D257" s="600">
        <v>120</v>
      </c>
      <c r="E257" s="600">
        <v>230</v>
      </c>
      <c r="F257" s="600" t="s">
        <v>527</v>
      </c>
      <c r="G257" s="599">
        <v>100044257</v>
      </c>
      <c r="H257" s="321"/>
      <c r="I257" s="322"/>
      <c r="J257" s="321"/>
      <c r="K257" s="320"/>
      <c r="L257" s="600" t="s">
        <v>564</v>
      </c>
      <c r="M257" s="600" t="s">
        <v>219</v>
      </c>
      <c r="N257" s="600">
        <v>2</v>
      </c>
      <c r="O257" s="465"/>
      <c r="P257" s="601">
        <v>18</v>
      </c>
      <c r="Q257" s="318" t="str">
        <f t="shared" si="37"/>
        <v>INCLUDED</v>
      </c>
      <c r="R257" s="318" t="str">
        <f t="shared" si="38"/>
        <v>INCLUDED</v>
      </c>
      <c r="S257" s="318" t="str">
        <f t="shared" si="39"/>
        <v>INCLUDED</v>
      </c>
      <c r="T257" s="466">
        <f t="shared" si="9"/>
        <v>0</v>
      </c>
      <c r="U257" s="300">
        <f t="shared" si="10"/>
        <v>0</v>
      </c>
      <c r="V257" s="371">
        <f>Discount!$J$36</f>
        <v>0</v>
      </c>
      <c r="W257" s="300">
        <f t="shared" si="11"/>
        <v>0</v>
      </c>
      <c r="X257" s="301">
        <f t="shared" si="12"/>
        <v>0</v>
      </c>
      <c r="Y257" s="467">
        <f t="shared" si="13"/>
        <v>0</v>
      </c>
      <c r="Z257" s="546">
        <f t="shared" si="14"/>
        <v>0</v>
      </c>
      <c r="AA257" s="467">
        <f t="shared" si="15"/>
        <v>0</v>
      </c>
      <c r="AB257" s="468">
        <f t="shared" si="16"/>
        <v>0</v>
      </c>
      <c r="AC257" s="467">
        <f t="shared" si="17"/>
        <v>0</v>
      </c>
      <c r="AD257" s="468"/>
      <c r="AE257" s="550"/>
      <c r="AF257" s="6"/>
      <c r="AG257" s="6"/>
      <c r="AH257" s="6"/>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c r="FV257" s="3"/>
      <c r="FW257" s="3"/>
      <c r="FX257" s="3"/>
      <c r="FY257" s="3"/>
      <c r="FZ257" s="3"/>
      <c r="GA257" s="3"/>
      <c r="GB257" s="3"/>
      <c r="GC257" s="3"/>
      <c r="GD257" s="3"/>
      <c r="GE257" s="3"/>
      <c r="GF257" s="3"/>
      <c r="GG257" s="3"/>
      <c r="GH257" s="3"/>
      <c r="GI257" s="3"/>
      <c r="GJ257" s="3"/>
      <c r="GK257" s="3"/>
      <c r="GL257" s="3"/>
      <c r="GM257" s="3"/>
      <c r="GN257" s="3"/>
      <c r="GO257" s="3"/>
      <c r="GP257" s="3"/>
      <c r="GQ257" s="3"/>
      <c r="GR257" s="3"/>
      <c r="GS257" s="3"/>
      <c r="GT257" s="3"/>
      <c r="GU257" s="3"/>
      <c r="GV257" s="3"/>
      <c r="GW257" s="3"/>
      <c r="GX257" s="3"/>
      <c r="GY257" s="3"/>
      <c r="GZ257" s="3"/>
      <c r="HA257" s="3"/>
      <c r="HB257" s="3"/>
      <c r="HC257" s="3"/>
      <c r="HD257" s="3"/>
      <c r="HE257" s="3"/>
      <c r="HF257" s="3"/>
      <c r="HG257" s="3"/>
      <c r="HH257" s="3"/>
      <c r="HI257" s="3"/>
      <c r="HJ257" s="3"/>
      <c r="HK257" s="3"/>
      <c r="HL257" s="3"/>
      <c r="HM257" s="3"/>
      <c r="HN257" s="3"/>
      <c r="HO257" s="3"/>
      <c r="HP257" s="3"/>
      <c r="HQ257" s="3"/>
      <c r="HR257" s="3"/>
      <c r="HS257" s="3"/>
      <c r="HT257" s="3"/>
      <c r="HU257" s="3"/>
      <c r="HV257" s="3"/>
      <c r="HW257" s="3"/>
      <c r="HX257" s="3"/>
      <c r="HY257" s="3"/>
      <c r="HZ257" s="3"/>
      <c r="IA257" s="3"/>
      <c r="IB257" s="3"/>
      <c r="IC257" s="3"/>
      <c r="ID257" s="3"/>
      <c r="IE257" s="3"/>
      <c r="IF257" s="3"/>
      <c r="IG257" s="3"/>
      <c r="IH257" s="3"/>
      <c r="II257" s="3"/>
      <c r="IJ257" s="3"/>
      <c r="IK257" s="3"/>
      <c r="IL257" s="3"/>
      <c r="IM257" s="3"/>
      <c r="IN257" s="3"/>
      <c r="IO257" s="3"/>
      <c r="IP257" s="3"/>
      <c r="IQ257" s="3"/>
      <c r="IR257" s="3"/>
      <c r="IS257" s="3"/>
      <c r="IT257" s="3"/>
      <c r="IU257" s="3"/>
      <c r="IV257" s="3"/>
      <c r="IW257" s="3"/>
      <c r="IX257" s="3"/>
      <c r="IY257" s="3"/>
      <c r="IZ257" s="3"/>
      <c r="JA257" s="3"/>
      <c r="JB257" s="3"/>
      <c r="JC257" s="3"/>
      <c r="JD257" s="3"/>
      <c r="JE257" s="3"/>
      <c r="JF257" s="3"/>
      <c r="JG257" s="3"/>
      <c r="JH257" s="3"/>
      <c r="JI257" s="3"/>
      <c r="JJ257" s="3"/>
      <c r="JK257" s="3"/>
      <c r="JL257" s="3"/>
      <c r="JM257" s="3"/>
      <c r="JN257" s="3"/>
      <c r="JO257" s="3"/>
      <c r="JP257" s="3"/>
      <c r="JQ257" s="3"/>
      <c r="JR257" s="3"/>
      <c r="JS257" s="3"/>
      <c r="JT257" s="3"/>
      <c r="JU257" s="3"/>
      <c r="JV257" s="3"/>
      <c r="JW257" s="3"/>
      <c r="JX257" s="3"/>
      <c r="JY257" s="3"/>
      <c r="JZ257" s="3"/>
      <c r="KA257" s="3"/>
      <c r="KB257" s="3"/>
      <c r="KC257" s="3"/>
      <c r="KD257" s="3"/>
      <c r="KE257" s="3"/>
      <c r="KF257" s="3"/>
      <c r="KG257" s="3"/>
      <c r="KH257" s="3"/>
      <c r="KI257" s="3"/>
      <c r="KJ257" s="3"/>
      <c r="KK257" s="3"/>
      <c r="KL257" s="3"/>
      <c r="KM257" s="3"/>
      <c r="KN257" s="3"/>
      <c r="KO257" s="3"/>
      <c r="KP257" s="3"/>
      <c r="KQ257" s="3"/>
      <c r="KR257" s="3"/>
      <c r="KS257" s="3"/>
      <c r="KT257" s="3"/>
      <c r="KU257" s="3"/>
      <c r="KV257" s="3"/>
      <c r="KW257" s="3"/>
      <c r="KX257" s="3"/>
      <c r="KY257" s="3"/>
      <c r="KZ257" s="3"/>
      <c r="LA257" s="3"/>
      <c r="LB257" s="3"/>
      <c r="LC257" s="3"/>
      <c r="LD257" s="3"/>
      <c r="LE257" s="3"/>
      <c r="LF257" s="3"/>
      <c r="LG257" s="3"/>
      <c r="LH257" s="3"/>
      <c r="LI257" s="3"/>
      <c r="LJ257" s="3"/>
      <c r="LK257" s="3"/>
      <c r="LL257" s="3"/>
      <c r="LM257" s="3"/>
      <c r="LN257" s="3"/>
      <c r="LO257" s="3"/>
      <c r="LP257" s="3"/>
      <c r="LQ257" s="3"/>
      <c r="LR257" s="3"/>
      <c r="LS257" s="3"/>
      <c r="LT257" s="3"/>
      <c r="LU257" s="3"/>
      <c r="LV257" s="3"/>
      <c r="LW257" s="3"/>
      <c r="LX257" s="3"/>
      <c r="LY257" s="3"/>
      <c r="LZ257" s="3"/>
      <c r="MA257" s="3"/>
      <c r="MB257" s="3"/>
      <c r="MC257" s="3"/>
      <c r="MD257" s="3"/>
      <c r="ME257" s="3"/>
      <c r="MF257" s="3"/>
      <c r="MG257" s="3"/>
      <c r="MH257" s="3"/>
      <c r="MI257" s="3"/>
      <c r="MJ257" s="3"/>
      <c r="MK257" s="3"/>
      <c r="ML257" s="3"/>
      <c r="MM257" s="3"/>
      <c r="MN257" s="3"/>
      <c r="MO257" s="3"/>
      <c r="MP257" s="3"/>
      <c r="MQ257" s="3"/>
      <c r="MR257" s="3"/>
      <c r="MS257" s="3"/>
      <c r="MT257" s="3"/>
      <c r="MU257" s="3"/>
      <c r="MV257" s="3"/>
      <c r="MW257" s="3"/>
      <c r="MX257" s="3"/>
      <c r="MY257" s="3"/>
      <c r="MZ257" s="3"/>
      <c r="NA257" s="3"/>
      <c r="NB257" s="3"/>
      <c r="NC257" s="3"/>
      <c r="ND257" s="3"/>
      <c r="NE257" s="3"/>
      <c r="NF257" s="3"/>
      <c r="NG257" s="3"/>
      <c r="NH257" s="3"/>
      <c r="NI257" s="3"/>
      <c r="NJ257" s="3"/>
      <c r="NK257" s="3"/>
      <c r="NL257" s="3"/>
      <c r="NM257" s="3"/>
      <c r="NN257" s="3"/>
      <c r="NO257" s="3"/>
      <c r="NP257" s="3"/>
      <c r="NQ257" s="3"/>
      <c r="NR257" s="3"/>
      <c r="NS257" s="3"/>
      <c r="NT257" s="3"/>
      <c r="NU257" s="3"/>
      <c r="NV257" s="3"/>
      <c r="NW257" s="3"/>
      <c r="NX257" s="3"/>
      <c r="NY257" s="3"/>
      <c r="NZ257" s="3"/>
      <c r="OA257" s="3"/>
      <c r="OB257" s="3"/>
      <c r="OC257" s="3"/>
      <c r="OD257" s="3"/>
      <c r="OE257" s="3"/>
      <c r="OF257" s="3"/>
      <c r="OG257" s="3"/>
      <c r="OH257" s="3"/>
      <c r="OI257" s="3"/>
      <c r="OJ257" s="3"/>
      <c r="OK257" s="3"/>
      <c r="OL257" s="3"/>
      <c r="OM257" s="3"/>
      <c r="ON257" s="3"/>
      <c r="OO257" s="3"/>
      <c r="OP257" s="3"/>
      <c r="OQ257" s="3"/>
      <c r="OR257" s="3"/>
      <c r="OS257" s="3"/>
      <c r="OT257" s="3"/>
      <c r="OU257" s="3"/>
      <c r="OV257" s="3"/>
      <c r="OW257" s="3"/>
      <c r="OX257" s="3"/>
      <c r="OY257" s="3"/>
      <c r="OZ257" s="3"/>
      <c r="PA257" s="3"/>
      <c r="PB257" s="3"/>
      <c r="PC257" s="3"/>
      <c r="PD257" s="3"/>
      <c r="PE257" s="3"/>
    </row>
    <row r="258" spans="1:421" s="469" customFormat="1" ht="111" customHeight="1">
      <c r="A258" s="677">
        <v>29</v>
      </c>
      <c r="B258" s="600">
        <v>7000024508</v>
      </c>
      <c r="C258" s="600">
        <v>1790</v>
      </c>
      <c r="D258" s="600">
        <v>120</v>
      </c>
      <c r="E258" s="600">
        <v>240</v>
      </c>
      <c r="F258" s="600" t="s">
        <v>527</v>
      </c>
      <c r="G258" s="599">
        <v>100044259</v>
      </c>
      <c r="H258" s="321"/>
      <c r="I258" s="322"/>
      <c r="J258" s="321"/>
      <c r="K258" s="320"/>
      <c r="L258" s="600" t="s">
        <v>565</v>
      </c>
      <c r="M258" s="600" t="s">
        <v>219</v>
      </c>
      <c r="N258" s="600">
        <v>2</v>
      </c>
      <c r="O258" s="465"/>
      <c r="P258" s="601">
        <v>18</v>
      </c>
      <c r="Q258" s="318" t="str">
        <f t="shared" si="37"/>
        <v>INCLUDED</v>
      </c>
      <c r="R258" s="318" t="str">
        <f t="shared" si="38"/>
        <v>INCLUDED</v>
      </c>
      <c r="S258" s="318" t="str">
        <f t="shared" si="39"/>
        <v>INCLUDED</v>
      </c>
      <c r="T258" s="466">
        <f t="shared" si="9"/>
        <v>0</v>
      </c>
      <c r="U258" s="300">
        <f t="shared" si="10"/>
        <v>0</v>
      </c>
      <c r="V258" s="371">
        <f>Discount!$J$36</f>
        <v>0</v>
      </c>
      <c r="W258" s="300">
        <f t="shared" si="11"/>
        <v>0</v>
      </c>
      <c r="X258" s="301">
        <f t="shared" si="12"/>
        <v>0</v>
      </c>
      <c r="Y258" s="467">
        <f t="shared" si="13"/>
        <v>0</v>
      </c>
      <c r="Z258" s="546">
        <f t="shared" si="14"/>
        <v>0</v>
      </c>
      <c r="AA258" s="467">
        <f t="shared" si="15"/>
        <v>0</v>
      </c>
      <c r="AB258" s="468">
        <f t="shared" si="16"/>
        <v>0</v>
      </c>
      <c r="AC258" s="467">
        <f t="shared" si="17"/>
        <v>0</v>
      </c>
      <c r="AD258" s="468"/>
      <c r="AE258" s="550"/>
      <c r="AF258" s="6"/>
      <c r="AG258" s="6"/>
      <c r="AH258" s="6"/>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c r="FV258" s="3"/>
      <c r="FW258" s="3"/>
      <c r="FX258" s="3"/>
      <c r="FY258" s="3"/>
      <c r="FZ258" s="3"/>
      <c r="GA258" s="3"/>
      <c r="GB258" s="3"/>
      <c r="GC258" s="3"/>
      <c r="GD258" s="3"/>
      <c r="GE258" s="3"/>
      <c r="GF258" s="3"/>
      <c r="GG258" s="3"/>
      <c r="GH258" s="3"/>
      <c r="GI258" s="3"/>
      <c r="GJ258" s="3"/>
      <c r="GK258" s="3"/>
      <c r="GL258" s="3"/>
      <c r="GM258" s="3"/>
      <c r="GN258" s="3"/>
      <c r="GO258" s="3"/>
      <c r="GP258" s="3"/>
      <c r="GQ258" s="3"/>
      <c r="GR258" s="3"/>
      <c r="GS258" s="3"/>
      <c r="GT258" s="3"/>
      <c r="GU258" s="3"/>
      <c r="GV258" s="3"/>
      <c r="GW258" s="3"/>
      <c r="GX258" s="3"/>
      <c r="GY258" s="3"/>
      <c r="GZ258" s="3"/>
      <c r="HA258" s="3"/>
      <c r="HB258" s="3"/>
      <c r="HC258" s="3"/>
      <c r="HD258" s="3"/>
      <c r="HE258" s="3"/>
      <c r="HF258" s="3"/>
      <c r="HG258" s="3"/>
      <c r="HH258" s="3"/>
      <c r="HI258" s="3"/>
      <c r="HJ258" s="3"/>
      <c r="HK258" s="3"/>
      <c r="HL258" s="3"/>
      <c r="HM258" s="3"/>
      <c r="HN258" s="3"/>
      <c r="HO258" s="3"/>
      <c r="HP258" s="3"/>
      <c r="HQ258" s="3"/>
      <c r="HR258" s="3"/>
      <c r="HS258" s="3"/>
      <c r="HT258" s="3"/>
      <c r="HU258" s="3"/>
      <c r="HV258" s="3"/>
      <c r="HW258" s="3"/>
      <c r="HX258" s="3"/>
      <c r="HY258" s="3"/>
      <c r="HZ258" s="3"/>
      <c r="IA258" s="3"/>
      <c r="IB258" s="3"/>
      <c r="IC258" s="3"/>
      <c r="ID258" s="3"/>
      <c r="IE258" s="3"/>
      <c r="IF258" s="3"/>
      <c r="IG258" s="3"/>
      <c r="IH258" s="3"/>
      <c r="II258" s="3"/>
      <c r="IJ258" s="3"/>
      <c r="IK258" s="3"/>
      <c r="IL258" s="3"/>
      <c r="IM258" s="3"/>
      <c r="IN258" s="3"/>
      <c r="IO258" s="3"/>
      <c r="IP258" s="3"/>
      <c r="IQ258" s="3"/>
      <c r="IR258" s="3"/>
      <c r="IS258" s="3"/>
      <c r="IT258" s="3"/>
      <c r="IU258" s="3"/>
      <c r="IV258" s="3"/>
      <c r="IW258" s="3"/>
      <c r="IX258" s="3"/>
      <c r="IY258" s="3"/>
      <c r="IZ258" s="3"/>
      <c r="JA258" s="3"/>
      <c r="JB258" s="3"/>
      <c r="JC258" s="3"/>
      <c r="JD258" s="3"/>
      <c r="JE258" s="3"/>
      <c r="JF258" s="3"/>
      <c r="JG258" s="3"/>
      <c r="JH258" s="3"/>
      <c r="JI258" s="3"/>
      <c r="JJ258" s="3"/>
      <c r="JK258" s="3"/>
      <c r="JL258" s="3"/>
      <c r="JM258" s="3"/>
      <c r="JN258" s="3"/>
      <c r="JO258" s="3"/>
      <c r="JP258" s="3"/>
      <c r="JQ258" s="3"/>
      <c r="JR258" s="3"/>
      <c r="JS258" s="3"/>
      <c r="JT258" s="3"/>
      <c r="JU258" s="3"/>
      <c r="JV258" s="3"/>
      <c r="JW258" s="3"/>
      <c r="JX258" s="3"/>
      <c r="JY258" s="3"/>
      <c r="JZ258" s="3"/>
      <c r="KA258" s="3"/>
      <c r="KB258" s="3"/>
      <c r="KC258" s="3"/>
      <c r="KD258" s="3"/>
      <c r="KE258" s="3"/>
      <c r="KF258" s="3"/>
      <c r="KG258" s="3"/>
      <c r="KH258" s="3"/>
      <c r="KI258" s="3"/>
      <c r="KJ258" s="3"/>
      <c r="KK258" s="3"/>
      <c r="KL258" s="3"/>
      <c r="KM258" s="3"/>
      <c r="KN258" s="3"/>
      <c r="KO258" s="3"/>
      <c r="KP258" s="3"/>
      <c r="KQ258" s="3"/>
      <c r="KR258" s="3"/>
      <c r="KS258" s="3"/>
      <c r="KT258" s="3"/>
      <c r="KU258" s="3"/>
      <c r="KV258" s="3"/>
      <c r="KW258" s="3"/>
      <c r="KX258" s="3"/>
      <c r="KY258" s="3"/>
      <c r="KZ258" s="3"/>
      <c r="LA258" s="3"/>
      <c r="LB258" s="3"/>
      <c r="LC258" s="3"/>
      <c r="LD258" s="3"/>
      <c r="LE258" s="3"/>
      <c r="LF258" s="3"/>
      <c r="LG258" s="3"/>
      <c r="LH258" s="3"/>
      <c r="LI258" s="3"/>
      <c r="LJ258" s="3"/>
      <c r="LK258" s="3"/>
      <c r="LL258" s="3"/>
      <c r="LM258" s="3"/>
      <c r="LN258" s="3"/>
      <c r="LO258" s="3"/>
      <c r="LP258" s="3"/>
      <c r="LQ258" s="3"/>
      <c r="LR258" s="3"/>
      <c r="LS258" s="3"/>
      <c r="LT258" s="3"/>
      <c r="LU258" s="3"/>
      <c r="LV258" s="3"/>
      <c r="LW258" s="3"/>
      <c r="LX258" s="3"/>
      <c r="LY258" s="3"/>
      <c r="LZ258" s="3"/>
      <c r="MA258" s="3"/>
      <c r="MB258" s="3"/>
      <c r="MC258" s="3"/>
      <c r="MD258" s="3"/>
      <c r="ME258" s="3"/>
      <c r="MF258" s="3"/>
      <c r="MG258" s="3"/>
      <c r="MH258" s="3"/>
      <c r="MI258" s="3"/>
      <c r="MJ258" s="3"/>
      <c r="MK258" s="3"/>
      <c r="ML258" s="3"/>
      <c r="MM258" s="3"/>
      <c r="MN258" s="3"/>
      <c r="MO258" s="3"/>
      <c r="MP258" s="3"/>
      <c r="MQ258" s="3"/>
      <c r="MR258" s="3"/>
      <c r="MS258" s="3"/>
      <c r="MT258" s="3"/>
      <c r="MU258" s="3"/>
      <c r="MV258" s="3"/>
      <c r="MW258" s="3"/>
      <c r="MX258" s="3"/>
      <c r="MY258" s="3"/>
      <c r="MZ258" s="3"/>
      <c r="NA258" s="3"/>
      <c r="NB258" s="3"/>
      <c r="NC258" s="3"/>
      <c r="ND258" s="3"/>
      <c r="NE258" s="3"/>
      <c r="NF258" s="3"/>
      <c r="NG258" s="3"/>
      <c r="NH258" s="3"/>
      <c r="NI258" s="3"/>
      <c r="NJ258" s="3"/>
      <c r="NK258" s="3"/>
      <c r="NL258" s="3"/>
      <c r="NM258" s="3"/>
      <c r="NN258" s="3"/>
      <c r="NO258" s="3"/>
      <c r="NP258" s="3"/>
      <c r="NQ258" s="3"/>
      <c r="NR258" s="3"/>
      <c r="NS258" s="3"/>
      <c r="NT258" s="3"/>
      <c r="NU258" s="3"/>
      <c r="NV258" s="3"/>
      <c r="NW258" s="3"/>
      <c r="NX258" s="3"/>
      <c r="NY258" s="3"/>
      <c r="NZ258" s="3"/>
      <c r="OA258" s="3"/>
      <c r="OB258" s="3"/>
      <c r="OC258" s="3"/>
      <c r="OD258" s="3"/>
      <c r="OE258" s="3"/>
      <c r="OF258" s="3"/>
      <c r="OG258" s="3"/>
      <c r="OH258" s="3"/>
      <c r="OI258" s="3"/>
      <c r="OJ258" s="3"/>
      <c r="OK258" s="3"/>
      <c r="OL258" s="3"/>
      <c r="OM258" s="3"/>
      <c r="ON258" s="3"/>
      <c r="OO258" s="3"/>
      <c r="OP258" s="3"/>
      <c r="OQ258" s="3"/>
      <c r="OR258" s="3"/>
      <c r="OS258" s="3"/>
      <c r="OT258" s="3"/>
      <c r="OU258" s="3"/>
      <c r="OV258" s="3"/>
      <c r="OW258" s="3"/>
      <c r="OX258" s="3"/>
      <c r="OY258" s="3"/>
      <c r="OZ258" s="3"/>
      <c r="PA258" s="3"/>
      <c r="PB258" s="3"/>
      <c r="PC258" s="3"/>
      <c r="PD258" s="3"/>
      <c r="PE258" s="3"/>
    </row>
    <row r="259" spans="1:421" s="472" customFormat="1" ht="111" customHeight="1">
      <c r="A259" s="677">
        <v>30</v>
      </c>
      <c r="B259" s="600">
        <v>7000024508</v>
      </c>
      <c r="C259" s="600">
        <v>1790</v>
      </c>
      <c r="D259" s="600">
        <v>120</v>
      </c>
      <c r="E259" s="600">
        <v>250</v>
      </c>
      <c r="F259" s="600" t="s">
        <v>527</v>
      </c>
      <c r="G259" s="599">
        <v>100044260</v>
      </c>
      <c r="H259" s="321"/>
      <c r="I259" s="322"/>
      <c r="J259" s="321"/>
      <c r="K259" s="320"/>
      <c r="L259" s="600" t="s">
        <v>566</v>
      </c>
      <c r="M259" s="600" t="s">
        <v>219</v>
      </c>
      <c r="N259" s="600">
        <v>2</v>
      </c>
      <c r="O259" s="465"/>
      <c r="P259" s="601">
        <v>18</v>
      </c>
      <c r="Q259" s="318" t="str">
        <f t="shared" si="37"/>
        <v>INCLUDED</v>
      </c>
      <c r="R259" s="318" t="str">
        <f t="shared" si="38"/>
        <v>INCLUDED</v>
      </c>
      <c r="S259" s="318" t="str">
        <f t="shared" si="39"/>
        <v>INCLUDED</v>
      </c>
      <c r="T259" s="466">
        <f t="shared" si="9"/>
        <v>0</v>
      </c>
      <c r="U259" s="300">
        <f t="shared" si="10"/>
        <v>0</v>
      </c>
      <c r="V259" s="371">
        <f>Discount!$J$36</f>
        <v>0</v>
      </c>
      <c r="W259" s="300">
        <f t="shared" si="11"/>
        <v>0</v>
      </c>
      <c r="X259" s="301">
        <f t="shared" si="12"/>
        <v>0</v>
      </c>
      <c r="Y259" s="467">
        <f t="shared" si="13"/>
        <v>0</v>
      </c>
      <c r="Z259" s="546">
        <f t="shared" si="14"/>
        <v>0</v>
      </c>
      <c r="AA259" s="467">
        <f t="shared" si="15"/>
        <v>0</v>
      </c>
      <c r="AB259" s="468">
        <f t="shared" si="16"/>
        <v>0</v>
      </c>
      <c r="AC259" s="467">
        <f t="shared" si="17"/>
        <v>0</v>
      </c>
      <c r="AD259" s="468"/>
      <c r="AE259" s="550"/>
      <c r="AF259" s="6"/>
      <c r="AG259" s="6"/>
      <c r="AH259" s="6"/>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218"/>
      <c r="BI259" s="218"/>
      <c r="BJ259" s="218"/>
      <c r="BK259" s="218"/>
      <c r="BL259" s="218"/>
      <c r="BM259" s="218"/>
      <c r="BN259" s="218"/>
      <c r="BO259" s="218"/>
      <c r="BP259" s="218"/>
      <c r="BQ259" s="218"/>
      <c r="BR259" s="218"/>
      <c r="BS259" s="218"/>
      <c r="BT259" s="218"/>
      <c r="BU259" s="218"/>
      <c r="BV259" s="218"/>
      <c r="BW259" s="218"/>
      <c r="BX259" s="218"/>
      <c r="BY259" s="218"/>
      <c r="BZ259" s="218"/>
      <c r="CA259" s="218"/>
      <c r="CB259" s="218"/>
      <c r="CC259" s="218"/>
      <c r="CD259" s="218"/>
      <c r="CE259" s="218"/>
      <c r="CF259" s="218"/>
      <c r="CG259" s="218"/>
      <c r="CH259" s="218"/>
      <c r="CI259" s="218"/>
      <c r="CJ259" s="218"/>
      <c r="CK259" s="218"/>
      <c r="CL259" s="218"/>
      <c r="CM259" s="218"/>
      <c r="CN259" s="218"/>
      <c r="CO259" s="218"/>
      <c r="CP259" s="218"/>
      <c r="CQ259" s="218"/>
      <c r="CR259" s="218"/>
      <c r="CS259" s="218"/>
      <c r="CT259" s="218"/>
      <c r="CU259" s="218"/>
      <c r="CV259" s="218"/>
      <c r="CW259" s="218"/>
      <c r="CX259" s="218"/>
      <c r="CY259" s="218"/>
      <c r="CZ259" s="218"/>
      <c r="DA259" s="218"/>
      <c r="DB259" s="218"/>
      <c r="DC259" s="218"/>
      <c r="DD259" s="218"/>
      <c r="DE259" s="218"/>
      <c r="DF259" s="218"/>
      <c r="DG259" s="218"/>
      <c r="DH259" s="218"/>
      <c r="DI259" s="218"/>
      <c r="DJ259" s="218"/>
      <c r="DK259" s="218"/>
      <c r="DL259" s="218"/>
      <c r="DM259" s="218"/>
      <c r="DN259" s="218"/>
      <c r="DO259" s="218"/>
      <c r="DP259" s="218"/>
      <c r="DQ259" s="218"/>
      <c r="DR259" s="218"/>
      <c r="DS259" s="218"/>
      <c r="DT259" s="218"/>
      <c r="DU259" s="218"/>
      <c r="DV259" s="218"/>
      <c r="DW259" s="218"/>
      <c r="DX259" s="218"/>
      <c r="DY259" s="218"/>
      <c r="DZ259" s="218"/>
      <c r="EA259" s="218"/>
      <c r="EB259" s="218"/>
      <c r="EC259" s="218"/>
      <c r="ED259" s="218"/>
      <c r="EE259" s="218"/>
      <c r="EF259" s="218"/>
      <c r="EG259" s="218"/>
      <c r="EH259" s="218"/>
      <c r="EI259" s="218"/>
      <c r="EJ259" s="218"/>
      <c r="EK259" s="218"/>
      <c r="EL259" s="218"/>
      <c r="EM259" s="218"/>
      <c r="EN259" s="218"/>
      <c r="EO259" s="218"/>
      <c r="EP259" s="218"/>
      <c r="EQ259" s="218"/>
      <c r="ER259" s="218"/>
      <c r="ES259" s="218"/>
      <c r="ET259" s="218"/>
      <c r="EU259" s="218"/>
      <c r="EV259" s="218"/>
      <c r="EW259" s="218"/>
      <c r="EX259" s="218"/>
      <c r="EY259" s="218"/>
      <c r="EZ259" s="218"/>
      <c r="FA259" s="218"/>
      <c r="FB259" s="218"/>
      <c r="FC259" s="218"/>
      <c r="FD259" s="218"/>
      <c r="FE259" s="218"/>
      <c r="FF259" s="218"/>
      <c r="FG259" s="218"/>
      <c r="FH259" s="218"/>
      <c r="FI259" s="218"/>
      <c r="FJ259" s="218"/>
      <c r="FK259" s="218"/>
      <c r="FL259" s="218"/>
      <c r="FM259" s="218"/>
      <c r="FN259" s="218"/>
      <c r="FO259" s="218"/>
      <c r="FP259" s="218"/>
      <c r="FQ259" s="218"/>
      <c r="FR259" s="218"/>
      <c r="FS259" s="218"/>
      <c r="FT259" s="218"/>
      <c r="FU259" s="218"/>
      <c r="FV259" s="218"/>
      <c r="FW259" s="218"/>
      <c r="FX259" s="218"/>
      <c r="FY259" s="218"/>
      <c r="FZ259" s="218"/>
      <c r="GA259" s="218"/>
      <c r="GB259" s="218"/>
      <c r="GC259" s="218"/>
      <c r="GD259" s="218"/>
      <c r="GE259" s="218"/>
      <c r="GF259" s="218"/>
      <c r="GG259" s="218"/>
      <c r="GH259" s="218"/>
      <c r="GI259" s="218"/>
      <c r="GJ259" s="218"/>
      <c r="GK259" s="218"/>
      <c r="GL259" s="218"/>
      <c r="GM259" s="218"/>
      <c r="GN259" s="218"/>
      <c r="GO259" s="218"/>
      <c r="GP259" s="218"/>
      <c r="GQ259" s="218"/>
      <c r="GR259" s="218"/>
      <c r="GS259" s="218"/>
      <c r="GT259" s="218"/>
      <c r="GU259" s="218"/>
      <c r="GV259" s="218"/>
      <c r="GW259" s="218"/>
      <c r="GX259" s="218"/>
      <c r="GY259" s="218"/>
      <c r="GZ259" s="218"/>
      <c r="HA259" s="218"/>
      <c r="HB259" s="218"/>
      <c r="HC259" s="218"/>
      <c r="HD259" s="218"/>
      <c r="HE259" s="218"/>
      <c r="HF259" s="218"/>
      <c r="HG259" s="218"/>
      <c r="HH259" s="218"/>
      <c r="HI259" s="218"/>
      <c r="HJ259" s="218"/>
      <c r="HK259" s="218"/>
      <c r="HL259" s="218"/>
      <c r="HM259" s="218"/>
      <c r="HN259" s="218"/>
      <c r="HO259" s="218"/>
      <c r="HP259" s="218"/>
      <c r="HQ259" s="218"/>
      <c r="HR259" s="218"/>
      <c r="HS259" s="218"/>
      <c r="HT259" s="218"/>
      <c r="HU259" s="218"/>
      <c r="HV259" s="218"/>
      <c r="HW259" s="218"/>
      <c r="HX259" s="218"/>
      <c r="HY259" s="218"/>
      <c r="HZ259" s="218"/>
      <c r="IA259" s="218"/>
      <c r="IB259" s="218"/>
      <c r="IC259" s="218"/>
      <c r="ID259" s="218"/>
      <c r="IE259" s="218"/>
      <c r="IF259" s="218"/>
      <c r="IG259" s="218"/>
      <c r="IH259" s="218"/>
      <c r="II259" s="218"/>
      <c r="IJ259" s="218"/>
      <c r="IK259" s="218"/>
      <c r="IL259" s="218"/>
      <c r="IM259" s="218"/>
      <c r="IN259" s="218"/>
      <c r="IO259" s="218"/>
      <c r="IP259" s="218"/>
      <c r="IQ259" s="218"/>
      <c r="IR259" s="218"/>
      <c r="IS259" s="218"/>
      <c r="IT259" s="218"/>
      <c r="IU259" s="218"/>
      <c r="IV259" s="218"/>
      <c r="IW259" s="218"/>
      <c r="IX259" s="218"/>
      <c r="IY259" s="218"/>
      <c r="IZ259" s="218"/>
      <c r="JA259" s="218"/>
      <c r="JB259" s="218"/>
      <c r="JC259" s="218"/>
      <c r="JD259" s="218"/>
      <c r="JE259" s="218"/>
      <c r="JF259" s="218"/>
      <c r="JG259" s="218"/>
      <c r="JH259" s="218"/>
      <c r="JI259" s="218"/>
      <c r="JJ259" s="218"/>
      <c r="JK259" s="218"/>
      <c r="JL259" s="218"/>
      <c r="JM259" s="218"/>
      <c r="JN259" s="218"/>
      <c r="JO259" s="218"/>
      <c r="JP259" s="218"/>
      <c r="JQ259" s="218"/>
      <c r="JR259" s="218"/>
      <c r="JS259" s="218"/>
      <c r="JT259" s="218"/>
      <c r="JU259" s="218"/>
      <c r="JV259" s="218"/>
      <c r="JW259" s="218"/>
      <c r="JX259" s="218"/>
      <c r="JY259" s="218"/>
      <c r="JZ259" s="218"/>
      <c r="KA259" s="218"/>
      <c r="KB259" s="218"/>
      <c r="KC259" s="218"/>
      <c r="KD259" s="218"/>
      <c r="KE259" s="218"/>
      <c r="KF259" s="218"/>
      <c r="KG259" s="218"/>
      <c r="KH259" s="218"/>
      <c r="KI259" s="218"/>
      <c r="KJ259" s="218"/>
      <c r="KK259" s="218"/>
      <c r="KL259" s="218"/>
      <c r="KM259" s="218"/>
      <c r="KN259" s="218"/>
      <c r="KO259" s="218"/>
      <c r="KP259" s="218"/>
      <c r="KQ259" s="218"/>
      <c r="KR259" s="218"/>
      <c r="KS259" s="218"/>
      <c r="KT259" s="218"/>
      <c r="KU259" s="218"/>
      <c r="KV259" s="218"/>
      <c r="KW259" s="218"/>
      <c r="KX259" s="218"/>
      <c r="KY259" s="218"/>
      <c r="KZ259" s="218"/>
      <c r="LA259" s="218"/>
      <c r="LB259" s="218"/>
      <c r="LC259" s="218"/>
      <c r="LD259" s="218"/>
      <c r="LE259" s="218"/>
      <c r="LF259" s="218"/>
      <c r="LG259" s="218"/>
      <c r="LH259" s="218"/>
      <c r="LI259" s="218"/>
      <c r="LJ259" s="218"/>
      <c r="LK259" s="218"/>
      <c r="LL259" s="218"/>
      <c r="LM259" s="218"/>
      <c r="LN259" s="218"/>
      <c r="LO259" s="218"/>
      <c r="LP259" s="218"/>
      <c r="LQ259" s="218"/>
      <c r="LR259" s="218"/>
      <c r="LS259" s="218"/>
      <c r="LT259" s="218"/>
      <c r="LU259" s="218"/>
      <c r="LV259" s="218"/>
      <c r="LW259" s="218"/>
      <c r="LX259" s="218"/>
      <c r="LY259" s="218"/>
      <c r="LZ259" s="218"/>
      <c r="MA259" s="218"/>
      <c r="MB259" s="218"/>
      <c r="MC259" s="218"/>
      <c r="MD259" s="218"/>
      <c r="ME259" s="218"/>
      <c r="MF259" s="218"/>
      <c r="MG259" s="218"/>
      <c r="MH259" s="218"/>
      <c r="MI259" s="218"/>
      <c r="MJ259" s="218"/>
      <c r="MK259" s="218"/>
      <c r="ML259" s="218"/>
      <c r="MM259" s="218"/>
      <c r="MN259" s="218"/>
      <c r="MO259" s="218"/>
      <c r="MP259" s="218"/>
      <c r="MQ259" s="218"/>
      <c r="MR259" s="218"/>
      <c r="MS259" s="218"/>
      <c r="MT259" s="218"/>
      <c r="MU259" s="218"/>
      <c r="MV259" s="218"/>
      <c r="MW259" s="218"/>
      <c r="MX259" s="218"/>
      <c r="MY259" s="218"/>
      <c r="MZ259" s="218"/>
      <c r="NA259" s="218"/>
      <c r="NB259" s="218"/>
      <c r="NC259" s="218"/>
      <c r="ND259" s="218"/>
      <c r="NE259" s="218"/>
      <c r="NF259" s="218"/>
      <c r="NG259" s="218"/>
      <c r="NH259" s="218"/>
      <c r="NI259" s="218"/>
      <c r="NJ259" s="218"/>
      <c r="NK259" s="218"/>
      <c r="NL259" s="218"/>
      <c r="NM259" s="218"/>
      <c r="NN259" s="218"/>
      <c r="NO259" s="218"/>
      <c r="NP259" s="218"/>
      <c r="NQ259" s="218"/>
      <c r="NR259" s="218"/>
      <c r="NS259" s="218"/>
      <c r="NT259" s="218"/>
      <c r="NU259" s="218"/>
      <c r="NV259" s="218"/>
      <c r="NW259" s="218"/>
      <c r="NX259" s="218"/>
      <c r="NY259" s="218"/>
      <c r="NZ259" s="218"/>
      <c r="OA259" s="218"/>
      <c r="OB259" s="218"/>
      <c r="OC259" s="218"/>
      <c r="OD259" s="218"/>
      <c r="OE259" s="218"/>
      <c r="OF259" s="218"/>
      <c r="OG259" s="218"/>
      <c r="OH259" s="218"/>
      <c r="OI259" s="218"/>
      <c r="OJ259" s="218"/>
      <c r="OK259" s="218"/>
      <c r="OL259" s="218"/>
      <c r="OM259" s="218"/>
      <c r="ON259" s="218"/>
      <c r="OO259" s="218"/>
      <c r="OP259" s="218"/>
      <c r="OQ259" s="218"/>
      <c r="OR259" s="218"/>
      <c r="OS259" s="218"/>
      <c r="OT259" s="218"/>
      <c r="OU259" s="218"/>
      <c r="OV259" s="218"/>
      <c r="OW259" s="218"/>
      <c r="OX259" s="218"/>
      <c r="OY259" s="218"/>
      <c r="OZ259" s="218"/>
      <c r="PA259" s="218"/>
      <c r="PB259" s="218"/>
      <c r="PC259" s="218"/>
      <c r="PD259" s="218"/>
      <c r="PE259" s="218"/>
    </row>
    <row r="260" spans="1:421" s="469" customFormat="1" ht="111" customHeight="1">
      <c r="A260" s="677">
        <v>31</v>
      </c>
      <c r="B260" s="600">
        <v>7000024508</v>
      </c>
      <c r="C260" s="600">
        <v>1790</v>
      </c>
      <c r="D260" s="600">
        <v>120</v>
      </c>
      <c r="E260" s="600">
        <v>260</v>
      </c>
      <c r="F260" s="600" t="s">
        <v>527</v>
      </c>
      <c r="G260" s="599">
        <v>100044261</v>
      </c>
      <c r="H260" s="321"/>
      <c r="I260" s="322"/>
      <c r="J260" s="321"/>
      <c r="K260" s="320"/>
      <c r="L260" s="600" t="s">
        <v>567</v>
      </c>
      <c r="M260" s="600" t="s">
        <v>219</v>
      </c>
      <c r="N260" s="600">
        <v>1</v>
      </c>
      <c r="O260" s="465"/>
      <c r="P260" s="601">
        <v>18</v>
      </c>
      <c r="Q260" s="318" t="str">
        <f t="shared" si="37"/>
        <v>INCLUDED</v>
      </c>
      <c r="R260" s="318" t="str">
        <f t="shared" si="38"/>
        <v>INCLUDED</v>
      </c>
      <c r="S260" s="318" t="str">
        <f t="shared" si="39"/>
        <v>INCLUDED</v>
      </c>
      <c r="T260" s="466">
        <f t="shared" si="9"/>
        <v>0</v>
      </c>
      <c r="U260" s="300">
        <f t="shared" si="10"/>
        <v>0</v>
      </c>
      <c r="V260" s="371">
        <f>Discount!$J$36</f>
        <v>0</v>
      </c>
      <c r="W260" s="300">
        <f t="shared" si="11"/>
        <v>0</v>
      </c>
      <c r="X260" s="301">
        <f t="shared" si="12"/>
        <v>0</v>
      </c>
      <c r="Y260" s="467">
        <f t="shared" si="13"/>
        <v>0</v>
      </c>
      <c r="Z260" s="546">
        <f t="shared" si="14"/>
        <v>0</v>
      </c>
      <c r="AA260" s="467">
        <f t="shared" si="15"/>
        <v>0</v>
      </c>
      <c r="AB260" s="468">
        <f t="shared" si="16"/>
        <v>0</v>
      </c>
      <c r="AC260" s="467">
        <f t="shared" si="17"/>
        <v>0</v>
      </c>
      <c r="AD260" s="468"/>
      <c r="AE260" s="550"/>
      <c r="AF260" s="6"/>
      <c r="AG260" s="6"/>
      <c r="AH260" s="6"/>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c r="FV260" s="3"/>
      <c r="FW260" s="3"/>
      <c r="FX260" s="3"/>
      <c r="FY260" s="3"/>
      <c r="FZ260" s="3"/>
      <c r="GA260" s="3"/>
      <c r="GB260" s="3"/>
      <c r="GC260" s="3"/>
      <c r="GD260" s="3"/>
      <c r="GE260" s="3"/>
      <c r="GF260" s="3"/>
      <c r="GG260" s="3"/>
      <c r="GH260" s="3"/>
      <c r="GI260" s="3"/>
      <c r="GJ260" s="3"/>
      <c r="GK260" s="3"/>
      <c r="GL260" s="3"/>
      <c r="GM260" s="3"/>
      <c r="GN260" s="3"/>
      <c r="GO260" s="3"/>
      <c r="GP260" s="3"/>
      <c r="GQ260" s="3"/>
      <c r="GR260" s="3"/>
      <c r="GS260" s="3"/>
      <c r="GT260" s="3"/>
      <c r="GU260" s="3"/>
      <c r="GV260" s="3"/>
      <c r="GW260" s="3"/>
      <c r="GX260" s="3"/>
      <c r="GY260" s="3"/>
      <c r="GZ260" s="3"/>
      <c r="HA260" s="3"/>
      <c r="HB260" s="3"/>
      <c r="HC260" s="3"/>
      <c r="HD260" s="3"/>
      <c r="HE260" s="3"/>
      <c r="HF260" s="3"/>
      <c r="HG260" s="3"/>
      <c r="HH260" s="3"/>
      <c r="HI260" s="3"/>
      <c r="HJ260" s="3"/>
      <c r="HK260" s="3"/>
      <c r="HL260" s="3"/>
      <c r="HM260" s="3"/>
      <c r="HN260" s="3"/>
      <c r="HO260" s="3"/>
      <c r="HP260" s="3"/>
      <c r="HQ260" s="3"/>
      <c r="HR260" s="3"/>
      <c r="HS260" s="3"/>
      <c r="HT260" s="3"/>
      <c r="HU260" s="3"/>
      <c r="HV260" s="3"/>
      <c r="HW260" s="3"/>
      <c r="HX260" s="3"/>
      <c r="HY260" s="3"/>
      <c r="HZ260" s="3"/>
      <c r="IA260" s="3"/>
      <c r="IB260" s="3"/>
      <c r="IC260" s="3"/>
      <c r="ID260" s="3"/>
      <c r="IE260" s="3"/>
      <c r="IF260" s="3"/>
      <c r="IG260" s="3"/>
      <c r="IH260" s="3"/>
      <c r="II260" s="3"/>
      <c r="IJ260" s="3"/>
      <c r="IK260" s="3"/>
      <c r="IL260" s="3"/>
      <c r="IM260" s="3"/>
      <c r="IN260" s="3"/>
      <c r="IO260" s="3"/>
      <c r="IP260" s="3"/>
      <c r="IQ260" s="3"/>
      <c r="IR260" s="3"/>
      <c r="IS260" s="3"/>
      <c r="IT260" s="3"/>
      <c r="IU260" s="3"/>
      <c r="IV260" s="3"/>
      <c r="IW260" s="3"/>
      <c r="IX260" s="3"/>
      <c r="IY260" s="3"/>
      <c r="IZ260" s="3"/>
      <c r="JA260" s="3"/>
      <c r="JB260" s="3"/>
      <c r="JC260" s="3"/>
      <c r="JD260" s="3"/>
      <c r="JE260" s="3"/>
      <c r="JF260" s="3"/>
      <c r="JG260" s="3"/>
      <c r="JH260" s="3"/>
      <c r="JI260" s="3"/>
      <c r="JJ260" s="3"/>
      <c r="JK260" s="3"/>
      <c r="JL260" s="3"/>
      <c r="JM260" s="3"/>
      <c r="JN260" s="3"/>
      <c r="JO260" s="3"/>
      <c r="JP260" s="3"/>
      <c r="JQ260" s="3"/>
      <c r="JR260" s="3"/>
      <c r="JS260" s="3"/>
      <c r="JT260" s="3"/>
      <c r="JU260" s="3"/>
      <c r="JV260" s="3"/>
      <c r="JW260" s="3"/>
      <c r="JX260" s="3"/>
      <c r="JY260" s="3"/>
      <c r="JZ260" s="3"/>
      <c r="KA260" s="3"/>
      <c r="KB260" s="3"/>
      <c r="KC260" s="3"/>
      <c r="KD260" s="3"/>
      <c r="KE260" s="3"/>
      <c r="KF260" s="3"/>
      <c r="KG260" s="3"/>
      <c r="KH260" s="3"/>
      <c r="KI260" s="3"/>
      <c r="KJ260" s="3"/>
      <c r="KK260" s="3"/>
      <c r="KL260" s="3"/>
      <c r="KM260" s="3"/>
      <c r="KN260" s="3"/>
      <c r="KO260" s="3"/>
      <c r="KP260" s="3"/>
      <c r="KQ260" s="3"/>
      <c r="KR260" s="3"/>
      <c r="KS260" s="3"/>
      <c r="KT260" s="3"/>
      <c r="KU260" s="3"/>
      <c r="KV260" s="3"/>
      <c r="KW260" s="3"/>
      <c r="KX260" s="3"/>
      <c r="KY260" s="3"/>
      <c r="KZ260" s="3"/>
      <c r="LA260" s="3"/>
      <c r="LB260" s="3"/>
      <c r="LC260" s="3"/>
      <c r="LD260" s="3"/>
      <c r="LE260" s="3"/>
      <c r="LF260" s="3"/>
      <c r="LG260" s="3"/>
      <c r="LH260" s="3"/>
      <c r="LI260" s="3"/>
      <c r="LJ260" s="3"/>
      <c r="LK260" s="3"/>
      <c r="LL260" s="3"/>
      <c r="LM260" s="3"/>
      <c r="LN260" s="3"/>
      <c r="LO260" s="3"/>
      <c r="LP260" s="3"/>
      <c r="LQ260" s="3"/>
      <c r="LR260" s="3"/>
      <c r="LS260" s="3"/>
      <c r="LT260" s="3"/>
      <c r="LU260" s="3"/>
      <c r="LV260" s="3"/>
      <c r="LW260" s="3"/>
      <c r="LX260" s="3"/>
      <c r="LY260" s="3"/>
      <c r="LZ260" s="3"/>
      <c r="MA260" s="3"/>
      <c r="MB260" s="3"/>
      <c r="MC260" s="3"/>
      <c r="MD260" s="3"/>
      <c r="ME260" s="3"/>
      <c r="MF260" s="3"/>
      <c r="MG260" s="3"/>
      <c r="MH260" s="3"/>
      <c r="MI260" s="3"/>
      <c r="MJ260" s="3"/>
      <c r="MK260" s="3"/>
      <c r="ML260" s="3"/>
      <c r="MM260" s="3"/>
      <c r="MN260" s="3"/>
      <c r="MO260" s="3"/>
      <c r="MP260" s="3"/>
      <c r="MQ260" s="3"/>
      <c r="MR260" s="3"/>
      <c r="MS260" s="3"/>
      <c r="MT260" s="3"/>
      <c r="MU260" s="3"/>
      <c r="MV260" s="3"/>
      <c r="MW260" s="3"/>
      <c r="MX260" s="3"/>
      <c r="MY260" s="3"/>
      <c r="MZ260" s="3"/>
      <c r="NA260" s="3"/>
      <c r="NB260" s="3"/>
      <c r="NC260" s="3"/>
      <c r="ND260" s="3"/>
      <c r="NE260" s="3"/>
      <c r="NF260" s="3"/>
      <c r="NG260" s="3"/>
      <c r="NH260" s="3"/>
      <c r="NI260" s="3"/>
      <c r="NJ260" s="3"/>
      <c r="NK260" s="3"/>
      <c r="NL260" s="3"/>
      <c r="NM260" s="3"/>
      <c r="NN260" s="3"/>
      <c r="NO260" s="3"/>
      <c r="NP260" s="3"/>
      <c r="NQ260" s="3"/>
      <c r="NR260" s="3"/>
      <c r="NS260" s="3"/>
      <c r="NT260" s="3"/>
      <c r="NU260" s="3"/>
      <c r="NV260" s="3"/>
      <c r="NW260" s="3"/>
      <c r="NX260" s="3"/>
      <c r="NY260" s="3"/>
      <c r="NZ260" s="3"/>
      <c r="OA260" s="3"/>
      <c r="OB260" s="3"/>
      <c r="OC260" s="3"/>
      <c r="OD260" s="3"/>
      <c r="OE260" s="3"/>
      <c r="OF260" s="3"/>
      <c r="OG260" s="3"/>
      <c r="OH260" s="3"/>
      <c r="OI260" s="3"/>
      <c r="OJ260" s="3"/>
      <c r="OK260" s="3"/>
      <c r="OL260" s="3"/>
      <c r="OM260" s="3"/>
      <c r="ON260" s="3"/>
      <c r="OO260" s="3"/>
      <c r="OP260" s="3"/>
      <c r="OQ260" s="3"/>
      <c r="OR260" s="3"/>
      <c r="OS260" s="3"/>
      <c r="OT260" s="3"/>
      <c r="OU260" s="3"/>
      <c r="OV260" s="3"/>
      <c r="OW260" s="3"/>
      <c r="OX260" s="3"/>
      <c r="OY260" s="3"/>
      <c r="OZ260" s="3"/>
      <c r="PA260" s="3"/>
      <c r="PB260" s="3"/>
      <c r="PC260" s="3"/>
      <c r="PD260" s="3"/>
      <c r="PE260" s="3"/>
    </row>
    <row r="261" spans="1:421" s="469" customFormat="1" ht="111" customHeight="1">
      <c r="A261" s="677">
        <v>32</v>
      </c>
      <c r="B261" s="600">
        <v>7000024508</v>
      </c>
      <c r="C261" s="600">
        <v>1790</v>
      </c>
      <c r="D261" s="600">
        <v>120</v>
      </c>
      <c r="E261" s="600">
        <v>270</v>
      </c>
      <c r="F261" s="600" t="s">
        <v>527</v>
      </c>
      <c r="G261" s="599">
        <v>100044179</v>
      </c>
      <c r="H261" s="321"/>
      <c r="I261" s="322"/>
      <c r="J261" s="321"/>
      <c r="K261" s="320"/>
      <c r="L261" s="600" t="s">
        <v>568</v>
      </c>
      <c r="M261" s="600" t="s">
        <v>219</v>
      </c>
      <c r="N261" s="600">
        <v>4</v>
      </c>
      <c r="O261" s="465"/>
      <c r="P261" s="601">
        <v>18</v>
      </c>
      <c r="Q261" s="318" t="str">
        <f t="shared" si="37"/>
        <v>INCLUDED</v>
      </c>
      <c r="R261" s="318" t="str">
        <f t="shared" si="38"/>
        <v>INCLUDED</v>
      </c>
      <c r="S261" s="318" t="str">
        <f t="shared" si="39"/>
        <v>INCLUDED</v>
      </c>
      <c r="T261" s="466">
        <f t="shared" si="9"/>
        <v>0</v>
      </c>
      <c r="U261" s="300">
        <f t="shared" si="10"/>
        <v>0</v>
      </c>
      <c r="V261" s="371">
        <f>Discount!$J$36</f>
        <v>0</v>
      </c>
      <c r="W261" s="300">
        <f t="shared" si="11"/>
        <v>0</v>
      </c>
      <c r="X261" s="301">
        <f t="shared" si="12"/>
        <v>0</v>
      </c>
      <c r="Y261" s="467">
        <f t="shared" si="13"/>
        <v>0</v>
      </c>
      <c r="Z261" s="546">
        <f t="shared" si="14"/>
        <v>0</v>
      </c>
      <c r="AA261" s="467">
        <f t="shared" si="15"/>
        <v>0</v>
      </c>
      <c r="AB261" s="468">
        <f t="shared" si="16"/>
        <v>0</v>
      </c>
      <c r="AC261" s="467">
        <f t="shared" si="17"/>
        <v>0</v>
      </c>
      <c r="AD261" s="468"/>
      <c r="AE261" s="550"/>
      <c r="AF261" s="6"/>
      <c r="AG261" s="6"/>
      <c r="AH261" s="6"/>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c r="FV261" s="3"/>
      <c r="FW261" s="3"/>
      <c r="FX261" s="3"/>
      <c r="FY261" s="3"/>
      <c r="FZ261" s="3"/>
      <c r="GA261" s="3"/>
      <c r="GB261" s="3"/>
      <c r="GC261" s="3"/>
      <c r="GD261" s="3"/>
      <c r="GE261" s="3"/>
      <c r="GF261" s="3"/>
      <c r="GG261" s="3"/>
      <c r="GH261" s="3"/>
      <c r="GI261" s="3"/>
      <c r="GJ261" s="3"/>
      <c r="GK261" s="3"/>
      <c r="GL261" s="3"/>
      <c r="GM261" s="3"/>
      <c r="GN261" s="3"/>
      <c r="GO261" s="3"/>
      <c r="GP261" s="3"/>
      <c r="GQ261" s="3"/>
      <c r="GR261" s="3"/>
      <c r="GS261" s="3"/>
      <c r="GT261" s="3"/>
      <c r="GU261" s="3"/>
      <c r="GV261" s="3"/>
      <c r="GW261" s="3"/>
      <c r="GX261" s="3"/>
      <c r="GY261" s="3"/>
      <c r="GZ261" s="3"/>
      <c r="HA261" s="3"/>
      <c r="HB261" s="3"/>
      <c r="HC261" s="3"/>
      <c r="HD261" s="3"/>
      <c r="HE261" s="3"/>
      <c r="HF261" s="3"/>
      <c r="HG261" s="3"/>
      <c r="HH261" s="3"/>
      <c r="HI261" s="3"/>
      <c r="HJ261" s="3"/>
      <c r="HK261" s="3"/>
      <c r="HL261" s="3"/>
      <c r="HM261" s="3"/>
      <c r="HN261" s="3"/>
      <c r="HO261" s="3"/>
      <c r="HP261" s="3"/>
      <c r="HQ261" s="3"/>
      <c r="HR261" s="3"/>
      <c r="HS261" s="3"/>
      <c r="HT261" s="3"/>
      <c r="HU261" s="3"/>
      <c r="HV261" s="3"/>
      <c r="HW261" s="3"/>
      <c r="HX261" s="3"/>
      <c r="HY261" s="3"/>
      <c r="HZ261" s="3"/>
      <c r="IA261" s="3"/>
      <c r="IB261" s="3"/>
      <c r="IC261" s="3"/>
      <c r="ID261" s="3"/>
      <c r="IE261" s="3"/>
      <c r="IF261" s="3"/>
      <c r="IG261" s="3"/>
      <c r="IH261" s="3"/>
      <c r="II261" s="3"/>
      <c r="IJ261" s="3"/>
      <c r="IK261" s="3"/>
      <c r="IL261" s="3"/>
      <c r="IM261" s="3"/>
      <c r="IN261" s="3"/>
      <c r="IO261" s="3"/>
      <c r="IP261" s="3"/>
      <c r="IQ261" s="3"/>
      <c r="IR261" s="3"/>
      <c r="IS261" s="3"/>
      <c r="IT261" s="3"/>
      <c r="IU261" s="3"/>
      <c r="IV261" s="3"/>
      <c r="IW261" s="3"/>
      <c r="IX261" s="3"/>
      <c r="IY261" s="3"/>
      <c r="IZ261" s="3"/>
      <c r="JA261" s="3"/>
      <c r="JB261" s="3"/>
      <c r="JC261" s="3"/>
      <c r="JD261" s="3"/>
      <c r="JE261" s="3"/>
      <c r="JF261" s="3"/>
      <c r="JG261" s="3"/>
      <c r="JH261" s="3"/>
      <c r="JI261" s="3"/>
      <c r="JJ261" s="3"/>
      <c r="JK261" s="3"/>
      <c r="JL261" s="3"/>
      <c r="JM261" s="3"/>
      <c r="JN261" s="3"/>
      <c r="JO261" s="3"/>
      <c r="JP261" s="3"/>
      <c r="JQ261" s="3"/>
      <c r="JR261" s="3"/>
      <c r="JS261" s="3"/>
      <c r="JT261" s="3"/>
      <c r="JU261" s="3"/>
      <c r="JV261" s="3"/>
      <c r="JW261" s="3"/>
      <c r="JX261" s="3"/>
      <c r="JY261" s="3"/>
      <c r="JZ261" s="3"/>
      <c r="KA261" s="3"/>
      <c r="KB261" s="3"/>
      <c r="KC261" s="3"/>
      <c r="KD261" s="3"/>
      <c r="KE261" s="3"/>
      <c r="KF261" s="3"/>
      <c r="KG261" s="3"/>
      <c r="KH261" s="3"/>
      <c r="KI261" s="3"/>
      <c r="KJ261" s="3"/>
      <c r="KK261" s="3"/>
      <c r="KL261" s="3"/>
      <c r="KM261" s="3"/>
      <c r="KN261" s="3"/>
      <c r="KO261" s="3"/>
      <c r="KP261" s="3"/>
      <c r="KQ261" s="3"/>
      <c r="KR261" s="3"/>
      <c r="KS261" s="3"/>
      <c r="KT261" s="3"/>
      <c r="KU261" s="3"/>
      <c r="KV261" s="3"/>
      <c r="KW261" s="3"/>
      <c r="KX261" s="3"/>
      <c r="KY261" s="3"/>
      <c r="KZ261" s="3"/>
      <c r="LA261" s="3"/>
      <c r="LB261" s="3"/>
      <c r="LC261" s="3"/>
      <c r="LD261" s="3"/>
      <c r="LE261" s="3"/>
      <c r="LF261" s="3"/>
      <c r="LG261" s="3"/>
      <c r="LH261" s="3"/>
      <c r="LI261" s="3"/>
      <c r="LJ261" s="3"/>
      <c r="LK261" s="3"/>
      <c r="LL261" s="3"/>
      <c r="LM261" s="3"/>
      <c r="LN261" s="3"/>
      <c r="LO261" s="3"/>
      <c r="LP261" s="3"/>
      <c r="LQ261" s="3"/>
      <c r="LR261" s="3"/>
      <c r="LS261" s="3"/>
      <c r="LT261" s="3"/>
      <c r="LU261" s="3"/>
      <c r="LV261" s="3"/>
      <c r="LW261" s="3"/>
      <c r="LX261" s="3"/>
      <c r="LY261" s="3"/>
      <c r="LZ261" s="3"/>
      <c r="MA261" s="3"/>
      <c r="MB261" s="3"/>
      <c r="MC261" s="3"/>
      <c r="MD261" s="3"/>
      <c r="ME261" s="3"/>
      <c r="MF261" s="3"/>
      <c r="MG261" s="3"/>
      <c r="MH261" s="3"/>
      <c r="MI261" s="3"/>
      <c r="MJ261" s="3"/>
      <c r="MK261" s="3"/>
      <c r="ML261" s="3"/>
      <c r="MM261" s="3"/>
      <c r="MN261" s="3"/>
      <c r="MO261" s="3"/>
      <c r="MP261" s="3"/>
      <c r="MQ261" s="3"/>
      <c r="MR261" s="3"/>
      <c r="MS261" s="3"/>
      <c r="MT261" s="3"/>
      <c r="MU261" s="3"/>
      <c r="MV261" s="3"/>
      <c r="MW261" s="3"/>
      <c r="MX261" s="3"/>
      <c r="MY261" s="3"/>
      <c r="MZ261" s="3"/>
      <c r="NA261" s="3"/>
      <c r="NB261" s="3"/>
      <c r="NC261" s="3"/>
      <c r="ND261" s="3"/>
      <c r="NE261" s="3"/>
      <c r="NF261" s="3"/>
      <c r="NG261" s="3"/>
      <c r="NH261" s="3"/>
      <c r="NI261" s="3"/>
      <c r="NJ261" s="3"/>
      <c r="NK261" s="3"/>
      <c r="NL261" s="3"/>
      <c r="NM261" s="3"/>
      <c r="NN261" s="3"/>
      <c r="NO261" s="3"/>
      <c r="NP261" s="3"/>
      <c r="NQ261" s="3"/>
      <c r="NR261" s="3"/>
      <c r="NS261" s="3"/>
      <c r="NT261" s="3"/>
      <c r="NU261" s="3"/>
      <c r="NV261" s="3"/>
      <c r="NW261" s="3"/>
      <c r="NX261" s="3"/>
      <c r="NY261" s="3"/>
      <c r="NZ261" s="3"/>
      <c r="OA261" s="3"/>
      <c r="OB261" s="3"/>
      <c r="OC261" s="3"/>
      <c r="OD261" s="3"/>
      <c r="OE261" s="3"/>
      <c r="OF261" s="3"/>
      <c r="OG261" s="3"/>
      <c r="OH261" s="3"/>
      <c r="OI261" s="3"/>
      <c r="OJ261" s="3"/>
      <c r="OK261" s="3"/>
      <c r="OL261" s="3"/>
      <c r="OM261" s="3"/>
      <c r="ON261" s="3"/>
      <c r="OO261" s="3"/>
      <c r="OP261" s="3"/>
      <c r="OQ261" s="3"/>
      <c r="OR261" s="3"/>
      <c r="OS261" s="3"/>
      <c r="OT261" s="3"/>
      <c r="OU261" s="3"/>
      <c r="OV261" s="3"/>
      <c r="OW261" s="3"/>
      <c r="OX261" s="3"/>
      <c r="OY261" s="3"/>
      <c r="OZ261" s="3"/>
      <c r="PA261" s="3"/>
      <c r="PB261" s="3"/>
      <c r="PC261" s="3"/>
      <c r="PD261" s="3"/>
      <c r="PE261" s="3"/>
    </row>
    <row r="262" spans="1:421" s="469" customFormat="1" ht="111" customHeight="1">
      <c r="A262" s="677">
        <v>33</v>
      </c>
      <c r="B262" s="600">
        <v>7000024508</v>
      </c>
      <c r="C262" s="600">
        <v>1790</v>
      </c>
      <c r="D262" s="600">
        <v>120</v>
      </c>
      <c r="E262" s="600">
        <v>280</v>
      </c>
      <c r="F262" s="600" t="s">
        <v>527</v>
      </c>
      <c r="G262" s="599">
        <v>100044180</v>
      </c>
      <c r="H262" s="321"/>
      <c r="I262" s="322"/>
      <c r="J262" s="321"/>
      <c r="K262" s="320"/>
      <c r="L262" s="600" t="s">
        <v>569</v>
      </c>
      <c r="M262" s="600" t="s">
        <v>219</v>
      </c>
      <c r="N262" s="600">
        <v>20</v>
      </c>
      <c r="O262" s="465"/>
      <c r="P262" s="601">
        <v>18</v>
      </c>
      <c r="Q262" s="318" t="str">
        <f t="shared" si="37"/>
        <v>INCLUDED</v>
      </c>
      <c r="R262" s="318" t="str">
        <f t="shared" si="38"/>
        <v>INCLUDED</v>
      </c>
      <c r="S262" s="318" t="str">
        <f t="shared" si="39"/>
        <v>INCLUDED</v>
      </c>
      <c r="T262" s="466">
        <f t="shared" si="9"/>
        <v>0</v>
      </c>
      <c r="U262" s="300">
        <f t="shared" si="10"/>
        <v>0</v>
      </c>
      <c r="V262" s="371">
        <f>Discount!$J$36</f>
        <v>0</v>
      </c>
      <c r="W262" s="300">
        <f t="shared" si="11"/>
        <v>0</v>
      </c>
      <c r="X262" s="301">
        <f t="shared" si="12"/>
        <v>0</v>
      </c>
      <c r="Y262" s="467">
        <f t="shared" si="13"/>
        <v>0</v>
      </c>
      <c r="Z262" s="546">
        <f t="shared" si="14"/>
        <v>0</v>
      </c>
      <c r="AA262" s="467">
        <f t="shared" si="15"/>
        <v>0</v>
      </c>
      <c r="AB262" s="468">
        <f t="shared" si="16"/>
        <v>0</v>
      </c>
      <c r="AC262" s="467">
        <f t="shared" si="17"/>
        <v>0</v>
      </c>
      <c r="AD262" s="468"/>
      <c r="AE262" s="550"/>
      <c r="AF262" s="6"/>
      <c r="AG262" s="6"/>
      <c r="AH262" s="6"/>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c r="FV262" s="3"/>
      <c r="FW262" s="3"/>
      <c r="FX262" s="3"/>
      <c r="FY262" s="3"/>
      <c r="FZ262" s="3"/>
      <c r="GA262" s="3"/>
      <c r="GB262" s="3"/>
      <c r="GC262" s="3"/>
      <c r="GD262" s="3"/>
      <c r="GE262" s="3"/>
      <c r="GF262" s="3"/>
      <c r="GG262" s="3"/>
      <c r="GH262" s="3"/>
      <c r="GI262" s="3"/>
      <c r="GJ262" s="3"/>
      <c r="GK262" s="3"/>
      <c r="GL262" s="3"/>
      <c r="GM262" s="3"/>
      <c r="GN262" s="3"/>
      <c r="GO262" s="3"/>
      <c r="GP262" s="3"/>
      <c r="GQ262" s="3"/>
      <c r="GR262" s="3"/>
      <c r="GS262" s="3"/>
      <c r="GT262" s="3"/>
      <c r="GU262" s="3"/>
      <c r="GV262" s="3"/>
      <c r="GW262" s="3"/>
      <c r="GX262" s="3"/>
      <c r="GY262" s="3"/>
      <c r="GZ262" s="3"/>
      <c r="HA262" s="3"/>
      <c r="HB262" s="3"/>
      <c r="HC262" s="3"/>
      <c r="HD262" s="3"/>
      <c r="HE262" s="3"/>
      <c r="HF262" s="3"/>
      <c r="HG262" s="3"/>
      <c r="HH262" s="3"/>
      <c r="HI262" s="3"/>
      <c r="HJ262" s="3"/>
      <c r="HK262" s="3"/>
      <c r="HL262" s="3"/>
      <c r="HM262" s="3"/>
      <c r="HN262" s="3"/>
      <c r="HO262" s="3"/>
      <c r="HP262" s="3"/>
      <c r="HQ262" s="3"/>
      <c r="HR262" s="3"/>
      <c r="HS262" s="3"/>
      <c r="HT262" s="3"/>
      <c r="HU262" s="3"/>
      <c r="HV262" s="3"/>
      <c r="HW262" s="3"/>
      <c r="HX262" s="3"/>
      <c r="HY262" s="3"/>
      <c r="HZ262" s="3"/>
      <c r="IA262" s="3"/>
      <c r="IB262" s="3"/>
      <c r="IC262" s="3"/>
      <c r="ID262" s="3"/>
      <c r="IE262" s="3"/>
      <c r="IF262" s="3"/>
      <c r="IG262" s="3"/>
      <c r="IH262" s="3"/>
      <c r="II262" s="3"/>
      <c r="IJ262" s="3"/>
      <c r="IK262" s="3"/>
      <c r="IL262" s="3"/>
      <c r="IM262" s="3"/>
      <c r="IN262" s="3"/>
      <c r="IO262" s="3"/>
      <c r="IP262" s="3"/>
      <c r="IQ262" s="3"/>
      <c r="IR262" s="3"/>
      <c r="IS262" s="3"/>
      <c r="IT262" s="3"/>
      <c r="IU262" s="3"/>
      <c r="IV262" s="3"/>
      <c r="IW262" s="3"/>
      <c r="IX262" s="3"/>
      <c r="IY262" s="3"/>
      <c r="IZ262" s="3"/>
      <c r="JA262" s="3"/>
      <c r="JB262" s="3"/>
      <c r="JC262" s="3"/>
      <c r="JD262" s="3"/>
      <c r="JE262" s="3"/>
      <c r="JF262" s="3"/>
      <c r="JG262" s="3"/>
      <c r="JH262" s="3"/>
      <c r="JI262" s="3"/>
      <c r="JJ262" s="3"/>
      <c r="JK262" s="3"/>
      <c r="JL262" s="3"/>
      <c r="JM262" s="3"/>
      <c r="JN262" s="3"/>
      <c r="JO262" s="3"/>
      <c r="JP262" s="3"/>
      <c r="JQ262" s="3"/>
      <c r="JR262" s="3"/>
      <c r="JS262" s="3"/>
      <c r="JT262" s="3"/>
      <c r="JU262" s="3"/>
      <c r="JV262" s="3"/>
      <c r="JW262" s="3"/>
      <c r="JX262" s="3"/>
      <c r="JY262" s="3"/>
      <c r="JZ262" s="3"/>
      <c r="KA262" s="3"/>
      <c r="KB262" s="3"/>
      <c r="KC262" s="3"/>
      <c r="KD262" s="3"/>
      <c r="KE262" s="3"/>
      <c r="KF262" s="3"/>
      <c r="KG262" s="3"/>
      <c r="KH262" s="3"/>
      <c r="KI262" s="3"/>
      <c r="KJ262" s="3"/>
      <c r="KK262" s="3"/>
      <c r="KL262" s="3"/>
      <c r="KM262" s="3"/>
      <c r="KN262" s="3"/>
      <c r="KO262" s="3"/>
      <c r="KP262" s="3"/>
      <c r="KQ262" s="3"/>
      <c r="KR262" s="3"/>
      <c r="KS262" s="3"/>
      <c r="KT262" s="3"/>
      <c r="KU262" s="3"/>
      <c r="KV262" s="3"/>
      <c r="KW262" s="3"/>
      <c r="KX262" s="3"/>
      <c r="KY262" s="3"/>
      <c r="KZ262" s="3"/>
      <c r="LA262" s="3"/>
      <c r="LB262" s="3"/>
      <c r="LC262" s="3"/>
      <c r="LD262" s="3"/>
      <c r="LE262" s="3"/>
      <c r="LF262" s="3"/>
      <c r="LG262" s="3"/>
      <c r="LH262" s="3"/>
      <c r="LI262" s="3"/>
      <c r="LJ262" s="3"/>
      <c r="LK262" s="3"/>
      <c r="LL262" s="3"/>
      <c r="LM262" s="3"/>
      <c r="LN262" s="3"/>
      <c r="LO262" s="3"/>
      <c r="LP262" s="3"/>
      <c r="LQ262" s="3"/>
      <c r="LR262" s="3"/>
      <c r="LS262" s="3"/>
      <c r="LT262" s="3"/>
      <c r="LU262" s="3"/>
      <c r="LV262" s="3"/>
      <c r="LW262" s="3"/>
      <c r="LX262" s="3"/>
      <c r="LY262" s="3"/>
      <c r="LZ262" s="3"/>
      <c r="MA262" s="3"/>
      <c r="MB262" s="3"/>
      <c r="MC262" s="3"/>
      <c r="MD262" s="3"/>
      <c r="ME262" s="3"/>
      <c r="MF262" s="3"/>
      <c r="MG262" s="3"/>
      <c r="MH262" s="3"/>
      <c r="MI262" s="3"/>
      <c r="MJ262" s="3"/>
      <c r="MK262" s="3"/>
      <c r="ML262" s="3"/>
      <c r="MM262" s="3"/>
      <c r="MN262" s="3"/>
      <c r="MO262" s="3"/>
      <c r="MP262" s="3"/>
      <c r="MQ262" s="3"/>
      <c r="MR262" s="3"/>
      <c r="MS262" s="3"/>
      <c r="MT262" s="3"/>
      <c r="MU262" s="3"/>
      <c r="MV262" s="3"/>
      <c r="MW262" s="3"/>
      <c r="MX262" s="3"/>
      <c r="MY262" s="3"/>
      <c r="MZ262" s="3"/>
      <c r="NA262" s="3"/>
      <c r="NB262" s="3"/>
      <c r="NC262" s="3"/>
      <c r="ND262" s="3"/>
      <c r="NE262" s="3"/>
      <c r="NF262" s="3"/>
      <c r="NG262" s="3"/>
      <c r="NH262" s="3"/>
      <c r="NI262" s="3"/>
      <c r="NJ262" s="3"/>
      <c r="NK262" s="3"/>
      <c r="NL262" s="3"/>
      <c r="NM262" s="3"/>
      <c r="NN262" s="3"/>
      <c r="NO262" s="3"/>
      <c r="NP262" s="3"/>
      <c r="NQ262" s="3"/>
      <c r="NR262" s="3"/>
      <c r="NS262" s="3"/>
      <c r="NT262" s="3"/>
      <c r="NU262" s="3"/>
      <c r="NV262" s="3"/>
      <c r="NW262" s="3"/>
      <c r="NX262" s="3"/>
      <c r="NY262" s="3"/>
      <c r="NZ262" s="3"/>
      <c r="OA262" s="3"/>
      <c r="OB262" s="3"/>
      <c r="OC262" s="3"/>
      <c r="OD262" s="3"/>
      <c r="OE262" s="3"/>
      <c r="OF262" s="3"/>
      <c r="OG262" s="3"/>
      <c r="OH262" s="3"/>
      <c r="OI262" s="3"/>
      <c r="OJ262" s="3"/>
      <c r="OK262" s="3"/>
      <c r="OL262" s="3"/>
      <c r="OM262" s="3"/>
      <c r="ON262" s="3"/>
      <c r="OO262" s="3"/>
      <c r="OP262" s="3"/>
      <c r="OQ262" s="3"/>
      <c r="OR262" s="3"/>
      <c r="OS262" s="3"/>
      <c r="OT262" s="3"/>
      <c r="OU262" s="3"/>
      <c r="OV262" s="3"/>
      <c r="OW262" s="3"/>
      <c r="OX262" s="3"/>
      <c r="OY262" s="3"/>
      <c r="OZ262" s="3"/>
      <c r="PA262" s="3"/>
      <c r="PB262" s="3"/>
      <c r="PC262" s="3"/>
      <c r="PD262" s="3"/>
      <c r="PE262" s="3"/>
    </row>
    <row r="263" spans="1:421" s="469" customFormat="1" ht="111" customHeight="1">
      <c r="A263" s="677">
        <v>34</v>
      </c>
      <c r="B263" s="600">
        <v>7000024508</v>
      </c>
      <c r="C263" s="600">
        <v>1790</v>
      </c>
      <c r="D263" s="600">
        <v>120</v>
      </c>
      <c r="E263" s="600">
        <v>290</v>
      </c>
      <c r="F263" s="600" t="s">
        <v>527</v>
      </c>
      <c r="G263" s="599">
        <v>100044182</v>
      </c>
      <c r="H263" s="321"/>
      <c r="I263" s="322"/>
      <c r="J263" s="321"/>
      <c r="K263" s="320"/>
      <c r="L263" s="600" t="s">
        <v>571</v>
      </c>
      <c r="M263" s="600" t="s">
        <v>219</v>
      </c>
      <c r="N263" s="600">
        <v>28</v>
      </c>
      <c r="O263" s="465"/>
      <c r="P263" s="601">
        <v>18</v>
      </c>
      <c r="Q263" s="318" t="str">
        <f t="shared" si="37"/>
        <v>INCLUDED</v>
      </c>
      <c r="R263" s="318" t="str">
        <f t="shared" si="38"/>
        <v>INCLUDED</v>
      </c>
      <c r="S263" s="318" t="str">
        <f t="shared" si="39"/>
        <v>INCLUDED</v>
      </c>
      <c r="T263" s="466">
        <f t="shared" si="9"/>
        <v>0</v>
      </c>
      <c r="U263" s="300">
        <f t="shared" si="10"/>
        <v>0</v>
      </c>
      <c r="V263" s="371">
        <f>Discount!$J$36</f>
        <v>0</v>
      </c>
      <c r="W263" s="300">
        <f t="shared" si="11"/>
        <v>0</v>
      </c>
      <c r="X263" s="301">
        <f t="shared" si="12"/>
        <v>0</v>
      </c>
      <c r="Y263" s="467">
        <f t="shared" si="13"/>
        <v>0</v>
      </c>
      <c r="Z263" s="546">
        <f t="shared" si="14"/>
        <v>0</v>
      </c>
      <c r="AA263" s="467">
        <f t="shared" si="15"/>
        <v>0</v>
      </c>
      <c r="AB263" s="468">
        <f t="shared" si="16"/>
        <v>0</v>
      </c>
      <c r="AC263" s="467">
        <f t="shared" si="17"/>
        <v>0</v>
      </c>
      <c r="AD263" s="468"/>
      <c r="AE263" s="550"/>
      <c r="AF263" s="6"/>
      <c r="AG263" s="6"/>
      <c r="AH263" s="6"/>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c r="FV263" s="3"/>
      <c r="FW263" s="3"/>
      <c r="FX263" s="3"/>
      <c r="FY263" s="3"/>
      <c r="FZ263" s="3"/>
      <c r="GA263" s="3"/>
      <c r="GB263" s="3"/>
      <c r="GC263" s="3"/>
      <c r="GD263" s="3"/>
      <c r="GE263" s="3"/>
      <c r="GF263" s="3"/>
      <c r="GG263" s="3"/>
      <c r="GH263" s="3"/>
      <c r="GI263" s="3"/>
      <c r="GJ263" s="3"/>
      <c r="GK263" s="3"/>
      <c r="GL263" s="3"/>
      <c r="GM263" s="3"/>
      <c r="GN263" s="3"/>
      <c r="GO263" s="3"/>
      <c r="GP263" s="3"/>
      <c r="GQ263" s="3"/>
      <c r="GR263" s="3"/>
      <c r="GS263" s="3"/>
      <c r="GT263" s="3"/>
      <c r="GU263" s="3"/>
      <c r="GV263" s="3"/>
      <c r="GW263" s="3"/>
      <c r="GX263" s="3"/>
      <c r="GY263" s="3"/>
      <c r="GZ263" s="3"/>
      <c r="HA263" s="3"/>
      <c r="HB263" s="3"/>
      <c r="HC263" s="3"/>
      <c r="HD263" s="3"/>
      <c r="HE263" s="3"/>
      <c r="HF263" s="3"/>
      <c r="HG263" s="3"/>
      <c r="HH263" s="3"/>
      <c r="HI263" s="3"/>
      <c r="HJ263" s="3"/>
      <c r="HK263" s="3"/>
      <c r="HL263" s="3"/>
      <c r="HM263" s="3"/>
      <c r="HN263" s="3"/>
      <c r="HO263" s="3"/>
      <c r="HP263" s="3"/>
      <c r="HQ263" s="3"/>
      <c r="HR263" s="3"/>
      <c r="HS263" s="3"/>
      <c r="HT263" s="3"/>
      <c r="HU263" s="3"/>
      <c r="HV263" s="3"/>
      <c r="HW263" s="3"/>
      <c r="HX263" s="3"/>
      <c r="HY263" s="3"/>
      <c r="HZ263" s="3"/>
      <c r="IA263" s="3"/>
      <c r="IB263" s="3"/>
      <c r="IC263" s="3"/>
      <c r="ID263" s="3"/>
      <c r="IE263" s="3"/>
      <c r="IF263" s="3"/>
      <c r="IG263" s="3"/>
      <c r="IH263" s="3"/>
      <c r="II263" s="3"/>
      <c r="IJ263" s="3"/>
      <c r="IK263" s="3"/>
      <c r="IL263" s="3"/>
      <c r="IM263" s="3"/>
      <c r="IN263" s="3"/>
      <c r="IO263" s="3"/>
      <c r="IP263" s="3"/>
      <c r="IQ263" s="3"/>
      <c r="IR263" s="3"/>
      <c r="IS263" s="3"/>
      <c r="IT263" s="3"/>
      <c r="IU263" s="3"/>
      <c r="IV263" s="3"/>
      <c r="IW263" s="3"/>
      <c r="IX263" s="3"/>
      <c r="IY263" s="3"/>
      <c r="IZ263" s="3"/>
      <c r="JA263" s="3"/>
      <c r="JB263" s="3"/>
      <c r="JC263" s="3"/>
      <c r="JD263" s="3"/>
      <c r="JE263" s="3"/>
      <c r="JF263" s="3"/>
      <c r="JG263" s="3"/>
      <c r="JH263" s="3"/>
      <c r="JI263" s="3"/>
      <c r="JJ263" s="3"/>
      <c r="JK263" s="3"/>
      <c r="JL263" s="3"/>
      <c r="JM263" s="3"/>
      <c r="JN263" s="3"/>
      <c r="JO263" s="3"/>
      <c r="JP263" s="3"/>
      <c r="JQ263" s="3"/>
      <c r="JR263" s="3"/>
      <c r="JS263" s="3"/>
      <c r="JT263" s="3"/>
      <c r="JU263" s="3"/>
      <c r="JV263" s="3"/>
      <c r="JW263" s="3"/>
      <c r="JX263" s="3"/>
      <c r="JY263" s="3"/>
      <c r="JZ263" s="3"/>
      <c r="KA263" s="3"/>
      <c r="KB263" s="3"/>
      <c r="KC263" s="3"/>
      <c r="KD263" s="3"/>
      <c r="KE263" s="3"/>
      <c r="KF263" s="3"/>
      <c r="KG263" s="3"/>
      <c r="KH263" s="3"/>
      <c r="KI263" s="3"/>
      <c r="KJ263" s="3"/>
      <c r="KK263" s="3"/>
      <c r="KL263" s="3"/>
      <c r="KM263" s="3"/>
      <c r="KN263" s="3"/>
      <c r="KO263" s="3"/>
      <c r="KP263" s="3"/>
      <c r="KQ263" s="3"/>
      <c r="KR263" s="3"/>
      <c r="KS263" s="3"/>
      <c r="KT263" s="3"/>
      <c r="KU263" s="3"/>
      <c r="KV263" s="3"/>
      <c r="KW263" s="3"/>
      <c r="KX263" s="3"/>
      <c r="KY263" s="3"/>
      <c r="KZ263" s="3"/>
      <c r="LA263" s="3"/>
      <c r="LB263" s="3"/>
      <c r="LC263" s="3"/>
      <c r="LD263" s="3"/>
      <c r="LE263" s="3"/>
      <c r="LF263" s="3"/>
      <c r="LG263" s="3"/>
      <c r="LH263" s="3"/>
      <c r="LI263" s="3"/>
      <c r="LJ263" s="3"/>
      <c r="LK263" s="3"/>
      <c r="LL263" s="3"/>
      <c r="LM263" s="3"/>
      <c r="LN263" s="3"/>
      <c r="LO263" s="3"/>
      <c r="LP263" s="3"/>
      <c r="LQ263" s="3"/>
      <c r="LR263" s="3"/>
      <c r="LS263" s="3"/>
      <c r="LT263" s="3"/>
      <c r="LU263" s="3"/>
      <c r="LV263" s="3"/>
      <c r="LW263" s="3"/>
      <c r="LX263" s="3"/>
      <c r="LY263" s="3"/>
      <c r="LZ263" s="3"/>
      <c r="MA263" s="3"/>
      <c r="MB263" s="3"/>
      <c r="MC263" s="3"/>
      <c r="MD263" s="3"/>
      <c r="ME263" s="3"/>
      <c r="MF263" s="3"/>
      <c r="MG263" s="3"/>
      <c r="MH263" s="3"/>
      <c r="MI263" s="3"/>
      <c r="MJ263" s="3"/>
      <c r="MK263" s="3"/>
      <c r="ML263" s="3"/>
      <c r="MM263" s="3"/>
      <c r="MN263" s="3"/>
      <c r="MO263" s="3"/>
      <c r="MP263" s="3"/>
      <c r="MQ263" s="3"/>
      <c r="MR263" s="3"/>
      <c r="MS263" s="3"/>
      <c r="MT263" s="3"/>
      <c r="MU263" s="3"/>
      <c r="MV263" s="3"/>
      <c r="MW263" s="3"/>
      <c r="MX263" s="3"/>
      <c r="MY263" s="3"/>
      <c r="MZ263" s="3"/>
      <c r="NA263" s="3"/>
      <c r="NB263" s="3"/>
      <c r="NC263" s="3"/>
      <c r="ND263" s="3"/>
      <c r="NE263" s="3"/>
      <c r="NF263" s="3"/>
      <c r="NG263" s="3"/>
      <c r="NH263" s="3"/>
      <c r="NI263" s="3"/>
      <c r="NJ263" s="3"/>
      <c r="NK263" s="3"/>
      <c r="NL263" s="3"/>
      <c r="NM263" s="3"/>
      <c r="NN263" s="3"/>
      <c r="NO263" s="3"/>
      <c r="NP263" s="3"/>
      <c r="NQ263" s="3"/>
      <c r="NR263" s="3"/>
      <c r="NS263" s="3"/>
      <c r="NT263" s="3"/>
      <c r="NU263" s="3"/>
      <c r="NV263" s="3"/>
      <c r="NW263" s="3"/>
      <c r="NX263" s="3"/>
      <c r="NY263" s="3"/>
      <c r="NZ263" s="3"/>
      <c r="OA263" s="3"/>
      <c r="OB263" s="3"/>
      <c r="OC263" s="3"/>
      <c r="OD263" s="3"/>
      <c r="OE263" s="3"/>
      <c r="OF263" s="3"/>
      <c r="OG263" s="3"/>
      <c r="OH263" s="3"/>
      <c r="OI263" s="3"/>
      <c r="OJ263" s="3"/>
      <c r="OK263" s="3"/>
      <c r="OL263" s="3"/>
      <c r="OM263" s="3"/>
      <c r="ON263" s="3"/>
      <c r="OO263" s="3"/>
      <c r="OP263" s="3"/>
      <c r="OQ263" s="3"/>
      <c r="OR263" s="3"/>
      <c r="OS263" s="3"/>
      <c r="OT263" s="3"/>
      <c r="OU263" s="3"/>
      <c r="OV263" s="3"/>
      <c r="OW263" s="3"/>
      <c r="OX263" s="3"/>
      <c r="OY263" s="3"/>
      <c r="OZ263" s="3"/>
      <c r="PA263" s="3"/>
      <c r="PB263" s="3"/>
      <c r="PC263" s="3"/>
      <c r="PD263" s="3"/>
      <c r="PE263" s="3"/>
    </row>
    <row r="264" spans="1:421" s="472" customFormat="1" ht="111" customHeight="1">
      <c r="A264" s="677">
        <v>35</v>
      </c>
      <c r="B264" s="600">
        <v>7000024508</v>
      </c>
      <c r="C264" s="600">
        <v>1790</v>
      </c>
      <c r="D264" s="600">
        <v>120</v>
      </c>
      <c r="E264" s="600">
        <v>300</v>
      </c>
      <c r="F264" s="600" t="s">
        <v>527</v>
      </c>
      <c r="G264" s="599">
        <v>100044183</v>
      </c>
      <c r="H264" s="321"/>
      <c r="I264" s="322"/>
      <c r="J264" s="321"/>
      <c r="K264" s="320"/>
      <c r="L264" s="600" t="s">
        <v>572</v>
      </c>
      <c r="M264" s="600" t="s">
        <v>219</v>
      </c>
      <c r="N264" s="600">
        <v>8</v>
      </c>
      <c r="O264" s="465"/>
      <c r="P264" s="601">
        <v>18</v>
      </c>
      <c r="Q264" s="318" t="str">
        <f t="shared" si="37"/>
        <v>INCLUDED</v>
      </c>
      <c r="R264" s="318" t="str">
        <f t="shared" si="38"/>
        <v>INCLUDED</v>
      </c>
      <c r="S264" s="318" t="str">
        <f t="shared" si="39"/>
        <v>INCLUDED</v>
      </c>
      <c r="T264" s="466">
        <f t="shared" si="9"/>
        <v>0</v>
      </c>
      <c r="U264" s="300">
        <f t="shared" si="10"/>
        <v>0</v>
      </c>
      <c r="V264" s="371">
        <f>Discount!$J$36</f>
        <v>0</v>
      </c>
      <c r="W264" s="300">
        <f t="shared" si="11"/>
        <v>0</v>
      </c>
      <c r="X264" s="301">
        <f t="shared" si="12"/>
        <v>0</v>
      </c>
      <c r="Y264" s="467">
        <f t="shared" si="13"/>
        <v>0</v>
      </c>
      <c r="Z264" s="546">
        <f t="shared" si="14"/>
        <v>0</v>
      </c>
      <c r="AA264" s="467">
        <f t="shared" si="15"/>
        <v>0</v>
      </c>
      <c r="AB264" s="468">
        <f t="shared" si="16"/>
        <v>0</v>
      </c>
      <c r="AC264" s="467">
        <f t="shared" si="17"/>
        <v>0</v>
      </c>
      <c r="AD264" s="468"/>
      <c r="AE264" s="550"/>
      <c r="AF264" s="6"/>
      <c r="AG264" s="6"/>
      <c r="AH264" s="6"/>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218"/>
      <c r="BI264" s="218"/>
      <c r="BJ264" s="218"/>
      <c r="BK264" s="218"/>
      <c r="BL264" s="218"/>
      <c r="BM264" s="218"/>
      <c r="BN264" s="218"/>
      <c r="BO264" s="218"/>
      <c r="BP264" s="218"/>
      <c r="BQ264" s="218"/>
      <c r="BR264" s="218"/>
      <c r="BS264" s="218"/>
      <c r="BT264" s="218"/>
      <c r="BU264" s="218"/>
      <c r="BV264" s="218"/>
      <c r="BW264" s="218"/>
      <c r="BX264" s="218"/>
      <c r="BY264" s="218"/>
      <c r="BZ264" s="218"/>
      <c r="CA264" s="218"/>
      <c r="CB264" s="218"/>
      <c r="CC264" s="218"/>
      <c r="CD264" s="218"/>
      <c r="CE264" s="218"/>
      <c r="CF264" s="218"/>
      <c r="CG264" s="218"/>
      <c r="CH264" s="218"/>
      <c r="CI264" s="218"/>
      <c r="CJ264" s="218"/>
      <c r="CK264" s="218"/>
      <c r="CL264" s="218"/>
      <c r="CM264" s="218"/>
      <c r="CN264" s="218"/>
      <c r="CO264" s="218"/>
      <c r="CP264" s="218"/>
      <c r="CQ264" s="218"/>
      <c r="CR264" s="218"/>
      <c r="CS264" s="218"/>
      <c r="CT264" s="218"/>
      <c r="CU264" s="218"/>
      <c r="CV264" s="218"/>
      <c r="CW264" s="218"/>
      <c r="CX264" s="218"/>
      <c r="CY264" s="218"/>
      <c r="CZ264" s="218"/>
      <c r="DA264" s="218"/>
      <c r="DB264" s="218"/>
      <c r="DC264" s="218"/>
      <c r="DD264" s="218"/>
      <c r="DE264" s="218"/>
      <c r="DF264" s="218"/>
      <c r="DG264" s="218"/>
      <c r="DH264" s="218"/>
      <c r="DI264" s="218"/>
      <c r="DJ264" s="218"/>
      <c r="DK264" s="218"/>
      <c r="DL264" s="218"/>
      <c r="DM264" s="218"/>
      <c r="DN264" s="218"/>
      <c r="DO264" s="218"/>
      <c r="DP264" s="218"/>
      <c r="DQ264" s="218"/>
      <c r="DR264" s="218"/>
      <c r="DS264" s="218"/>
      <c r="DT264" s="218"/>
      <c r="DU264" s="218"/>
      <c r="DV264" s="218"/>
      <c r="DW264" s="218"/>
      <c r="DX264" s="218"/>
      <c r="DY264" s="218"/>
      <c r="DZ264" s="218"/>
      <c r="EA264" s="218"/>
      <c r="EB264" s="218"/>
      <c r="EC264" s="218"/>
      <c r="ED264" s="218"/>
      <c r="EE264" s="218"/>
      <c r="EF264" s="218"/>
      <c r="EG264" s="218"/>
      <c r="EH264" s="218"/>
      <c r="EI264" s="218"/>
      <c r="EJ264" s="218"/>
      <c r="EK264" s="218"/>
      <c r="EL264" s="218"/>
      <c r="EM264" s="218"/>
      <c r="EN264" s="218"/>
      <c r="EO264" s="218"/>
      <c r="EP264" s="218"/>
      <c r="EQ264" s="218"/>
      <c r="ER264" s="218"/>
      <c r="ES264" s="218"/>
      <c r="ET264" s="218"/>
      <c r="EU264" s="218"/>
      <c r="EV264" s="218"/>
      <c r="EW264" s="218"/>
      <c r="EX264" s="218"/>
      <c r="EY264" s="218"/>
      <c r="EZ264" s="218"/>
      <c r="FA264" s="218"/>
      <c r="FB264" s="218"/>
      <c r="FC264" s="218"/>
      <c r="FD264" s="218"/>
      <c r="FE264" s="218"/>
      <c r="FF264" s="218"/>
      <c r="FG264" s="218"/>
      <c r="FH264" s="218"/>
      <c r="FI264" s="218"/>
      <c r="FJ264" s="218"/>
      <c r="FK264" s="218"/>
      <c r="FL264" s="218"/>
      <c r="FM264" s="218"/>
      <c r="FN264" s="218"/>
      <c r="FO264" s="218"/>
      <c r="FP264" s="218"/>
      <c r="FQ264" s="218"/>
      <c r="FR264" s="218"/>
      <c r="FS264" s="218"/>
      <c r="FT264" s="218"/>
      <c r="FU264" s="218"/>
      <c r="FV264" s="218"/>
      <c r="FW264" s="218"/>
      <c r="FX264" s="218"/>
      <c r="FY264" s="218"/>
      <c r="FZ264" s="218"/>
      <c r="GA264" s="218"/>
      <c r="GB264" s="218"/>
      <c r="GC264" s="218"/>
      <c r="GD264" s="218"/>
      <c r="GE264" s="218"/>
      <c r="GF264" s="218"/>
      <c r="GG264" s="218"/>
      <c r="GH264" s="218"/>
      <c r="GI264" s="218"/>
      <c r="GJ264" s="218"/>
      <c r="GK264" s="218"/>
      <c r="GL264" s="218"/>
      <c r="GM264" s="218"/>
      <c r="GN264" s="218"/>
      <c r="GO264" s="218"/>
      <c r="GP264" s="218"/>
      <c r="GQ264" s="218"/>
      <c r="GR264" s="218"/>
      <c r="GS264" s="218"/>
      <c r="GT264" s="218"/>
      <c r="GU264" s="218"/>
      <c r="GV264" s="218"/>
      <c r="GW264" s="218"/>
      <c r="GX264" s="218"/>
      <c r="GY264" s="218"/>
      <c r="GZ264" s="218"/>
      <c r="HA264" s="218"/>
      <c r="HB264" s="218"/>
      <c r="HC264" s="218"/>
      <c r="HD264" s="218"/>
      <c r="HE264" s="218"/>
      <c r="HF264" s="218"/>
      <c r="HG264" s="218"/>
      <c r="HH264" s="218"/>
      <c r="HI264" s="218"/>
      <c r="HJ264" s="218"/>
      <c r="HK264" s="218"/>
      <c r="HL264" s="218"/>
      <c r="HM264" s="218"/>
      <c r="HN264" s="218"/>
      <c r="HO264" s="218"/>
      <c r="HP264" s="218"/>
      <c r="HQ264" s="218"/>
      <c r="HR264" s="218"/>
      <c r="HS264" s="218"/>
      <c r="HT264" s="218"/>
      <c r="HU264" s="218"/>
      <c r="HV264" s="218"/>
      <c r="HW264" s="218"/>
      <c r="HX264" s="218"/>
      <c r="HY264" s="218"/>
      <c r="HZ264" s="218"/>
      <c r="IA264" s="218"/>
      <c r="IB264" s="218"/>
      <c r="IC264" s="218"/>
      <c r="ID264" s="218"/>
      <c r="IE264" s="218"/>
      <c r="IF264" s="218"/>
      <c r="IG264" s="218"/>
      <c r="IH264" s="218"/>
      <c r="II264" s="218"/>
      <c r="IJ264" s="218"/>
      <c r="IK264" s="218"/>
      <c r="IL264" s="218"/>
      <c r="IM264" s="218"/>
      <c r="IN264" s="218"/>
      <c r="IO264" s="218"/>
      <c r="IP264" s="218"/>
      <c r="IQ264" s="218"/>
      <c r="IR264" s="218"/>
      <c r="IS264" s="218"/>
      <c r="IT264" s="218"/>
      <c r="IU264" s="218"/>
      <c r="IV264" s="218"/>
      <c r="IW264" s="218"/>
      <c r="IX264" s="218"/>
      <c r="IY264" s="218"/>
      <c r="IZ264" s="218"/>
      <c r="JA264" s="218"/>
      <c r="JB264" s="218"/>
      <c r="JC264" s="218"/>
      <c r="JD264" s="218"/>
      <c r="JE264" s="218"/>
      <c r="JF264" s="218"/>
      <c r="JG264" s="218"/>
      <c r="JH264" s="218"/>
      <c r="JI264" s="218"/>
      <c r="JJ264" s="218"/>
      <c r="JK264" s="218"/>
      <c r="JL264" s="218"/>
      <c r="JM264" s="218"/>
      <c r="JN264" s="218"/>
      <c r="JO264" s="218"/>
      <c r="JP264" s="218"/>
      <c r="JQ264" s="218"/>
      <c r="JR264" s="218"/>
      <c r="JS264" s="218"/>
      <c r="JT264" s="218"/>
      <c r="JU264" s="218"/>
      <c r="JV264" s="218"/>
      <c r="JW264" s="218"/>
      <c r="JX264" s="218"/>
      <c r="JY264" s="218"/>
      <c r="JZ264" s="218"/>
      <c r="KA264" s="218"/>
      <c r="KB264" s="218"/>
      <c r="KC264" s="218"/>
      <c r="KD264" s="218"/>
      <c r="KE264" s="218"/>
      <c r="KF264" s="218"/>
      <c r="KG264" s="218"/>
      <c r="KH264" s="218"/>
      <c r="KI264" s="218"/>
      <c r="KJ264" s="218"/>
      <c r="KK264" s="218"/>
      <c r="KL264" s="218"/>
      <c r="KM264" s="218"/>
      <c r="KN264" s="218"/>
      <c r="KO264" s="218"/>
      <c r="KP264" s="218"/>
      <c r="KQ264" s="218"/>
      <c r="KR264" s="218"/>
      <c r="KS264" s="218"/>
      <c r="KT264" s="218"/>
      <c r="KU264" s="218"/>
      <c r="KV264" s="218"/>
      <c r="KW264" s="218"/>
      <c r="KX264" s="218"/>
      <c r="KY264" s="218"/>
      <c r="KZ264" s="218"/>
      <c r="LA264" s="218"/>
      <c r="LB264" s="218"/>
      <c r="LC264" s="218"/>
      <c r="LD264" s="218"/>
      <c r="LE264" s="218"/>
      <c r="LF264" s="218"/>
      <c r="LG264" s="218"/>
      <c r="LH264" s="218"/>
      <c r="LI264" s="218"/>
      <c r="LJ264" s="218"/>
      <c r="LK264" s="218"/>
      <c r="LL264" s="218"/>
      <c r="LM264" s="218"/>
      <c r="LN264" s="218"/>
      <c r="LO264" s="218"/>
      <c r="LP264" s="218"/>
      <c r="LQ264" s="218"/>
      <c r="LR264" s="218"/>
      <c r="LS264" s="218"/>
      <c r="LT264" s="218"/>
      <c r="LU264" s="218"/>
      <c r="LV264" s="218"/>
      <c r="LW264" s="218"/>
      <c r="LX264" s="218"/>
      <c r="LY264" s="218"/>
      <c r="LZ264" s="218"/>
      <c r="MA264" s="218"/>
      <c r="MB264" s="218"/>
      <c r="MC264" s="218"/>
      <c r="MD264" s="218"/>
      <c r="ME264" s="218"/>
      <c r="MF264" s="218"/>
      <c r="MG264" s="218"/>
      <c r="MH264" s="218"/>
      <c r="MI264" s="218"/>
      <c r="MJ264" s="218"/>
      <c r="MK264" s="218"/>
      <c r="ML264" s="218"/>
      <c r="MM264" s="218"/>
      <c r="MN264" s="218"/>
      <c r="MO264" s="218"/>
      <c r="MP264" s="218"/>
      <c r="MQ264" s="218"/>
      <c r="MR264" s="218"/>
      <c r="MS264" s="218"/>
      <c r="MT264" s="218"/>
      <c r="MU264" s="218"/>
      <c r="MV264" s="218"/>
      <c r="MW264" s="218"/>
      <c r="MX264" s="218"/>
      <c r="MY264" s="218"/>
      <c r="MZ264" s="218"/>
      <c r="NA264" s="218"/>
      <c r="NB264" s="218"/>
      <c r="NC264" s="218"/>
      <c r="ND264" s="218"/>
      <c r="NE264" s="218"/>
      <c r="NF264" s="218"/>
      <c r="NG264" s="218"/>
      <c r="NH264" s="218"/>
      <c r="NI264" s="218"/>
      <c r="NJ264" s="218"/>
      <c r="NK264" s="218"/>
      <c r="NL264" s="218"/>
      <c r="NM264" s="218"/>
      <c r="NN264" s="218"/>
      <c r="NO264" s="218"/>
      <c r="NP264" s="218"/>
      <c r="NQ264" s="218"/>
      <c r="NR264" s="218"/>
      <c r="NS264" s="218"/>
      <c r="NT264" s="218"/>
      <c r="NU264" s="218"/>
      <c r="NV264" s="218"/>
      <c r="NW264" s="218"/>
      <c r="NX264" s="218"/>
      <c r="NY264" s="218"/>
      <c r="NZ264" s="218"/>
      <c r="OA264" s="218"/>
      <c r="OB264" s="218"/>
      <c r="OC264" s="218"/>
      <c r="OD264" s="218"/>
      <c r="OE264" s="218"/>
      <c r="OF264" s="218"/>
      <c r="OG264" s="218"/>
      <c r="OH264" s="218"/>
      <c r="OI264" s="218"/>
      <c r="OJ264" s="218"/>
      <c r="OK264" s="218"/>
      <c r="OL264" s="218"/>
      <c r="OM264" s="218"/>
      <c r="ON264" s="218"/>
      <c r="OO264" s="218"/>
      <c r="OP264" s="218"/>
      <c r="OQ264" s="218"/>
      <c r="OR264" s="218"/>
      <c r="OS264" s="218"/>
      <c r="OT264" s="218"/>
      <c r="OU264" s="218"/>
      <c r="OV264" s="218"/>
      <c r="OW264" s="218"/>
      <c r="OX264" s="218"/>
      <c r="OY264" s="218"/>
      <c r="OZ264" s="218"/>
      <c r="PA264" s="218"/>
      <c r="PB264" s="218"/>
      <c r="PC264" s="218"/>
      <c r="PD264" s="218"/>
      <c r="PE264" s="218"/>
    </row>
    <row r="265" spans="1:421" s="472" customFormat="1" ht="111" customHeight="1">
      <c r="A265" s="677">
        <v>36</v>
      </c>
      <c r="B265" s="600">
        <v>7000024508</v>
      </c>
      <c r="C265" s="600">
        <v>1790</v>
      </c>
      <c r="D265" s="600">
        <v>120</v>
      </c>
      <c r="E265" s="600">
        <v>310</v>
      </c>
      <c r="F265" s="600" t="s">
        <v>527</v>
      </c>
      <c r="G265" s="599">
        <v>100044184</v>
      </c>
      <c r="H265" s="321"/>
      <c r="I265" s="322"/>
      <c r="J265" s="321"/>
      <c r="K265" s="320"/>
      <c r="L265" s="600" t="s">
        <v>573</v>
      </c>
      <c r="M265" s="600" t="s">
        <v>219</v>
      </c>
      <c r="N265" s="600">
        <v>1</v>
      </c>
      <c r="O265" s="465"/>
      <c r="P265" s="601">
        <v>18</v>
      </c>
      <c r="Q265" s="318" t="str">
        <f t="shared" si="37"/>
        <v>INCLUDED</v>
      </c>
      <c r="R265" s="318" t="str">
        <f t="shared" si="38"/>
        <v>INCLUDED</v>
      </c>
      <c r="S265" s="318" t="str">
        <f t="shared" si="39"/>
        <v>INCLUDED</v>
      </c>
      <c r="T265" s="466">
        <f t="shared" si="9"/>
        <v>0</v>
      </c>
      <c r="U265" s="300">
        <f t="shared" si="10"/>
        <v>0</v>
      </c>
      <c r="V265" s="371">
        <f>Discount!$J$36</f>
        <v>0</v>
      </c>
      <c r="W265" s="300">
        <f t="shared" si="11"/>
        <v>0</v>
      </c>
      <c r="X265" s="301">
        <f t="shared" si="12"/>
        <v>0</v>
      </c>
      <c r="Y265" s="467">
        <f t="shared" si="13"/>
        <v>0</v>
      </c>
      <c r="Z265" s="546">
        <f t="shared" si="14"/>
        <v>0</v>
      </c>
      <c r="AA265" s="467">
        <f t="shared" si="15"/>
        <v>0</v>
      </c>
      <c r="AB265" s="468">
        <f t="shared" si="16"/>
        <v>0</v>
      </c>
      <c r="AC265" s="467">
        <f t="shared" si="17"/>
        <v>0</v>
      </c>
      <c r="AD265" s="468"/>
      <c r="AE265" s="550"/>
      <c r="AF265" s="6"/>
      <c r="AG265" s="6"/>
      <c r="AH265" s="6"/>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218"/>
      <c r="BI265" s="218"/>
      <c r="BJ265" s="218"/>
      <c r="BK265" s="218"/>
      <c r="BL265" s="218"/>
      <c r="BM265" s="218"/>
      <c r="BN265" s="218"/>
      <c r="BO265" s="218"/>
      <c r="BP265" s="218"/>
      <c r="BQ265" s="218"/>
      <c r="BR265" s="218"/>
      <c r="BS265" s="218"/>
      <c r="BT265" s="218"/>
      <c r="BU265" s="218"/>
      <c r="BV265" s="218"/>
      <c r="BW265" s="218"/>
      <c r="BX265" s="218"/>
      <c r="BY265" s="218"/>
      <c r="BZ265" s="218"/>
      <c r="CA265" s="218"/>
      <c r="CB265" s="218"/>
      <c r="CC265" s="218"/>
      <c r="CD265" s="218"/>
      <c r="CE265" s="218"/>
      <c r="CF265" s="218"/>
      <c r="CG265" s="218"/>
      <c r="CH265" s="218"/>
      <c r="CI265" s="218"/>
      <c r="CJ265" s="218"/>
      <c r="CK265" s="218"/>
      <c r="CL265" s="218"/>
      <c r="CM265" s="218"/>
      <c r="CN265" s="218"/>
      <c r="CO265" s="218"/>
      <c r="CP265" s="218"/>
      <c r="CQ265" s="218"/>
      <c r="CR265" s="218"/>
      <c r="CS265" s="218"/>
      <c r="CT265" s="218"/>
      <c r="CU265" s="218"/>
      <c r="CV265" s="218"/>
      <c r="CW265" s="218"/>
      <c r="CX265" s="218"/>
      <c r="CY265" s="218"/>
      <c r="CZ265" s="218"/>
      <c r="DA265" s="218"/>
      <c r="DB265" s="218"/>
      <c r="DC265" s="218"/>
      <c r="DD265" s="218"/>
      <c r="DE265" s="218"/>
      <c r="DF265" s="218"/>
      <c r="DG265" s="218"/>
      <c r="DH265" s="218"/>
      <c r="DI265" s="218"/>
      <c r="DJ265" s="218"/>
      <c r="DK265" s="218"/>
      <c r="DL265" s="218"/>
      <c r="DM265" s="218"/>
      <c r="DN265" s="218"/>
      <c r="DO265" s="218"/>
      <c r="DP265" s="218"/>
      <c r="DQ265" s="218"/>
      <c r="DR265" s="218"/>
      <c r="DS265" s="218"/>
      <c r="DT265" s="218"/>
      <c r="DU265" s="218"/>
      <c r="DV265" s="218"/>
      <c r="DW265" s="218"/>
      <c r="DX265" s="218"/>
      <c r="DY265" s="218"/>
      <c r="DZ265" s="218"/>
      <c r="EA265" s="218"/>
      <c r="EB265" s="218"/>
      <c r="EC265" s="218"/>
      <c r="ED265" s="218"/>
      <c r="EE265" s="218"/>
      <c r="EF265" s="218"/>
      <c r="EG265" s="218"/>
      <c r="EH265" s="218"/>
      <c r="EI265" s="218"/>
      <c r="EJ265" s="218"/>
      <c r="EK265" s="218"/>
      <c r="EL265" s="218"/>
      <c r="EM265" s="218"/>
      <c r="EN265" s="218"/>
      <c r="EO265" s="218"/>
      <c r="EP265" s="218"/>
      <c r="EQ265" s="218"/>
      <c r="ER265" s="218"/>
      <c r="ES265" s="218"/>
      <c r="ET265" s="218"/>
      <c r="EU265" s="218"/>
      <c r="EV265" s="218"/>
      <c r="EW265" s="218"/>
      <c r="EX265" s="218"/>
      <c r="EY265" s="218"/>
      <c r="EZ265" s="218"/>
      <c r="FA265" s="218"/>
      <c r="FB265" s="218"/>
      <c r="FC265" s="218"/>
      <c r="FD265" s="218"/>
      <c r="FE265" s="218"/>
      <c r="FF265" s="218"/>
      <c r="FG265" s="218"/>
      <c r="FH265" s="218"/>
      <c r="FI265" s="218"/>
      <c r="FJ265" s="218"/>
      <c r="FK265" s="218"/>
      <c r="FL265" s="218"/>
      <c r="FM265" s="218"/>
      <c r="FN265" s="218"/>
      <c r="FO265" s="218"/>
      <c r="FP265" s="218"/>
      <c r="FQ265" s="218"/>
      <c r="FR265" s="218"/>
      <c r="FS265" s="218"/>
      <c r="FT265" s="218"/>
      <c r="FU265" s="218"/>
      <c r="FV265" s="218"/>
      <c r="FW265" s="218"/>
      <c r="FX265" s="218"/>
      <c r="FY265" s="218"/>
      <c r="FZ265" s="218"/>
      <c r="GA265" s="218"/>
      <c r="GB265" s="218"/>
      <c r="GC265" s="218"/>
      <c r="GD265" s="218"/>
      <c r="GE265" s="218"/>
      <c r="GF265" s="218"/>
      <c r="GG265" s="218"/>
      <c r="GH265" s="218"/>
      <c r="GI265" s="218"/>
      <c r="GJ265" s="218"/>
      <c r="GK265" s="218"/>
      <c r="GL265" s="218"/>
      <c r="GM265" s="218"/>
      <c r="GN265" s="218"/>
      <c r="GO265" s="218"/>
      <c r="GP265" s="218"/>
      <c r="GQ265" s="218"/>
      <c r="GR265" s="218"/>
      <c r="GS265" s="218"/>
      <c r="GT265" s="218"/>
      <c r="GU265" s="218"/>
      <c r="GV265" s="218"/>
      <c r="GW265" s="218"/>
      <c r="GX265" s="218"/>
      <c r="GY265" s="218"/>
      <c r="GZ265" s="218"/>
      <c r="HA265" s="218"/>
      <c r="HB265" s="218"/>
      <c r="HC265" s="218"/>
      <c r="HD265" s="218"/>
      <c r="HE265" s="218"/>
      <c r="HF265" s="218"/>
      <c r="HG265" s="218"/>
      <c r="HH265" s="218"/>
      <c r="HI265" s="218"/>
      <c r="HJ265" s="218"/>
      <c r="HK265" s="218"/>
      <c r="HL265" s="218"/>
      <c r="HM265" s="218"/>
      <c r="HN265" s="218"/>
      <c r="HO265" s="218"/>
      <c r="HP265" s="218"/>
      <c r="HQ265" s="218"/>
      <c r="HR265" s="218"/>
      <c r="HS265" s="218"/>
      <c r="HT265" s="218"/>
      <c r="HU265" s="218"/>
      <c r="HV265" s="218"/>
      <c r="HW265" s="218"/>
      <c r="HX265" s="218"/>
      <c r="HY265" s="218"/>
      <c r="HZ265" s="218"/>
      <c r="IA265" s="218"/>
      <c r="IB265" s="218"/>
      <c r="IC265" s="218"/>
      <c r="ID265" s="218"/>
      <c r="IE265" s="218"/>
      <c r="IF265" s="218"/>
      <c r="IG265" s="218"/>
      <c r="IH265" s="218"/>
      <c r="II265" s="218"/>
      <c r="IJ265" s="218"/>
      <c r="IK265" s="218"/>
      <c r="IL265" s="218"/>
      <c r="IM265" s="218"/>
      <c r="IN265" s="218"/>
      <c r="IO265" s="218"/>
      <c r="IP265" s="218"/>
      <c r="IQ265" s="218"/>
      <c r="IR265" s="218"/>
      <c r="IS265" s="218"/>
      <c r="IT265" s="218"/>
      <c r="IU265" s="218"/>
      <c r="IV265" s="218"/>
      <c r="IW265" s="218"/>
      <c r="IX265" s="218"/>
      <c r="IY265" s="218"/>
      <c r="IZ265" s="218"/>
      <c r="JA265" s="218"/>
      <c r="JB265" s="218"/>
      <c r="JC265" s="218"/>
      <c r="JD265" s="218"/>
      <c r="JE265" s="218"/>
      <c r="JF265" s="218"/>
      <c r="JG265" s="218"/>
      <c r="JH265" s="218"/>
      <c r="JI265" s="218"/>
      <c r="JJ265" s="218"/>
      <c r="JK265" s="218"/>
      <c r="JL265" s="218"/>
      <c r="JM265" s="218"/>
      <c r="JN265" s="218"/>
      <c r="JO265" s="218"/>
      <c r="JP265" s="218"/>
      <c r="JQ265" s="218"/>
      <c r="JR265" s="218"/>
      <c r="JS265" s="218"/>
      <c r="JT265" s="218"/>
      <c r="JU265" s="218"/>
      <c r="JV265" s="218"/>
      <c r="JW265" s="218"/>
      <c r="JX265" s="218"/>
      <c r="JY265" s="218"/>
      <c r="JZ265" s="218"/>
      <c r="KA265" s="218"/>
      <c r="KB265" s="218"/>
      <c r="KC265" s="218"/>
      <c r="KD265" s="218"/>
      <c r="KE265" s="218"/>
      <c r="KF265" s="218"/>
      <c r="KG265" s="218"/>
      <c r="KH265" s="218"/>
      <c r="KI265" s="218"/>
      <c r="KJ265" s="218"/>
      <c r="KK265" s="218"/>
      <c r="KL265" s="218"/>
      <c r="KM265" s="218"/>
      <c r="KN265" s="218"/>
      <c r="KO265" s="218"/>
      <c r="KP265" s="218"/>
      <c r="KQ265" s="218"/>
      <c r="KR265" s="218"/>
      <c r="KS265" s="218"/>
      <c r="KT265" s="218"/>
      <c r="KU265" s="218"/>
      <c r="KV265" s="218"/>
      <c r="KW265" s="218"/>
      <c r="KX265" s="218"/>
      <c r="KY265" s="218"/>
      <c r="KZ265" s="218"/>
      <c r="LA265" s="218"/>
      <c r="LB265" s="218"/>
      <c r="LC265" s="218"/>
      <c r="LD265" s="218"/>
      <c r="LE265" s="218"/>
      <c r="LF265" s="218"/>
      <c r="LG265" s="218"/>
      <c r="LH265" s="218"/>
      <c r="LI265" s="218"/>
      <c r="LJ265" s="218"/>
      <c r="LK265" s="218"/>
      <c r="LL265" s="218"/>
      <c r="LM265" s="218"/>
      <c r="LN265" s="218"/>
      <c r="LO265" s="218"/>
      <c r="LP265" s="218"/>
      <c r="LQ265" s="218"/>
      <c r="LR265" s="218"/>
      <c r="LS265" s="218"/>
      <c r="LT265" s="218"/>
      <c r="LU265" s="218"/>
      <c r="LV265" s="218"/>
      <c r="LW265" s="218"/>
      <c r="LX265" s="218"/>
      <c r="LY265" s="218"/>
      <c r="LZ265" s="218"/>
      <c r="MA265" s="218"/>
      <c r="MB265" s="218"/>
      <c r="MC265" s="218"/>
      <c r="MD265" s="218"/>
      <c r="ME265" s="218"/>
      <c r="MF265" s="218"/>
      <c r="MG265" s="218"/>
      <c r="MH265" s="218"/>
      <c r="MI265" s="218"/>
      <c r="MJ265" s="218"/>
      <c r="MK265" s="218"/>
      <c r="ML265" s="218"/>
      <c r="MM265" s="218"/>
      <c r="MN265" s="218"/>
      <c r="MO265" s="218"/>
      <c r="MP265" s="218"/>
      <c r="MQ265" s="218"/>
      <c r="MR265" s="218"/>
      <c r="MS265" s="218"/>
      <c r="MT265" s="218"/>
      <c r="MU265" s="218"/>
      <c r="MV265" s="218"/>
      <c r="MW265" s="218"/>
      <c r="MX265" s="218"/>
      <c r="MY265" s="218"/>
      <c r="MZ265" s="218"/>
      <c r="NA265" s="218"/>
      <c r="NB265" s="218"/>
      <c r="NC265" s="218"/>
      <c r="ND265" s="218"/>
      <c r="NE265" s="218"/>
      <c r="NF265" s="218"/>
      <c r="NG265" s="218"/>
      <c r="NH265" s="218"/>
      <c r="NI265" s="218"/>
      <c r="NJ265" s="218"/>
      <c r="NK265" s="218"/>
      <c r="NL265" s="218"/>
      <c r="NM265" s="218"/>
      <c r="NN265" s="218"/>
      <c r="NO265" s="218"/>
      <c r="NP265" s="218"/>
      <c r="NQ265" s="218"/>
      <c r="NR265" s="218"/>
      <c r="NS265" s="218"/>
      <c r="NT265" s="218"/>
      <c r="NU265" s="218"/>
      <c r="NV265" s="218"/>
      <c r="NW265" s="218"/>
      <c r="NX265" s="218"/>
      <c r="NY265" s="218"/>
      <c r="NZ265" s="218"/>
      <c r="OA265" s="218"/>
      <c r="OB265" s="218"/>
      <c r="OC265" s="218"/>
      <c r="OD265" s="218"/>
      <c r="OE265" s="218"/>
      <c r="OF265" s="218"/>
      <c r="OG265" s="218"/>
      <c r="OH265" s="218"/>
      <c r="OI265" s="218"/>
      <c r="OJ265" s="218"/>
      <c r="OK265" s="218"/>
      <c r="OL265" s="218"/>
      <c r="OM265" s="218"/>
      <c r="ON265" s="218"/>
      <c r="OO265" s="218"/>
      <c r="OP265" s="218"/>
      <c r="OQ265" s="218"/>
      <c r="OR265" s="218"/>
      <c r="OS265" s="218"/>
      <c r="OT265" s="218"/>
      <c r="OU265" s="218"/>
      <c r="OV265" s="218"/>
      <c r="OW265" s="218"/>
      <c r="OX265" s="218"/>
      <c r="OY265" s="218"/>
      <c r="OZ265" s="218"/>
      <c r="PA265" s="218"/>
      <c r="PB265" s="218"/>
      <c r="PC265" s="218"/>
      <c r="PD265" s="218"/>
      <c r="PE265" s="218"/>
    </row>
    <row r="266" spans="1:421" s="472" customFormat="1" ht="111" customHeight="1">
      <c r="A266" s="677">
        <v>37</v>
      </c>
      <c r="B266" s="600">
        <v>7000024508</v>
      </c>
      <c r="C266" s="600">
        <v>1790</v>
      </c>
      <c r="D266" s="600">
        <v>120</v>
      </c>
      <c r="E266" s="600">
        <v>320</v>
      </c>
      <c r="F266" s="600" t="s">
        <v>527</v>
      </c>
      <c r="G266" s="599">
        <v>100044185</v>
      </c>
      <c r="H266" s="321"/>
      <c r="I266" s="322"/>
      <c r="J266" s="321"/>
      <c r="K266" s="320"/>
      <c r="L266" s="600" t="s">
        <v>574</v>
      </c>
      <c r="M266" s="600" t="s">
        <v>219</v>
      </c>
      <c r="N266" s="600">
        <v>16</v>
      </c>
      <c r="O266" s="465"/>
      <c r="P266" s="601">
        <v>18</v>
      </c>
      <c r="Q266" s="318" t="str">
        <f t="shared" si="37"/>
        <v>INCLUDED</v>
      </c>
      <c r="R266" s="318" t="str">
        <f t="shared" si="38"/>
        <v>INCLUDED</v>
      </c>
      <c r="S266" s="318" t="str">
        <f t="shared" si="39"/>
        <v>INCLUDED</v>
      </c>
      <c r="T266" s="466">
        <f t="shared" si="9"/>
        <v>0</v>
      </c>
      <c r="U266" s="300">
        <f t="shared" si="10"/>
        <v>0</v>
      </c>
      <c r="V266" s="371">
        <f>Discount!$J$36</f>
        <v>0</v>
      </c>
      <c r="W266" s="300">
        <f t="shared" si="11"/>
        <v>0</v>
      </c>
      <c r="X266" s="301">
        <f t="shared" si="12"/>
        <v>0</v>
      </c>
      <c r="Y266" s="467">
        <f t="shared" si="13"/>
        <v>0</v>
      </c>
      <c r="Z266" s="546">
        <f t="shared" si="14"/>
        <v>0</v>
      </c>
      <c r="AA266" s="467">
        <f t="shared" si="15"/>
        <v>0</v>
      </c>
      <c r="AB266" s="468">
        <f t="shared" si="16"/>
        <v>0</v>
      </c>
      <c r="AC266" s="467">
        <f t="shared" si="17"/>
        <v>0</v>
      </c>
      <c r="AD266" s="468"/>
      <c r="AE266" s="550"/>
      <c r="AF266" s="6"/>
      <c r="AG266" s="6"/>
      <c r="AH266" s="6"/>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218"/>
      <c r="BI266" s="218"/>
      <c r="BJ266" s="218"/>
      <c r="BK266" s="218"/>
      <c r="BL266" s="218"/>
      <c r="BM266" s="218"/>
      <c r="BN266" s="218"/>
      <c r="BO266" s="218"/>
      <c r="BP266" s="218"/>
      <c r="BQ266" s="218"/>
      <c r="BR266" s="218"/>
      <c r="BS266" s="218"/>
      <c r="BT266" s="218"/>
      <c r="BU266" s="218"/>
      <c r="BV266" s="218"/>
      <c r="BW266" s="218"/>
      <c r="BX266" s="218"/>
      <c r="BY266" s="218"/>
      <c r="BZ266" s="218"/>
      <c r="CA266" s="218"/>
      <c r="CB266" s="218"/>
      <c r="CC266" s="218"/>
      <c r="CD266" s="218"/>
      <c r="CE266" s="218"/>
      <c r="CF266" s="218"/>
      <c r="CG266" s="218"/>
      <c r="CH266" s="218"/>
      <c r="CI266" s="218"/>
      <c r="CJ266" s="218"/>
      <c r="CK266" s="218"/>
      <c r="CL266" s="218"/>
      <c r="CM266" s="218"/>
      <c r="CN266" s="218"/>
      <c r="CO266" s="218"/>
      <c r="CP266" s="218"/>
      <c r="CQ266" s="218"/>
      <c r="CR266" s="218"/>
      <c r="CS266" s="218"/>
      <c r="CT266" s="218"/>
      <c r="CU266" s="218"/>
      <c r="CV266" s="218"/>
      <c r="CW266" s="218"/>
      <c r="CX266" s="218"/>
      <c r="CY266" s="218"/>
      <c r="CZ266" s="218"/>
      <c r="DA266" s="218"/>
      <c r="DB266" s="218"/>
      <c r="DC266" s="218"/>
      <c r="DD266" s="218"/>
      <c r="DE266" s="218"/>
      <c r="DF266" s="218"/>
      <c r="DG266" s="218"/>
      <c r="DH266" s="218"/>
      <c r="DI266" s="218"/>
      <c r="DJ266" s="218"/>
      <c r="DK266" s="218"/>
      <c r="DL266" s="218"/>
      <c r="DM266" s="218"/>
      <c r="DN266" s="218"/>
      <c r="DO266" s="218"/>
      <c r="DP266" s="218"/>
      <c r="DQ266" s="218"/>
      <c r="DR266" s="218"/>
      <c r="DS266" s="218"/>
      <c r="DT266" s="218"/>
      <c r="DU266" s="218"/>
      <c r="DV266" s="218"/>
      <c r="DW266" s="218"/>
      <c r="DX266" s="218"/>
      <c r="DY266" s="218"/>
      <c r="DZ266" s="218"/>
      <c r="EA266" s="218"/>
      <c r="EB266" s="218"/>
      <c r="EC266" s="218"/>
      <c r="ED266" s="218"/>
      <c r="EE266" s="218"/>
      <c r="EF266" s="218"/>
      <c r="EG266" s="218"/>
      <c r="EH266" s="218"/>
      <c r="EI266" s="218"/>
      <c r="EJ266" s="218"/>
      <c r="EK266" s="218"/>
      <c r="EL266" s="218"/>
      <c r="EM266" s="218"/>
      <c r="EN266" s="218"/>
      <c r="EO266" s="218"/>
      <c r="EP266" s="218"/>
      <c r="EQ266" s="218"/>
      <c r="ER266" s="218"/>
      <c r="ES266" s="218"/>
      <c r="ET266" s="218"/>
      <c r="EU266" s="218"/>
      <c r="EV266" s="218"/>
      <c r="EW266" s="218"/>
      <c r="EX266" s="218"/>
      <c r="EY266" s="218"/>
      <c r="EZ266" s="218"/>
      <c r="FA266" s="218"/>
      <c r="FB266" s="218"/>
      <c r="FC266" s="218"/>
      <c r="FD266" s="218"/>
      <c r="FE266" s="218"/>
      <c r="FF266" s="218"/>
      <c r="FG266" s="218"/>
      <c r="FH266" s="218"/>
      <c r="FI266" s="218"/>
      <c r="FJ266" s="218"/>
      <c r="FK266" s="218"/>
      <c r="FL266" s="218"/>
      <c r="FM266" s="218"/>
      <c r="FN266" s="218"/>
      <c r="FO266" s="218"/>
      <c r="FP266" s="218"/>
      <c r="FQ266" s="218"/>
      <c r="FR266" s="218"/>
      <c r="FS266" s="218"/>
      <c r="FT266" s="218"/>
      <c r="FU266" s="218"/>
      <c r="FV266" s="218"/>
      <c r="FW266" s="218"/>
      <c r="FX266" s="218"/>
      <c r="FY266" s="218"/>
      <c r="FZ266" s="218"/>
      <c r="GA266" s="218"/>
      <c r="GB266" s="218"/>
      <c r="GC266" s="218"/>
      <c r="GD266" s="218"/>
      <c r="GE266" s="218"/>
      <c r="GF266" s="218"/>
      <c r="GG266" s="218"/>
      <c r="GH266" s="218"/>
      <c r="GI266" s="218"/>
      <c r="GJ266" s="218"/>
      <c r="GK266" s="218"/>
      <c r="GL266" s="218"/>
      <c r="GM266" s="218"/>
      <c r="GN266" s="218"/>
      <c r="GO266" s="218"/>
      <c r="GP266" s="218"/>
      <c r="GQ266" s="218"/>
      <c r="GR266" s="218"/>
      <c r="GS266" s="218"/>
      <c r="GT266" s="218"/>
      <c r="GU266" s="218"/>
      <c r="GV266" s="218"/>
      <c r="GW266" s="218"/>
      <c r="GX266" s="218"/>
      <c r="GY266" s="218"/>
      <c r="GZ266" s="218"/>
      <c r="HA266" s="218"/>
      <c r="HB266" s="218"/>
      <c r="HC266" s="218"/>
      <c r="HD266" s="218"/>
      <c r="HE266" s="218"/>
      <c r="HF266" s="218"/>
      <c r="HG266" s="218"/>
      <c r="HH266" s="218"/>
      <c r="HI266" s="218"/>
      <c r="HJ266" s="218"/>
      <c r="HK266" s="218"/>
      <c r="HL266" s="218"/>
      <c r="HM266" s="218"/>
      <c r="HN266" s="218"/>
      <c r="HO266" s="218"/>
      <c r="HP266" s="218"/>
      <c r="HQ266" s="218"/>
      <c r="HR266" s="218"/>
      <c r="HS266" s="218"/>
      <c r="HT266" s="218"/>
      <c r="HU266" s="218"/>
      <c r="HV266" s="218"/>
      <c r="HW266" s="218"/>
      <c r="HX266" s="218"/>
      <c r="HY266" s="218"/>
      <c r="HZ266" s="218"/>
      <c r="IA266" s="218"/>
      <c r="IB266" s="218"/>
      <c r="IC266" s="218"/>
      <c r="ID266" s="218"/>
      <c r="IE266" s="218"/>
      <c r="IF266" s="218"/>
      <c r="IG266" s="218"/>
      <c r="IH266" s="218"/>
      <c r="II266" s="218"/>
      <c r="IJ266" s="218"/>
      <c r="IK266" s="218"/>
      <c r="IL266" s="218"/>
      <c r="IM266" s="218"/>
      <c r="IN266" s="218"/>
      <c r="IO266" s="218"/>
      <c r="IP266" s="218"/>
      <c r="IQ266" s="218"/>
      <c r="IR266" s="218"/>
      <c r="IS266" s="218"/>
      <c r="IT266" s="218"/>
      <c r="IU266" s="218"/>
      <c r="IV266" s="218"/>
      <c r="IW266" s="218"/>
      <c r="IX266" s="218"/>
      <c r="IY266" s="218"/>
      <c r="IZ266" s="218"/>
      <c r="JA266" s="218"/>
      <c r="JB266" s="218"/>
      <c r="JC266" s="218"/>
      <c r="JD266" s="218"/>
      <c r="JE266" s="218"/>
      <c r="JF266" s="218"/>
      <c r="JG266" s="218"/>
      <c r="JH266" s="218"/>
      <c r="JI266" s="218"/>
      <c r="JJ266" s="218"/>
      <c r="JK266" s="218"/>
      <c r="JL266" s="218"/>
      <c r="JM266" s="218"/>
      <c r="JN266" s="218"/>
      <c r="JO266" s="218"/>
      <c r="JP266" s="218"/>
      <c r="JQ266" s="218"/>
      <c r="JR266" s="218"/>
      <c r="JS266" s="218"/>
      <c r="JT266" s="218"/>
      <c r="JU266" s="218"/>
      <c r="JV266" s="218"/>
      <c r="JW266" s="218"/>
      <c r="JX266" s="218"/>
      <c r="JY266" s="218"/>
      <c r="JZ266" s="218"/>
      <c r="KA266" s="218"/>
      <c r="KB266" s="218"/>
      <c r="KC266" s="218"/>
      <c r="KD266" s="218"/>
      <c r="KE266" s="218"/>
      <c r="KF266" s="218"/>
      <c r="KG266" s="218"/>
      <c r="KH266" s="218"/>
      <c r="KI266" s="218"/>
      <c r="KJ266" s="218"/>
      <c r="KK266" s="218"/>
      <c r="KL266" s="218"/>
      <c r="KM266" s="218"/>
      <c r="KN266" s="218"/>
      <c r="KO266" s="218"/>
      <c r="KP266" s="218"/>
      <c r="KQ266" s="218"/>
      <c r="KR266" s="218"/>
      <c r="KS266" s="218"/>
      <c r="KT266" s="218"/>
      <c r="KU266" s="218"/>
      <c r="KV266" s="218"/>
      <c r="KW266" s="218"/>
      <c r="KX266" s="218"/>
      <c r="KY266" s="218"/>
      <c r="KZ266" s="218"/>
      <c r="LA266" s="218"/>
      <c r="LB266" s="218"/>
      <c r="LC266" s="218"/>
      <c r="LD266" s="218"/>
      <c r="LE266" s="218"/>
      <c r="LF266" s="218"/>
      <c r="LG266" s="218"/>
      <c r="LH266" s="218"/>
      <c r="LI266" s="218"/>
      <c r="LJ266" s="218"/>
      <c r="LK266" s="218"/>
      <c r="LL266" s="218"/>
      <c r="LM266" s="218"/>
      <c r="LN266" s="218"/>
      <c r="LO266" s="218"/>
      <c r="LP266" s="218"/>
      <c r="LQ266" s="218"/>
      <c r="LR266" s="218"/>
      <c r="LS266" s="218"/>
      <c r="LT266" s="218"/>
      <c r="LU266" s="218"/>
      <c r="LV266" s="218"/>
      <c r="LW266" s="218"/>
      <c r="LX266" s="218"/>
      <c r="LY266" s="218"/>
      <c r="LZ266" s="218"/>
      <c r="MA266" s="218"/>
      <c r="MB266" s="218"/>
      <c r="MC266" s="218"/>
      <c r="MD266" s="218"/>
      <c r="ME266" s="218"/>
      <c r="MF266" s="218"/>
      <c r="MG266" s="218"/>
      <c r="MH266" s="218"/>
      <c r="MI266" s="218"/>
      <c r="MJ266" s="218"/>
      <c r="MK266" s="218"/>
      <c r="ML266" s="218"/>
      <c r="MM266" s="218"/>
      <c r="MN266" s="218"/>
      <c r="MO266" s="218"/>
      <c r="MP266" s="218"/>
      <c r="MQ266" s="218"/>
      <c r="MR266" s="218"/>
      <c r="MS266" s="218"/>
      <c r="MT266" s="218"/>
      <c r="MU266" s="218"/>
      <c r="MV266" s="218"/>
      <c r="MW266" s="218"/>
      <c r="MX266" s="218"/>
      <c r="MY266" s="218"/>
      <c r="MZ266" s="218"/>
      <c r="NA266" s="218"/>
      <c r="NB266" s="218"/>
      <c r="NC266" s="218"/>
      <c r="ND266" s="218"/>
      <c r="NE266" s="218"/>
      <c r="NF266" s="218"/>
      <c r="NG266" s="218"/>
      <c r="NH266" s="218"/>
      <c r="NI266" s="218"/>
      <c r="NJ266" s="218"/>
      <c r="NK266" s="218"/>
      <c r="NL266" s="218"/>
      <c r="NM266" s="218"/>
      <c r="NN266" s="218"/>
      <c r="NO266" s="218"/>
      <c r="NP266" s="218"/>
      <c r="NQ266" s="218"/>
      <c r="NR266" s="218"/>
      <c r="NS266" s="218"/>
      <c r="NT266" s="218"/>
      <c r="NU266" s="218"/>
      <c r="NV266" s="218"/>
      <c r="NW266" s="218"/>
      <c r="NX266" s="218"/>
      <c r="NY266" s="218"/>
      <c r="NZ266" s="218"/>
      <c r="OA266" s="218"/>
      <c r="OB266" s="218"/>
      <c r="OC266" s="218"/>
      <c r="OD266" s="218"/>
      <c r="OE266" s="218"/>
      <c r="OF266" s="218"/>
      <c r="OG266" s="218"/>
      <c r="OH266" s="218"/>
      <c r="OI266" s="218"/>
      <c r="OJ266" s="218"/>
      <c r="OK266" s="218"/>
      <c r="OL266" s="218"/>
      <c r="OM266" s="218"/>
      <c r="ON266" s="218"/>
      <c r="OO266" s="218"/>
      <c r="OP266" s="218"/>
      <c r="OQ266" s="218"/>
      <c r="OR266" s="218"/>
      <c r="OS266" s="218"/>
      <c r="OT266" s="218"/>
      <c r="OU266" s="218"/>
      <c r="OV266" s="218"/>
      <c r="OW266" s="218"/>
      <c r="OX266" s="218"/>
      <c r="OY266" s="218"/>
      <c r="OZ266" s="218"/>
      <c r="PA266" s="218"/>
      <c r="PB266" s="218"/>
      <c r="PC266" s="218"/>
      <c r="PD266" s="218"/>
      <c r="PE266" s="218"/>
    </row>
    <row r="267" spans="1:421" s="469" customFormat="1" ht="111" customHeight="1">
      <c r="A267" s="677">
        <v>38</v>
      </c>
      <c r="B267" s="600">
        <v>7000024508</v>
      </c>
      <c r="C267" s="600">
        <v>1790</v>
      </c>
      <c r="D267" s="600">
        <v>120</v>
      </c>
      <c r="E267" s="600">
        <v>330</v>
      </c>
      <c r="F267" s="600" t="s">
        <v>527</v>
      </c>
      <c r="G267" s="599">
        <v>100044186</v>
      </c>
      <c r="H267" s="321"/>
      <c r="I267" s="322"/>
      <c r="J267" s="321"/>
      <c r="K267" s="320"/>
      <c r="L267" s="600" t="s">
        <v>575</v>
      </c>
      <c r="M267" s="600" t="s">
        <v>219</v>
      </c>
      <c r="N267" s="600">
        <v>8</v>
      </c>
      <c r="O267" s="465"/>
      <c r="P267" s="601">
        <v>18</v>
      </c>
      <c r="Q267" s="318" t="str">
        <f t="shared" si="37"/>
        <v>INCLUDED</v>
      </c>
      <c r="R267" s="318" t="str">
        <f t="shared" si="38"/>
        <v>INCLUDED</v>
      </c>
      <c r="S267" s="318" t="str">
        <f t="shared" si="39"/>
        <v>INCLUDED</v>
      </c>
      <c r="T267" s="466">
        <f t="shared" si="9"/>
        <v>0</v>
      </c>
      <c r="U267" s="300">
        <f t="shared" si="10"/>
        <v>0</v>
      </c>
      <c r="V267" s="371">
        <f>Discount!$J$36</f>
        <v>0</v>
      </c>
      <c r="W267" s="300">
        <f t="shared" si="11"/>
        <v>0</v>
      </c>
      <c r="X267" s="301">
        <f t="shared" si="12"/>
        <v>0</v>
      </c>
      <c r="Y267" s="467">
        <f t="shared" si="13"/>
        <v>0</v>
      </c>
      <c r="Z267" s="546">
        <f t="shared" si="14"/>
        <v>0</v>
      </c>
      <c r="AA267" s="467">
        <f t="shared" si="15"/>
        <v>0</v>
      </c>
      <c r="AB267" s="468">
        <f t="shared" si="16"/>
        <v>0</v>
      </c>
      <c r="AC267" s="467">
        <f t="shared" si="17"/>
        <v>0</v>
      </c>
      <c r="AD267" s="468"/>
      <c r="AE267" s="550"/>
      <c r="AF267" s="6"/>
      <c r="AG267" s="6"/>
      <c r="AH267" s="6"/>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c r="FV267" s="3"/>
      <c r="FW267" s="3"/>
      <c r="FX267" s="3"/>
      <c r="FY267" s="3"/>
      <c r="FZ267" s="3"/>
      <c r="GA267" s="3"/>
      <c r="GB267" s="3"/>
      <c r="GC267" s="3"/>
      <c r="GD267" s="3"/>
      <c r="GE267" s="3"/>
      <c r="GF267" s="3"/>
      <c r="GG267" s="3"/>
      <c r="GH267" s="3"/>
      <c r="GI267" s="3"/>
      <c r="GJ267" s="3"/>
      <c r="GK267" s="3"/>
      <c r="GL267" s="3"/>
      <c r="GM267" s="3"/>
      <c r="GN267" s="3"/>
      <c r="GO267" s="3"/>
      <c r="GP267" s="3"/>
      <c r="GQ267" s="3"/>
      <c r="GR267" s="3"/>
      <c r="GS267" s="3"/>
      <c r="GT267" s="3"/>
      <c r="GU267" s="3"/>
      <c r="GV267" s="3"/>
      <c r="GW267" s="3"/>
      <c r="GX267" s="3"/>
      <c r="GY267" s="3"/>
      <c r="GZ267" s="3"/>
      <c r="HA267" s="3"/>
      <c r="HB267" s="3"/>
      <c r="HC267" s="3"/>
      <c r="HD267" s="3"/>
      <c r="HE267" s="3"/>
      <c r="HF267" s="3"/>
      <c r="HG267" s="3"/>
      <c r="HH267" s="3"/>
      <c r="HI267" s="3"/>
      <c r="HJ267" s="3"/>
      <c r="HK267" s="3"/>
      <c r="HL267" s="3"/>
      <c r="HM267" s="3"/>
      <c r="HN267" s="3"/>
      <c r="HO267" s="3"/>
      <c r="HP267" s="3"/>
      <c r="HQ267" s="3"/>
      <c r="HR267" s="3"/>
      <c r="HS267" s="3"/>
      <c r="HT267" s="3"/>
      <c r="HU267" s="3"/>
      <c r="HV267" s="3"/>
      <c r="HW267" s="3"/>
      <c r="HX267" s="3"/>
      <c r="HY267" s="3"/>
      <c r="HZ267" s="3"/>
      <c r="IA267" s="3"/>
      <c r="IB267" s="3"/>
      <c r="IC267" s="3"/>
      <c r="ID267" s="3"/>
      <c r="IE267" s="3"/>
      <c r="IF267" s="3"/>
      <c r="IG267" s="3"/>
      <c r="IH267" s="3"/>
      <c r="II267" s="3"/>
      <c r="IJ267" s="3"/>
      <c r="IK267" s="3"/>
      <c r="IL267" s="3"/>
      <c r="IM267" s="3"/>
      <c r="IN267" s="3"/>
      <c r="IO267" s="3"/>
      <c r="IP267" s="3"/>
      <c r="IQ267" s="3"/>
      <c r="IR267" s="3"/>
      <c r="IS267" s="3"/>
      <c r="IT267" s="3"/>
      <c r="IU267" s="3"/>
      <c r="IV267" s="3"/>
      <c r="IW267" s="3"/>
      <c r="IX267" s="3"/>
      <c r="IY267" s="3"/>
      <c r="IZ267" s="3"/>
      <c r="JA267" s="3"/>
      <c r="JB267" s="3"/>
      <c r="JC267" s="3"/>
      <c r="JD267" s="3"/>
      <c r="JE267" s="3"/>
      <c r="JF267" s="3"/>
      <c r="JG267" s="3"/>
      <c r="JH267" s="3"/>
      <c r="JI267" s="3"/>
      <c r="JJ267" s="3"/>
      <c r="JK267" s="3"/>
      <c r="JL267" s="3"/>
      <c r="JM267" s="3"/>
      <c r="JN267" s="3"/>
      <c r="JO267" s="3"/>
      <c r="JP267" s="3"/>
      <c r="JQ267" s="3"/>
      <c r="JR267" s="3"/>
      <c r="JS267" s="3"/>
      <c r="JT267" s="3"/>
      <c r="JU267" s="3"/>
      <c r="JV267" s="3"/>
      <c r="JW267" s="3"/>
      <c r="JX267" s="3"/>
      <c r="JY267" s="3"/>
      <c r="JZ267" s="3"/>
      <c r="KA267" s="3"/>
      <c r="KB267" s="3"/>
      <c r="KC267" s="3"/>
      <c r="KD267" s="3"/>
      <c r="KE267" s="3"/>
      <c r="KF267" s="3"/>
      <c r="KG267" s="3"/>
      <c r="KH267" s="3"/>
      <c r="KI267" s="3"/>
      <c r="KJ267" s="3"/>
      <c r="KK267" s="3"/>
      <c r="KL267" s="3"/>
      <c r="KM267" s="3"/>
      <c r="KN267" s="3"/>
      <c r="KO267" s="3"/>
      <c r="KP267" s="3"/>
      <c r="KQ267" s="3"/>
      <c r="KR267" s="3"/>
      <c r="KS267" s="3"/>
      <c r="KT267" s="3"/>
      <c r="KU267" s="3"/>
      <c r="KV267" s="3"/>
      <c r="KW267" s="3"/>
      <c r="KX267" s="3"/>
      <c r="KY267" s="3"/>
      <c r="KZ267" s="3"/>
      <c r="LA267" s="3"/>
      <c r="LB267" s="3"/>
      <c r="LC267" s="3"/>
      <c r="LD267" s="3"/>
      <c r="LE267" s="3"/>
      <c r="LF267" s="3"/>
      <c r="LG267" s="3"/>
      <c r="LH267" s="3"/>
      <c r="LI267" s="3"/>
      <c r="LJ267" s="3"/>
      <c r="LK267" s="3"/>
      <c r="LL267" s="3"/>
      <c r="LM267" s="3"/>
      <c r="LN267" s="3"/>
      <c r="LO267" s="3"/>
      <c r="LP267" s="3"/>
      <c r="LQ267" s="3"/>
      <c r="LR267" s="3"/>
      <c r="LS267" s="3"/>
      <c r="LT267" s="3"/>
      <c r="LU267" s="3"/>
      <c r="LV267" s="3"/>
      <c r="LW267" s="3"/>
      <c r="LX267" s="3"/>
      <c r="LY267" s="3"/>
      <c r="LZ267" s="3"/>
      <c r="MA267" s="3"/>
      <c r="MB267" s="3"/>
      <c r="MC267" s="3"/>
      <c r="MD267" s="3"/>
      <c r="ME267" s="3"/>
      <c r="MF267" s="3"/>
      <c r="MG267" s="3"/>
      <c r="MH267" s="3"/>
      <c r="MI267" s="3"/>
      <c r="MJ267" s="3"/>
      <c r="MK267" s="3"/>
      <c r="ML267" s="3"/>
      <c r="MM267" s="3"/>
      <c r="MN267" s="3"/>
      <c r="MO267" s="3"/>
      <c r="MP267" s="3"/>
      <c r="MQ267" s="3"/>
      <c r="MR267" s="3"/>
      <c r="MS267" s="3"/>
      <c r="MT267" s="3"/>
      <c r="MU267" s="3"/>
      <c r="MV267" s="3"/>
      <c r="MW267" s="3"/>
      <c r="MX267" s="3"/>
      <c r="MY267" s="3"/>
      <c r="MZ267" s="3"/>
      <c r="NA267" s="3"/>
      <c r="NB267" s="3"/>
      <c r="NC267" s="3"/>
      <c r="ND267" s="3"/>
      <c r="NE267" s="3"/>
      <c r="NF267" s="3"/>
      <c r="NG267" s="3"/>
      <c r="NH267" s="3"/>
      <c r="NI267" s="3"/>
      <c r="NJ267" s="3"/>
      <c r="NK267" s="3"/>
      <c r="NL267" s="3"/>
      <c r="NM267" s="3"/>
      <c r="NN267" s="3"/>
      <c r="NO267" s="3"/>
      <c r="NP267" s="3"/>
      <c r="NQ267" s="3"/>
      <c r="NR267" s="3"/>
      <c r="NS267" s="3"/>
      <c r="NT267" s="3"/>
      <c r="NU267" s="3"/>
      <c r="NV267" s="3"/>
      <c r="NW267" s="3"/>
      <c r="NX267" s="3"/>
      <c r="NY267" s="3"/>
      <c r="NZ267" s="3"/>
      <c r="OA267" s="3"/>
      <c r="OB267" s="3"/>
      <c r="OC267" s="3"/>
      <c r="OD267" s="3"/>
      <c r="OE267" s="3"/>
      <c r="OF267" s="3"/>
      <c r="OG267" s="3"/>
      <c r="OH267" s="3"/>
      <c r="OI267" s="3"/>
      <c r="OJ267" s="3"/>
      <c r="OK267" s="3"/>
      <c r="OL267" s="3"/>
      <c r="OM267" s="3"/>
      <c r="ON267" s="3"/>
      <c r="OO267" s="3"/>
      <c r="OP267" s="3"/>
      <c r="OQ267" s="3"/>
      <c r="OR267" s="3"/>
      <c r="OS267" s="3"/>
      <c r="OT267" s="3"/>
      <c r="OU267" s="3"/>
      <c r="OV267" s="3"/>
      <c r="OW267" s="3"/>
      <c r="OX267" s="3"/>
      <c r="OY267" s="3"/>
      <c r="OZ267" s="3"/>
      <c r="PA267" s="3"/>
      <c r="PB267" s="3"/>
      <c r="PC267" s="3"/>
      <c r="PD267" s="3"/>
      <c r="PE267" s="3"/>
    </row>
    <row r="268" spans="1:421" s="469" customFormat="1" ht="111" customHeight="1">
      <c r="A268" s="677">
        <v>39</v>
      </c>
      <c r="B268" s="600">
        <v>7000024508</v>
      </c>
      <c r="C268" s="600">
        <v>1790</v>
      </c>
      <c r="D268" s="600">
        <v>120</v>
      </c>
      <c r="E268" s="600">
        <v>340</v>
      </c>
      <c r="F268" s="600" t="s">
        <v>527</v>
      </c>
      <c r="G268" s="599">
        <v>100044187</v>
      </c>
      <c r="H268" s="321"/>
      <c r="I268" s="322"/>
      <c r="J268" s="321"/>
      <c r="K268" s="320"/>
      <c r="L268" s="600" t="s">
        <v>649</v>
      </c>
      <c r="M268" s="600" t="s">
        <v>219</v>
      </c>
      <c r="N268" s="600">
        <v>1</v>
      </c>
      <c r="O268" s="465"/>
      <c r="P268" s="601">
        <v>18</v>
      </c>
      <c r="Q268" s="318" t="str">
        <f t="shared" si="37"/>
        <v>INCLUDED</v>
      </c>
      <c r="R268" s="318" t="str">
        <f t="shared" si="38"/>
        <v>INCLUDED</v>
      </c>
      <c r="S268" s="318" t="str">
        <f t="shared" si="39"/>
        <v>INCLUDED</v>
      </c>
      <c r="T268" s="466">
        <f t="shared" si="9"/>
        <v>0</v>
      </c>
      <c r="U268" s="300">
        <f t="shared" si="10"/>
        <v>0</v>
      </c>
      <c r="V268" s="371">
        <f>Discount!$J$36</f>
        <v>0</v>
      </c>
      <c r="W268" s="300">
        <f t="shared" si="11"/>
        <v>0</v>
      </c>
      <c r="X268" s="301">
        <f t="shared" si="12"/>
        <v>0</v>
      </c>
      <c r="Y268" s="467">
        <f t="shared" si="13"/>
        <v>0</v>
      </c>
      <c r="Z268" s="546">
        <f t="shared" si="14"/>
        <v>0</v>
      </c>
      <c r="AA268" s="467">
        <f t="shared" si="15"/>
        <v>0</v>
      </c>
      <c r="AB268" s="468">
        <f t="shared" si="16"/>
        <v>0</v>
      </c>
      <c r="AC268" s="467">
        <f t="shared" si="17"/>
        <v>0</v>
      </c>
      <c r="AD268" s="468"/>
      <c r="AE268" s="550"/>
      <c r="AF268" s="6"/>
      <c r="AG268" s="6"/>
      <c r="AH268" s="6"/>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c r="FV268" s="3"/>
      <c r="FW268" s="3"/>
      <c r="FX268" s="3"/>
      <c r="FY268" s="3"/>
      <c r="FZ268" s="3"/>
      <c r="GA268" s="3"/>
      <c r="GB268" s="3"/>
      <c r="GC268" s="3"/>
      <c r="GD268" s="3"/>
      <c r="GE268" s="3"/>
      <c r="GF268" s="3"/>
      <c r="GG268" s="3"/>
      <c r="GH268" s="3"/>
      <c r="GI268" s="3"/>
      <c r="GJ268" s="3"/>
      <c r="GK268" s="3"/>
      <c r="GL268" s="3"/>
      <c r="GM268" s="3"/>
      <c r="GN268" s="3"/>
      <c r="GO268" s="3"/>
      <c r="GP268" s="3"/>
      <c r="GQ268" s="3"/>
      <c r="GR268" s="3"/>
      <c r="GS268" s="3"/>
      <c r="GT268" s="3"/>
      <c r="GU268" s="3"/>
      <c r="GV268" s="3"/>
      <c r="GW268" s="3"/>
      <c r="GX268" s="3"/>
      <c r="GY268" s="3"/>
      <c r="GZ268" s="3"/>
      <c r="HA268" s="3"/>
      <c r="HB268" s="3"/>
      <c r="HC268" s="3"/>
      <c r="HD268" s="3"/>
      <c r="HE268" s="3"/>
      <c r="HF268" s="3"/>
      <c r="HG268" s="3"/>
      <c r="HH268" s="3"/>
      <c r="HI268" s="3"/>
      <c r="HJ268" s="3"/>
      <c r="HK268" s="3"/>
      <c r="HL268" s="3"/>
      <c r="HM268" s="3"/>
      <c r="HN268" s="3"/>
      <c r="HO268" s="3"/>
      <c r="HP268" s="3"/>
      <c r="HQ268" s="3"/>
      <c r="HR268" s="3"/>
      <c r="HS268" s="3"/>
      <c r="HT268" s="3"/>
      <c r="HU268" s="3"/>
      <c r="HV268" s="3"/>
      <c r="HW268" s="3"/>
      <c r="HX268" s="3"/>
      <c r="HY268" s="3"/>
      <c r="HZ268" s="3"/>
      <c r="IA268" s="3"/>
      <c r="IB268" s="3"/>
      <c r="IC268" s="3"/>
      <c r="ID268" s="3"/>
      <c r="IE268" s="3"/>
      <c r="IF268" s="3"/>
      <c r="IG268" s="3"/>
      <c r="IH268" s="3"/>
      <c r="II268" s="3"/>
      <c r="IJ268" s="3"/>
      <c r="IK268" s="3"/>
      <c r="IL268" s="3"/>
      <c r="IM268" s="3"/>
      <c r="IN268" s="3"/>
      <c r="IO268" s="3"/>
      <c r="IP268" s="3"/>
      <c r="IQ268" s="3"/>
      <c r="IR268" s="3"/>
      <c r="IS268" s="3"/>
      <c r="IT268" s="3"/>
      <c r="IU268" s="3"/>
      <c r="IV268" s="3"/>
      <c r="IW268" s="3"/>
      <c r="IX268" s="3"/>
      <c r="IY268" s="3"/>
      <c r="IZ268" s="3"/>
      <c r="JA268" s="3"/>
      <c r="JB268" s="3"/>
      <c r="JC268" s="3"/>
      <c r="JD268" s="3"/>
      <c r="JE268" s="3"/>
      <c r="JF268" s="3"/>
      <c r="JG268" s="3"/>
      <c r="JH268" s="3"/>
      <c r="JI268" s="3"/>
      <c r="JJ268" s="3"/>
      <c r="JK268" s="3"/>
      <c r="JL268" s="3"/>
      <c r="JM268" s="3"/>
      <c r="JN268" s="3"/>
      <c r="JO268" s="3"/>
      <c r="JP268" s="3"/>
      <c r="JQ268" s="3"/>
      <c r="JR268" s="3"/>
      <c r="JS268" s="3"/>
      <c r="JT268" s="3"/>
      <c r="JU268" s="3"/>
      <c r="JV268" s="3"/>
      <c r="JW268" s="3"/>
      <c r="JX268" s="3"/>
      <c r="JY268" s="3"/>
      <c r="JZ268" s="3"/>
      <c r="KA268" s="3"/>
      <c r="KB268" s="3"/>
      <c r="KC268" s="3"/>
      <c r="KD268" s="3"/>
      <c r="KE268" s="3"/>
      <c r="KF268" s="3"/>
      <c r="KG268" s="3"/>
      <c r="KH268" s="3"/>
      <c r="KI268" s="3"/>
      <c r="KJ268" s="3"/>
      <c r="KK268" s="3"/>
      <c r="KL268" s="3"/>
      <c r="KM268" s="3"/>
      <c r="KN268" s="3"/>
      <c r="KO268" s="3"/>
      <c r="KP268" s="3"/>
      <c r="KQ268" s="3"/>
      <c r="KR268" s="3"/>
      <c r="KS268" s="3"/>
      <c r="KT268" s="3"/>
      <c r="KU268" s="3"/>
      <c r="KV268" s="3"/>
      <c r="KW268" s="3"/>
      <c r="KX268" s="3"/>
      <c r="KY268" s="3"/>
      <c r="KZ268" s="3"/>
      <c r="LA268" s="3"/>
      <c r="LB268" s="3"/>
      <c r="LC268" s="3"/>
      <c r="LD268" s="3"/>
      <c r="LE268" s="3"/>
      <c r="LF268" s="3"/>
      <c r="LG268" s="3"/>
      <c r="LH268" s="3"/>
      <c r="LI268" s="3"/>
      <c r="LJ268" s="3"/>
      <c r="LK268" s="3"/>
      <c r="LL268" s="3"/>
      <c r="LM268" s="3"/>
      <c r="LN268" s="3"/>
      <c r="LO268" s="3"/>
      <c r="LP268" s="3"/>
      <c r="LQ268" s="3"/>
      <c r="LR268" s="3"/>
      <c r="LS268" s="3"/>
      <c r="LT268" s="3"/>
      <c r="LU268" s="3"/>
      <c r="LV268" s="3"/>
      <c r="LW268" s="3"/>
      <c r="LX268" s="3"/>
      <c r="LY268" s="3"/>
      <c r="LZ268" s="3"/>
      <c r="MA268" s="3"/>
      <c r="MB268" s="3"/>
      <c r="MC268" s="3"/>
      <c r="MD268" s="3"/>
      <c r="ME268" s="3"/>
      <c r="MF268" s="3"/>
      <c r="MG268" s="3"/>
      <c r="MH268" s="3"/>
      <c r="MI268" s="3"/>
      <c r="MJ268" s="3"/>
      <c r="MK268" s="3"/>
      <c r="ML268" s="3"/>
      <c r="MM268" s="3"/>
      <c r="MN268" s="3"/>
      <c r="MO268" s="3"/>
      <c r="MP268" s="3"/>
      <c r="MQ268" s="3"/>
      <c r="MR268" s="3"/>
      <c r="MS268" s="3"/>
      <c r="MT268" s="3"/>
      <c r="MU268" s="3"/>
      <c r="MV268" s="3"/>
      <c r="MW268" s="3"/>
      <c r="MX268" s="3"/>
      <c r="MY268" s="3"/>
      <c r="MZ268" s="3"/>
      <c r="NA268" s="3"/>
      <c r="NB268" s="3"/>
      <c r="NC268" s="3"/>
      <c r="ND268" s="3"/>
      <c r="NE268" s="3"/>
      <c r="NF268" s="3"/>
      <c r="NG268" s="3"/>
      <c r="NH268" s="3"/>
      <c r="NI268" s="3"/>
      <c r="NJ268" s="3"/>
      <c r="NK268" s="3"/>
      <c r="NL268" s="3"/>
      <c r="NM268" s="3"/>
      <c r="NN268" s="3"/>
      <c r="NO268" s="3"/>
      <c r="NP268" s="3"/>
      <c r="NQ268" s="3"/>
      <c r="NR268" s="3"/>
      <c r="NS268" s="3"/>
      <c r="NT268" s="3"/>
      <c r="NU268" s="3"/>
      <c r="NV268" s="3"/>
      <c r="NW268" s="3"/>
      <c r="NX268" s="3"/>
      <c r="NY268" s="3"/>
      <c r="NZ268" s="3"/>
      <c r="OA268" s="3"/>
      <c r="OB268" s="3"/>
      <c r="OC268" s="3"/>
      <c r="OD268" s="3"/>
      <c r="OE268" s="3"/>
      <c r="OF268" s="3"/>
      <c r="OG268" s="3"/>
      <c r="OH268" s="3"/>
      <c r="OI268" s="3"/>
      <c r="OJ268" s="3"/>
      <c r="OK268" s="3"/>
      <c r="OL268" s="3"/>
      <c r="OM268" s="3"/>
      <c r="ON268" s="3"/>
      <c r="OO268" s="3"/>
      <c r="OP268" s="3"/>
      <c r="OQ268" s="3"/>
      <c r="OR268" s="3"/>
      <c r="OS268" s="3"/>
      <c r="OT268" s="3"/>
      <c r="OU268" s="3"/>
      <c r="OV268" s="3"/>
      <c r="OW268" s="3"/>
      <c r="OX268" s="3"/>
      <c r="OY268" s="3"/>
      <c r="OZ268" s="3"/>
      <c r="PA268" s="3"/>
      <c r="PB268" s="3"/>
      <c r="PC268" s="3"/>
      <c r="PD268" s="3"/>
      <c r="PE268" s="3"/>
    </row>
    <row r="269" spans="1:421" s="469" customFormat="1" ht="111" customHeight="1">
      <c r="A269" s="677">
        <v>40</v>
      </c>
      <c r="B269" s="600">
        <v>7000024508</v>
      </c>
      <c r="C269" s="600">
        <v>1790</v>
      </c>
      <c r="D269" s="600">
        <v>120</v>
      </c>
      <c r="E269" s="600">
        <v>350</v>
      </c>
      <c r="F269" s="600" t="s">
        <v>527</v>
      </c>
      <c r="G269" s="599">
        <v>100044188</v>
      </c>
      <c r="H269" s="321"/>
      <c r="I269" s="322"/>
      <c r="J269" s="321"/>
      <c r="K269" s="320"/>
      <c r="L269" s="600" t="s">
        <v>576</v>
      </c>
      <c r="M269" s="600" t="s">
        <v>219</v>
      </c>
      <c r="N269" s="600">
        <v>16</v>
      </c>
      <c r="O269" s="465"/>
      <c r="P269" s="601">
        <v>18</v>
      </c>
      <c r="Q269" s="318" t="str">
        <f t="shared" si="37"/>
        <v>INCLUDED</v>
      </c>
      <c r="R269" s="318" t="str">
        <f t="shared" si="38"/>
        <v>INCLUDED</v>
      </c>
      <c r="S269" s="318" t="str">
        <f t="shared" si="39"/>
        <v>INCLUDED</v>
      </c>
      <c r="T269" s="466">
        <f t="shared" si="9"/>
        <v>0</v>
      </c>
      <c r="U269" s="300">
        <f t="shared" si="10"/>
        <v>0</v>
      </c>
      <c r="V269" s="371">
        <f>Discount!$J$36</f>
        <v>0</v>
      </c>
      <c r="W269" s="300">
        <f t="shared" si="11"/>
        <v>0</v>
      </c>
      <c r="X269" s="301">
        <f t="shared" si="12"/>
        <v>0</v>
      </c>
      <c r="Y269" s="467">
        <f t="shared" si="13"/>
        <v>0</v>
      </c>
      <c r="Z269" s="546">
        <f t="shared" si="14"/>
        <v>0</v>
      </c>
      <c r="AA269" s="467">
        <f t="shared" si="15"/>
        <v>0</v>
      </c>
      <c r="AB269" s="468">
        <f t="shared" si="16"/>
        <v>0</v>
      </c>
      <c r="AC269" s="467">
        <f t="shared" si="17"/>
        <v>0</v>
      </c>
      <c r="AD269" s="468"/>
      <c r="AE269" s="550"/>
      <c r="AF269" s="6"/>
      <c r="AG269" s="6"/>
      <c r="AH269" s="6"/>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c r="FV269" s="3"/>
      <c r="FW269" s="3"/>
      <c r="FX269" s="3"/>
      <c r="FY269" s="3"/>
      <c r="FZ269" s="3"/>
      <c r="GA269" s="3"/>
      <c r="GB269" s="3"/>
      <c r="GC269" s="3"/>
      <c r="GD269" s="3"/>
      <c r="GE269" s="3"/>
      <c r="GF269" s="3"/>
      <c r="GG269" s="3"/>
      <c r="GH269" s="3"/>
      <c r="GI269" s="3"/>
      <c r="GJ269" s="3"/>
      <c r="GK269" s="3"/>
      <c r="GL269" s="3"/>
      <c r="GM269" s="3"/>
      <c r="GN269" s="3"/>
      <c r="GO269" s="3"/>
      <c r="GP269" s="3"/>
      <c r="GQ269" s="3"/>
      <c r="GR269" s="3"/>
      <c r="GS269" s="3"/>
      <c r="GT269" s="3"/>
      <c r="GU269" s="3"/>
      <c r="GV269" s="3"/>
      <c r="GW269" s="3"/>
      <c r="GX269" s="3"/>
      <c r="GY269" s="3"/>
      <c r="GZ269" s="3"/>
      <c r="HA269" s="3"/>
      <c r="HB269" s="3"/>
      <c r="HC269" s="3"/>
      <c r="HD269" s="3"/>
      <c r="HE269" s="3"/>
      <c r="HF269" s="3"/>
      <c r="HG269" s="3"/>
      <c r="HH269" s="3"/>
      <c r="HI269" s="3"/>
      <c r="HJ269" s="3"/>
      <c r="HK269" s="3"/>
      <c r="HL269" s="3"/>
      <c r="HM269" s="3"/>
      <c r="HN269" s="3"/>
      <c r="HO269" s="3"/>
      <c r="HP269" s="3"/>
      <c r="HQ269" s="3"/>
      <c r="HR269" s="3"/>
      <c r="HS269" s="3"/>
      <c r="HT269" s="3"/>
      <c r="HU269" s="3"/>
      <c r="HV269" s="3"/>
      <c r="HW269" s="3"/>
      <c r="HX269" s="3"/>
      <c r="HY269" s="3"/>
      <c r="HZ269" s="3"/>
      <c r="IA269" s="3"/>
      <c r="IB269" s="3"/>
      <c r="IC269" s="3"/>
      <c r="ID269" s="3"/>
      <c r="IE269" s="3"/>
      <c r="IF269" s="3"/>
      <c r="IG269" s="3"/>
      <c r="IH269" s="3"/>
      <c r="II269" s="3"/>
      <c r="IJ269" s="3"/>
      <c r="IK269" s="3"/>
      <c r="IL269" s="3"/>
      <c r="IM269" s="3"/>
      <c r="IN269" s="3"/>
      <c r="IO269" s="3"/>
      <c r="IP269" s="3"/>
      <c r="IQ269" s="3"/>
      <c r="IR269" s="3"/>
      <c r="IS269" s="3"/>
      <c r="IT269" s="3"/>
      <c r="IU269" s="3"/>
      <c r="IV269" s="3"/>
      <c r="IW269" s="3"/>
      <c r="IX269" s="3"/>
      <c r="IY269" s="3"/>
      <c r="IZ269" s="3"/>
      <c r="JA269" s="3"/>
      <c r="JB269" s="3"/>
      <c r="JC269" s="3"/>
      <c r="JD269" s="3"/>
      <c r="JE269" s="3"/>
      <c r="JF269" s="3"/>
      <c r="JG269" s="3"/>
      <c r="JH269" s="3"/>
      <c r="JI269" s="3"/>
      <c r="JJ269" s="3"/>
      <c r="JK269" s="3"/>
      <c r="JL269" s="3"/>
      <c r="JM269" s="3"/>
      <c r="JN269" s="3"/>
      <c r="JO269" s="3"/>
      <c r="JP269" s="3"/>
      <c r="JQ269" s="3"/>
      <c r="JR269" s="3"/>
      <c r="JS269" s="3"/>
      <c r="JT269" s="3"/>
      <c r="JU269" s="3"/>
      <c r="JV269" s="3"/>
      <c r="JW269" s="3"/>
      <c r="JX269" s="3"/>
      <c r="JY269" s="3"/>
      <c r="JZ269" s="3"/>
      <c r="KA269" s="3"/>
      <c r="KB269" s="3"/>
      <c r="KC269" s="3"/>
      <c r="KD269" s="3"/>
      <c r="KE269" s="3"/>
      <c r="KF269" s="3"/>
      <c r="KG269" s="3"/>
      <c r="KH269" s="3"/>
      <c r="KI269" s="3"/>
      <c r="KJ269" s="3"/>
      <c r="KK269" s="3"/>
      <c r="KL269" s="3"/>
      <c r="KM269" s="3"/>
      <c r="KN269" s="3"/>
      <c r="KO269" s="3"/>
      <c r="KP269" s="3"/>
      <c r="KQ269" s="3"/>
      <c r="KR269" s="3"/>
      <c r="KS269" s="3"/>
      <c r="KT269" s="3"/>
      <c r="KU269" s="3"/>
      <c r="KV269" s="3"/>
      <c r="KW269" s="3"/>
      <c r="KX269" s="3"/>
      <c r="KY269" s="3"/>
      <c r="KZ269" s="3"/>
      <c r="LA269" s="3"/>
      <c r="LB269" s="3"/>
      <c r="LC269" s="3"/>
      <c r="LD269" s="3"/>
      <c r="LE269" s="3"/>
      <c r="LF269" s="3"/>
      <c r="LG269" s="3"/>
      <c r="LH269" s="3"/>
      <c r="LI269" s="3"/>
      <c r="LJ269" s="3"/>
      <c r="LK269" s="3"/>
      <c r="LL269" s="3"/>
      <c r="LM269" s="3"/>
      <c r="LN269" s="3"/>
      <c r="LO269" s="3"/>
      <c r="LP269" s="3"/>
      <c r="LQ269" s="3"/>
      <c r="LR269" s="3"/>
      <c r="LS269" s="3"/>
      <c r="LT269" s="3"/>
      <c r="LU269" s="3"/>
      <c r="LV269" s="3"/>
      <c r="LW269" s="3"/>
      <c r="LX269" s="3"/>
      <c r="LY269" s="3"/>
      <c r="LZ269" s="3"/>
      <c r="MA269" s="3"/>
      <c r="MB269" s="3"/>
      <c r="MC269" s="3"/>
      <c r="MD269" s="3"/>
      <c r="ME269" s="3"/>
      <c r="MF269" s="3"/>
      <c r="MG269" s="3"/>
      <c r="MH269" s="3"/>
      <c r="MI269" s="3"/>
      <c r="MJ269" s="3"/>
      <c r="MK269" s="3"/>
      <c r="ML269" s="3"/>
      <c r="MM269" s="3"/>
      <c r="MN269" s="3"/>
      <c r="MO269" s="3"/>
      <c r="MP269" s="3"/>
      <c r="MQ269" s="3"/>
      <c r="MR269" s="3"/>
      <c r="MS269" s="3"/>
      <c r="MT269" s="3"/>
      <c r="MU269" s="3"/>
      <c r="MV269" s="3"/>
      <c r="MW269" s="3"/>
      <c r="MX269" s="3"/>
      <c r="MY269" s="3"/>
      <c r="MZ269" s="3"/>
      <c r="NA269" s="3"/>
      <c r="NB269" s="3"/>
      <c r="NC269" s="3"/>
      <c r="ND269" s="3"/>
      <c r="NE269" s="3"/>
      <c r="NF269" s="3"/>
      <c r="NG269" s="3"/>
      <c r="NH269" s="3"/>
      <c r="NI269" s="3"/>
      <c r="NJ269" s="3"/>
      <c r="NK269" s="3"/>
      <c r="NL269" s="3"/>
      <c r="NM269" s="3"/>
      <c r="NN269" s="3"/>
      <c r="NO269" s="3"/>
      <c r="NP269" s="3"/>
      <c r="NQ269" s="3"/>
      <c r="NR269" s="3"/>
      <c r="NS269" s="3"/>
      <c r="NT269" s="3"/>
      <c r="NU269" s="3"/>
      <c r="NV269" s="3"/>
      <c r="NW269" s="3"/>
      <c r="NX269" s="3"/>
      <c r="NY269" s="3"/>
      <c r="NZ269" s="3"/>
      <c r="OA269" s="3"/>
      <c r="OB269" s="3"/>
      <c r="OC269" s="3"/>
      <c r="OD269" s="3"/>
      <c r="OE269" s="3"/>
      <c r="OF269" s="3"/>
      <c r="OG269" s="3"/>
      <c r="OH269" s="3"/>
      <c r="OI269" s="3"/>
      <c r="OJ269" s="3"/>
      <c r="OK269" s="3"/>
      <c r="OL269" s="3"/>
      <c r="OM269" s="3"/>
      <c r="ON269" s="3"/>
      <c r="OO269" s="3"/>
      <c r="OP269" s="3"/>
      <c r="OQ269" s="3"/>
      <c r="OR269" s="3"/>
      <c r="OS269" s="3"/>
      <c r="OT269" s="3"/>
      <c r="OU269" s="3"/>
      <c r="OV269" s="3"/>
      <c r="OW269" s="3"/>
      <c r="OX269" s="3"/>
      <c r="OY269" s="3"/>
      <c r="OZ269" s="3"/>
      <c r="PA269" s="3"/>
      <c r="PB269" s="3"/>
      <c r="PC269" s="3"/>
      <c r="PD269" s="3"/>
      <c r="PE269" s="3"/>
    </row>
    <row r="270" spans="1:421" s="469" customFormat="1" ht="111" customHeight="1">
      <c r="A270" s="677">
        <v>41</v>
      </c>
      <c r="B270" s="600">
        <v>7000024508</v>
      </c>
      <c r="C270" s="600">
        <v>1790</v>
      </c>
      <c r="D270" s="600">
        <v>120</v>
      </c>
      <c r="E270" s="600">
        <v>360</v>
      </c>
      <c r="F270" s="600" t="s">
        <v>527</v>
      </c>
      <c r="G270" s="599">
        <v>100044189</v>
      </c>
      <c r="H270" s="321"/>
      <c r="I270" s="322"/>
      <c r="J270" s="321"/>
      <c r="K270" s="320"/>
      <c r="L270" s="600" t="s">
        <v>577</v>
      </c>
      <c r="M270" s="600" t="s">
        <v>219</v>
      </c>
      <c r="N270" s="600">
        <v>4</v>
      </c>
      <c r="O270" s="465"/>
      <c r="P270" s="601">
        <v>18</v>
      </c>
      <c r="Q270" s="318" t="str">
        <f t="shared" si="37"/>
        <v>INCLUDED</v>
      </c>
      <c r="R270" s="318" t="str">
        <f t="shared" si="38"/>
        <v>INCLUDED</v>
      </c>
      <c r="S270" s="318" t="str">
        <f t="shared" si="39"/>
        <v>INCLUDED</v>
      </c>
      <c r="T270" s="466">
        <f t="shared" si="9"/>
        <v>0</v>
      </c>
      <c r="U270" s="300">
        <f t="shared" si="10"/>
        <v>0</v>
      </c>
      <c r="V270" s="371">
        <f>Discount!$J$36</f>
        <v>0</v>
      </c>
      <c r="W270" s="300">
        <f t="shared" si="11"/>
        <v>0</v>
      </c>
      <c r="X270" s="301">
        <f t="shared" si="12"/>
        <v>0</v>
      </c>
      <c r="Y270" s="467">
        <f t="shared" si="13"/>
        <v>0</v>
      </c>
      <c r="Z270" s="546">
        <f t="shared" si="14"/>
        <v>0</v>
      </c>
      <c r="AA270" s="467">
        <f t="shared" si="15"/>
        <v>0</v>
      </c>
      <c r="AB270" s="468">
        <f t="shared" si="16"/>
        <v>0</v>
      </c>
      <c r="AC270" s="467">
        <f t="shared" si="17"/>
        <v>0</v>
      </c>
      <c r="AD270" s="468"/>
      <c r="AE270" s="550"/>
      <c r="AF270" s="6"/>
      <c r="AG270" s="6"/>
      <c r="AH270" s="6"/>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c r="FV270" s="3"/>
      <c r="FW270" s="3"/>
      <c r="FX270" s="3"/>
      <c r="FY270" s="3"/>
      <c r="FZ270" s="3"/>
      <c r="GA270" s="3"/>
      <c r="GB270" s="3"/>
      <c r="GC270" s="3"/>
      <c r="GD270" s="3"/>
      <c r="GE270" s="3"/>
      <c r="GF270" s="3"/>
      <c r="GG270" s="3"/>
      <c r="GH270" s="3"/>
      <c r="GI270" s="3"/>
      <c r="GJ270" s="3"/>
      <c r="GK270" s="3"/>
      <c r="GL270" s="3"/>
      <c r="GM270" s="3"/>
      <c r="GN270" s="3"/>
      <c r="GO270" s="3"/>
      <c r="GP270" s="3"/>
      <c r="GQ270" s="3"/>
      <c r="GR270" s="3"/>
      <c r="GS270" s="3"/>
      <c r="GT270" s="3"/>
      <c r="GU270" s="3"/>
      <c r="GV270" s="3"/>
      <c r="GW270" s="3"/>
      <c r="GX270" s="3"/>
      <c r="GY270" s="3"/>
      <c r="GZ270" s="3"/>
      <c r="HA270" s="3"/>
      <c r="HB270" s="3"/>
      <c r="HC270" s="3"/>
      <c r="HD270" s="3"/>
      <c r="HE270" s="3"/>
      <c r="HF270" s="3"/>
      <c r="HG270" s="3"/>
      <c r="HH270" s="3"/>
      <c r="HI270" s="3"/>
      <c r="HJ270" s="3"/>
      <c r="HK270" s="3"/>
      <c r="HL270" s="3"/>
      <c r="HM270" s="3"/>
      <c r="HN270" s="3"/>
      <c r="HO270" s="3"/>
      <c r="HP270" s="3"/>
      <c r="HQ270" s="3"/>
      <c r="HR270" s="3"/>
      <c r="HS270" s="3"/>
      <c r="HT270" s="3"/>
      <c r="HU270" s="3"/>
      <c r="HV270" s="3"/>
      <c r="HW270" s="3"/>
      <c r="HX270" s="3"/>
      <c r="HY270" s="3"/>
      <c r="HZ270" s="3"/>
      <c r="IA270" s="3"/>
      <c r="IB270" s="3"/>
      <c r="IC270" s="3"/>
      <c r="ID270" s="3"/>
      <c r="IE270" s="3"/>
      <c r="IF270" s="3"/>
      <c r="IG270" s="3"/>
      <c r="IH270" s="3"/>
      <c r="II270" s="3"/>
      <c r="IJ270" s="3"/>
      <c r="IK270" s="3"/>
      <c r="IL270" s="3"/>
      <c r="IM270" s="3"/>
      <c r="IN270" s="3"/>
      <c r="IO270" s="3"/>
      <c r="IP270" s="3"/>
      <c r="IQ270" s="3"/>
      <c r="IR270" s="3"/>
      <c r="IS270" s="3"/>
      <c r="IT270" s="3"/>
      <c r="IU270" s="3"/>
      <c r="IV270" s="3"/>
      <c r="IW270" s="3"/>
      <c r="IX270" s="3"/>
      <c r="IY270" s="3"/>
      <c r="IZ270" s="3"/>
      <c r="JA270" s="3"/>
      <c r="JB270" s="3"/>
      <c r="JC270" s="3"/>
      <c r="JD270" s="3"/>
      <c r="JE270" s="3"/>
      <c r="JF270" s="3"/>
      <c r="JG270" s="3"/>
      <c r="JH270" s="3"/>
      <c r="JI270" s="3"/>
      <c r="JJ270" s="3"/>
      <c r="JK270" s="3"/>
      <c r="JL270" s="3"/>
      <c r="JM270" s="3"/>
      <c r="JN270" s="3"/>
      <c r="JO270" s="3"/>
      <c r="JP270" s="3"/>
      <c r="JQ270" s="3"/>
      <c r="JR270" s="3"/>
      <c r="JS270" s="3"/>
      <c r="JT270" s="3"/>
      <c r="JU270" s="3"/>
      <c r="JV270" s="3"/>
      <c r="JW270" s="3"/>
      <c r="JX270" s="3"/>
      <c r="JY270" s="3"/>
      <c r="JZ270" s="3"/>
      <c r="KA270" s="3"/>
      <c r="KB270" s="3"/>
      <c r="KC270" s="3"/>
      <c r="KD270" s="3"/>
      <c r="KE270" s="3"/>
      <c r="KF270" s="3"/>
      <c r="KG270" s="3"/>
      <c r="KH270" s="3"/>
      <c r="KI270" s="3"/>
      <c r="KJ270" s="3"/>
      <c r="KK270" s="3"/>
      <c r="KL270" s="3"/>
      <c r="KM270" s="3"/>
      <c r="KN270" s="3"/>
      <c r="KO270" s="3"/>
      <c r="KP270" s="3"/>
      <c r="KQ270" s="3"/>
      <c r="KR270" s="3"/>
      <c r="KS270" s="3"/>
      <c r="KT270" s="3"/>
      <c r="KU270" s="3"/>
      <c r="KV270" s="3"/>
      <c r="KW270" s="3"/>
      <c r="KX270" s="3"/>
      <c r="KY270" s="3"/>
      <c r="KZ270" s="3"/>
      <c r="LA270" s="3"/>
      <c r="LB270" s="3"/>
      <c r="LC270" s="3"/>
      <c r="LD270" s="3"/>
      <c r="LE270" s="3"/>
      <c r="LF270" s="3"/>
      <c r="LG270" s="3"/>
      <c r="LH270" s="3"/>
      <c r="LI270" s="3"/>
      <c r="LJ270" s="3"/>
      <c r="LK270" s="3"/>
      <c r="LL270" s="3"/>
      <c r="LM270" s="3"/>
      <c r="LN270" s="3"/>
      <c r="LO270" s="3"/>
      <c r="LP270" s="3"/>
      <c r="LQ270" s="3"/>
      <c r="LR270" s="3"/>
      <c r="LS270" s="3"/>
      <c r="LT270" s="3"/>
      <c r="LU270" s="3"/>
      <c r="LV270" s="3"/>
      <c r="LW270" s="3"/>
      <c r="LX270" s="3"/>
      <c r="LY270" s="3"/>
      <c r="LZ270" s="3"/>
      <c r="MA270" s="3"/>
      <c r="MB270" s="3"/>
      <c r="MC270" s="3"/>
      <c r="MD270" s="3"/>
      <c r="ME270" s="3"/>
      <c r="MF270" s="3"/>
      <c r="MG270" s="3"/>
      <c r="MH270" s="3"/>
      <c r="MI270" s="3"/>
      <c r="MJ270" s="3"/>
      <c r="MK270" s="3"/>
      <c r="ML270" s="3"/>
      <c r="MM270" s="3"/>
      <c r="MN270" s="3"/>
      <c r="MO270" s="3"/>
      <c r="MP270" s="3"/>
      <c r="MQ270" s="3"/>
      <c r="MR270" s="3"/>
      <c r="MS270" s="3"/>
      <c r="MT270" s="3"/>
      <c r="MU270" s="3"/>
      <c r="MV270" s="3"/>
      <c r="MW270" s="3"/>
      <c r="MX270" s="3"/>
      <c r="MY270" s="3"/>
      <c r="MZ270" s="3"/>
      <c r="NA270" s="3"/>
      <c r="NB270" s="3"/>
      <c r="NC270" s="3"/>
      <c r="ND270" s="3"/>
      <c r="NE270" s="3"/>
      <c r="NF270" s="3"/>
      <c r="NG270" s="3"/>
      <c r="NH270" s="3"/>
      <c r="NI270" s="3"/>
      <c r="NJ270" s="3"/>
      <c r="NK270" s="3"/>
      <c r="NL270" s="3"/>
      <c r="NM270" s="3"/>
      <c r="NN270" s="3"/>
      <c r="NO270" s="3"/>
      <c r="NP270" s="3"/>
      <c r="NQ270" s="3"/>
      <c r="NR270" s="3"/>
      <c r="NS270" s="3"/>
      <c r="NT270" s="3"/>
      <c r="NU270" s="3"/>
      <c r="NV270" s="3"/>
      <c r="NW270" s="3"/>
      <c r="NX270" s="3"/>
      <c r="NY270" s="3"/>
      <c r="NZ270" s="3"/>
      <c r="OA270" s="3"/>
      <c r="OB270" s="3"/>
      <c r="OC270" s="3"/>
      <c r="OD270" s="3"/>
      <c r="OE270" s="3"/>
      <c r="OF270" s="3"/>
      <c r="OG270" s="3"/>
      <c r="OH270" s="3"/>
      <c r="OI270" s="3"/>
      <c r="OJ270" s="3"/>
      <c r="OK270" s="3"/>
      <c r="OL270" s="3"/>
      <c r="OM270" s="3"/>
      <c r="ON270" s="3"/>
      <c r="OO270" s="3"/>
      <c r="OP270" s="3"/>
      <c r="OQ270" s="3"/>
      <c r="OR270" s="3"/>
      <c r="OS270" s="3"/>
      <c r="OT270" s="3"/>
      <c r="OU270" s="3"/>
      <c r="OV270" s="3"/>
      <c r="OW270" s="3"/>
      <c r="OX270" s="3"/>
      <c r="OY270" s="3"/>
      <c r="OZ270" s="3"/>
      <c r="PA270" s="3"/>
      <c r="PB270" s="3"/>
      <c r="PC270" s="3"/>
      <c r="PD270" s="3"/>
      <c r="PE270" s="3"/>
    </row>
    <row r="271" spans="1:421" s="469" customFormat="1" ht="111" customHeight="1">
      <c r="A271" s="677">
        <v>42</v>
      </c>
      <c r="B271" s="600">
        <v>7000024508</v>
      </c>
      <c r="C271" s="600">
        <v>1790</v>
      </c>
      <c r="D271" s="600">
        <v>120</v>
      </c>
      <c r="E271" s="600">
        <v>370</v>
      </c>
      <c r="F271" s="600" t="s">
        <v>527</v>
      </c>
      <c r="G271" s="599">
        <v>100044192</v>
      </c>
      <c r="H271" s="321"/>
      <c r="I271" s="322"/>
      <c r="J271" s="321"/>
      <c r="K271" s="320"/>
      <c r="L271" s="600" t="s">
        <v>578</v>
      </c>
      <c r="M271" s="600" t="s">
        <v>219</v>
      </c>
      <c r="N271" s="600">
        <v>1</v>
      </c>
      <c r="O271" s="465"/>
      <c r="P271" s="601">
        <v>18</v>
      </c>
      <c r="Q271" s="318" t="str">
        <f t="shared" si="37"/>
        <v>INCLUDED</v>
      </c>
      <c r="R271" s="318" t="str">
        <f t="shared" si="38"/>
        <v>INCLUDED</v>
      </c>
      <c r="S271" s="318" t="str">
        <f t="shared" si="39"/>
        <v>INCLUDED</v>
      </c>
      <c r="T271" s="466">
        <f t="shared" si="9"/>
        <v>0</v>
      </c>
      <c r="U271" s="300">
        <f t="shared" si="10"/>
        <v>0</v>
      </c>
      <c r="V271" s="371">
        <f>Discount!$J$36</f>
        <v>0</v>
      </c>
      <c r="W271" s="300">
        <f t="shared" si="11"/>
        <v>0</v>
      </c>
      <c r="X271" s="301">
        <f t="shared" si="12"/>
        <v>0</v>
      </c>
      <c r="Y271" s="467">
        <f t="shared" si="13"/>
        <v>0</v>
      </c>
      <c r="Z271" s="546">
        <f t="shared" si="14"/>
        <v>0</v>
      </c>
      <c r="AA271" s="467">
        <f t="shared" si="15"/>
        <v>0</v>
      </c>
      <c r="AB271" s="468">
        <f t="shared" si="16"/>
        <v>0</v>
      </c>
      <c r="AC271" s="467">
        <f t="shared" si="17"/>
        <v>0</v>
      </c>
      <c r="AD271" s="468"/>
      <c r="AE271" s="550"/>
      <c r="AF271" s="6"/>
      <c r="AG271" s="6"/>
      <c r="AH271" s="6"/>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c r="FV271" s="3"/>
      <c r="FW271" s="3"/>
      <c r="FX271" s="3"/>
      <c r="FY271" s="3"/>
      <c r="FZ271" s="3"/>
      <c r="GA271" s="3"/>
      <c r="GB271" s="3"/>
      <c r="GC271" s="3"/>
      <c r="GD271" s="3"/>
      <c r="GE271" s="3"/>
      <c r="GF271" s="3"/>
      <c r="GG271" s="3"/>
      <c r="GH271" s="3"/>
      <c r="GI271" s="3"/>
      <c r="GJ271" s="3"/>
      <c r="GK271" s="3"/>
      <c r="GL271" s="3"/>
      <c r="GM271" s="3"/>
      <c r="GN271" s="3"/>
      <c r="GO271" s="3"/>
      <c r="GP271" s="3"/>
      <c r="GQ271" s="3"/>
      <c r="GR271" s="3"/>
      <c r="GS271" s="3"/>
      <c r="GT271" s="3"/>
      <c r="GU271" s="3"/>
      <c r="GV271" s="3"/>
      <c r="GW271" s="3"/>
      <c r="GX271" s="3"/>
      <c r="GY271" s="3"/>
      <c r="GZ271" s="3"/>
      <c r="HA271" s="3"/>
      <c r="HB271" s="3"/>
      <c r="HC271" s="3"/>
      <c r="HD271" s="3"/>
      <c r="HE271" s="3"/>
      <c r="HF271" s="3"/>
      <c r="HG271" s="3"/>
      <c r="HH271" s="3"/>
      <c r="HI271" s="3"/>
      <c r="HJ271" s="3"/>
      <c r="HK271" s="3"/>
      <c r="HL271" s="3"/>
      <c r="HM271" s="3"/>
      <c r="HN271" s="3"/>
      <c r="HO271" s="3"/>
      <c r="HP271" s="3"/>
      <c r="HQ271" s="3"/>
      <c r="HR271" s="3"/>
      <c r="HS271" s="3"/>
      <c r="HT271" s="3"/>
      <c r="HU271" s="3"/>
      <c r="HV271" s="3"/>
      <c r="HW271" s="3"/>
      <c r="HX271" s="3"/>
      <c r="HY271" s="3"/>
      <c r="HZ271" s="3"/>
      <c r="IA271" s="3"/>
      <c r="IB271" s="3"/>
      <c r="IC271" s="3"/>
      <c r="ID271" s="3"/>
      <c r="IE271" s="3"/>
      <c r="IF271" s="3"/>
      <c r="IG271" s="3"/>
      <c r="IH271" s="3"/>
      <c r="II271" s="3"/>
      <c r="IJ271" s="3"/>
      <c r="IK271" s="3"/>
      <c r="IL271" s="3"/>
      <c r="IM271" s="3"/>
      <c r="IN271" s="3"/>
      <c r="IO271" s="3"/>
      <c r="IP271" s="3"/>
      <c r="IQ271" s="3"/>
      <c r="IR271" s="3"/>
      <c r="IS271" s="3"/>
      <c r="IT271" s="3"/>
      <c r="IU271" s="3"/>
      <c r="IV271" s="3"/>
      <c r="IW271" s="3"/>
      <c r="IX271" s="3"/>
      <c r="IY271" s="3"/>
      <c r="IZ271" s="3"/>
      <c r="JA271" s="3"/>
      <c r="JB271" s="3"/>
      <c r="JC271" s="3"/>
      <c r="JD271" s="3"/>
      <c r="JE271" s="3"/>
      <c r="JF271" s="3"/>
      <c r="JG271" s="3"/>
      <c r="JH271" s="3"/>
      <c r="JI271" s="3"/>
      <c r="JJ271" s="3"/>
      <c r="JK271" s="3"/>
      <c r="JL271" s="3"/>
      <c r="JM271" s="3"/>
      <c r="JN271" s="3"/>
      <c r="JO271" s="3"/>
      <c r="JP271" s="3"/>
      <c r="JQ271" s="3"/>
      <c r="JR271" s="3"/>
      <c r="JS271" s="3"/>
      <c r="JT271" s="3"/>
      <c r="JU271" s="3"/>
      <c r="JV271" s="3"/>
      <c r="JW271" s="3"/>
      <c r="JX271" s="3"/>
      <c r="JY271" s="3"/>
      <c r="JZ271" s="3"/>
      <c r="KA271" s="3"/>
      <c r="KB271" s="3"/>
      <c r="KC271" s="3"/>
      <c r="KD271" s="3"/>
      <c r="KE271" s="3"/>
      <c r="KF271" s="3"/>
      <c r="KG271" s="3"/>
      <c r="KH271" s="3"/>
      <c r="KI271" s="3"/>
      <c r="KJ271" s="3"/>
      <c r="KK271" s="3"/>
      <c r="KL271" s="3"/>
      <c r="KM271" s="3"/>
      <c r="KN271" s="3"/>
      <c r="KO271" s="3"/>
      <c r="KP271" s="3"/>
      <c r="KQ271" s="3"/>
      <c r="KR271" s="3"/>
      <c r="KS271" s="3"/>
      <c r="KT271" s="3"/>
      <c r="KU271" s="3"/>
      <c r="KV271" s="3"/>
      <c r="KW271" s="3"/>
      <c r="KX271" s="3"/>
      <c r="KY271" s="3"/>
      <c r="KZ271" s="3"/>
      <c r="LA271" s="3"/>
      <c r="LB271" s="3"/>
      <c r="LC271" s="3"/>
      <c r="LD271" s="3"/>
      <c r="LE271" s="3"/>
      <c r="LF271" s="3"/>
      <c r="LG271" s="3"/>
      <c r="LH271" s="3"/>
      <c r="LI271" s="3"/>
      <c r="LJ271" s="3"/>
      <c r="LK271" s="3"/>
      <c r="LL271" s="3"/>
      <c r="LM271" s="3"/>
      <c r="LN271" s="3"/>
      <c r="LO271" s="3"/>
      <c r="LP271" s="3"/>
      <c r="LQ271" s="3"/>
      <c r="LR271" s="3"/>
      <c r="LS271" s="3"/>
      <c r="LT271" s="3"/>
      <c r="LU271" s="3"/>
      <c r="LV271" s="3"/>
      <c r="LW271" s="3"/>
      <c r="LX271" s="3"/>
      <c r="LY271" s="3"/>
      <c r="LZ271" s="3"/>
      <c r="MA271" s="3"/>
      <c r="MB271" s="3"/>
      <c r="MC271" s="3"/>
      <c r="MD271" s="3"/>
      <c r="ME271" s="3"/>
      <c r="MF271" s="3"/>
      <c r="MG271" s="3"/>
      <c r="MH271" s="3"/>
      <c r="MI271" s="3"/>
      <c r="MJ271" s="3"/>
      <c r="MK271" s="3"/>
      <c r="ML271" s="3"/>
      <c r="MM271" s="3"/>
      <c r="MN271" s="3"/>
      <c r="MO271" s="3"/>
      <c r="MP271" s="3"/>
      <c r="MQ271" s="3"/>
      <c r="MR271" s="3"/>
      <c r="MS271" s="3"/>
      <c r="MT271" s="3"/>
      <c r="MU271" s="3"/>
      <c r="MV271" s="3"/>
      <c r="MW271" s="3"/>
      <c r="MX271" s="3"/>
      <c r="MY271" s="3"/>
      <c r="MZ271" s="3"/>
      <c r="NA271" s="3"/>
      <c r="NB271" s="3"/>
      <c r="NC271" s="3"/>
      <c r="ND271" s="3"/>
      <c r="NE271" s="3"/>
      <c r="NF271" s="3"/>
      <c r="NG271" s="3"/>
      <c r="NH271" s="3"/>
      <c r="NI271" s="3"/>
      <c r="NJ271" s="3"/>
      <c r="NK271" s="3"/>
      <c r="NL271" s="3"/>
      <c r="NM271" s="3"/>
      <c r="NN271" s="3"/>
      <c r="NO271" s="3"/>
      <c r="NP271" s="3"/>
      <c r="NQ271" s="3"/>
      <c r="NR271" s="3"/>
      <c r="NS271" s="3"/>
      <c r="NT271" s="3"/>
      <c r="NU271" s="3"/>
      <c r="NV271" s="3"/>
      <c r="NW271" s="3"/>
      <c r="NX271" s="3"/>
      <c r="NY271" s="3"/>
      <c r="NZ271" s="3"/>
      <c r="OA271" s="3"/>
      <c r="OB271" s="3"/>
      <c r="OC271" s="3"/>
      <c r="OD271" s="3"/>
      <c r="OE271" s="3"/>
      <c r="OF271" s="3"/>
      <c r="OG271" s="3"/>
      <c r="OH271" s="3"/>
      <c r="OI271" s="3"/>
      <c r="OJ271" s="3"/>
      <c r="OK271" s="3"/>
      <c r="OL271" s="3"/>
      <c r="OM271" s="3"/>
      <c r="ON271" s="3"/>
      <c r="OO271" s="3"/>
      <c r="OP271" s="3"/>
      <c r="OQ271" s="3"/>
      <c r="OR271" s="3"/>
      <c r="OS271" s="3"/>
      <c r="OT271" s="3"/>
      <c r="OU271" s="3"/>
      <c r="OV271" s="3"/>
      <c r="OW271" s="3"/>
      <c r="OX271" s="3"/>
      <c r="OY271" s="3"/>
      <c r="OZ271" s="3"/>
      <c r="PA271" s="3"/>
      <c r="PB271" s="3"/>
      <c r="PC271" s="3"/>
      <c r="PD271" s="3"/>
      <c r="PE271" s="3"/>
    </row>
    <row r="272" spans="1:421" s="469" customFormat="1" ht="111" customHeight="1">
      <c r="A272" s="677">
        <v>43</v>
      </c>
      <c r="B272" s="600">
        <v>7000024508</v>
      </c>
      <c r="C272" s="600">
        <v>1790</v>
      </c>
      <c r="D272" s="600">
        <v>120</v>
      </c>
      <c r="E272" s="600">
        <v>380</v>
      </c>
      <c r="F272" s="600" t="s">
        <v>527</v>
      </c>
      <c r="G272" s="599">
        <v>100044193</v>
      </c>
      <c r="H272" s="321"/>
      <c r="I272" s="322"/>
      <c r="J272" s="321"/>
      <c r="K272" s="320"/>
      <c r="L272" s="600" t="s">
        <v>650</v>
      </c>
      <c r="M272" s="600" t="s">
        <v>219</v>
      </c>
      <c r="N272" s="600">
        <v>1</v>
      </c>
      <c r="O272" s="465"/>
      <c r="P272" s="601">
        <v>18</v>
      </c>
      <c r="Q272" s="318" t="str">
        <f t="shared" si="37"/>
        <v>INCLUDED</v>
      </c>
      <c r="R272" s="318" t="str">
        <f t="shared" si="38"/>
        <v>INCLUDED</v>
      </c>
      <c r="S272" s="318" t="str">
        <f t="shared" si="39"/>
        <v>INCLUDED</v>
      </c>
      <c r="T272" s="466">
        <f t="shared" si="9"/>
        <v>0</v>
      </c>
      <c r="U272" s="300">
        <f t="shared" si="10"/>
        <v>0</v>
      </c>
      <c r="V272" s="371">
        <f>Discount!$J$36</f>
        <v>0</v>
      </c>
      <c r="W272" s="300">
        <f t="shared" si="11"/>
        <v>0</v>
      </c>
      <c r="X272" s="301">
        <f t="shared" si="12"/>
        <v>0</v>
      </c>
      <c r="Y272" s="467">
        <f t="shared" si="13"/>
        <v>0</v>
      </c>
      <c r="Z272" s="546">
        <f t="shared" si="14"/>
        <v>0</v>
      </c>
      <c r="AA272" s="467">
        <f t="shared" si="15"/>
        <v>0</v>
      </c>
      <c r="AB272" s="468">
        <f t="shared" si="16"/>
        <v>0</v>
      </c>
      <c r="AC272" s="467">
        <f t="shared" si="17"/>
        <v>0</v>
      </c>
      <c r="AD272" s="468"/>
      <c r="AE272" s="550"/>
      <c r="AF272" s="6"/>
      <c r="AG272" s="6"/>
      <c r="AH272" s="6"/>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c r="FV272" s="3"/>
      <c r="FW272" s="3"/>
      <c r="FX272" s="3"/>
      <c r="FY272" s="3"/>
      <c r="FZ272" s="3"/>
      <c r="GA272" s="3"/>
      <c r="GB272" s="3"/>
      <c r="GC272" s="3"/>
      <c r="GD272" s="3"/>
      <c r="GE272" s="3"/>
      <c r="GF272" s="3"/>
      <c r="GG272" s="3"/>
      <c r="GH272" s="3"/>
      <c r="GI272" s="3"/>
      <c r="GJ272" s="3"/>
      <c r="GK272" s="3"/>
      <c r="GL272" s="3"/>
      <c r="GM272" s="3"/>
      <c r="GN272" s="3"/>
      <c r="GO272" s="3"/>
      <c r="GP272" s="3"/>
      <c r="GQ272" s="3"/>
      <c r="GR272" s="3"/>
      <c r="GS272" s="3"/>
      <c r="GT272" s="3"/>
      <c r="GU272" s="3"/>
      <c r="GV272" s="3"/>
      <c r="GW272" s="3"/>
      <c r="GX272" s="3"/>
      <c r="GY272" s="3"/>
      <c r="GZ272" s="3"/>
      <c r="HA272" s="3"/>
      <c r="HB272" s="3"/>
      <c r="HC272" s="3"/>
      <c r="HD272" s="3"/>
      <c r="HE272" s="3"/>
      <c r="HF272" s="3"/>
      <c r="HG272" s="3"/>
      <c r="HH272" s="3"/>
      <c r="HI272" s="3"/>
      <c r="HJ272" s="3"/>
      <c r="HK272" s="3"/>
      <c r="HL272" s="3"/>
      <c r="HM272" s="3"/>
      <c r="HN272" s="3"/>
      <c r="HO272" s="3"/>
      <c r="HP272" s="3"/>
      <c r="HQ272" s="3"/>
      <c r="HR272" s="3"/>
      <c r="HS272" s="3"/>
      <c r="HT272" s="3"/>
      <c r="HU272" s="3"/>
      <c r="HV272" s="3"/>
      <c r="HW272" s="3"/>
      <c r="HX272" s="3"/>
      <c r="HY272" s="3"/>
      <c r="HZ272" s="3"/>
      <c r="IA272" s="3"/>
      <c r="IB272" s="3"/>
      <c r="IC272" s="3"/>
      <c r="ID272" s="3"/>
      <c r="IE272" s="3"/>
      <c r="IF272" s="3"/>
      <c r="IG272" s="3"/>
      <c r="IH272" s="3"/>
      <c r="II272" s="3"/>
      <c r="IJ272" s="3"/>
      <c r="IK272" s="3"/>
      <c r="IL272" s="3"/>
      <c r="IM272" s="3"/>
      <c r="IN272" s="3"/>
      <c r="IO272" s="3"/>
      <c r="IP272" s="3"/>
      <c r="IQ272" s="3"/>
      <c r="IR272" s="3"/>
      <c r="IS272" s="3"/>
      <c r="IT272" s="3"/>
      <c r="IU272" s="3"/>
      <c r="IV272" s="3"/>
      <c r="IW272" s="3"/>
      <c r="IX272" s="3"/>
      <c r="IY272" s="3"/>
      <c r="IZ272" s="3"/>
      <c r="JA272" s="3"/>
      <c r="JB272" s="3"/>
      <c r="JC272" s="3"/>
      <c r="JD272" s="3"/>
      <c r="JE272" s="3"/>
      <c r="JF272" s="3"/>
      <c r="JG272" s="3"/>
      <c r="JH272" s="3"/>
      <c r="JI272" s="3"/>
      <c r="JJ272" s="3"/>
      <c r="JK272" s="3"/>
      <c r="JL272" s="3"/>
      <c r="JM272" s="3"/>
      <c r="JN272" s="3"/>
      <c r="JO272" s="3"/>
      <c r="JP272" s="3"/>
      <c r="JQ272" s="3"/>
      <c r="JR272" s="3"/>
      <c r="JS272" s="3"/>
      <c r="JT272" s="3"/>
      <c r="JU272" s="3"/>
      <c r="JV272" s="3"/>
      <c r="JW272" s="3"/>
      <c r="JX272" s="3"/>
      <c r="JY272" s="3"/>
      <c r="JZ272" s="3"/>
      <c r="KA272" s="3"/>
      <c r="KB272" s="3"/>
      <c r="KC272" s="3"/>
      <c r="KD272" s="3"/>
      <c r="KE272" s="3"/>
      <c r="KF272" s="3"/>
      <c r="KG272" s="3"/>
      <c r="KH272" s="3"/>
      <c r="KI272" s="3"/>
      <c r="KJ272" s="3"/>
      <c r="KK272" s="3"/>
      <c r="KL272" s="3"/>
      <c r="KM272" s="3"/>
      <c r="KN272" s="3"/>
      <c r="KO272" s="3"/>
      <c r="KP272" s="3"/>
      <c r="KQ272" s="3"/>
      <c r="KR272" s="3"/>
      <c r="KS272" s="3"/>
      <c r="KT272" s="3"/>
      <c r="KU272" s="3"/>
      <c r="KV272" s="3"/>
      <c r="KW272" s="3"/>
      <c r="KX272" s="3"/>
      <c r="KY272" s="3"/>
      <c r="KZ272" s="3"/>
      <c r="LA272" s="3"/>
      <c r="LB272" s="3"/>
      <c r="LC272" s="3"/>
      <c r="LD272" s="3"/>
      <c r="LE272" s="3"/>
      <c r="LF272" s="3"/>
      <c r="LG272" s="3"/>
      <c r="LH272" s="3"/>
      <c r="LI272" s="3"/>
      <c r="LJ272" s="3"/>
      <c r="LK272" s="3"/>
      <c r="LL272" s="3"/>
      <c r="LM272" s="3"/>
      <c r="LN272" s="3"/>
      <c r="LO272" s="3"/>
      <c r="LP272" s="3"/>
      <c r="LQ272" s="3"/>
      <c r="LR272" s="3"/>
      <c r="LS272" s="3"/>
      <c r="LT272" s="3"/>
      <c r="LU272" s="3"/>
      <c r="LV272" s="3"/>
      <c r="LW272" s="3"/>
      <c r="LX272" s="3"/>
      <c r="LY272" s="3"/>
      <c r="LZ272" s="3"/>
      <c r="MA272" s="3"/>
      <c r="MB272" s="3"/>
      <c r="MC272" s="3"/>
      <c r="MD272" s="3"/>
      <c r="ME272" s="3"/>
      <c r="MF272" s="3"/>
      <c r="MG272" s="3"/>
      <c r="MH272" s="3"/>
      <c r="MI272" s="3"/>
      <c r="MJ272" s="3"/>
      <c r="MK272" s="3"/>
      <c r="ML272" s="3"/>
      <c r="MM272" s="3"/>
      <c r="MN272" s="3"/>
      <c r="MO272" s="3"/>
      <c r="MP272" s="3"/>
      <c r="MQ272" s="3"/>
      <c r="MR272" s="3"/>
      <c r="MS272" s="3"/>
      <c r="MT272" s="3"/>
      <c r="MU272" s="3"/>
      <c r="MV272" s="3"/>
      <c r="MW272" s="3"/>
      <c r="MX272" s="3"/>
      <c r="MY272" s="3"/>
      <c r="MZ272" s="3"/>
      <c r="NA272" s="3"/>
      <c r="NB272" s="3"/>
      <c r="NC272" s="3"/>
      <c r="ND272" s="3"/>
      <c r="NE272" s="3"/>
      <c r="NF272" s="3"/>
      <c r="NG272" s="3"/>
      <c r="NH272" s="3"/>
      <c r="NI272" s="3"/>
      <c r="NJ272" s="3"/>
      <c r="NK272" s="3"/>
      <c r="NL272" s="3"/>
      <c r="NM272" s="3"/>
      <c r="NN272" s="3"/>
      <c r="NO272" s="3"/>
      <c r="NP272" s="3"/>
      <c r="NQ272" s="3"/>
      <c r="NR272" s="3"/>
      <c r="NS272" s="3"/>
      <c r="NT272" s="3"/>
      <c r="NU272" s="3"/>
      <c r="NV272" s="3"/>
      <c r="NW272" s="3"/>
      <c r="NX272" s="3"/>
      <c r="NY272" s="3"/>
      <c r="NZ272" s="3"/>
      <c r="OA272" s="3"/>
      <c r="OB272" s="3"/>
      <c r="OC272" s="3"/>
      <c r="OD272" s="3"/>
      <c r="OE272" s="3"/>
      <c r="OF272" s="3"/>
      <c r="OG272" s="3"/>
      <c r="OH272" s="3"/>
      <c r="OI272" s="3"/>
      <c r="OJ272" s="3"/>
      <c r="OK272" s="3"/>
      <c r="OL272" s="3"/>
      <c r="OM272" s="3"/>
      <c r="ON272" s="3"/>
      <c r="OO272" s="3"/>
      <c r="OP272" s="3"/>
      <c r="OQ272" s="3"/>
      <c r="OR272" s="3"/>
      <c r="OS272" s="3"/>
      <c r="OT272" s="3"/>
      <c r="OU272" s="3"/>
      <c r="OV272" s="3"/>
      <c r="OW272" s="3"/>
      <c r="OX272" s="3"/>
      <c r="OY272" s="3"/>
      <c r="OZ272" s="3"/>
      <c r="PA272" s="3"/>
      <c r="PB272" s="3"/>
      <c r="PC272" s="3"/>
      <c r="PD272" s="3"/>
      <c r="PE272" s="3"/>
    </row>
    <row r="273" spans="1:421" s="469" customFormat="1" ht="111" customHeight="1">
      <c r="A273" s="677">
        <v>44</v>
      </c>
      <c r="B273" s="600">
        <v>7000024508</v>
      </c>
      <c r="C273" s="600">
        <v>1790</v>
      </c>
      <c r="D273" s="600">
        <v>120</v>
      </c>
      <c r="E273" s="600">
        <v>390</v>
      </c>
      <c r="F273" s="600" t="s">
        <v>527</v>
      </c>
      <c r="G273" s="599">
        <v>100044196</v>
      </c>
      <c r="H273" s="321"/>
      <c r="I273" s="322"/>
      <c r="J273" s="321"/>
      <c r="K273" s="320"/>
      <c r="L273" s="600" t="s">
        <v>580</v>
      </c>
      <c r="M273" s="600" t="s">
        <v>219</v>
      </c>
      <c r="N273" s="600">
        <v>1</v>
      </c>
      <c r="O273" s="465"/>
      <c r="P273" s="601">
        <v>18</v>
      </c>
      <c r="Q273" s="318" t="str">
        <f t="shared" si="37"/>
        <v>INCLUDED</v>
      </c>
      <c r="R273" s="318" t="str">
        <f t="shared" si="38"/>
        <v>INCLUDED</v>
      </c>
      <c r="S273" s="318" t="str">
        <f t="shared" si="39"/>
        <v>INCLUDED</v>
      </c>
      <c r="T273" s="466">
        <f t="shared" si="9"/>
        <v>0</v>
      </c>
      <c r="U273" s="300">
        <f t="shared" si="10"/>
        <v>0</v>
      </c>
      <c r="V273" s="371">
        <f>Discount!$J$36</f>
        <v>0</v>
      </c>
      <c r="W273" s="300">
        <f t="shared" si="11"/>
        <v>0</v>
      </c>
      <c r="X273" s="301">
        <f t="shared" si="12"/>
        <v>0</v>
      </c>
      <c r="Y273" s="467">
        <f t="shared" si="13"/>
        <v>0</v>
      </c>
      <c r="Z273" s="546">
        <f t="shared" si="14"/>
        <v>0</v>
      </c>
      <c r="AA273" s="467">
        <f t="shared" si="15"/>
        <v>0</v>
      </c>
      <c r="AB273" s="468">
        <f t="shared" si="16"/>
        <v>0</v>
      </c>
      <c r="AC273" s="467">
        <f t="shared" si="17"/>
        <v>0</v>
      </c>
      <c r="AD273" s="468"/>
      <c r="AE273" s="550"/>
      <c r="AF273" s="6"/>
      <c r="AG273" s="6"/>
      <c r="AH273" s="6"/>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c r="GO273" s="3"/>
      <c r="GP273" s="3"/>
      <c r="GQ273" s="3"/>
      <c r="GR273" s="3"/>
      <c r="GS273" s="3"/>
      <c r="GT273" s="3"/>
      <c r="GU273" s="3"/>
      <c r="GV273" s="3"/>
      <c r="GW273" s="3"/>
      <c r="GX273" s="3"/>
      <c r="GY273" s="3"/>
      <c r="GZ273" s="3"/>
      <c r="HA273" s="3"/>
      <c r="HB273" s="3"/>
      <c r="HC273" s="3"/>
      <c r="HD273" s="3"/>
      <c r="HE273" s="3"/>
      <c r="HF273" s="3"/>
      <c r="HG273" s="3"/>
      <c r="HH273" s="3"/>
      <c r="HI273" s="3"/>
      <c r="HJ273" s="3"/>
      <c r="HK273" s="3"/>
      <c r="HL273" s="3"/>
      <c r="HM273" s="3"/>
      <c r="HN273" s="3"/>
      <c r="HO273" s="3"/>
      <c r="HP273" s="3"/>
      <c r="HQ273" s="3"/>
      <c r="HR273" s="3"/>
      <c r="HS273" s="3"/>
      <c r="HT273" s="3"/>
      <c r="HU273" s="3"/>
      <c r="HV273" s="3"/>
      <c r="HW273" s="3"/>
      <c r="HX273" s="3"/>
      <c r="HY273" s="3"/>
      <c r="HZ273" s="3"/>
      <c r="IA273" s="3"/>
      <c r="IB273" s="3"/>
      <c r="IC273" s="3"/>
      <c r="ID273" s="3"/>
      <c r="IE273" s="3"/>
      <c r="IF273" s="3"/>
      <c r="IG273" s="3"/>
      <c r="IH273" s="3"/>
      <c r="II273" s="3"/>
      <c r="IJ273" s="3"/>
      <c r="IK273" s="3"/>
      <c r="IL273" s="3"/>
      <c r="IM273" s="3"/>
      <c r="IN273" s="3"/>
      <c r="IO273" s="3"/>
      <c r="IP273" s="3"/>
      <c r="IQ273" s="3"/>
      <c r="IR273" s="3"/>
      <c r="IS273" s="3"/>
      <c r="IT273" s="3"/>
      <c r="IU273" s="3"/>
      <c r="IV273" s="3"/>
      <c r="IW273" s="3"/>
      <c r="IX273" s="3"/>
      <c r="IY273" s="3"/>
      <c r="IZ273" s="3"/>
      <c r="JA273" s="3"/>
      <c r="JB273" s="3"/>
      <c r="JC273" s="3"/>
      <c r="JD273" s="3"/>
      <c r="JE273" s="3"/>
      <c r="JF273" s="3"/>
      <c r="JG273" s="3"/>
      <c r="JH273" s="3"/>
      <c r="JI273" s="3"/>
      <c r="JJ273" s="3"/>
      <c r="JK273" s="3"/>
      <c r="JL273" s="3"/>
      <c r="JM273" s="3"/>
      <c r="JN273" s="3"/>
      <c r="JO273" s="3"/>
      <c r="JP273" s="3"/>
      <c r="JQ273" s="3"/>
      <c r="JR273" s="3"/>
      <c r="JS273" s="3"/>
      <c r="JT273" s="3"/>
      <c r="JU273" s="3"/>
      <c r="JV273" s="3"/>
      <c r="JW273" s="3"/>
      <c r="JX273" s="3"/>
      <c r="JY273" s="3"/>
      <c r="JZ273" s="3"/>
      <c r="KA273" s="3"/>
      <c r="KB273" s="3"/>
      <c r="KC273" s="3"/>
      <c r="KD273" s="3"/>
      <c r="KE273" s="3"/>
      <c r="KF273" s="3"/>
      <c r="KG273" s="3"/>
      <c r="KH273" s="3"/>
      <c r="KI273" s="3"/>
      <c r="KJ273" s="3"/>
      <c r="KK273" s="3"/>
      <c r="KL273" s="3"/>
      <c r="KM273" s="3"/>
      <c r="KN273" s="3"/>
      <c r="KO273" s="3"/>
      <c r="KP273" s="3"/>
      <c r="KQ273" s="3"/>
      <c r="KR273" s="3"/>
      <c r="KS273" s="3"/>
      <c r="KT273" s="3"/>
      <c r="KU273" s="3"/>
      <c r="KV273" s="3"/>
      <c r="KW273" s="3"/>
      <c r="KX273" s="3"/>
      <c r="KY273" s="3"/>
      <c r="KZ273" s="3"/>
      <c r="LA273" s="3"/>
      <c r="LB273" s="3"/>
      <c r="LC273" s="3"/>
      <c r="LD273" s="3"/>
      <c r="LE273" s="3"/>
      <c r="LF273" s="3"/>
      <c r="LG273" s="3"/>
      <c r="LH273" s="3"/>
      <c r="LI273" s="3"/>
      <c r="LJ273" s="3"/>
      <c r="LK273" s="3"/>
      <c r="LL273" s="3"/>
      <c r="LM273" s="3"/>
      <c r="LN273" s="3"/>
      <c r="LO273" s="3"/>
      <c r="LP273" s="3"/>
      <c r="LQ273" s="3"/>
      <c r="LR273" s="3"/>
      <c r="LS273" s="3"/>
      <c r="LT273" s="3"/>
      <c r="LU273" s="3"/>
      <c r="LV273" s="3"/>
      <c r="LW273" s="3"/>
      <c r="LX273" s="3"/>
      <c r="LY273" s="3"/>
      <c r="LZ273" s="3"/>
      <c r="MA273" s="3"/>
      <c r="MB273" s="3"/>
      <c r="MC273" s="3"/>
      <c r="MD273" s="3"/>
      <c r="ME273" s="3"/>
      <c r="MF273" s="3"/>
      <c r="MG273" s="3"/>
      <c r="MH273" s="3"/>
      <c r="MI273" s="3"/>
      <c r="MJ273" s="3"/>
      <c r="MK273" s="3"/>
      <c r="ML273" s="3"/>
      <c r="MM273" s="3"/>
      <c r="MN273" s="3"/>
      <c r="MO273" s="3"/>
      <c r="MP273" s="3"/>
      <c r="MQ273" s="3"/>
      <c r="MR273" s="3"/>
      <c r="MS273" s="3"/>
      <c r="MT273" s="3"/>
      <c r="MU273" s="3"/>
      <c r="MV273" s="3"/>
      <c r="MW273" s="3"/>
      <c r="MX273" s="3"/>
      <c r="MY273" s="3"/>
      <c r="MZ273" s="3"/>
      <c r="NA273" s="3"/>
      <c r="NB273" s="3"/>
      <c r="NC273" s="3"/>
      <c r="ND273" s="3"/>
      <c r="NE273" s="3"/>
      <c r="NF273" s="3"/>
      <c r="NG273" s="3"/>
      <c r="NH273" s="3"/>
      <c r="NI273" s="3"/>
      <c r="NJ273" s="3"/>
      <c r="NK273" s="3"/>
      <c r="NL273" s="3"/>
      <c r="NM273" s="3"/>
      <c r="NN273" s="3"/>
      <c r="NO273" s="3"/>
      <c r="NP273" s="3"/>
      <c r="NQ273" s="3"/>
      <c r="NR273" s="3"/>
      <c r="NS273" s="3"/>
      <c r="NT273" s="3"/>
      <c r="NU273" s="3"/>
      <c r="NV273" s="3"/>
      <c r="NW273" s="3"/>
      <c r="NX273" s="3"/>
      <c r="NY273" s="3"/>
      <c r="NZ273" s="3"/>
      <c r="OA273" s="3"/>
      <c r="OB273" s="3"/>
      <c r="OC273" s="3"/>
      <c r="OD273" s="3"/>
      <c r="OE273" s="3"/>
      <c r="OF273" s="3"/>
      <c r="OG273" s="3"/>
      <c r="OH273" s="3"/>
      <c r="OI273" s="3"/>
      <c r="OJ273" s="3"/>
      <c r="OK273" s="3"/>
      <c r="OL273" s="3"/>
      <c r="OM273" s="3"/>
      <c r="ON273" s="3"/>
      <c r="OO273" s="3"/>
      <c r="OP273" s="3"/>
      <c r="OQ273" s="3"/>
      <c r="OR273" s="3"/>
      <c r="OS273" s="3"/>
      <c r="OT273" s="3"/>
      <c r="OU273" s="3"/>
      <c r="OV273" s="3"/>
      <c r="OW273" s="3"/>
      <c r="OX273" s="3"/>
      <c r="OY273" s="3"/>
      <c r="OZ273" s="3"/>
      <c r="PA273" s="3"/>
      <c r="PB273" s="3"/>
      <c r="PC273" s="3"/>
      <c r="PD273" s="3"/>
      <c r="PE273" s="3"/>
    </row>
    <row r="274" spans="1:421" s="469" customFormat="1" ht="111" customHeight="1">
      <c r="A274" s="677">
        <v>45</v>
      </c>
      <c r="B274" s="600">
        <v>7000024508</v>
      </c>
      <c r="C274" s="600">
        <v>1790</v>
      </c>
      <c r="D274" s="600">
        <v>120</v>
      </c>
      <c r="E274" s="600">
        <v>400</v>
      </c>
      <c r="F274" s="600" t="s">
        <v>527</v>
      </c>
      <c r="G274" s="599">
        <v>100044211</v>
      </c>
      <c r="H274" s="321"/>
      <c r="I274" s="322"/>
      <c r="J274" s="321"/>
      <c r="K274" s="320"/>
      <c r="L274" s="600" t="s">
        <v>581</v>
      </c>
      <c r="M274" s="600" t="s">
        <v>219</v>
      </c>
      <c r="N274" s="600">
        <v>4</v>
      </c>
      <c r="O274" s="465"/>
      <c r="P274" s="601">
        <v>18</v>
      </c>
      <c r="Q274" s="318" t="str">
        <f t="shared" si="37"/>
        <v>INCLUDED</v>
      </c>
      <c r="R274" s="318" t="str">
        <f t="shared" si="38"/>
        <v>INCLUDED</v>
      </c>
      <c r="S274" s="318" t="str">
        <f t="shared" si="39"/>
        <v>INCLUDED</v>
      </c>
      <c r="T274" s="466">
        <f t="shared" si="9"/>
        <v>0</v>
      </c>
      <c r="U274" s="300">
        <f t="shared" si="10"/>
        <v>0</v>
      </c>
      <c r="V274" s="371">
        <f>Discount!$J$36</f>
        <v>0</v>
      </c>
      <c r="W274" s="300">
        <f t="shared" si="11"/>
        <v>0</v>
      </c>
      <c r="X274" s="301">
        <f t="shared" si="12"/>
        <v>0</v>
      </c>
      <c r="Y274" s="467">
        <f t="shared" si="13"/>
        <v>0</v>
      </c>
      <c r="Z274" s="546">
        <f t="shared" si="14"/>
        <v>0</v>
      </c>
      <c r="AA274" s="467">
        <f t="shared" si="15"/>
        <v>0</v>
      </c>
      <c r="AB274" s="468">
        <f t="shared" si="16"/>
        <v>0</v>
      </c>
      <c r="AC274" s="467">
        <f t="shared" si="17"/>
        <v>0</v>
      </c>
      <c r="AD274" s="468"/>
      <c r="AE274" s="550"/>
      <c r="AF274" s="6"/>
      <c r="AG274" s="6"/>
      <c r="AH274" s="6"/>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c r="FV274" s="3"/>
      <c r="FW274" s="3"/>
      <c r="FX274" s="3"/>
      <c r="FY274" s="3"/>
      <c r="FZ274" s="3"/>
      <c r="GA274" s="3"/>
      <c r="GB274" s="3"/>
      <c r="GC274" s="3"/>
      <c r="GD274" s="3"/>
      <c r="GE274" s="3"/>
      <c r="GF274" s="3"/>
      <c r="GG274" s="3"/>
      <c r="GH274" s="3"/>
      <c r="GI274" s="3"/>
      <c r="GJ274" s="3"/>
      <c r="GK274" s="3"/>
      <c r="GL274" s="3"/>
      <c r="GM274" s="3"/>
      <c r="GN274" s="3"/>
      <c r="GO274" s="3"/>
      <c r="GP274" s="3"/>
      <c r="GQ274" s="3"/>
      <c r="GR274" s="3"/>
      <c r="GS274" s="3"/>
      <c r="GT274" s="3"/>
      <c r="GU274" s="3"/>
      <c r="GV274" s="3"/>
      <c r="GW274" s="3"/>
      <c r="GX274" s="3"/>
      <c r="GY274" s="3"/>
      <c r="GZ274" s="3"/>
      <c r="HA274" s="3"/>
      <c r="HB274" s="3"/>
      <c r="HC274" s="3"/>
      <c r="HD274" s="3"/>
      <c r="HE274" s="3"/>
      <c r="HF274" s="3"/>
      <c r="HG274" s="3"/>
      <c r="HH274" s="3"/>
      <c r="HI274" s="3"/>
      <c r="HJ274" s="3"/>
      <c r="HK274" s="3"/>
      <c r="HL274" s="3"/>
      <c r="HM274" s="3"/>
      <c r="HN274" s="3"/>
      <c r="HO274" s="3"/>
      <c r="HP274" s="3"/>
      <c r="HQ274" s="3"/>
      <c r="HR274" s="3"/>
      <c r="HS274" s="3"/>
      <c r="HT274" s="3"/>
      <c r="HU274" s="3"/>
      <c r="HV274" s="3"/>
      <c r="HW274" s="3"/>
      <c r="HX274" s="3"/>
      <c r="HY274" s="3"/>
      <c r="HZ274" s="3"/>
      <c r="IA274" s="3"/>
      <c r="IB274" s="3"/>
      <c r="IC274" s="3"/>
      <c r="ID274" s="3"/>
      <c r="IE274" s="3"/>
      <c r="IF274" s="3"/>
      <c r="IG274" s="3"/>
      <c r="IH274" s="3"/>
      <c r="II274" s="3"/>
      <c r="IJ274" s="3"/>
      <c r="IK274" s="3"/>
      <c r="IL274" s="3"/>
      <c r="IM274" s="3"/>
      <c r="IN274" s="3"/>
      <c r="IO274" s="3"/>
      <c r="IP274" s="3"/>
      <c r="IQ274" s="3"/>
      <c r="IR274" s="3"/>
      <c r="IS274" s="3"/>
      <c r="IT274" s="3"/>
      <c r="IU274" s="3"/>
      <c r="IV274" s="3"/>
      <c r="IW274" s="3"/>
      <c r="IX274" s="3"/>
      <c r="IY274" s="3"/>
      <c r="IZ274" s="3"/>
      <c r="JA274" s="3"/>
      <c r="JB274" s="3"/>
      <c r="JC274" s="3"/>
      <c r="JD274" s="3"/>
      <c r="JE274" s="3"/>
      <c r="JF274" s="3"/>
      <c r="JG274" s="3"/>
      <c r="JH274" s="3"/>
      <c r="JI274" s="3"/>
      <c r="JJ274" s="3"/>
      <c r="JK274" s="3"/>
      <c r="JL274" s="3"/>
      <c r="JM274" s="3"/>
      <c r="JN274" s="3"/>
      <c r="JO274" s="3"/>
      <c r="JP274" s="3"/>
      <c r="JQ274" s="3"/>
      <c r="JR274" s="3"/>
      <c r="JS274" s="3"/>
      <c r="JT274" s="3"/>
      <c r="JU274" s="3"/>
      <c r="JV274" s="3"/>
      <c r="JW274" s="3"/>
      <c r="JX274" s="3"/>
      <c r="JY274" s="3"/>
      <c r="JZ274" s="3"/>
      <c r="KA274" s="3"/>
      <c r="KB274" s="3"/>
      <c r="KC274" s="3"/>
      <c r="KD274" s="3"/>
      <c r="KE274" s="3"/>
      <c r="KF274" s="3"/>
      <c r="KG274" s="3"/>
      <c r="KH274" s="3"/>
      <c r="KI274" s="3"/>
      <c r="KJ274" s="3"/>
      <c r="KK274" s="3"/>
      <c r="KL274" s="3"/>
      <c r="KM274" s="3"/>
      <c r="KN274" s="3"/>
      <c r="KO274" s="3"/>
      <c r="KP274" s="3"/>
      <c r="KQ274" s="3"/>
      <c r="KR274" s="3"/>
      <c r="KS274" s="3"/>
      <c r="KT274" s="3"/>
      <c r="KU274" s="3"/>
      <c r="KV274" s="3"/>
      <c r="KW274" s="3"/>
      <c r="KX274" s="3"/>
      <c r="KY274" s="3"/>
      <c r="KZ274" s="3"/>
      <c r="LA274" s="3"/>
      <c r="LB274" s="3"/>
      <c r="LC274" s="3"/>
      <c r="LD274" s="3"/>
      <c r="LE274" s="3"/>
      <c r="LF274" s="3"/>
      <c r="LG274" s="3"/>
      <c r="LH274" s="3"/>
      <c r="LI274" s="3"/>
      <c r="LJ274" s="3"/>
      <c r="LK274" s="3"/>
      <c r="LL274" s="3"/>
      <c r="LM274" s="3"/>
      <c r="LN274" s="3"/>
      <c r="LO274" s="3"/>
      <c r="LP274" s="3"/>
      <c r="LQ274" s="3"/>
      <c r="LR274" s="3"/>
      <c r="LS274" s="3"/>
      <c r="LT274" s="3"/>
      <c r="LU274" s="3"/>
      <c r="LV274" s="3"/>
      <c r="LW274" s="3"/>
      <c r="LX274" s="3"/>
      <c r="LY274" s="3"/>
      <c r="LZ274" s="3"/>
      <c r="MA274" s="3"/>
      <c r="MB274" s="3"/>
      <c r="MC274" s="3"/>
      <c r="MD274" s="3"/>
      <c r="ME274" s="3"/>
      <c r="MF274" s="3"/>
      <c r="MG274" s="3"/>
      <c r="MH274" s="3"/>
      <c r="MI274" s="3"/>
      <c r="MJ274" s="3"/>
      <c r="MK274" s="3"/>
      <c r="ML274" s="3"/>
      <c r="MM274" s="3"/>
      <c r="MN274" s="3"/>
      <c r="MO274" s="3"/>
      <c r="MP274" s="3"/>
      <c r="MQ274" s="3"/>
      <c r="MR274" s="3"/>
      <c r="MS274" s="3"/>
      <c r="MT274" s="3"/>
      <c r="MU274" s="3"/>
      <c r="MV274" s="3"/>
      <c r="MW274" s="3"/>
      <c r="MX274" s="3"/>
      <c r="MY274" s="3"/>
      <c r="MZ274" s="3"/>
      <c r="NA274" s="3"/>
      <c r="NB274" s="3"/>
      <c r="NC274" s="3"/>
      <c r="ND274" s="3"/>
      <c r="NE274" s="3"/>
      <c r="NF274" s="3"/>
      <c r="NG274" s="3"/>
      <c r="NH274" s="3"/>
      <c r="NI274" s="3"/>
      <c r="NJ274" s="3"/>
      <c r="NK274" s="3"/>
      <c r="NL274" s="3"/>
      <c r="NM274" s="3"/>
      <c r="NN274" s="3"/>
      <c r="NO274" s="3"/>
      <c r="NP274" s="3"/>
      <c r="NQ274" s="3"/>
      <c r="NR274" s="3"/>
      <c r="NS274" s="3"/>
      <c r="NT274" s="3"/>
      <c r="NU274" s="3"/>
      <c r="NV274" s="3"/>
      <c r="NW274" s="3"/>
      <c r="NX274" s="3"/>
      <c r="NY274" s="3"/>
      <c r="NZ274" s="3"/>
      <c r="OA274" s="3"/>
      <c r="OB274" s="3"/>
      <c r="OC274" s="3"/>
      <c r="OD274" s="3"/>
      <c r="OE274" s="3"/>
      <c r="OF274" s="3"/>
      <c r="OG274" s="3"/>
      <c r="OH274" s="3"/>
      <c r="OI274" s="3"/>
      <c r="OJ274" s="3"/>
      <c r="OK274" s="3"/>
      <c r="OL274" s="3"/>
      <c r="OM274" s="3"/>
      <c r="ON274" s="3"/>
      <c r="OO274" s="3"/>
      <c r="OP274" s="3"/>
      <c r="OQ274" s="3"/>
      <c r="OR274" s="3"/>
      <c r="OS274" s="3"/>
      <c r="OT274" s="3"/>
      <c r="OU274" s="3"/>
      <c r="OV274" s="3"/>
      <c r="OW274" s="3"/>
      <c r="OX274" s="3"/>
      <c r="OY274" s="3"/>
      <c r="OZ274" s="3"/>
      <c r="PA274" s="3"/>
      <c r="PB274" s="3"/>
      <c r="PC274" s="3"/>
      <c r="PD274" s="3"/>
      <c r="PE274" s="3"/>
    </row>
    <row r="275" spans="1:421" s="469" customFormat="1" ht="111" customHeight="1">
      <c r="A275" s="677">
        <v>46</v>
      </c>
      <c r="B275" s="600">
        <v>7000024508</v>
      </c>
      <c r="C275" s="600">
        <v>1790</v>
      </c>
      <c r="D275" s="600">
        <v>120</v>
      </c>
      <c r="E275" s="600">
        <v>410</v>
      </c>
      <c r="F275" s="600" t="s">
        <v>527</v>
      </c>
      <c r="G275" s="599">
        <v>100044177</v>
      </c>
      <c r="H275" s="321"/>
      <c r="I275" s="322"/>
      <c r="J275" s="321"/>
      <c r="K275" s="320"/>
      <c r="L275" s="600" t="s">
        <v>582</v>
      </c>
      <c r="M275" s="600" t="s">
        <v>219</v>
      </c>
      <c r="N275" s="600">
        <v>1</v>
      </c>
      <c r="O275" s="465"/>
      <c r="P275" s="601">
        <v>18</v>
      </c>
      <c r="Q275" s="318" t="str">
        <f t="shared" si="37"/>
        <v>INCLUDED</v>
      </c>
      <c r="R275" s="318" t="str">
        <f t="shared" si="38"/>
        <v>INCLUDED</v>
      </c>
      <c r="S275" s="318" t="str">
        <f t="shared" si="39"/>
        <v>INCLUDED</v>
      </c>
      <c r="T275" s="466">
        <f t="shared" si="9"/>
        <v>0</v>
      </c>
      <c r="U275" s="300">
        <f t="shared" si="10"/>
        <v>0</v>
      </c>
      <c r="V275" s="371">
        <f>Discount!$J$36</f>
        <v>0</v>
      </c>
      <c r="W275" s="300">
        <f t="shared" si="11"/>
        <v>0</v>
      </c>
      <c r="X275" s="301">
        <f t="shared" si="12"/>
        <v>0</v>
      </c>
      <c r="Y275" s="467">
        <f t="shared" si="13"/>
        <v>0</v>
      </c>
      <c r="Z275" s="546">
        <f t="shared" si="14"/>
        <v>0</v>
      </c>
      <c r="AA275" s="467">
        <f t="shared" si="15"/>
        <v>0</v>
      </c>
      <c r="AB275" s="468">
        <f t="shared" si="16"/>
        <v>0</v>
      </c>
      <c r="AC275" s="467">
        <f t="shared" si="17"/>
        <v>0</v>
      </c>
      <c r="AD275" s="468"/>
      <c r="AE275" s="550"/>
      <c r="AF275" s="6"/>
      <c r="AG275" s="6"/>
      <c r="AH275" s="6"/>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c r="FV275" s="3"/>
      <c r="FW275" s="3"/>
      <c r="FX275" s="3"/>
      <c r="FY275" s="3"/>
      <c r="FZ275" s="3"/>
      <c r="GA275" s="3"/>
      <c r="GB275" s="3"/>
      <c r="GC275" s="3"/>
      <c r="GD275" s="3"/>
      <c r="GE275" s="3"/>
      <c r="GF275" s="3"/>
      <c r="GG275" s="3"/>
      <c r="GH275" s="3"/>
      <c r="GI275" s="3"/>
      <c r="GJ275" s="3"/>
      <c r="GK275" s="3"/>
      <c r="GL275" s="3"/>
      <c r="GM275" s="3"/>
      <c r="GN275" s="3"/>
      <c r="GO275" s="3"/>
      <c r="GP275" s="3"/>
      <c r="GQ275" s="3"/>
      <c r="GR275" s="3"/>
      <c r="GS275" s="3"/>
      <c r="GT275" s="3"/>
      <c r="GU275" s="3"/>
      <c r="GV275" s="3"/>
      <c r="GW275" s="3"/>
      <c r="GX275" s="3"/>
      <c r="GY275" s="3"/>
      <c r="GZ275" s="3"/>
      <c r="HA275" s="3"/>
      <c r="HB275" s="3"/>
      <c r="HC275" s="3"/>
      <c r="HD275" s="3"/>
      <c r="HE275" s="3"/>
      <c r="HF275" s="3"/>
      <c r="HG275" s="3"/>
      <c r="HH275" s="3"/>
      <c r="HI275" s="3"/>
      <c r="HJ275" s="3"/>
      <c r="HK275" s="3"/>
      <c r="HL275" s="3"/>
      <c r="HM275" s="3"/>
      <c r="HN275" s="3"/>
      <c r="HO275" s="3"/>
      <c r="HP275" s="3"/>
      <c r="HQ275" s="3"/>
      <c r="HR275" s="3"/>
      <c r="HS275" s="3"/>
      <c r="HT275" s="3"/>
      <c r="HU275" s="3"/>
      <c r="HV275" s="3"/>
      <c r="HW275" s="3"/>
      <c r="HX275" s="3"/>
      <c r="HY275" s="3"/>
      <c r="HZ275" s="3"/>
      <c r="IA275" s="3"/>
      <c r="IB275" s="3"/>
      <c r="IC275" s="3"/>
      <c r="ID275" s="3"/>
      <c r="IE275" s="3"/>
      <c r="IF275" s="3"/>
      <c r="IG275" s="3"/>
      <c r="IH275" s="3"/>
      <c r="II275" s="3"/>
      <c r="IJ275" s="3"/>
      <c r="IK275" s="3"/>
      <c r="IL275" s="3"/>
      <c r="IM275" s="3"/>
      <c r="IN275" s="3"/>
      <c r="IO275" s="3"/>
      <c r="IP275" s="3"/>
      <c r="IQ275" s="3"/>
      <c r="IR275" s="3"/>
      <c r="IS275" s="3"/>
      <c r="IT275" s="3"/>
      <c r="IU275" s="3"/>
      <c r="IV275" s="3"/>
      <c r="IW275" s="3"/>
      <c r="IX275" s="3"/>
      <c r="IY275" s="3"/>
      <c r="IZ275" s="3"/>
      <c r="JA275" s="3"/>
      <c r="JB275" s="3"/>
      <c r="JC275" s="3"/>
      <c r="JD275" s="3"/>
      <c r="JE275" s="3"/>
      <c r="JF275" s="3"/>
      <c r="JG275" s="3"/>
      <c r="JH275" s="3"/>
      <c r="JI275" s="3"/>
      <c r="JJ275" s="3"/>
      <c r="JK275" s="3"/>
      <c r="JL275" s="3"/>
      <c r="JM275" s="3"/>
      <c r="JN275" s="3"/>
      <c r="JO275" s="3"/>
      <c r="JP275" s="3"/>
      <c r="JQ275" s="3"/>
      <c r="JR275" s="3"/>
      <c r="JS275" s="3"/>
      <c r="JT275" s="3"/>
      <c r="JU275" s="3"/>
      <c r="JV275" s="3"/>
      <c r="JW275" s="3"/>
      <c r="JX275" s="3"/>
      <c r="JY275" s="3"/>
      <c r="JZ275" s="3"/>
      <c r="KA275" s="3"/>
      <c r="KB275" s="3"/>
      <c r="KC275" s="3"/>
      <c r="KD275" s="3"/>
      <c r="KE275" s="3"/>
      <c r="KF275" s="3"/>
      <c r="KG275" s="3"/>
      <c r="KH275" s="3"/>
      <c r="KI275" s="3"/>
      <c r="KJ275" s="3"/>
      <c r="KK275" s="3"/>
      <c r="KL275" s="3"/>
      <c r="KM275" s="3"/>
      <c r="KN275" s="3"/>
      <c r="KO275" s="3"/>
      <c r="KP275" s="3"/>
      <c r="KQ275" s="3"/>
      <c r="KR275" s="3"/>
      <c r="KS275" s="3"/>
      <c r="KT275" s="3"/>
      <c r="KU275" s="3"/>
      <c r="KV275" s="3"/>
      <c r="KW275" s="3"/>
      <c r="KX275" s="3"/>
      <c r="KY275" s="3"/>
      <c r="KZ275" s="3"/>
      <c r="LA275" s="3"/>
      <c r="LB275" s="3"/>
      <c r="LC275" s="3"/>
      <c r="LD275" s="3"/>
      <c r="LE275" s="3"/>
      <c r="LF275" s="3"/>
      <c r="LG275" s="3"/>
      <c r="LH275" s="3"/>
      <c r="LI275" s="3"/>
      <c r="LJ275" s="3"/>
      <c r="LK275" s="3"/>
      <c r="LL275" s="3"/>
      <c r="LM275" s="3"/>
      <c r="LN275" s="3"/>
      <c r="LO275" s="3"/>
      <c r="LP275" s="3"/>
      <c r="LQ275" s="3"/>
      <c r="LR275" s="3"/>
      <c r="LS275" s="3"/>
      <c r="LT275" s="3"/>
      <c r="LU275" s="3"/>
      <c r="LV275" s="3"/>
      <c r="LW275" s="3"/>
      <c r="LX275" s="3"/>
      <c r="LY275" s="3"/>
      <c r="LZ275" s="3"/>
      <c r="MA275" s="3"/>
      <c r="MB275" s="3"/>
      <c r="MC275" s="3"/>
      <c r="MD275" s="3"/>
      <c r="ME275" s="3"/>
      <c r="MF275" s="3"/>
      <c r="MG275" s="3"/>
      <c r="MH275" s="3"/>
      <c r="MI275" s="3"/>
      <c r="MJ275" s="3"/>
      <c r="MK275" s="3"/>
      <c r="ML275" s="3"/>
      <c r="MM275" s="3"/>
      <c r="MN275" s="3"/>
      <c r="MO275" s="3"/>
      <c r="MP275" s="3"/>
      <c r="MQ275" s="3"/>
      <c r="MR275" s="3"/>
      <c r="MS275" s="3"/>
      <c r="MT275" s="3"/>
      <c r="MU275" s="3"/>
      <c r="MV275" s="3"/>
      <c r="MW275" s="3"/>
      <c r="MX275" s="3"/>
      <c r="MY275" s="3"/>
      <c r="MZ275" s="3"/>
      <c r="NA275" s="3"/>
      <c r="NB275" s="3"/>
      <c r="NC275" s="3"/>
      <c r="ND275" s="3"/>
      <c r="NE275" s="3"/>
      <c r="NF275" s="3"/>
      <c r="NG275" s="3"/>
      <c r="NH275" s="3"/>
      <c r="NI275" s="3"/>
      <c r="NJ275" s="3"/>
      <c r="NK275" s="3"/>
      <c r="NL275" s="3"/>
      <c r="NM275" s="3"/>
      <c r="NN275" s="3"/>
      <c r="NO275" s="3"/>
      <c r="NP275" s="3"/>
      <c r="NQ275" s="3"/>
      <c r="NR275" s="3"/>
      <c r="NS275" s="3"/>
      <c r="NT275" s="3"/>
      <c r="NU275" s="3"/>
      <c r="NV275" s="3"/>
      <c r="NW275" s="3"/>
      <c r="NX275" s="3"/>
      <c r="NY275" s="3"/>
      <c r="NZ275" s="3"/>
      <c r="OA275" s="3"/>
      <c r="OB275" s="3"/>
      <c r="OC275" s="3"/>
      <c r="OD275" s="3"/>
      <c r="OE275" s="3"/>
      <c r="OF275" s="3"/>
      <c r="OG275" s="3"/>
      <c r="OH275" s="3"/>
      <c r="OI275" s="3"/>
      <c r="OJ275" s="3"/>
      <c r="OK275" s="3"/>
      <c r="OL275" s="3"/>
      <c r="OM275" s="3"/>
      <c r="ON275" s="3"/>
      <c r="OO275" s="3"/>
      <c r="OP275" s="3"/>
      <c r="OQ275" s="3"/>
      <c r="OR275" s="3"/>
      <c r="OS275" s="3"/>
      <c r="OT275" s="3"/>
      <c r="OU275" s="3"/>
      <c r="OV275" s="3"/>
      <c r="OW275" s="3"/>
      <c r="OX275" s="3"/>
      <c r="OY275" s="3"/>
      <c r="OZ275" s="3"/>
      <c r="PA275" s="3"/>
      <c r="PB275" s="3"/>
      <c r="PC275" s="3"/>
      <c r="PD275" s="3"/>
      <c r="PE275" s="3"/>
    </row>
    <row r="276" spans="1:421" s="469" customFormat="1" ht="111" customHeight="1">
      <c r="A276" s="677">
        <v>47</v>
      </c>
      <c r="B276" s="600">
        <v>7000024508</v>
      </c>
      <c r="C276" s="600">
        <v>1790</v>
      </c>
      <c r="D276" s="600">
        <v>120</v>
      </c>
      <c r="E276" s="600">
        <v>420</v>
      </c>
      <c r="F276" s="600" t="s">
        <v>527</v>
      </c>
      <c r="G276" s="599">
        <v>100044176</v>
      </c>
      <c r="H276" s="321"/>
      <c r="I276" s="322"/>
      <c r="J276" s="321"/>
      <c r="K276" s="320"/>
      <c r="L276" s="600" t="s">
        <v>651</v>
      </c>
      <c r="M276" s="600" t="s">
        <v>219</v>
      </c>
      <c r="N276" s="600">
        <v>1</v>
      </c>
      <c r="O276" s="465"/>
      <c r="P276" s="601">
        <v>18</v>
      </c>
      <c r="Q276" s="318" t="str">
        <f t="shared" si="37"/>
        <v>INCLUDED</v>
      </c>
      <c r="R276" s="318" t="str">
        <f t="shared" si="38"/>
        <v>INCLUDED</v>
      </c>
      <c r="S276" s="318" t="str">
        <f t="shared" si="39"/>
        <v>INCLUDED</v>
      </c>
      <c r="T276" s="466">
        <f t="shared" si="9"/>
        <v>0</v>
      </c>
      <c r="U276" s="300">
        <f t="shared" si="10"/>
        <v>0</v>
      </c>
      <c r="V276" s="371">
        <f>Discount!$J$36</f>
        <v>0</v>
      </c>
      <c r="W276" s="300">
        <f t="shared" si="11"/>
        <v>0</v>
      </c>
      <c r="X276" s="301">
        <f t="shared" si="12"/>
        <v>0</v>
      </c>
      <c r="Y276" s="467">
        <f t="shared" si="13"/>
        <v>0</v>
      </c>
      <c r="Z276" s="546">
        <f t="shared" si="14"/>
        <v>0</v>
      </c>
      <c r="AA276" s="467">
        <f t="shared" si="15"/>
        <v>0</v>
      </c>
      <c r="AB276" s="468">
        <f t="shared" si="16"/>
        <v>0</v>
      </c>
      <c r="AC276" s="467">
        <f t="shared" si="17"/>
        <v>0</v>
      </c>
      <c r="AD276" s="468"/>
      <c r="AE276" s="550"/>
      <c r="AF276" s="6"/>
      <c r="AG276" s="6"/>
      <c r="AH276" s="6"/>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c r="FV276" s="3"/>
      <c r="FW276" s="3"/>
      <c r="FX276" s="3"/>
      <c r="FY276" s="3"/>
      <c r="FZ276" s="3"/>
      <c r="GA276" s="3"/>
      <c r="GB276" s="3"/>
      <c r="GC276" s="3"/>
      <c r="GD276" s="3"/>
      <c r="GE276" s="3"/>
      <c r="GF276" s="3"/>
      <c r="GG276" s="3"/>
      <c r="GH276" s="3"/>
      <c r="GI276" s="3"/>
      <c r="GJ276" s="3"/>
      <c r="GK276" s="3"/>
      <c r="GL276" s="3"/>
      <c r="GM276" s="3"/>
      <c r="GN276" s="3"/>
      <c r="GO276" s="3"/>
      <c r="GP276" s="3"/>
      <c r="GQ276" s="3"/>
      <c r="GR276" s="3"/>
      <c r="GS276" s="3"/>
      <c r="GT276" s="3"/>
      <c r="GU276" s="3"/>
      <c r="GV276" s="3"/>
      <c r="GW276" s="3"/>
      <c r="GX276" s="3"/>
      <c r="GY276" s="3"/>
      <c r="GZ276" s="3"/>
      <c r="HA276" s="3"/>
      <c r="HB276" s="3"/>
      <c r="HC276" s="3"/>
      <c r="HD276" s="3"/>
      <c r="HE276" s="3"/>
      <c r="HF276" s="3"/>
      <c r="HG276" s="3"/>
      <c r="HH276" s="3"/>
      <c r="HI276" s="3"/>
      <c r="HJ276" s="3"/>
      <c r="HK276" s="3"/>
      <c r="HL276" s="3"/>
      <c r="HM276" s="3"/>
      <c r="HN276" s="3"/>
      <c r="HO276" s="3"/>
      <c r="HP276" s="3"/>
      <c r="HQ276" s="3"/>
      <c r="HR276" s="3"/>
      <c r="HS276" s="3"/>
      <c r="HT276" s="3"/>
      <c r="HU276" s="3"/>
      <c r="HV276" s="3"/>
      <c r="HW276" s="3"/>
      <c r="HX276" s="3"/>
      <c r="HY276" s="3"/>
      <c r="HZ276" s="3"/>
      <c r="IA276" s="3"/>
      <c r="IB276" s="3"/>
      <c r="IC276" s="3"/>
      <c r="ID276" s="3"/>
      <c r="IE276" s="3"/>
      <c r="IF276" s="3"/>
      <c r="IG276" s="3"/>
      <c r="IH276" s="3"/>
      <c r="II276" s="3"/>
      <c r="IJ276" s="3"/>
      <c r="IK276" s="3"/>
      <c r="IL276" s="3"/>
      <c r="IM276" s="3"/>
      <c r="IN276" s="3"/>
      <c r="IO276" s="3"/>
      <c r="IP276" s="3"/>
      <c r="IQ276" s="3"/>
      <c r="IR276" s="3"/>
      <c r="IS276" s="3"/>
      <c r="IT276" s="3"/>
      <c r="IU276" s="3"/>
      <c r="IV276" s="3"/>
      <c r="IW276" s="3"/>
      <c r="IX276" s="3"/>
      <c r="IY276" s="3"/>
      <c r="IZ276" s="3"/>
      <c r="JA276" s="3"/>
      <c r="JB276" s="3"/>
      <c r="JC276" s="3"/>
      <c r="JD276" s="3"/>
      <c r="JE276" s="3"/>
      <c r="JF276" s="3"/>
      <c r="JG276" s="3"/>
      <c r="JH276" s="3"/>
      <c r="JI276" s="3"/>
      <c r="JJ276" s="3"/>
      <c r="JK276" s="3"/>
      <c r="JL276" s="3"/>
      <c r="JM276" s="3"/>
      <c r="JN276" s="3"/>
      <c r="JO276" s="3"/>
      <c r="JP276" s="3"/>
      <c r="JQ276" s="3"/>
      <c r="JR276" s="3"/>
      <c r="JS276" s="3"/>
      <c r="JT276" s="3"/>
      <c r="JU276" s="3"/>
      <c r="JV276" s="3"/>
      <c r="JW276" s="3"/>
      <c r="JX276" s="3"/>
      <c r="JY276" s="3"/>
      <c r="JZ276" s="3"/>
      <c r="KA276" s="3"/>
      <c r="KB276" s="3"/>
      <c r="KC276" s="3"/>
      <c r="KD276" s="3"/>
      <c r="KE276" s="3"/>
      <c r="KF276" s="3"/>
      <c r="KG276" s="3"/>
      <c r="KH276" s="3"/>
      <c r="KI276" s="3"/>
      <c r="KJ276" s="3"/>
      <c r="KK276" s="3"/>
      <c r="KL276" s="3"/>
      <c r="KM276" s="3"/>
      <c r="KN276" s="3"/>
      <c r="KO276" s="3"/>
      <c r="KP276" s="3"/>
      <c r="KQ276" s="3"/>
      <c r="KR276" s="3"/>
      <c r="KS276" s="3"/>
      <c r="KT276" s="3"/>
      <c r="KU276" s="3"/>
      <c r="KV276" s="3"/>
      <c r="KW276" s="3"/>
      <c r="KX276" s="3"/>
      <c r="KY276" s="3"/>
      <c r="KZ276" s="3"/>
      <c r="LA276" s="3"/>
      <c r="LB276" s="3"/>
      <c r="LC276" s="3"/>
      <c r="LD276" s="3"/>
      <c r="LE276" s="3"/>
      <c r="LF276" s="3"/>
      <c r="LG276" s="3"/>
      <c r="LH276" s="3"/>
      <c r="LI276" s="3"/>
      <c r="LJ276" s="3"/>
      <c r="LK276" s="3"/>
      <c r="LL276" s="3"/>
      <c r="LM276" s="3"/>
      <c r="LN276" s="3"/>
      <c r="LO276" s="3"/>
      <c r="LP276" s="3"/>
      <c r="LQ276" s="3"/>
      <c r="LR276" s="3"/>
      <c r="LS276" s="3"/>
      <c r="LT276" s="3"/>
      <c r="LU276" s="3"/>
      <c r="LV276" s="3"/>
      <c r="LW276" s="3"/>
      <c r="LX276" s="3"/>
      <c r="LY276" s="3"/>
      <c r="LZ276" s="3"/>
      <c r="MA276" s="3"/>
      <c r="MB276" s="3"/>
      <c r="MC276" s="3"/>
      <c r="MD276" s="3"/>
      <c r="ME276" s="3"/>
      <c r="MF276" s="3"/>
      <c r="MG276" s="3"/>
      <c r="MH276" s="3"/>
      <c r="MI276" s="3"/>
      <c r="MJ276" s="3"/>
      <c r="MK276" s="3"/>
      <c r="ML276" s="3"/>
      <c r="MM276" s="3"/>
      <c r="MN276" s="3"/>
      <c r="MO276" s="3"/>
      <c r="MP276" s="3"/>
      <c r="MQ276" s="3"/>
      <c r="MR276" s="3"/>
      <c r="MS276" s="3"/>
      <c r="MT276" s="3"/>
      <c r="MU276" s="3"/>
      <c r="MV276" s="3"/>
      <c r="MW276" s="3"/>
      <c r="MX276" s="3"/>
      <c r="MY276" s="3"/>
      <c r="MZ276" s="3"/>
      <c r="NA276" s="3"/>
      <c r="NB276" s="3"/>
      <c r="NC276" s="3"/>
      <c r="ND276" s="3"/>
      <c r="NE276" s="3"/>
      <c r="NF276" s="3"/>
      <c r="NG276" s="3"/>
      <c r="NH276" s="3"/>
      <c r="NI276" s="3"/>
      <c r="NJ276" s="3"/>
      <c r="NK276" s="3"/>
      <c r="NL276" s="3"/>
      <c r="NM276" s="3"/>
      <c r="NN276" s="3"/>
      <c r="NO276" s="3"/>
      <c r="NP276" s="3"/>
      <c r="NQ276" s="3"/>
      <c r="NR276" s="3"/>
      <c r="NS276" s="3"/>
      <c r="NT276" s="3"/>
      <c r="NU276" s="3"/>
      <c r="NV276" s="3"/>
      <c r="NW276" s="3"/>
      <c r="NX276" s="3"/>
      <c r="NY276" s="3"/>
      <c r="NZ276" s="3"/>
      <c r="OA276" s="3"/>
      <c r="OB276" s="3"/>
      <c r="OC276" s="3"/>
      <c r="OD276" s="3"/>
      <c r="OE276" s="3"/>
      <c r="OF276" s="3"/>
      <c r="OG276" s="3"/>
      <c r="OH276" s="3"/>
      <c r="OI276" s="3"/>
      <c r="OJ276" s="3"/>
      <c r="OK276" s="3"/>
      <c r="OL276" s="3"/>
      <c r="OM276" s="3"/>
      <c r="ON276" s="3"/>
      <c r="OO276" s="3"/>
      <c r="OP276" s="3"/>
      <c r="OQ276" s="3"/>
      <c r="OR276" s="3"/>
      <c r="OS276" s="3"/>
      <c r="OT276" s="3"/>
      <c r="OU276" s="3"/>
      <c r="OV276" s="3"/>
      <c r="OW276" s="3"/>
      <c r="OX276" s="3"/>
      <c r="OY276" s="3"/>
      <c r="OZ276" s="3"/>
      <c r="PA276" s="3"/>
      <c r="PB276" s="3"/>
      <c r="PC276" s="3"/>
      <c r="PD276" s="3"/>
      <c r="PE276" s="3"/>
    </row>
    <row r="277" spans="1:421" s="469" customFormat="1" ht="111" customHeight="1">
      <c r="A277" s="677">
        <v>48</v>
      </c>
      <c r="B277" s="600">
        <v>7000024508</v>
      </c>
      <c r="C277" s="600">
        <v>1790</v>
      </c>
      <c r="D277" s="600">
        <v>120</v>
      </c>
      <c r="E277" s="600">
        <v>430</v>
      </c>
      <c r="F277" s="600" t="s">
        <v>527</v>
      </c>
      <c r="G277" s="599">
        <v>100044175</v>
      </c>
      <c r="H277" s="321"/>
      <c r="I277" s="322"/>
      <c r="J277" s="321"/>
      <c r="K277" s="320"/>
      <c r="L277" s="600" t="s">
        <v>583</v>
      </c>
      <c r="M277" s="600" t="s">
        <v>219</v>
      </c>
      <c r="N277" s="600">
        <v>1</v>
      </c>
      <c r="O277" s="465"/>
      <c r="P277" s="601">
        <v>18</v>
      </c>
      <c r="Q277" s="318" t="str">
        <f t="shared" si="37"/>
        <v>INCLUDED</v>
      </c>
      <c r="R277" s="318" t="str">
        <f t="shared" si="38"/>
        <v>INCLUDED</v>
      </c>
      <c r="S277" s="318" t="str">
        <f t="shared" si="39"/>
        <v>INCLUDED</v>
      </c>
      <c r="T277" s="466">
        <f t="shared" si="9"/>
        <v>0</v>
      </c>
      <c r="U277" s="300">
        <f t="shared" si="10"/>
        <v>0</v>
      </c>
      <c r="V277" s="371">
        <f>Discount!$J$36</f>
        <v>0</v>
      </c>
      <c r="W277" s="300">
        <f t="shared" si="11"/>
        <v>0</v>
      </c>
      <c r="X277" s="301">
        <f t="shared" si="12"/>
        <v>0</v>
      </c>
      <c r="Y277" s="467">
        <f t="shared" si="13"/>
        <v>0</v>
      </c>
      <c r="Z277" s="546">
        <f t="shared" si="14"/>
        <v>0</v>
      </c>
      <c r="AA277" s="467">
        <f t="shared" si="15"/>
        <v>0</v>
      </c>
      <c r="AB277" s="468">
        <f t="shared" si="16"/>
        <v>0</v>
      </c>
      <c r="AC277" s="467">
        <f t="shared" si="17"/>
        <v>0</v>
      </c>
      <c r="AD277" s="468"/>
      <c r="AE277" s="550"/>
      <c r="AF277" s="6"/>
      <c r="AG277" s="6"/>
      <c r="AH277" s="6"/>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c r="FV277" s="3"/>
      <c r="FW277" s="3"/>
      <c r="FX277" s="3"/>
      <c r="FY277" s="3"/>
      <c r="FZ277" s="3"/>
      <c r="GA277" s="3"/>
      <c r="GB277" s="3"/>
      <c r="GC277" s="3"/>
      <c r="GD277" s="3"/>
      <c r="GE277" s="3"/>
      <c r="GF277" s="3"/>
      <c r="GG277" s="3"/>
      <c r="GH277" s="3"/>
      <c r="GI277" s="3"/>
      <c r="GJ277" s="3"/>
      <c r="GK277" s="3"/>
      <c r="GL277" s="3"/>
      <c r="GM277" s="3"/>
      <c r="GN277" s="3"/>
      <c r="GO277" s="3"/>
      <c r="GP277" s="3"/>
      <c r="GQ277" s="3"/>
      <c r="GR277" s="3"/>
      <c r="GS277" s="3"/>
      <c r="GT277" s="3"/>
      <c r="GU277" s="3"/>
      <c r="GV277" s="3"/>
      <c r="GW277" s="3"/>
      <c r="GX277" s="3"/>
      <c r="GY277" s="3"/>
      <c r="GZ277" s="3"/>
      <c r="HA277" s="3"/>
      <c r="HB277" s="3"/>
      <c r="HC277" s="3"/>
      <c r="HD277" s="3"/>
      <c r="HE277" s="3"/>
      <c r="HF277" s="3"/>
      <c r="HG277" s="3"/>
      <c r="HH277" s="3"/>
      <c r="HI277" s="3"/>
      <c r="HJ277" s="3"/>
      <c r="HK277" s="3"/>
      <c r="HL277" s="3"/>
      <c r="HM277" s="3"/>
      <c r="HN277" s="3"/>
      <c r="HO277" s="3"/>
      <c r="HP277" s="3"/>
      <c r="HQ277" s="3"/>
      <c r="HR277" s="3"/>
      <c r="HS277" s="3"/>
      <c r="HT277" s="3"/>
      <c r="HU277" s="3"/>
      <c r="HV277" s="3"/>
      <c r="HW277" s="3"/>
      <c r="HX277" s="3"/>
      <c r="HY277" s="3"/>
      <c r="HZ277" s="3"/>
      <c r="IA277" s="3"/>
      <c r="IB277" s="3"/>
      <c r="IC277" s="3"/>
      <c r="ID277" s="3"/>
      <c r="IE277" s="3"/>
      <c r="IF277" s="3"/>
      <c r="IG277" s="3"/>
      <c r="IH277" s="3"/>
      <c r="II277" s="3"/>
      <c r="IJ277" s="3"/>
      <c r="IK277" s="3"/>
      <c r="IL277" s="3"/>
      <c r="IM277" s="3"/>
      <c r="IN277" s="3"/>
      <c r="IO277" s="3"/>
      <c r="IP277" s="3"/>
      <c r="IQ277" s="3"/>
      <c r="IR277" s="3"/>
      <c r="IS277" s="3"/>
      <c r="IT277" s="3"/>
      <c r="IU277" s="3"/>
      <c r="IV277" s="3"/>
      <c r="IW277" s="3"/>
      <c r="IX277" s="3"/>
      <c r="IY277" s="3"/>
      <c r="IZ277" s="3"/>
      <c r="JA277" s="3"/>
      <c r="JB277" s="3"/>
      <c r="JC277" s="3"/>
      <c r="JD277" s="3"/>
      <c r="JE277" s="3"/>
      <c r="JF277" s="3"/>
      <c r="JG277" s="3"/>
      <c r="JH277" s="3"/>
      <c r="JI277" s="3"/>
      <c r="JJ277" s="3"/>
      <c r="JK277" s="3"/>
      <c r="JL277" s="3"/>
      <c r="JM277" s="3"/>
      <c r="JN277" s="3"/>
      <c r="JO277" s="3"/>
      <c r="JP277" s="3"/>
      <c r="JQ277" s="3"/>
      <c r="JR277" s="3"/>
      <c r="JS277" s="3"/>
      <c r="JT277" s="3"/>
      <c r="JU277" s="3"/>
      <c r="JV277" s="3"/>
      <c r="JW277" s="3"/>
      <c r="JX277" s="3"/>
      <c r="JY277" s="3"/>
      <c r="JZ277" s="3"/>
      <c r="KA277" s="3"/>
      <c r="KB277" s="3"/>
      <c r="KC277" s="3"/>
      <c r="KD277" s="3"/>
      <c r="KE277" s="3"/>
      <c r="KF277" s="3"/>
      <c r="KG277" s="3"/>
      <c r="KH277" s="3"/>
      <c r="KI277" s="3"/>
      <c r="KJ277" s="3"/>
      <c r="KK277" s="3"/>
      <c r="KL277" s="3"/>
      <c r="KM277" s="3"/>
      <c r="KN277" s="3"/>
      <c r="KO277" s="3"/>
      <c r="KP277" s="3"/>
      <c r="KQ277" s="3"/>
      <c r="KR277" s="3"/>
      <c r="KS277" s="3"/>
      <c r="KT277" s="3"/>
      <c r="KU277" s="3"/>
      <c r="KV277" s="3"/>
      <c r="KW277" s="3"/>
      <c r="KX277" s="3"/>
      <c r="KY277" s="3"/>
      <c r="KZ277" s="3"/>
      <c r="LA277" s="3"/>
      <c r="LB277" s="3"/>
      <c r="LC277" s="3"/>
      <c r="LD277" s="3"/>
      <c r="LE277" s="3"/>
      <c r="LF277" s="3"/>
      <c r="LG277" s="3"/>
      <c r="LH277" s="3"/>
      <c r="LI277" s="3"/>
      <c r="LJ277" s="3"/>
      <c r="LK277" s="3"/>
      <c r="LL277" s="3"/>
      <c r="LM277" s="3"/>
      <c r="LN277" s="3"/>
      <c r="LO277" s="3"/>
      <c r="LP277" s="3"/>
      <c r="LQ277" s="3"/>
      <c r="LR277" s="3"/>
      <c r="LS277" s="3"/>
      <c r="LT277" s="3"/>
      <c r="LU277" s="3"/>
      <c r="LV277" s="3"/>
      <c r="LW277" s="3"/>
      <c r="LX277" s="3"/>
      <c r="LY277" s="3"/>
      <c r="LZ277" s="3"/>
      <c r="MA277" s="3"/>
      <c r="MB277" s="3"/>
      <c r="MC277" s="3"/>
      <c r="MD277" s="3"/>
      <c r="ME277" s="3"/>
      <c r="MF277" s="3"/>
      <c r="MG277" s="3"/>
      <c r="MH277" s="3"/>
      <c r="MI277" s="3"/>
      <c r="MJ277" s="3"/>
      <c r="MK277" s="3"/>
      <c r="ML277" s="3"/>
      <c r="MM277" s="3"/>
      <c r="MN277" s="3"/>
      <c r="MO277" s="3"/>
      <c r="MP277" s="3"/>
      <c r="MQ277" s="3"/>
      <c r="MR277" s="3"/>
      <c r="MS277" s="3"/>
      <c r="MT277" s="3"/>
      <c r="MU277" s="3"/>
      <c r="MV277" s="3"/>
      <c r="MW277" s="3"/>
      <c r="MX277" s="3"/>
      <c r="MY277" s="3"/>
      <c r="MZ277" s="3"/>
      <c r="NA277" s="3"/>
      <c r="NB277" s="3"/>
      <c r="NC277" s="3"/>
      <c r="ND277" s="3"/>
      <c r="NE277" s="3"/>
      <c r="NF277" s="3"/>
      <c r="NG277" s="3"/>
      <c r="NH277" s="3"/>
      <c r="NI277" s="3"/>
      <c r="NJ277" s="3"/>
      <c r="NK277" s="3"/>
      <c r="NL277" s="3"/>
      <c r="NM277" s="3"/>
      <c r="NN277" s="3"/>
      <c r="NO277" s="3"/>
      <c r="NP277" s="3"/>
      <c r="NQ277" s="3"/>
      <c r="NR277" s="3"/>
      <c r="NS277" s="3"/>
      <c r="NT277" s="3"/>
      <c r="NU277" s="3"/>
      <c r="NV277" s="3"/>
      <c r="NW277" s="3"/>
      <c r="NX277" s="3"/>
      <c r="NY277" s="3"/>
      <c r="NZ277" s="3"/>
      <c r="OA277" s="3"/>
      <c r="OB277" s="3"/>
      <c r="OC277" s="3"/>
      <c r="OD277" s="3"/>
      <c r="OE277" s="3"/>
      <c r="OF277" s="3"/>
      <c r="OG277" s="3"/>
      <c r="OH277" s="3"/>
      <c r="OI277" s="3"/>
      <c r="OJ277" s="3"/>
      <c r="OK277" s="3"/>
      <c r="OL277" s="3"/>
      <c r="OM277" s="3"/>
      <c r="ON277" s="3"/>
      <c r="OO277" s="3"/>
      <c r="OP277" s="3"/>
      <c r="OQ277" s="3"/>
      <c r="OR277" s="3"/>
      <c r="OS277" s="3"/>
      <c r="OT277" s="3"/>
      <c r="OU277" s="3"/>
      <c r="OV277" s="3"/>
      <c r="OW277" s="3"/>
      <c r="OX277" s="3"/>
      <c r="OY277" s="3"/>
      <c r="OZ277" s="3"/>
      <c r="PA277" s="3"/>
      <c r="PB277" s="3"/>
      <c r="PC277" s="3"/>
      <c r="PD277" s="3"/>
      <c r="PE277" s="3"/>
    </row>
    <row r="278" spans="1:421" s="469" customFormat="1" ht="111" customHeight="1">
      <c r="A278" s="677">
        <v>49</v>
      </c>
      <c r="B278" s="600">
        <v>7000024508</v>
      </c>
      <c r="C278" s="600">
        <v>1790</v>
      </c>
      <c r="D278" s="600">
        <v>120</v>
      </c>
      <c r="E278" s="600">
        <v>440</v>
      </c>
      <c r="F278" s="600" t="s">
        <v>527</v>
      </c>
      <c r="G278" s="599">
        <v>100044174</v>
      </c>
      <c r="H278" s="321"/>
      <c r="I278" s="322"/>
      <c r="J278" s="321"/>
      <c r="K278" s="320"/>
      <c r="L278" s="600" t="s">
        <v>584</v>
      </c>
      <c r="M278" s="600" t="s">
        <v>219</v>
      </c>
      <c r="N278" s="600">
        <v>1</v>
      </c>
      <c r="O278" s="465"/>
      <c r="P278" s="601">
        <v>18</v>
      </c>
      <c r="Q278" s="318" t="str">
        <f t="shared" si="37"/>
        <v>INCLUDED</v>
      </c>
      <c r="R278" s="318" t="str">
        <f t="shared" si="38"/>
        <v>INCLUDED</v>
      </c>
      <c r="S278" s="318" t="str">
        <f t="shared" si="39"/>
        <v>INCLUDED</v>
      </c>
      <c r="T278" s="466">
        <f t="shared" si="9"/>
        <v>0</v>
      </c>
      <c r="U278" s="300">
        <f t="shared" si="10"/>
        <v>0</v>
      </c>
      <c r="V278" s="371">
        <f>Discount!$J$36</f>
        <v>0</v>
      </c>
      <c r="W278" s="300">
        <f t="shared" si="11"/>
        <v>0</v>
      </c>
      <c r="X278" s="301">
        <f t="shared" si="12"/>
        <v>0</v>
      </c>
      <c r="Y278" s="467">
        <f t="shared" si="13"/>
        <v>0</v>
      </c>
      <c r="Z278" s="546">
        <f t="shared" si="14"/>
        <v>0</v>
      </c>
      <c r="AA278" s="467">
        <f t="shared" si="15"/>
        <v>0</v>
      </c>
      <c r="AB278" s="468">
        <f t="shared" si="16"/>
        <v>0</v>
      </c>
      <c r="AC278" s="467">
        <f t="shared" si="17"/>
        <v>0</v>
      </c>
      <c r="AD278" s="468"/>
      <c r="AE278" s="550"/>
      <c r="AF278" s="6"/>
      <c r="AG278" s="6"/>
      <c r="AH278" s="6"/>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c r="FV278" s="3"/>
      <c r="FW278" s="3"/>
      <c r="FX278" s="3"/>
      <c r="FY278" s="3"/>
      <c r="FZ278" s="3"/>
      <c r="GA278" s="3"/>
      <c r="GB278" s="3"/>
      <c r="GC278" s="3"/>
      <c r="GD278" s="3"/>
      <c r="GE278" s="3"/>
      <c r="GF278" s="3"/>
      <c r="GG278" s="3"/>
      <c r="GH278" s="3"/>
      <c r="GI278" s="3"/>
      <c r="GJ278" s="3"/>
      <c r="GK278" s="3"/>
      <c r="GL278" s="3"/>
      <c r="GM278" s="3"/>
      <c r="GN278" s="3"/>
      <c r="GO278" s="3"/>
      <c r="GP278" s="3"/>
      <c r="GQ278" s="3"/>
      <c r="GR278" s="3"/>
      <c r="GS278" s="3"/>
      <c r="GT278" s="3"/>
      <c r="GU278" s="3"/>
      <c r="GV278" s="3"/>
      <c r="GW278" s="3"/>
      <c r="GX278" s="3"/>
      <c r="GY278" s="3"/>
      <c r="GZ278" s="3"/>
      <c r="HA278" s="3"/>
      <c r="HB278" s="3"/>
      <c r="HC278" s="3"/>
      <c r="HD278" s="3"/>
      <c r="HE278" s="3"/>
      <c r="HF278" s="3"/>
      <c r="HG278" s="3"/>
      <c r="HH278" s="3"/>
      <c r="HI278" s="3"/>
      <c r="HJ278" s="3"/>
      <c r="HK278" s="3"/>
      <c r="HL278" s="3"/>
      <c r="HM278" s="3"/>
      <c r="HN278" s="3"/>
      <c r="HO278" s="3"/>
      <c r="HP278" s="3"/>
      <c r="HQ278" s="3"/>
      <c r="HR278" s="3"/>
      <c r="HS278" s="3"/>
      <c r="HT278" s="3"/>
      <c r="HU278" s="3"/>
      <c r="HV278" s="3"/>
      <c r="HW278" s="3"/>
      <c r="HX278" s="3"/>
      <c r="HY278" s="3"/>
      <c r="HZ278" s="3"/>
      <c r="IA278" s="3"/>
      <c r="IB278" s="3"/>
      <c r="IC278" s="3"/>
      <c r="ID278" s="3"/>
      <c r="IE278" s="3"/>
      <c r="IF278" s="3"/>
      <c r="IG278" s="3"/>
      <c r="IH278" s="3"/>
      <c r="II278" s="3"/>
      <c r="IJ278" s="3"/>
      <c r="IK278" s="3"/>
      <c r="IL278" s="3"/>
      <c r="IM278" s="3"/>
      <c r="IN278" s="3"/>
      <c r="IO278" s="3"/>
      <c r="IP278" s="3"/>
      <c r="IQ278" s="3"/>
      <c r="IR278" s="3"/>
      <c r="IS278" s="3"/>
      <c r="IT278" s="3"/>
      <c r="IU278" s="3"/>
      <c r="IV278" s="3"/>
      <c r="IW278" s="3"/>
      <c r="IX278" s="3"/>
      <c r="IY278" s="3"/>
      <c r="IZ278" s="3"/>
      <c r="JA278" s="3"/>
      <c r="JB278" s="3"/>
      <c r="JC278" s="3"/>
      <c r="JD278" s="3"/>
      <c r="JE278" s="3"/>
      <c r="JF278" s="3"/>
      <c r="JG278" s="3"/>
      <c r="JH278" s="3"/>
      <c r="JI278" s="3"/>
      <c r="JJ278" s="3"/>
      <c r="JK278" s="3"/>
      <c r="JL278" s="3"/>
      <c r="JM278" s="3"/>
      <c r="JN278" s="3"/>
      <c r="JO278" s="3"/>
      <c r="JP278" s="3"/>
      <c r="JQ278" s="3"/>
      <c r="JR278" s="3"/>
      <c r="JS278" s="3"/>
      <c r="JT278" s="3"/>
      <c r="JU278" s="3"/>
      <c r="JV278" s="3"/>
      <c r="JW278" s="3"/>
      <c r="JX278" s="3"/>
      <c r="JY278" s="3"/>
      <c r="JZ278" s="3"/>
      <c r="KA278" s="3"/>
      <c r="KB278" s="3"/>
      <c r="KC278" s="3"/>
      <c r="KD278" s="3"/>
      <c r="KE278" s="3"/>
      <c r="KF278" s="3"/>
      <c r="KG278" s="3"/>
      <c r="KH278" s="3"/>
      <c r="KI278" s="3"/>
      <c r="KJ278" s="3"/>
      <c r="KK278" s="3"/>
      <c r="KL278" s="3"/>
      <c r="KM278" s="3"/>
      <c r="KN278" s="3"/>
      <c r="KO278" s="3"/>
      <c r="KP278" s="3"/>
      <c r="KQ278" s="3"/>
      <c r="KR278" s="3"/>
      <c r="KS278" s="3"/>
      <c r="KT278" s="3"/>
      <c r="KU278" s="3"/>
      <c r="KV278" s="3"/>
      <c r="KW278" s="3"/>
      <c r="KX278" s="3"/>
      <c r="KY278" s="3"/>
      <c r="KZ278" s="3"/>
      <c r="LA278" s="3"/>
      <c r="LB278" s="3"/>
      <c r="LC278" s="3"/>
      <c r="LD278" s="3"/>
      <c r="LE278" s="3"/>
      <c r="LF278" s="3"/>
      <c r="LG278" s="3"/>
      <c r="LH278" s="3"/>
      <c r="LI278" s="3"/>
      <c r="LJ278" s="3"/>
      <c r="LK278" s="3"/>
      <c r="LL278" s="3"/>
      <c r="LM278" s="3"/>
      <c r="LN278" s="3"/>
      <c r="LO278" s="3"/>
      <c r="LP278" s="3"/>
      <c r="LQ278" s="3"/>
      <c r="LR278" s="3"/>
      <c r="LS278" s="3"/>
      <c r="LT278" s="3"/>
      <c r="LU278" s="3"/>
      <c r="LV278" s="3"/>
      <c r="LW278" s="3"/>
      <c r="LX278" s="3"/>
      <c r="LY278" s="3"/>
      <c r="LZ278" s="3"/>
      <c r="MA278" s="3"/>
      <c r="MB278" s="3"/>
      <c r="MC278" s="3"/>
      <c r="MD278" s="3"/>
      <c r="ME278" s="3"/>
      <c r="MF278" s="3"/>
      <c r="MG278" s="3"/>
      <c r="MH278" s="3"/>
      <c r="MI278" s="3"/>
      <c r="MJ278" s="3"/>
      <c r="MK278" s="3"/>
      <c r="ML278" s="3"/>
      <c r="MM278" s="3"/>
      <c r="MN278" s="3"/>
      <c r="MO278" s="3"/>
      <c r="MP278" s="3"/>
      <c r="MQ278" s="3"/>
      <c r="MR278" s="3"/>
      <c r="MS278" s="3"/>
      <c r="MT278" s="3"/>
      <c r="MU278" s="3"/>
      <c r="MV278" s="3"/>
      <c r="MW278" s="3"/>
      <c r="MX278" s="3"/>
      <c r="MY278" s="3"/>
      <c r="MZ278" s="3"/>
      <c r="NA278" s="3"/>
      <c r="NB278" s="3"/>
      <c r="NC278" s="3"/>
      <c r="ND278" s="3"/>
      <c r="NE278" s="3"/>
      <c r="NF278" s="3"/>
      <c r="NG278" s="3"/>
      <c r="NH278" s="3"/>
      <c r="NI278" s="3"/>
      <c r="NJ278" s="3"/>
      <c r="NK278" s="3"/>
      <c r="NL278" s="3"/>
      <c r="NM278" s="3"/>
      <c r="NN278" s="3"/>
      <c r="NO278" s="3"/>
      <c r="NP278" s="3"/>
      <c r="NQ278" s="3"/>
      <c r="NR278" s="3"/>
      <c r="NS278" s="3"/>
      <c r="NT278" s="3"/>
      <c r="NU278" s="3"/>
      <c r="NV278" s="3"/>
      <c r="NW278" s="3"/>
      <c r="NX278" s="3"/>
      <c r="NY278" s="3"/>
      <c r="NZ278" s="3"/>
      <c r="OA278" s="3"/>
      <c r="OB278" s="3"/>
      <c r="OC278" s="3"/>
      <c r="OD278" s="3"/>
      <c r="OE278" s="3"/>
      <c r="OF278" s="3"/>
      <c r="OG278" s="3"/>
      <c r="OH278" s="3"/>
      <c r="OI278" s="3"/>
      <c r="OJ278" s="3"/>
      <c r="OK278" s="3"/>
      <c r="OL278" s="3"/>
      <c r="OM278" s="3"/>
      <c r="ON278" s="3"/>
      <c r="OO278" s="3"/>
      <c r="OP278" s="3"/>
      <c r="OQ278" s="3"/>
      <c r="OR278" s="3"/>
      <c r="OS278" s="3"/>
      <c r="OT278" s="3"/>
      <c r="OU278" s="3"/>
      <c r="OV278" s="3"/>
      <c r="OW278" s="3"/>
      <c r="OX278" s="3"/>
      <c r="OY278" s="3"/>
      <c r="OZ278" s="3"/>
      <c r="PA278" s="3"/>
      <c r="PB278" s="3"/>
      <c r="PC278" s="3"/>
      <c r="PD278" s="3"/>
      <c r="PE278" s="3"/>
    </row>
    <row r="279" spans="1:421" s="469" customFormat="1" ht="111" customHeight="1">
      <c r="A279" s="677">
        <v>50</v>
      </c>
      <c r="B279" s="600">
        <v>7000024508</v>
      </c>
      <c r="C279" s="600">
        <v>1790</v>
      </c>
      <c r="D279" s="600">
        <v>120</v>
      </c>
      <c r="E279" s="600">
        <v>450</v>
      </c>
      <c r="F279" s="600" t="s">
        <v>527</v>
      </c>
      <c r="G279" s="599">
        <v>100044173</v>
      </c>
      <c r="H279" s="321"/>
      <c r="I279" s="322"/>
      <c r="J279" s="321"/>
      <c r="K279" s="320"/>
      <c r="L279" s="600" t="s">
        <v>585</v>
      </c>
      <c r="M279" s="600" t="s">
        <v>219</v>
      </c>
      <c r="N279" s="600">
        <v>1</v>
      </c>
      <c r="O279" s="465"/>
      <c r="P279" s="601">
        <v>18</v>
      </c>
      <c r="Q279" s="318" t="str">
        <f t="shared" si="37"/>
        <v>INCLUDED</v>
      </c>
      <c r="R279" s="318" t="str">
        <f t="shared" si="38"/>
        <v>INCLUDED</v>
      </c>
      <c r="S279" s="318" t="str">
        <f t="shared" si="39"/>
        <v>INCLUDED</v>
      </c>
      <c r="T279" s="466">
        <f t="shared" si="9"/>
        <v>0</v>
      </c>
      <c r="U279" s="300">
        <f t="shared" si="10"/>
        <v>0</v>
      </c>
      <c r="V279" s="371">
        <f>Discount!$J$36</f>
        <v>0</v>
      </c>
      <c r="W279" s="300">
        <f t="shared" si="11"/>
        <v>0</v>
      </c>
      <c r="X279" s="301">
        <f t="shared" si="12"/>
        <v>0</v>
      </c>
      <c r="Y279" s="467">
        <f t="shared" si="13"/>
        <v>0</v>
      </c>
      <c r="Z279" s="546">
        <f t="shared" si="14"/>
        <v>0</v>
      </c>
      <c r="AA279" s="467">
        <f t="shared" si="15"/>
        <v>0</v>
      </c>
      <c r="AB279" s="468">
        <f t="shared" si="16"/>
        <v>0</v>
      </c>
      <c r="AC279" s="467">
        <f t="shared" si="17"/>
        <v>0</v>
      </c>
      <c r="AD279" s="468"/>
      <c r="AE279" s="550"/>
      <c r="AF279" s="6"/>
      <c r="AG279" s="6"/>
      <c r="AH279" s="6"/>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c r="FV279" s="3"/>
      <c r="FW279" s="3"/>
      <c r="FX279" s="3"/>
      <c r="FY279" s="3"/>
      <c r="FZ279" s="3"/>
      <c r="GA279" s="3"/>
      <c r="GB279" s="3"/>
      <c r="GC279" s="3"/>
      <c r="GD279" s="3"/>
      <c r="GE279" s="3"/>
      <c r="GF279" s="3"/>
      <c r="GG279" s="3"/>
      <c r="GH279" s="3"/>
      <c r="GI279" s="3"/>
      <c r="GJ279" s="3"/>
      <c r="GK279" s="3"/>
      <c r="GL279" s="3"/>
      <c r="GM279" s="3"/>
      <c r="GN279" s="3"/>
      <c r="GO279" s="3"/>
      <c r="GP279" s="3"/>
      <c r="GQ279" s="3"/>
      <c r="GR279" s="3"/>
      <c r="GS279" s="3"/>
      <c r="GT279" s="3"/>
      <c r="GU279" s="3"/>
      <c r="GV279" s="3"/>
      <c r="GW279" s="3"/>
      <c r="GX279" s="3"/>
      <c r="GY279" s="3"/>
      <c r="GZ279" s="3"/>
      <c r="HA279" s="3"/>
      <c r="HB279" s="3"/>
      <c r="HC279" s="3"/>
      <c r="HD279" s="3"/>
      <c r="HE279" s="3"/>
      <c r="HF279" s="3"/>
      <c r="HG279" s="3"/>
      <c r="HH279" s="3"/>
      <c r="HI279" s="3"/>
      <c r="HJ279" s="3"/>
      <c r="HK279" s="3"/>
      <c r="HL279" s="3"/>
      <c r="HM279" s="3"/>
      <c r="HN279" s="3"/>
      <c r="HO279" s="3"/>
      <c r="HP279" s="3"/>
      <c r="HQ279" s="3"/>
      <c r="HR279" s="3"/>
      <c r="HS279" s="3"/>
      <c r="HT279" s="3"/>
      <c r="HU279" s="3"/>
      <c r="HV279" s="3"/>
      <c r="HW279" s="3"/>
      <c r="HX279" s="3"/>
      <c r="HY279" s="3"/>
      <c r="HZ279" s="3"/>
      <c r="IA279" s="3"/>
      <c r="IB279" s="3"/>
      <c r="IC279" s="3"/>
      <c r="ID279" s="3"/>
      <c r="IE279" s="3"/>
      <c r="IF279" s="3"/>
      <c r="IG279" s="3"/>
      <c r="IH279" s="3"/>
      <c r="II279" s="3"/>
      <c r="IJ279" s="3"/>
      <c r="IK279" s="3"/>
      <c r="IL279" s="3"/>
      <c r="IM279" s="3"/>
      <c r="IN279" s="3"/>
      <c r="IO279" s="3"/>
      <c r="IP279" s="3"/>
      <c r="IQ279" s="3"/>
      <c r="IR279" s="3"/>
      <c r="IS279" s="3"/>
      <c r="IT279" s="3"/>
      <c r="IU279" s="3"/>
      <c r="IV279" s="3"/>
      <c r="IW279" s="3"/>
      <c r="IX279" s="3"/>
      <c r="IY279" s="3"/>
      <c r="IZ279" s="3"/>
      <c r="JA279" s="3"/>
      <c r="JB279" s="3"/>
      <c r="JC279" s="3"/>
      <c r="JD279" s="3"/>
      <c r="JE279" s="3"/>
      <c r="JF279" s="3"/>
      <c r="JG279" s="3"/>
      <c r="JH279" s="3"/>
      <c r="JI279" s="3"/>
      <c r="JJ279" s="3"/>
      <c r="JK279" s="3"/>
      <c r="JL279" s="3"/>
      <c r="JM279" s="3"/>
      <c r="JN279" s="3"/>
      <c r="JO279" s="3"/>
      <c r="JP279" s="3"/>
      <c r="JQ279" s="3"/>
      <c r="JR279" s="3"/>
      <c r="JS279" s="3"/>
      <c r="JT279" s="3"/>
      <c r="JU279" s="3"/>
      <c r="JV279" s="3"/>
      <c r="JW279" s="3"/>
      <c r="JX279" s="3"/>
      <c r="JY279" s="3"/>
      <c r="JZ279" s="3"/>
      <c r="KA279" s="3"/>
      <c r="KB279" s="3"/>
      <c r="KC279" s="3"/>
      <c r="KD279" s="3"/>
      <c r="KE279" s="3"/>
      <c r="KF279" s="3"/>
      <c r="KG279" s="3"/>
      <c r="KH279" s="3"/>
      <c r="KI279" s="3"/>
      <c r="KJ279" s="3"/>
      <c r="KK279" s="3"/>
      <c r="KL279" s="3"/>
      <c r="KM279" s="3"/>
      <c r="KN279" s="3"/>
      <c r="KO279" s="3"/>
      <c r="KP279" s="3"/>
      <c r="KQ279" s="3"/>
      <c r="KR279" s="3"/>
      <c r="KS279" s="3"/>
      <c r="KT279" s="3"/>
      <c r="KU279" s="3"/>
      <c r="KV279" s="3"/>
      <c r="KW279" s="3"/>
      <c r="KX279" s="3"/>
      <c r="KY279" s="3"/>
      <c r="KZ279" s="3"/>
      <c r="LA279" s="3"/>
      <c r="LB279" s="3"/>
      <c r="LC279" s="3"/>
      <c r="LD279" s="3"/>
      <c r="LE279" s="3"/>
      <c r="LF279" s="3"/>
      <c r="LG279" s="3"/>
      <c r="LH279" s="3"/>
      <c r="LI279" s="3"/>
      <c r="LJ279" s="3"/>
      <c r="LK279" s="3"/>
      <c r="LL279" s="3"/>
      <c r="LM279" s="3"/>
      <c r="LN279" s="3"/>
      <c r="LO279" s="3"/>
      <c r="LP279" s="3"/>
      <c r="LQ279" s="3"/>
      <c r="LR279" s="3"/>
      <c r="LS279" s="3"/>
      <c r="LT279" s="3"/>
      <c r="LU279" s="3"/>
      <c r="LV279" s="3"/>
      <c r="LW279" s="3"/>
      <c r="LX279" s="3"/>
      <c r="LY279" s="3"/>
      <c r="LZ279" s="3"/>
      <c r="MA279" s="3"/>
      <c r="MB279" s="3"/>
      <c r="MC279" s="3"/>
      <c r="MD279" s="3"/>
      <c r="ME279" s="3"/>
      <c r="MF279" s="3"/>
      <c r="MG279" s="3"/>
      <c r="MH279" s="3"/>
      <c r="MI279" s="3"/>
      <c r="MJ279" s="3"/>
      <c r="MK279" s="3"/>
      <c r="ML279" s="3"/>
      <c r="MM279" s="3"/>
      <c r="MN279" s="3"/>
      <c r="MO279" s="3"/>
      <c r="MP279" s="3"/>
      <c r="MQ279" s="3"/>
      <c r="MR279" s="3"/>
      <c r="MS279" s="3"/>
      <c r="MT279" s="3"/>
      <c r="MU279" s="3"/>
      <c r="MV279" s="3"/>
      <c r="MW279" s="3"/>
      <c r="MX279" s="3"/>
      <c r="MY279" s="3"/>
      <c r="MZ279" s="3"/>
      <c r="NA279" s="3"/>
      <c r="NB279" s="3"/>
      <c r="NC279" s="3"/>
      <c r="ND279" s="3"/>
      <c r="NE279" s="3"/>
      <c r="NF279" s="3"/>
      <c r="NG279" s="3"/>
      <c r="NH279" s="3"/>
      <c r="NI279" s="3"/>
      <c r="NJ279" s="3"/>
      <c r="NK279" s="3"/>
      <c r="NL279" s="3"/>
      <c r="NM279" s="3"/>
      <c r="NN279" s="3"/>
      <c r="NO279" s="3"/>
      <c r="NP279" s="3"/>
      <c r="NQ279" s="3"/>
      <c r="NR279" s="3"/>
      <c r="NS279" s="3"/>
      <c r="NT279" s="3"/>
      <c r="NU279" s="3"/>
      <c r="NV279" s="3"/>
      <c r="NW279" s="3"/>
      <c r="NX279" s="3"/>
      <c r="NY279" s="3"/>
      <c r="NZ279" s="3"/>
      <c r="OA279" s="3"/>
      <c r="OB279" s="3"/>
      <c r="OC279" s="3"/>
      <c r="OD279" s="3"/>
      <c r="OE279" s="3"/>
      <c r="OF279" s="3"/>
      <c r="OG279" s="3"/>
      <c r="OH279" s="3"/>
      <c r="OI279" s="3"/>
      <c r="OJ279" s="3"/>
      <c r="OK279" s="3"/>
      <c r="OL279" s="3"/>
      <c r="OM279" s="3"/>
      <c r="ON279" s="3"/>
      <c r="OO279" s="3"/>
      <c r="OP279" s="3"/>
      <c r="OQ279" s="3"/>
      <c r="OR279" s="3"/>
      <c r="OS279" s="3"/>
      <c r="OT279" s="3"/>
      <c r="OU279" s="3"/>
      <c r="OV279" s="3"/>
      <c r="OW279" s="3"/>
      <c r="OX279" s="3"/>
      <c r="OY279" s="3"/>
      <c r="OZ279" s="3"/>
      <c r="PA279" s="3"/>
      <c r="PB279" s="3"/>
      <c r="PC279" s="3"/>
      <c r="PD279" s="3"/>
      <c r="PE279" s="3"/>
    </row>
    <row r="280" spans="1:421" s="469" customFormat="1" ht="111" customHeight="1">
      <c r="A280" s="677">
        <v>51</v>
      </c>
      <c r="B280" s="600">
        <v>7000024508</v>
      </c>
      <c r="C280" s="600">
        <v>1790</v>
      </c>
      <c r="D280" s="600">
        <v>120</v>
      </c>
      <c r="E280" s="600">
        <v>460</v>
      </c>
      <c r="F280" s="600" t="s">
        <v>527</v>
      </c>
      <c r="G280" s="599">
        <v>100044172</v>
      </c>
      <c r="H280" s="321"/>
      <c r="I280" s="322"/>
      <c r="J280" s="321"/>
      <c r="K280" s="320"/>
      <c r="L280" s="600" t="s">
        <v>586</v>
      </c>
      <c r="M280" s="600" t="s">
        <v>219</v>
      </c>
      <c r="N280" s="600">
        <v>2</v>
      </c>
      <c r="O280" s="465"/>
      <c r="P280" s="601">
        <v>18</v>
      </c>
      <c r="Q280" s="318" t="str">
        <f t="shared" si="37"/>
        <v>INCLUDED</v>
      </c>
      <c r="R280" s="318" t="str">
        <f t="shared" si="38"/>
        <v>INCLUDED</v>
      </c>
      <c r="S280" s="318" t="str">
        <f t="shared" si="39"/>
        <v>INCLUDED</v>
      </c>
      <c r="T280" s="466">
        <f t="shared" si="9"/>
        <v>0</v>
      </c>
      <c r="U280" s="300">
        <f t="shared" si="10"/>
        <v>0</v>
      </c>
      <c r="V280" s="371">
        <f>Discount!$J$36</f>
        <v>0</v>
      </c>
      <c r="W280" s="300">
        <f t="shared" si="11"/>
        <v>0</v>
      </c>
      <c r="X280" s="301">
        <f t="shared" si="12"/>
        <v>0</v>
      </c>
      <c r="Y280" s="467">
        <f t="shared" si="13"/>
        <v>0</v>
      </c>
      <c r="Z280" s="546">
        <f t="shared" si="14"/>
        <v>0</v>
      </c>
      <c r="AA280" s="467">
        <f t="shared" si="15"/>
        <v>0</v>
      </c>
      <c r="AB280" s="468">
        <f t="shared" si="16"/>
        <v>0</v>
      </c>
      <c r="AC280" s="467">
        <f t="shared" si="17"/>
        <v>0</v>
      </c>
      <c r="AD280" s="468"/>
      <c r="AE280" s="550"/>
      <c r="AF280" s="6"/>
      <c r="AG280" s="6"/>
      <c r="AH280" s="6"/>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c r="FV280" s="3"/>
      <c r="FW280" s="3"/>
      <c r="FX280" s="3"/>
      <c r="FY280" s="3"/>
      <c r="FZ280" s="3"/>
      <c r="GA280" s="3"/>
      <c r="GB280" s="3"/>
      <c r="GC280" s="3"/>
      <c r="GD280" s="3"/>
      <c r="GE280" s="3"/>
      <c r="GF280" s="3"/>
      <c r="GG280" s="3"/>
      <c r="GH280" s="3"/>
      <c r="GI280" s="3"/>
      <c r="GJ280" s="3"/>
      <c r="GK280" s="3"/>
      <c r="GL280" s="3"/>
      <c r="GM280" s="3"/>
      <c r="GN280" s="3"/>
      <c r="GO280" s="3"/>
      <c r="GP280" s="3"/>
      <c r="GQ280" s="3"/>
      <c r="GR280" s="3"/>
      <c r="GS280" s="3"/>
      <c r="GT280" s="3"/>
      <c r="GU280" s="3"/>
      <c r="GV280" s="3"/>
      <c r="GW280" s="3"/>
      <c r="GX280" s="3"/>
      <c r="GY280" s="3"/>
      <c r="GZ280" s="3"/>
      <c r="HA280" s="3"/>
      <c r="HB280" s="3"/>
      <c r="HC280" s="3"/>
      <c r="HD280" s="3"/>
      <c r="HE280" s="3"/>
      <c r="HF280" s="3"/>
      <c r="HG280" s="3"/>
      <c r="HH280" s="3"/>
      <c r="HI280" s="3"/>
      <c r="HJ280" s="3"/>
      <c r="HK280" s="3"/>
      <c r="HL280" s="3"/>
      <c r="HM280" s="3"/>
      <c r="HN280" s="3"/>
      <c r="HO280" s="3"/>
      <c r="HP280" s="3"/>
      <c r="HQ280" s="3"/>
      <c r="HR280" s="3"/>
      <c r="HS280" s="3"/>
      <c r="HT280" s="3"/>
      <c r="HU280" s="3"/>
      <c r="HV280" s="3"/>
      <c r="HW280" s="3"/>
      <c r="HX280" s="3"/>
      <c r="HY280" s="3"/>
      <c r="HZ280" s="3"/>
      <c r="IA280" s="3"/>
      <c r="IB280" s="3"/>
      <c r="IC280" s="3"/>
      <c r="ID280" s="3"/>
      <c r="IE280" s="3"/>
      <c r="IF280" s="3"/>
      <c r="IG280" s="3"/>
      <c r="IH280" s="3"/>
      <c r="II280" s="3"/>
      <c r="IJ280" s="3"/>
      <c r="IK280" s="3"/>
      <c r="IL280" s="3"/>
      <c r="IM280" s="3"/>
      <c r="IN280" s="3"/>
      <c r="IO280" s="3"/>
      <c r="IP280" s="3"/>
      <c r="IQ280" s="3"/>
      <c r="IR280" s="3"/>
      <c r="IS280" s="3"/>
      <c r="IT280" s="3"/>
      <c r="IU280" s="3"/>
      <c r="IV280" s="3"/>
      <c r="IW280" s="3"/>
      <c r="IX280" s="3"/>
      <c r="IY280" s="3"/>
      <c r="IZ280" s="3"/>
      <c r="JA280" s="3"/>
      <c r="JB280" s="3"/>
      <c r="JC280" s="3"/>
      <c r="JD280" s="3"/>
      <c r="JE280" s="3"/>
      <c r="JF280" s="3"/>
      <c r="JG280" s="3"/>
      <c r="JH280" s="3"/>
      <c r="JI280" s="3"/>
      <c r="JJ280" s="3"/>
      <c r="JK280" s="3"/>
      <c r="JL280" s="3"/>
      <c r="JM280" s="3"/>
      <c r="JN280" s="3"/>
      <c r="JO280" s="3"/>
      <c r="JP280" s="3"/>
      <c r="JQ280" s="3"/>
      <c r="JR280" s="3"/>
      <c r="JS280" s="3"/>
      <c r="JT280" s="3"/>
      <c r="JU280" s="3"/>
      <c r="JV280" s="3"/>
      <c r="JW280" s="3"/>
      <c r="JX280" s="3"/>
      <c r="JY280" s="3"/>
      <c r="JZ280" s="3"/>
      <c r="KA280" s="3"/>
      <c r="KB280" s="3"/>
      <c r="KC280" s="3"/>
      <c r="KD280" s="3"/>
      <c r="KE280" s="3"/>
      <c r="KF280" s="3"/>
      <c r="KG280" s="3"/>
      <c r="KH280" s="3"/>
      <c r="KI280" s="3"/>
      <c r="KJ280" s="3"/>
      <c r="KK280" s="3"/>
      <c r="KL280" s="3"/>
      <c r="KM280" s="3"/>
      <c r="KN280" s="3"/>
      <c r="KO280" s="3"/>
      <c r="KP280" s="3"/>
      <c r="KQ280" s="3"/>
      <c r="KR280" s="3"/>
      <c r="KS280" s="3"/>
      <c r="KT280" s="3"/>
      <c r="KU280" s="3"/>
      <c r="KV280" s="3"/>
      <c r="KW280" s="3"/>
      <c r="KX280" s="3"/>
      <c r="KY280" s="3"/>
      <c r="KZ280" s="3"/>
      <c r="LA280" s="3"/>
      <c r="LB280" s="3"/>
      <c r="LC280" s="3"/>
      <c r="LD280" s="3"/>
      <c r="LE280" s="3"/>
      <c r="LF280" s="3"/>
      <c r="LG280" s="3"/>
      <c r="LH280" s="3"/>
      <c r="LI280" s="3"/>
      <c r="LJ280" s="3"/>
      <c r="LK280" s="3"/>
      <c r="LL280" s="3"/>
      <c r="LM280" s="3"/>
      <c r="LN280" s="3"/>
      <c r="LO280" s="3"/>
      <c r="LP280" s="3"/>
      <c r="LQ280" s="3"/>
      <c r="LR280" s="3"/>
      <c r="LS280" s="3"/>
      <c r="LT280" s="3"/>
      <c r="LU280" s="3"/>
      <c r="LV280" s="3"/>
      <c r="LW280" s="3"/>
      <c r="LX280" s="3"/>
      <c r="LY280" s="3"/>
      <c r="LZ280" s="3"/>
      <c r="MA280" s="3"/>
      <c r="MB280" s="3"/>
      <c r="MC280" s="3"/>
      <c r="MD280" s="3"/>
      <c r="ME280" s="3"/>
      <c r="MF280" s="3"/>
      <c r="MG280" s="3"/>
      <c r="MH280" s="3"/>
      <c r="MI280" s="3"/>
      <c r="MJ280" s="3"/>
      <c r="MK280" s="3"/>
      <c r="ML280" s="3"/>
      <c r="MM280" s="3"/>
      <c r="MN280" s="3"/>
      <c r="MO280" s="3"/>
      <c r="MP280" s="3"/>
      <c r="MQ280" s="3"/>
      <c r="MR280" s="3"/>
      <c r="MS280" s="3"/>
      <c r="MT280" s="3"/>
      <c r="MU280" s="3"/>
      <c r="MV280" s="3"/>
      <c r="MW280" s="3"/>
      <c r="MX280" s="3"/>
      <c r="MY280" s="3"/>
      <c r="MZ280" s="3"/>
      <c r="NA280" s="3"/>
      <c r="NB280" s="3"/>
      <c r="NC280" s="3"/>
      <c r="ND280" s="3"/>
      <c r="NE280" s="3"/>
      <c r="NF280" s="3"/>
      <c r="NG280" s="3"/>
      <c r="NH280" s="3"/>
      <c r="NI280" s="3"/>
      <c r="NJ280" s="3"/>
      <c r="NK280" s="3"/>
      <c r="NL280" s="3"/>
      <c r="NM280" s="3"/>
      <c r="NN280" s="3"/>
      <c r="NO280" s="3"/>
      <c r="NP280" s="3"/>
      <c r="NQ280" s="3"/>
      <c r="NR280" s="3"/>
      <c r="NS280" s="3"/>
      <c r="NT280" s="3"/>
      <c r="NU280" s="3"/>
      <c r="NV280" s="3"/>
      <c r="NW280" s="3"/>
      <c r="NX280" s="3"/>
      <c r="NY280" s="3"/>
      <c r="NZ280" s="3"/>
      <c r="OA280" s="3"/>
      <c r="OB280" s="3"/>
      <c r="OC280" s="3"/>
      <c r="OD280" s="3"/>
      <c r="OE280" s="3"/>
      <c r="OF280" s="3"/>
      <c r="OG280" s="3"/>
      <c r="OH280" s="3"/>
      <c r="OI280" s="3"/>
      <c r="OJ280" s="3"/>
      <c r="OK280" s="3"/>
      <c r="OL280" s="3"/>
      <c r="OM280" s="3"/>
      <c r="ON280" s="3"/>
      <c r="OO280" s="3"/>
      <c r="OP280" s="3"/>
      <c r="OQ280" s="3"/>
      <c r="OR280" s="3"/>
      <c r="OS280" s="3"/>
      <c r="OT280" s="3"/>
      <c r="OU280" s="3"/>
      <c r="OV280" s="3"/>
      <c r="OW280" s="3"/>
      <c r="OX280" s="3"/>
      <c r="OY280" s="3"/>
      <c r="OZ280" s="3"/>
      <c r="PA280" s="3"/>
      <c r="PB280" s="3"/>
      <c r="PC280" s="3"/>
      <c r="PD280" s="3"/>
      <c r="PE280" s="3"/>
    </row>
    <row r="281" spans="1:421" s="469" customFormat="1" ht="111" customHeight="1">
      <c r="A281" s="677">
        <v>52</v>
      </c>
      <c r="B281" s="600">
        <v>7000024508</v>
      </c>
      <c r="C281" s="600">
        <v>1790</v>
      </c>
      <c r="D281" s="600">
        <v>120</v>
      </c>
      <c r="E281" s="600">
        <v>470</v>
      </c>
      <c r="F281" s="600" t="s">
        <v>527</v>
      </c>
      <c r="G281" s="599">
        <v>100044169</v>
      </c>
      <c r="H281" s="321"/>
      <c r="I281" s="322"/>
      <c r="J281" s="321"/>
      <c r="K281" s="320"/>
      <c r="L281" s="600" t="s">
        <v>587</v>
      </c>
      <c r="M281" s="600" t="s">
        <v>219</v>
      </c>
      <c r="N281" s="600">
        <v>32</v>
      </c>
      <c r="O281" s="465"/>
      <c r="P281" s="601">
        <v>18</v>
      </c>
      <c r="Q281" s="318" t="str">
        <f t="shared" si="37"/>
        <v>INCLUDED</v>
      </c>
      <c r="R281" s="318" t="str">
        <f t="shared" si="38"/>
        <v>INCLUDED</v>
      </c>
      <c r="S281" s="318" t="str">
        <f t="shared" si="39"/>
        <v>INCLUDED</v>
      </c>
      <c r="T281" s="466">
        <f t="shared" si="9"/>
        <v>0</v>
      </c>
      <c r="U281" s="300">
        <f t="shared" si="10"/>
        <v>0</v>
      </c>
      <c r="V281" s="371">
        <f>Discount!$J$36</f>
        <v>0</v>
      </c>
      <c r="W281" s="300">
        <f t="shared" si="11"/>
        <v>0</v>
      </c>
      <c r="X281" s="301">
        <f t="shared" si="12"/>
        <v>0</v>
      </c>
      <c r="Y281" s="467">
        <f t="shared" si="13"/>
        <v>0</v>
      </c>
      <c r="Z281" s="546">
        <f t="shared" si="14"/>
        <v>0</v>
      </c>
      <c r="AA281" s="467">
        <f t="shared" si="15"/>
        <v>0</v>
      </c>
      <c r="AB281" s="468">
        <f t="shared" si="16"/>
        <v>0</v>
      </c>
      <c r="AC281" s="467">
        <f t="shared" si="17"/>
        <v>0</v>
      </c>
      <c r="AD281" s="468"/>
      <c r="AE281" s="550"/>
      <c r="AF281" s="6"/>
      <c r="AG281" s="6"/>
      <c r="AH281" s="6"/>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c r="FV281" s="3"/>
      <c r="FW281" s="3"/>
      <c r="FX281" s="3"/>
      <c r="FY281" s="3"/>
      <c r="FZ281" s="3"/>
      <c r="GA281" s="3"/>
      <c r="GB281" s="3"/>
      <c r="GC281" s="3"/>
      <c r="GD281" s="3"/>
      <c r="GE281" s="3"/>
      <c r="GF281" s="3"/>
      <c r="GG281" s="3"/>
      <c r="GH281" s="3"/>
      <c r="GI281" s="3"/>
      <c r="GJ281" s="3"/>
      <c r="GK281" s="3"/>
      <c r="GL281" s="3"/>
      <c r="GM281" s="3"/>
      <c r="GN281" s="3"/>
      <c r="GO281" s="3"/>
      <c r="GP281" s="3"/>
      <c r="GQ281" s="3"/>
      <c r="GR281" s="3"/>
      <c r="GS281" s="3"/>
      <c r="GT281" s="3"/>
      <c r="GU281" s="3"/>
      <c r="GV281" s="3"/>
      <c r="GW281" s="3"/>
      <c r="GX281" s="3"/>
      <c r="GY281" s="3"/>
      <c r="GZ281" s="3"/>
      <c r="HA281" s="3"/>
      <c r="HB281" s="3"/>
      <c r="HC281" s="3"/>
      <c r="HD281" s="3"/>
      <c r="HE281" s="3"/>
      <c r="HF281" s="3"/>
      <c r="HG281" s="3"/>
      <c r="HH281" s="3"/>
      <c r="HI281" s="3"/>
      <c r="HJ281" s="3"/>
      <c r="HK281" s="3"/>
      <c r="HL281" s="3"/>
      <c r="HM281" s="3"/>
      <c r="HN281" s="3"/>
      <c r="HO281" s="3"/>
      <c r="HP281" s="3"/>
      <c r="HQ281" s="3"/>
      <c r="HR281" s="3"/>
      <c r="HS281" s="3"/>
      <c r="HT281" s="3"/>
      <c r="HU281" s="3"/>
      <c r="HV281" s="3"/>
      <c r="HW281" s="3"/>
      <c r="HX281" s="3"/>
      <c r="HY281" s="3"/>
      <c r="HZ281" s="3"/>
      <c r="IA281" s="3"/>
      <c r="IB281" s="3"/>
      <c r="IC281" s="3"/>
      <c r="ID281" s="3"/>
      <c r="IE281" s="3"/>
      <c r="IF281" s="3"/>
      <c r="IG281" s="3"/>
      <c r="IH281" s="3"/>
      <c r="II281" s="3"/>
      <c r="IJ281" s="3"/>
      <c r="IK281" s="3"/>
      <c r="IL281" s="3"/>
      <c r="IM281" s="3"/>
      <c r="IN281" s="3"/>
      <c r="IO281" s="3"/>
      <c r="IP281" s="3"/>
      <c r="IQ281" s="3"/>
      <c r="IR281" s="3"/>
      <c r="IS281" s="3"/>
      <c r="IT281" s="3"/>
      <c r="IU281" s="3"/>
      <c r="IV281" s="3"/>
      <c r="IW281" s="3"/>
      <c r="IX281" s="3"/>
      <c r="IY281" s="3"/>
      <c r="IZ281" s="3"/>
      <c r="JA281" s="3"/>
      <c r="JB281" s="3"/>
      <c r="JC281" s="3"/>
      <c r="JD281" s="3"/>
      <c r="JE281" s="3"/>
      <c r="JF281" s="3"/>
      <c r="JG281" s="3"/>
      <c r="JH281" s="3"/>
      <c r="JI281" s="3"/>
      <c r="JJ281" s="3"/>
      <c r="JK281" s="3"/>
      <c r="JL281" s="3"/>
      <c r="JM281" s="3"/>
      <c r="JN281" s="3"/>
      <c r="JO281" s="3"/>
      <c r="JP281" s="3"/>
      <c r="JQ281" s="3"/>
      <c r="JR281" s="3"/>
      <c r="JS281" s="3"/>
      <c r="JT281" s="3"/>
      <c r="JU281" s="3"/>
      <c r="JV281" s="3"/>
      <c r="JW281" s="3"/>
      <c r="JX281" s="3"/>
      <c r="JY281" s="3"/>
      <c r="JZ281" s="3"/>
      <c r="KA281" s="3"/>
      <c r="KB281" s="3"/>
      <c r="KC281" s="3"/>
      <c r="KD281" s="3"/>
      <c r="KE281" s="3"/>
      <c r="KF281" s="3"/>
      <c r="KG281" s="3"/>
      <c r="KH281" s="3"/>
      <c r="KI281" s="3"/>
      <c r="KJ281" s="3"/>
      <c r="KK281" s="3"/>
      <c r="KL281" s="3"/>
      <c r="KM281" s="3"/>
      <c r="KN281" s="3"/>
      <c r="KO281" s="3"/>
      <c r="KP281" s="3"/>
      <c r="KQ281" s="3"/>
      <c r="KR281" s="3"/>
      <c r="KS281" s="3"/>
      <c r="KT281" s="3"/>
      <c r="KU281" s="3"/>
      <c r="KV281" s="3"/>
      <c r="KW281" s="3"/>
      <c r="KX281" s="3"/>
      <c r="KY281" s="3"/>
      <c r="KZ281" s="3"/>
      <c r="LA281" s="3"/>
      <c r="LB281" s="3"/>
      <c r="LC281" s="3"/>
      <c r="LD281" s="3"/>
      <c r="LE281" s="3"/>
      <c r="LF281" s="3"/>
      <c r="LG281" s="3"/>
      <c r="LH281" s="3"/>
      <c r="LI281" s="3"/>
      <c r="LJ281" s="3"/>
      <c r="LK281" s="3"/>
      <c r="LL281" s="3"/>
      <c r="LM281" s="3"/>
      <c r="LN281" s="3"/>
      <c r="LO281" s="3"/>
      <c r="LP281" s="3"/>
      <c r="LQ281" s="3"/>
      <c r="LR281" s="3"/>
      <c r="LS281" s="3"/>
      <c r="LT281" s="3"/>
      <c r="LU281" s="3"/>
      <c r="LV281" s="3"/>
      <c r="LW281" s="3"/>
      <c r="LX281" s="3"/>
      <c r="LY281" s="3"/>
      <c r="LZ281" s="3"/>
      <c r="MA281" s="3"/>
      <c r="MB281" s="3"/>
      <c r="MC281" s="3"/>
      <c r="MD281" s="3"/>
      <c r="ME281" s="3"/>
      <c r="MF281" s="3"/>
      <c r="MG281" s="3"/>
      <c r="MH281" s="3"/>
      <c r="MI281" s="3"/>
      <c r="MJ281" s="3"/>
      <c r="MK281" s="3"/>
      <c r="ML281" s="3"/>
      <c r="MM281" s="3"/>
      <c r="MN281" s="3"/>
      <c r="MO281" s="3"/>
      <c r="MP281" s="3"/>
      <c r="MQ281" s="3"/>
      <c r="MR281" s="3"/>
      <c r="MS281" s="3"/>
      <c r="MT281" s="3"/>
      <c r="MU281" s="3"/>
      <c r="MV281" s="3"/>
      <c r="MW281" s="3"/>
      <c r="MX281" s="3"/>
      <c r="MY281" s="3"/>
      <c r="MZ281" s="3"/>
      <c r="NA281" s="3"/>
      <c r="NB281" s="3"/>
      <c r="NC281" s="3"/>
      <c r="ND281" s="3"/>
      <c r="NE281" s="3"/>
      <c r="NF281" s="3"/>
      <c r="NG281" s="3"/>
      <c r="NH281" s="3"/>
      <c r="NI281" s="3"/>
      <c r="NJ281" s="3"/>
      <c r="NK281" s="3"/>
      <c r="NL281" s="3"/>
      <c r="NM281" s="3"/>
      <c r="NN281" s="3"/>
      <c r="NO281" s="3"/>
      <c r="NP281" s="3"/>
      <c r="NQ281" s="3"/>
      <c r="NR281" s="3"/>
      <c r="NS281" s="3"/>
      <c r="NT281" s="3"/>
      <c r="NU281" s="3"/>
      <c r="NV281" s="3"/>
      <c r="NW281" s="3"/>
      <c r="NX281" s="3"/>
      <c r="NY281" s="3"/>
      <c r="NZ281" s="3"/>
      <c r="OA281" s="3"/>
      <c r="OB281" s="3"/>
      <c r="OC281" s="3"/>
      <c r="OD281" s="3"/>
      <c r="OE281" s="3"/>
      <c r="OF281" s="3"/>
      <c r="OG281" s="3"/>
      <c r="OH281" s="3"/>
      <c r="OI281" s="3"/>
      <c r="OJ281" s="3"/>
      <c r="OK281" s="3"/>
      <c r="OL281" s="3"/>
      <c r="OM281" s="3"/>
      <c r="ON281" s="3"/>
      <c r="OO281" s="3"/>
      <c r="OP281" s="3"/>
      <c r="OQ281" s="3"/>
      <c r="OR281" s="3"/>
      <c r="OS281" s="3"/>
      <c r="OT281" s="3"/>
      <c r="OU281" s="3"/>
      <c r="OV281" s="3"/>
      <c r="OW281" s="3"/>
      <c r="OX281" s="3"/>
      <c r="OY281" s="3"/>
      <c r="OZ281" s="3"/>
      <c r="PA281" s="3"/>
      <c r="PB281" s="3"/>
      <c r="PC281" s="3"/>
      <c r="PD281" s="3"/>
      <c r="PE281" s="3"/>
    </row>
    <row r="282" spans="1:421" s="469" customFormat="1" ht="111" customHeight="1">
      <c r="A282" s="677">
        <v>53</v>
      </c>
      <c r="B282" s="600">
        <v>7000024508</v>
      </c>
      <c r="C282" s="600">
        <v>1790</v>
      </c>
      <c r="D282" s="600">
        <v>120</v>
      </c>
      <c r="E282" s="600">
        <v>480</v>
      </c>
      <c r="F282" s="600" t="s">
        <v>527</v>
      </c>
      <c r="G282" s="599">
        <v>100044168</v>
      </c>
      <c r="H282" s="321"/>
      <c r="I282" s="322"/>
      <c r="J282" s="321"/>
      <c r="K282" s="320"/>
      <c r="L282" s="600" t="s">
        <v>588</v>
      </c>
      <c r="M282" s="600" t="s">
        <v>219</v>
      </c>
      <c r="N282" s="600">
        <v>128</v>
      </c>
      <c r="O282" s="465"/>
      <c r="P282" s="601">
        <v>18</v>
      </c>
      <c r="Q282" s="318" t="str">
        <f t="shared" si="37"/>
        <v>INCLUDED</v>
      </c>
      <c r="R282" s="318" t="str">
        <f t="shared" si="38"/>
        <v>INCLUDED</v>
      </c>
      <c r="S282" s="318" t="str">
        <f t="shared" si="39"/>
        <v>INCLUDED</v>
      </c>
      <c r="T282" s="466">
        <f t="shared" si="9"/>
        <v>0</v>
      </c>
      <c r="U282" s="300">
        <f t="shared" si="10"/>
        <v>0</v>
      </c>
      <c r="V282" s="371">
        <f>Discount!$J$36</f>
        <v>0</v>
      </c>
      <c r="W282" s="300">
        <f t="shared" si="11"/>
        <v>0</v>
      </c>
      <c r="X282" s="301">
        <f t="shared" si="12"/>
        <v>0</v>
      </c>
      <c r="Y282" s="467">
        <f t="shared" si="13"/>
        <v>0</v>
      </c>
      <c r="Z282" s="546">
        <f t="shared" si="14"/>
        <v>0</v>
      </c>
      <c r="AA282" s="467">
        <f t="shared" si="15"/>
        <v>0</v>
      </c>
      <c r="AB282" s="468">
        <f t="shared" si="16"/>
        <v>0</v>
      </c>
      <c r="AC282" s="467">
        <f t="shared" si="17"/>
        <v>0</v>
      </c>
      <c r="AD282" s="468"/>
      <c r="AE282" s="550"/>
      <c r="AF282" s="6"/>
      <c r="AG282" s="6"/>
      <c r="AH282" s="6"/>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c r="FV282" s="3"/>
      <c r="FW282" s="3"/>
      <c r="FX282" s="3"/>
      <c r="FY282" s="3"/>
      <c r="FZ282" s="3"/>
      <c r="GA282" s="3"/>
      <c r="GB282" s="3"/>
      <c r="GC282" s="3"/>
      <c r="GD282" s="3"/>
      <c r="GE282" s="3"/>
      <c r="GF282" s="3"/>
      <c r="GG282" s="3"/>
      <c r="GH282" s="3"/>
      <c r="GI282" s="3"/>
      <c r="GJ282" s="3"/>
      <c r="GK282" s="3"/>
      <c r="GL282" s="3"/>
      <c r="GM282" s="3"/>
      <c r="GN282" s="3"/>
      <c r="GO282" s="3"/>
      <c r="GP282" s="3"/>
      <c r="GQ282" s="3"/>
      <c r="GR282" s="3"/>
      <c r="GS282" s="3"/>
      <c r="GT282" s="3"/>
      <c r="GU282" s="3"/>
      <c r="GV282" s="3"/>
      <c r="GW282" s="3"/>
      <c r="GX282" s="3"/>
      <c r="GY282" s="3"/>
      <c r="GZ282" s="3"/>
      <c r="HA282" s="3"/>
      <c r="HB282" s="3"/>
      <c r="HC282" s="3"/>
      <c r="HD282" s="3"/>
      <c r="HE282" s="3"/>
      <c r="HF282" s="3"/>
      <c r="HG282" s="3"/>
      <c r="HH282" s="3"/>
      <c r="HI282" s="3"/>
      <c r="HJ282" s="3"/>
      <c r="HK282" s="3"/>
      <c r="HL282" s="3"/>
      <c r="HM282" s="3"/>
      <c r="HN282" s="3"/>
      <c r="HO282" s="3"/>
      <c r="HP282" s="3"/>
      <c r="HQ282" s="3"/>
      <c r="HR282" s="3"/>
      <c r="HS282" s="3"/>
      <c r="HT282" s="3"/>
      <c r="HU282" s="3"/>
      <c r="HV282" s="3"/>
      <c r="HW282" s="3"/>
      <c r="HX282" s="3"/>
      <c r="HY282" s="3"/>
      <c r="HZ282" s="3"/>
      <c r="IA282" s="3"/>
      <c r="IB282" s="3"/>
      <c r="IC282" s="3"/>
      <c r="ID282" s="3"/>
      <c r="IE282" s="3"/>
      <c r="IF282" s="3"/>
      <c r="IG282" s="3"/>
      <c r="IH282" s="3"/>
      <c r="II282" s="3"/>
      <c r="IJ282" s="3"/>
      <c r="IK282" s="3"/>
      <c r="IL282" s="3"/>
      <c r="IM282" s="3"/>
      <c r="IN282" s="3"/>
      <c r="IO282" s="3"/>
      <c r="IP282" s="3"/>
      <c r="IQ282" s="3"/>
      <c r="IR282" s="3"/>
      <c r="IS282" s="3"/>
      <c r="IT282" s="3"/>
      <c r="IU282" s="3"/>
      <c r="IV282" s="3"/>
      <c r="IW282" s="3"/>
      <c r="IX282" s="3"/>
      <c r="IY282" s="3"/>
      <c r="IZ282" s="3"/>
      <c r="JA282" s="3"/>
      <c r="JB282" s="3"/>
      <c r="JC282" s="3"/>
      <c r="JD282" s="3"/>
      <c r="JE282" s="3"/>
      <c r="JF282" s="3"/>
      <c r="JG282" s="3"/>
      <c r="JH282" s="3"/>
      <c r="JI282" s="3"/>
      <c r="JJ282" s="3"/>
      <c r="JK282" s="3"/>
      <c r="JL282" s="3"/>
      <c r="JM282" s="3"/>
      <c r="JN282" s="3"/>
      <c r="JO282" s="3"/>
      <c r="JP282" s="3"/>
      <c r="JQ282" s="3"/>
      <c r="JR282" s="3"/>
      <c r="JS282" s="3"/>
      <c r="JT282" s="3"/>
      <c r="JU282" s="3"/>
      <c r="JV282" s="3"/>
      <c r="JW282" s="3"/>
      <c r="JX282" s="3"/>
      <c r="JY282" s="3"/>
      <c r="JZ282" s="3"/>
      <c r="KA282" s="3"/>
      <c r="KB282" s="3"/>
      <c r="KC282" s="3"/>
      <c r="KD282" s="3"/>
      <c r="KE282" s="3"/>
      <c r="KF282" s="3"/>
      <c r="KG282" s="3"/>
      <c r="KH282" s="3"/>
      <c r="KI282" s="3"/>
      <c r="KJ282" s="3"/>
      <c r="KK282" s="3"/>
      <c r="KL282" s="3"/>
      <c r="KM282" s="3"/>
      <c r="KN282" s="3"/>
      <c r="KO282" s="3"/>
      <c r="KP282" s="3"/>
      <c r="KQ282" s="3"/>
      <c r="KR282" s="3"/>
      <c r="KS282" s="3"/>
      <c r="KT282" s="3"/>
      <c r="KU282" s="3"/>
      <c r="KV282" s="3"/>
      <c r="KW282" s="3"/>
      <c r="KX282" s="3"/>
      <c r="KY282" s="3"/>
      <c r="KZ282" s="3"/>
      <c r="LA282" s="3"/>
      <c r="LB282" s="3"/>
      <c r="LC282" s="3"/>
      <c r="LD282" s="3"/>
      <c r="LE282" s="3"/>
      <c r="LF282" s="3"/>
      <c r="LG282" s="3"/>
      <c r="LH282" s="3"/>
      <c r="LI282" s="3"/>
      <c r="LJ282" s="3"/>
      <c r="LK282" s="3"/>
      <c r="LL282" s="3"/>
      <c r="LM282" s="3"/>
      <c r="LN282" s="3"/>
      <c r="LO282" s="3"/>
      <c r="LP282" s="3"/>
      <c r="LQ282" s="3"/>
      <c r="LR282" s="3"/>
      <c r="LS282" s="3"/>
      <c r="LT282" s="3"/>
      <c r="LU282" s="3"/>
      <c r="LV282" s="3"/>
      <c r="LW282" s="3"/>
      <c r="LX282" s="3"/>
      <c r="LY282" s="3"/>
      <c r="LZ282" s="3"/>
      <c r="MA282" s="3"/>
      <c r="MB282" s="3"/>
      <c r="MC282" s="3"/>
      <c r="MD282" s="3"/>
      <c r="ME282" s="3"/>
      <c r="MF282" s="3"/>
      <c r="MG282" s="3"/>
      <c r="MH282" s="3"/>
      <c r="MI282" s="3"/>
      <c r="MJ282" s="3"/>
      <c r="MK282" s="3"/>
      <c r="ML282" s="3"/>
      <c r="MM282" s="3"/>
      <c r="MN282" s="3"/>
      <c r="MO282" s="3"/>
      <c r="MP282" s="3"/>
      <c r="MQ282" s="3"/>
      <c r="MR282" s="3"/>
      <c r="MS282" s="3"/>
      <c r="MT282" s="3"/>
      <c r="MU282" s="3"/>
      <c r="MV282" s="3"/>
      <c r="MW282" s="3"/>
      <c r="MX282" s="3"/>
      <c r="MY282" s="3"/>
      <c r="MZ282" s="3"/>
      <c r="NA282" s="3"/>
      <c r="NB282" s="3"/>
      <c r="NC282" s="3"/>
      <c r="ND282" s="3"/>
      <c r="NE282" s="3"/>
      <c r="NF282" s="3"/>
      <c r="NG282" s="3"/>
      <c r="NH282" s="3"/>
      <c r="NI282" s="3"/>
      <c r="NJ282" s="3"/>
      <c r="NK282" s="3"/>
      <c r="NL282" s="3"/>
      <c r="NM282" s="3"/>
      <c r="NN282" s="3"/>
      <c r="NO282" s="3"/>
      <c r="NP282" s="3"/>
      <c r="NQ282" s="3"/>
      <c r="NR282" s="3"/>
      <c r="NS282" s="3"/>
      <c r="NT282" s="3"/>
      <c r="NU282" s="3"/>
      <c r="NV282" s="3"/>
      <c r="NW282" s="3"/>
      <c r="NX282" s="3"/>
      <c r="NY282" s="3"/>
      <c r="NZ282" s="3"/>
      <c r="OA282" s="3"/>
      <c r="OB282" s="3"/>
      <c r="OC282" s="3"/>
      <c r="OD282" s="3"/>
      <c r="OE282" s="3"/>
      <c r="OF282" s="3"/>
      <c r="OG282" s="3"/>
      <c r="OH282" s="3"/>
      <c r="OI282" s="3"/>
      <c r="OJ282" s="3"/>
      <c r="OK282" s="3"/>
      <c r="OL282" s="3"/>
      <c r="OM282" s="3"/>
      <c r="ON282" s="3"/>
      <c r="OO282" s="3"/>
      <c r="OP282" s="3"/>
      <c r="OQ282" s="3"/>
      <c r="OR282" s="3"/>
      <c r="OS282" s="3"/>
      <c r="OT282" s="3"/>
      <c r="OU282" s="3"/>
      <c r="OV282" s="3"/>
      <c r="OW282" s="3"/>
      <c r="OX282" s="3"/>
      <c r="OY282" s="3"/>
      <c r="OZ282" s="3"/>
      <c r="PA282" s="3"/>
      <c r="PB282" s="3"/>
      <c r="PC282" s="3"/>
      <c r="PD282" s="3"/>
      <c r="PE282" s="3"/>
    </row>
    <row r="283" spans="1:421" s="469" customFormat="1" ht="111" customHeight="1">
      <c r="A283" s="677">
        <v>54</v>
      </c>
      <c r="B283" s="600">
        <v>7000024508</v>
      </c>
      <c r="C283" s="600">
        <v>1790</v>
      </c>
      <c r="D283" s="600">
        <v>120</v>
      </c>
      <c r="E283" s="600">
        <v>490</v>
      </c>
      <c r="F283" s="600" t="s">
        <v>527</v>
      </c>
      <c r="G283" s="599">
        <v>100044167</v>
      </c>
      <c r="H283" s="321"/>
      <c r="I283" s="322"/>
      <c r="J283" s="321"/>
      <c r="K283" s="320"/>
      <c r="L283" s="600" t="s">
        <v>589</v>
      </c>
      <c r="M283" s="600" t="s">
        <v>219</v>
      </c>
      <c r="N283" s="600">
        <v>7</v>
      </c>
      <c r="O283" s="465"/>
      <c r="P283" s="601">
        <v>18</v>
      </c>
      <c r="Q283" s="318" t="str">
        <f t="shared" si="37"/>
        <v>INCLUDED</v>
      </c>
      <c r="R283" s="318" t="str">
        <f t="shared" si="38"/>
        <v>INCLUDED</v>
      </c>
      <c r="S283" s="318" t="str">
        <f t="shared" si="39"/>
        <v>INCLUDED</v>
      </c>
      <c r="T283" s="466">
        <f t="shared" si="9"/>
        <v>0</v>
      </c>
      <c r="U283" s="300">
        <f t="shared" si="10"/>
        <v>0</v>
      </c>
      <c r="V283" s="371">
        <f>Discount!$J$36</f>
        <v>0</v>
      </c>
      <c r="W283" s="300">
        <f t="shared" si="11"/>
        <v>0</v>
      </c>
      <c r="X283" s="301">
        <f t="shared" si="12"/>
        <v>0</v>
      </c>
      <c r="Y283" s="467">
        <f t="shared" si="13"/>
        <v>0</v>
      </c>
      <c r="Z283" s="546">
        <f t="shared" si="14"/>
        <v>0</v>
      </c>
      <c r="AA283" s="467">
        <f t="shared" si="15"/>
        <v>0</v>
      </c>
      <c r="AB283" s="468">
        <f t="shared" si="16"/>
        <v>0</v>
      </c>
      <c r="AC283" s="467">
        <f t="shared" si="17"/>
        <v>0</v>
      </c>
      <c r="AD283" s="468"/>
      <c r="AE283" s="550"/>
      <c r="AF283" s="6"/>
      <c r="AG283" s="6"/>
      <c r="AH283" s="6"/>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c r="FV283" s="3"/>
      <c r="FW283" s="3"/>
      <c r="FX283" s="3"/>
      <c r="FY283" s="3"/>
      <c r="FZ283" s="3"/>
      <c r="GA283" s="3"/>
      <c r="GB283" s="3"/>
      <c r="GC283" s="3"/>
      <c r="GD283" s="3"/>
      <c r="GE283" s="3"/>
      <c r="GF283" s="3"/>
      <c r="GG283" s="3"/>
      <c r="GH283" s="3"/>
      <c r="GI283" s="3"/>
      <c r="GJ283" s="3"/>
      <c r="GK283" s="3"/>
      <c r="GL283" s="3"/>
      <c r="GM283" s="3"/>
      <c r="GN283" s="3"/>
      <c r="GO283" s="3"/>
      <c r="GP283" s="3"/>
      <c r="GQ283" s="3"/>
      <c r="GR283" s="3"/>
      <c r="GS283" s="3"/>
      <c r="GT283" s="3"/>
      <c r="GU283" s="3"/>
      <c r="GV283" s="3"/>
      <c r="GW283" s="3"/>
      <c r="GX283" s="3"/>
      <c r="GY283" s="3"/>
      <c r="GZ283" s="3"/>
      <c r="HA283" s="3"/>
      <c r="HB283" s="3"/>
      <c r="HC283" s="3"/>
      <c r="HD283" s="3"/>
      <c r="HE283" s="3"/>
      <c r="HF283" s="3"/>
      <c r="HG283" s="3"/>
      <c r="HH283" s="3"/>
      <c r="HI283" s="3"/>
      <c r="HJ283" s="3"/>
      <c r="HK283" s="3"/>
      <c r="HL283" s="3"/>
      <c r="HM283" s="3"/>
      <c r="HN283" s="3"/>
      <c r="HO283" s="3"/>
      <c r="HP283" s="3"/>
      <c r="HQ283" s="3"/>
      <c r="HR283" s="3"/>
      <c r="HS283" s="3"/>
      <c r="HT283" s="3"/>
      <c r="HU283" s="3"/>
      <c r="HV283" s="3"/>
      <c r="HW283" s="3"/>
      <c r="HX283" s="3"/>
      <c r="HY283" s="3"/>
      <c r="HZ283" s="3"/>
      <c r="IA283" s="3"/>
      <c r="IB283" s="3"/>
      <c r="IC283" s="3"/>
      <c r="ID283" s="3"/>
      <c r="IE283" s="3"/>
      <c r="IF283" s="3"/>
      <c r="IG283" s="3"/>
      <c r="IH283" s="3"/>
      <c r="II283" s="3"/>
      <c r="IJ283" s="3"/>
      <c r="IK283" s="3"/>
      <c r="IL283" s="3"/>
      <c r="IM283" s="3"/>
      <c r="IN283" s="3"/>
      <c r="IO283" s="3"/>
      <c r="IP283" s="3"/>
      <c r="IQ283" s="3"/>
      <c r="IR283" s="3"/>
      <c r="IS283" s="3"/>
      <c r="IT283" s="3"/>
      <c r="IU283" s="3"/>
      <c r="IV283" s="3"/>
      <c r="IW283" s="3"/>
      <c r="IX283" s="3"/>
      <c r="IY283" s="3"/>
      <c r="IZ283" s="3"/>
      <c r="JA283" s="3"/>
      <c r="JB283" s="3"/>
      <c r="JC283" s="3"/>
      <c r="JD283" s="3"/>
      <c r="JE283" s="3"/>
      <c r="JF283" s="3"/>
      <c r="JG283" s="3"/>
      <c r="JH283" s="3"/>
      <c r="JI283" s="3"/>
      <c r="JJ283" s="3"/>
      <c r="JK283" s="3"/>
      <c r="JL283" s="3"/>
      <c r="JM283" s="3"/>
      <c r="JN283" s="3"/>
      <c r="JO283" s="3"/>
      <c r="JP283" s="3"/>
      <c r="JQ283" s="3"/>
      <c r="JR283" s="3"/>
      <c r="JS283" s="3"/>
      <c r="JT283" s="3"/>
      <c r="JU283" s="3"/>
      <c r="JV283" s="3"/>
      <c r="JW283" s="3"/>
      <c r="JX283" s="3"/>
      <c r="JY283" s="3"/>
      <c r="JZ283" s="3"/>
      <c r="KA283" s="3"/>
      <c r="KB283" s="3"/>
      <c r="KC283" s="3"/>
      <c r="KD283" s="3"/>
      <c r="KE283" s="3"/>
      <c r="KF283" s="3"/>
      <c r="KG283" s="3"/>
      <c r="KH283" s="3"/>
      <c r="KI283" s="3"/>
      <c r="KJ283" s="3"/>
      <c r="KK283" s="3"/>
      <c r="KL283" s="3"/>
      <c r="KM283" s="3"/>
      <c r="KN283" s="3"/>
      <c r="KO283" s="3"/>
      <c r="KP283" s="3"/>
      <c r="KQ283" s="3"/>
      <c r="KR283" s="3"/>
      <c r="KS283" s="3"/>
      <c r="KT283" s="3"/>
      <c r="KU283" s="3"/>
      <c r="KV283" s="3"/>
      <c r="KW283" s="3"/>
      <c r="KX283" s="3"/>
      <c r="KY283" s="3"/>
      <c r="KZ283" s="3"/>
      <c r="LA283" s="3"/>
      <c r="LB283" s="3"/>
      <c r="LC283" s="3"/>
      <c r="LD283" s="3"/>
      <c r="LE283" s="3"/>
      <c r="LF283" s="3"/>
      <c r="LG283" s="3"/>
      <c r="LH283" s="3"/>
      <c r="LI283" s="3"/>
      <c r="LJ283" s="3"/>
      <c r="LK283" s="3"/>
      <c r="LL283" s="3"/>
      <c r="LM283" s="3"/>
      <c r="LN283" s="3"/>
      <c r="LO283" s="3"/>
      <c r="LP283" s="3"/>
      <c r="LQ283" s="3"/>
      <c r="LR283" s="3"/>
      <c r="LS283" s="3"/>
      <c r="LT283" s="3"/>
      <c r="LU283" s="3"/>
      <c r="LV283" s="3"/>
      <c r="LW283" s="3"/>
      <c r="LX283" s="3"/>
      <c r="LY283" s="3"/>
      <c r="LZ283" s="3"/>
      <c r="MA283" s="3"/>
      <c r="MB283" s="3"/>
      <c r="MC283" s="3"/>
      <c r="MD283" s="3"/>
      <c r="ME283" s="3"/>
      <c r="MF283" s="3"/>
      <c r="MG283" s="3"/>
      <c r="MH283" s="3"/>
      <c r="MI283" s="3"/>
      <c r="MJ283" s="3"/>
      <c r="MK283" s="3"/>
      <c r="ML283" s="3"/>
      <c r="MM283" s="3"/>
      <c r="MN283" s="3"/>
      <c r="MO283" s="3"/>
      <c r="MP283" s="3"/>
      <c r="MQ283" s="3"/>
      <c r="MR283" s="3"/>
      <c r="MS283" s="3"/>
      <c r="MT283" s="3"/>
      <c r="MU283" s="3"/>
      <c r="MV283" s="3"/>
      <c r="MW283" s="3"/>
      <c r="MX283" s="3"/>
      <c r="MY283" s="3"/>
      <c r="MZ283" s="3"/>
      <c r="NA283" s="3"/>
      <c r="NB283" s="3"/>
      <c r="NC283" s="3"/>
      <c r="ND283" s="3"/>
      <c r="NE283" s="3"/>
      <c r="NF283" s="3"/>
      <c r="NG283" s="3"/>
      <c r="NH283" s="3"/>
      <c r="NI283" s="3"/>
      <c r="NJ283" s="3"/>
      <c r="NK283" s="3"/>
      <c r="NL283" s="3"/>
      <c r="NM283" s="3"/>
      <c r="NN283" s="3"/>
      <c r="NO283" s="3"/>
      <c r="NP283" s="3"/>
      <c r="NQ283" s="3"/>
      <c r="NR283" s="3"/>
      <c r="NS283" s="3"/>
      <c r="NT283" s="3"/>
      <c r="NU283" s="3"/>
      <c r="NV283" s="3"/>
      <c r="NW283" s="3"/>
      <c r="NX283" s="3"/>
      <c r="NY283" s="3"/>
      <c r="NZ283" s="3"/>
      <c r="OA283" s="3"/>
      <c r="OB283" s="3"/>
      <c r="OC283" s="3"/>
      <c r="OD283" s="3"/>
      <c r="OE283" s="3"/>
      <c r="OF283" s="3"/>
      <c r="OG283" s="3"/>
      <c r="OH283" s="3"/>
      <c r="OI283" s="3"/>
      <c r="OJ283" s="3"/>
      <c r="OK283" s="3"/>
      <c r="OL283" s="3"/>
      <c r="OM283" s="3"/>
      <c r="ON283" s="3"/>
      <c r="OO283" s="3"/>
      <c r="OP283" s="3"/>
      <c r="OQ283" s="3"/>
      <c r="OR283" s="3"/>
      <c r="OS283" s="3"/>
      <c r="OT283" s="3"/>
      <c r="OU283" s="3"/>
      <c r="OV283" s="3"/>
      <c r="OW283" s="3"/>
      <c r="OX283" s="3"/>
      <c r="OY283" s="3"/>
      <c r="OZ283" s="3"/>
      <c r="PA283" s="3"/>
      <c r="PB283" s="3"/>
      <c r="PC283" s="3"/>
      <c r="PD283" s="3"/>
      <c r="PE283" s="3"/>
    </row>
    <row r="284" spans="1:421" s="469" customFormat="1" ht="111" customHeight="1">
      <c r="A284" s="677">
        <v>55</v>
      </c>
      <c r="B284" s="600">
        <v>7000024508</v>
      </c>
      <c r="C284" s="600">
        <v>1790</v>
      </c>
      <c r="D284" s="600">
        <v>120</v>
      </c>
      <c r="E284" s="600">
        <v>500</v>
      </c>
      <c r="F284" s="600" t="s">
        <v>527</v>
      </c>
      <c r="G284" s="599">
        <v>100044166</v>
      </c>
      <c r="H284" s="321"/>
      <c r="I284" s="322"/>
      <c r="J284" s="321"/>
      <c r="K284" s="320"/>
      <c r="L284" s="600" t="s">
        <v>590</v>
      </c>
      <c r="M284" s="600" t="s">
        <v>219</v>
      </c>
      <c r="N284" s="600">
        <v>44</v>
      </c>
      <c r="O284" s="465"/>
      <c r="P284" s="601">
        <v>18</v>
      </c>
      <c r="Q284" s="318" t="str">
        <f t="shared" si="37"/>
        <v>INCLUDED</v>
      </c>
      <c r="R284" s="318" t="str">
        <f t="shared" si="38"/>
        <v>INCLUDED</v>
      </c>
      <c r="S284" s="318" t="str">
        <f t="shared" si="39"/>
        <v>INCLUDED</v>
      </c>
      <c r="T284" s="466">
        <f t="shared" si="9"/>
        <v>0</v>
      </c>
      <c r="U284" s="300">
        <f t="shared" si="10"/>
        <v>0</v>
      </c>
      <c r="V284" s="371">
        <f>Discount!$J$36</f>
        <v>0</v>
      </c>
      <c r="W284" s="300">
        <f t="shared" si="11"/>
        <v>0</v>
      </c>
      <c r="X284" s="301">
        <f t="shared" si="12"/>
        <v>0</v>
      </c>
      <c r="Y284" s="467">
        <f t="shared" si="13"/>
        <v>0</v>
      </c>
      <c r="Z284" s="546">
        <f t="shared" si="14"/>
        <v>0</v>
      </c>
      <c r="AA284" s="467">
        <f t="shared" si="15"/>
        <v>0</v>
      </c>
      <c r="AB284" s="468">
        <f t="shared" si="16"/>
        <v>0</v>
      </c>
      <c r="AC284" s="467">
        <f t="shared" si="17"/>
        <v>0</v>
      </c>
      <c r="AD284" s="468"/>
      <c r="AE284" s="550"/>
      <c r="AF284" s="6"/>
      <c r="AG284" s="6"/>
      <c r="AH284" s="6"/>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c r="FV284" s="3"/>
      <c r="FW284" s="3"/>
      <c r="FX284" s="3"/>
      <c r="FY284" s="3"/>
      <c r="FZ284" s="3"/>
      <c r="GA284" s="3"/>
      <c r="GB284" s="3"/>
      <c r="GC284" s="3"/>
      <c r="GD284" s="3"/>
      <c r="GE284" s="3"/>
      <c r="GF284" s="3"/>
      <c r="GG284" s="3"/>
      <c r="GH284" s="3"/>
      <c r="GI284" s="3"/>
      <c r="GJ284" s="3"/>
      <c r="GK284" s="3"/>
      <c r="GL284" s="3"/>
      <c r="GM284" s="3"/>
      <c r="GN284" s="3"/>
      <c r="GO284" s="3"/>
      <c r="GP284" s="3"/>
      <c r="GQ284" s="3"/>
      <c r="GR284" s="3"/>
      <c r="GS284" s="3"/>
      <c r="GT284" s="3"/>
      <c r="GU284" s="3"/>
      <c r="GV284" s="3"/>
      <c r="GW284" s="3"/>
      <c r="GX284" s="3"/>
      <c r="GY284" s="3"/>
      <c r="GZ284" s="3"/>
      <c r="HA284" s="3"/>
      <c r="HB284" s="3"/>
      <c r="HC284" s="3"/>
      <c r="HD284" s="3"/>
      <c r="HE284" s="3"/>
      <c r="HF284" s="3"/>
      <c r="HG284" s="3"/>
      <c r="HH284" s="3"/>
      <c r="HI284" s="3"/>
      <c r="HJ284" s="3"/>
      <c r="HK284" s="3"/>
      <c r="HL284" s="3"/>
      <c r="HM284" s="3"/>
      <c r="HN284" s="3"/>
      <c r="HO284" s="3"/>
      <c r="HP284" s="3"/>
      <c r="HQ284" s="3"/>
      <c r="HR284" s="3"/>
      <c r="HS284" s="3"/>
      <c r="HT284" s="3"/>
      <c r="HU284" s="3"/>
      <c r="HV284" s="3"/>
      <c r="HW284" s="3"/>
      <c r="HX284" s="3"/>
      <c r="HY284" s="3"/>
      <c r="HZ284" s="3"/>
      <c r="IA284" s="3"/>
      <c r="IB284" s="3"/>
      <c r="IC284" s="3"/>
      <c r="ID284" s="3"/>
      <c r="IE284" s="3"/>
      <c r="IF284" s="3"/>
      <c r="IG284" s="3"/>
      <c r="IH284" s="3"/>
      <c r="II284" s="3"/>
      <c r="IJ284" s="3"/>
      <c r="IK284" s="3"/>
      <c r="IL284" s="3"/>
      <c r="IM284" s="3"/>
      <c r="IN284" s="3"/>
      <c r="IO284" s="3"/>
      <c r="IP284" s="3"/>
      <c r="IQ284" s="3"/>
      <c r="IR284" s="3"/>
      <c r="IS284" s="3"/>
      <c r="IT284" s="3"/>
      <c r="IU284" s="3"/>
      <c r="IV284" s="3"/>
      <c r="IW284" s="3"/>
      <c r="IX284" s="3"/>
      <c r="IY284" s="3"/>
      <c r="IZ284" s="3"/>
      <c r="JA284" s="3"/>
      <c r="JB284" s="3"/>
      <c r="JC284" s="3"/>
      <c r="JD284" s="3"/>
      <c r="JE284" s="3"/>
      <c r="JF284" s="3"/>
      <c r="JG284" s="3"/>
      <c r="JH284" s="3"/>
      <c r="JI284" s="3"/>
      <c r="JJ284" s="3"/>
      <c r="JK284" s="3"/>
      <c r="JL284" s="3"/>
      <c r="JM284" s="3"/>
      <c r="JN284" s="3"/>
      <c r="JO284" s="3"/>
      <c r="JP284" s="3"/>
      <c r="JQ284" s="3"/>
      <c r="JR284" s="3"/>
      <c r="JS284" s="3"/>
      <c r="JT284" s="3"/>
      <c r="JU284" s="3"/>
      <c r="JV284" s="3"/>
      <c r="JW284" s="3"/>
      <c r="JX284" s="3"/>
      <c r="JY284" s="3"/>
      <c r="JZ284" s="3"/>
      <c r="KA284" s="3"/>
      <c r="KB284" s="3"/>
      <c r="KC284" s="3"/>
      <c r="KD284" s="3"/>
      <c r="KE284" s="3"/>
      <c r="KF284" s="3"/>
      <c r="KG284" s="3"/>
      <c r="KH284" s="3"/>
      <c r="KI284" s="3"/>
      <c r="KJ284" s="3"/>
      <c r="KK284" s="3"/>
      <c r="KL284" s="3"/>
      <c r="KM284" s="3"/>
      <c r="KN284" s="3"/>
      <c r="KO284" s="3"/>
      <c r="KP284" s="3"/>
      <c r="KQ284" s="3"/>
      <c r="KR284" s="3"/>
      <c r="KS284" s="3"/>
      <c r="KT284" s="3"/>
      <c r="KU284" s="3"/>
      <c r="KV284" s="3"/>
      <c r="KW284" s="3"/>
      <c r="KX284" s="3"/>
      <c r="KY284" s="3"/>
      <c r="KZ284" s="3"/>
      <c r="LA284" s="3"/>
      <c r="LB284" s="3"/>
      <c r="LC284" s="3"/>
      <c r="LD284" s="3"/>
      <c r="LE284" s="3"/>
      <c r="LF284" s="3"/>
      <c r="LG284" s="3"/>
      <c r="LH284" s="3"/>
      <c r="LI284" s="3"/>
      <c r="LJ284" s="3"/>
      <c r="LK284" s="3"/>
      <c r="LL284" s="3"/>
      <c r="LM284" s="3"/>
      <c r="LN284" s="3"/>
      <c r="LO284" s="3"/>
      <c r="LP284" s="3"/>
      <c r="LQ284" s="3"/>
      <c r="LR284" s="3"/>
      <c r="LS284" s="3"/>
      <c r="LT284" s="3"/>
      <c r="LU284" s="3"/>
      <c r="LV284" s="3"/>
      <c r="LW284" s="3"/>
      <c r="LX284" s="3"/>
      <c r="LY284" s="3"/>
      <c r="LZ284" s="3"/>
      <c r="MA284" s="3"/>
      <c r="MB284" s="3"/>
      <c r="MC284" s="3"/>
      <c r="MD284" s="3"/>
      <c r="ME284" s="3"/>
      <c r="MF284" s="3"/>
      <c r="MG284" s="3"/>
      <c r="MH284" s="3"/>
      <c r="MI284" s="3"/>
      <c r="MJ284" s="3"/>
      <c r="MK284" s="3"/>
      <c r="ML284" s="3"/>
      <c r="MM284" s="3"/>
      <c r="MN284" s="3"/>
      <c r="MO284" s="3"/>
      <c r="MP284" s="3"/>
      <c r="MQ284" s="3"/>
      <c r="MR284" s="3"/>
      <c r="MS284" s="3"/>
      <c r="MT284" s="3"/>
      <c r="MU284" s="3"/>
      <c r="MV284" s="3"/>
      <c r="MW284" s="3"/>
      <c r="MX284" s="3"/>
      <c r="MY284" s="3"/>
      <c r="MZ284" s="3"/>
      <c r="NA284" s="3"/>
      <c r="NB284" s="3"/>
      <c r="NC284" s="3"/>
      <c r="ND284" s="3"/>
      <c r="NE284" s="3"/>
      <c r="NF284" s="3"/>
      <c r="NG284" s="3"/>
      <c r="NH284" s="3"/>
      <c r="NI284" s="3"/>
      <c r="NJ284" s="3"/>
      <c r="NK284" s="3"/>
      <c r="NL284" s="3"/>
      <c r="NM284" s="3"/>
      <c r="NN284" s="3"/>
      <c r="NO284" s="3"/>
      <c r="NP284" s="3"/>
      <c r="NQ284" s="3"/>
      <c r="NR284" s="3"/>
      <c r="NS284" s="3"/>
      <c r="NT284" s="3"/>
      <c r="NU284" s="3"/>
      <c r="NV284" s="3"/>
      <c r="NW284" s="3"/>
      <c r="NX284" s="3"/>
      <c r="NY284" s="3"/>
      <c r="NZ284" s="3"/>
      <c r="OA284" s="3"/>
      <c r="OB284" s="3"/>
      <c r="OC284" s="3"/>
      <c r="OD284" s="3"/>
      <c r="OE284" s="3"/>
      <c r="OF284" s="3"/>
      <c r="OG284" s="3"/>
      <c r="OH284" s="3"/>
      <c r="OI284" s="3"/>
      <c r="OJ284" s="3"/>
      <c r="OK284" s="3"/>
      <c r="OL284" s="3"/>
      <c r="OM284" s="3"/>
      <c r="ON284" s="3"/>
      <c r="OO284" s="3"/>
      <c r="OP284" s="3"/>
      <c r="OQ284" s="3"/>
      <c r="OR284" s="3"/>
      <c r="OS284" s="3"/>
      <c r="OT284" s="3"/>
      <c r="OU284" s="3"/>
      <c r="OV284" s="3"/>
      <c r="OW284" s="3"/>
      <c r="OX284" s="3"/>
      <c r="OY284" s="3"/>
      <c r="OZ284" s="3"/>
      <c r="PA284" s="3"/>
      <c r="PB284" s="3"/>
      <c r="PC284" s="3"/>
      <c r="PD284" s="3"/>
      <c r="PE284" s="3"/>
    </row>
    <row r="285" spans="1:421" s="469" customFormat="1" ht="111" customHeight="1">
      <c r="A285" s="677">
        <v>56</v>
      </c>
      <c r="B285" s="600">
        <v>7000024508</v>
      </c>
      <c r="C285" s="600">
        <v>1790</v>
      </c>
      <c r="D285" s="600">
        <v>120</v>
      </c>
      <c r="E285" s="600">
        <v>510</v>
      </c>
      <c r="F285" s="600" t="s">
        <v>527</v>
      </c>
      <c r="G285" s="599">
        <v>100044165</v>
      </c>
      <c r="H285" s="321"/>
      <c r="I285" s="322"/>
      <c r="J285" s="321"/>
      <c r="K285" s="320"/>
      <c r="L285" s="600" t="s">
        <v>591</v>
      </c>
      <c r="M285" s="600" t="s">
        <v>219</v>
      </c>
      <c r="N285" s="600">
        <v>132</v>
      </c>
      <c r="O285" s="465"/>
      <c r="P285" s="601">
        <v>18</v>
      </c>
      <c r="Q285" s="318" t="str">
        <f t="shared" si="37"/>
        <v>INCLUDED</v>
      </c>
      <c r="R285" s="318" t="str">
        <f t="shared" si="38"/>
        <v>INCLUDED</v>
      </c>
      <c r="S285" s="318" t="str">
        <f t="shared" si="39"/>
        <v>INCLUDED</v>
      </c>
      <c r="T285" s="466">
        <f t="shared" si="9"/>
        <v>0</v>
      </c>
      <c r="U285" s="300">
        <f t="shared" si="10"/>
        <v>0</v>
      </c>
      <c r="V285" s="371">
        <f>Discount!$J$36</f>
        <v>0</v>
      </c>
      <c r="W285" s="300">
        <f t="shared" si="11"/>
        <v>0</v>
      </c>
      <c r="X285" s="301">
        <f t="shared" si="12"/>
        <v>0</v>
      </c>
      <c r="Y285" s="467">
        <f t="shared" si="13"/>
        <v>0</v>
      </c>
      <c r="Z285" s="546">
        <f t="shared" si="14"/>
        <v>0</v>
      </c>
      <c r="AA285" s="467">
        <f t="shared" si="15"/>
        <v>0</v>
      </c>
      <c r="AB285" s="468">
        <f t="shared" si="16"/>
        <v>0</v>
      </c>
      <c r="AC285" s="467">
        <f t="shared" si="17"/>
        <v>0</v>
      </c>
      <c r="AD285" s="468"/>
      <c r="AE285" s="550"/>
      <c r="AF285" s="6"/>
      <c r="AG285" s="6"/>
      <c r="AH285" s="6"/>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c r="FV285" s="3"/>
      <c r="FW285" s="3"/>
      <c r="FX285" s="3"/>
      <c r="FY285" s="3"/>
      <c r="FZ285" s="3"/>
      <c r="GA285" s="3"/>
      <c r="GB285" s="3"/>
      <c r="GC285" s="3"/>
      <c r="GD285" s="3"/>
      <c r="GE285" s="3"/>
      <c r="GF285" s="3"/>
      <c r="GG285" s="3"/>
      <c r="GH285" s="3"/>
      <c r="GI285" s="3"/>
      <c r="GJ285" s="3"/>
      <c r="GK285" s="3"/>
      <c r="GL285" s="3"/>
      <c r="GM285" s="3"/>
      <c r="GN285" s="3"/>
      <c r="GO285" s="3"/>
      <c r="GP285" s="3"/>
      <c r="GQ285" s="3"/>
      <c r="GR285" s="3"/>
      <c r="GS285" s="3"/>
      <c r="GT285" s="3"/>
      <c r="GU285" s="3"/>
      <c r="GV285" s="3"/>
      <c r="GW285" s="3"/>
      <c r="GX285" s="3"/>
      <c r="GY285" s="3"/>
      <c r="GZ285" s="3"/>
      <c r="HA285" s="3"/>
      <c r="HB285" s="3"/>
      <c r="HC285" s="3"/>
      <c r="HD285" s="3"/>
      <c r="HE285" s="3"/>
      <c r="HF285" s="3"/>
      <c r="HG285" s="3"/>
      <c r="HH285" s="3"/>
      <c r="HI285" s="3"/>
      <c r="HJ285" s="3"/>
      <c r="HK285" s="3"/>
      <c r="HL285" s="3"/>
      <c r="HM285" s="3"/>
      <c r="HN285" s="3"/>
      <c r="HO285" s="3"/>
      <c r="HP285" s="3"/>
      <c r="HQ285" s="3"/>
      <c r="HR285" s="3"/>
      <c r="HS285" s="3"/>
      <c r="HT285" s="3"/>
      <c r="HU285" s="3"/>
      <c r="HV285" s="3"/>
      <c r="HW285" s="3"/>
      <c r="HX285" s="3"/>
      <c r="HY285" s="3"/>
      <c r="HZ285" s="3"/>
      <c r="IA285" s="3"/>
      <c r="IB285" s="3"/>
      <c r="IC285" s="3"/>
      <c r="ID285" s="3"/>
      <c r="IE285" s="3"/>
      <c r="IF285" s="3"/>
      <c r="IG285" s="3"/>
      <c r="IH285" s="3"/>
      <c r="II285" s="3"/>
      <c r="IJ285" s="3"/>
      <c r="IK285" s="3"/>
      <c r="IL285" s="3"/>
      <c r="IM285" s="3"/>
      <c r="IN285" s="3"/>
      <c r="IO285" s="3"/>
      <c r="IP285" s="3"/>
      <c r="IQ285" s="3"/>
      <c r="IR285" s="3"/>
      <c r="IS285" s="3"/>
      <c r="IT285" s="3"/>
      <c r="IU285" s="3"/>
      <c r="IV285" s="3"/>
      <c r="IW285" s="3"/>
      <c r="IX285" s="3"/>
      <c r="IY285" s="3"/>
      <c r="IZ285" s="3"/>
      <c r="JA285" s="3"/>
      <c r="JB285" s="3"/>
      <c r="JC285" s="3"/>
      <c r="JD285" s="3"/>
      <c r="JE285" s="3"/>
      <c r="JF285" s="3"/>
      <c r="JG285" s="3"/>
      <c r="JH285" s="3"/>
      <c r="JI285" s="3"/>
      <c r="JJ285" s="3"/>
      <c r="JK285" s="3"/>
      <c r="JL285" s="3"/>
      <c r="JM285" s="3"/>
      <c r="JN285" s="3"/>
      <c r="JO285" s="3"/>
      <c r="JP285" s="3"/>
      <c r="JQ285" s="3"/>
      <c r="JR285" s="3"/>
      <c r="JS285" s="3"/>
      <c r="JT285" s="3"/>
      <c r="JU285" s="3"/>
      <c r="JV285" s="3"/>
      <c r="JW285" s="3"/>
      <c r="JX285" s="3"/>
      <c r="JY285" s="3"/>
      <c r="JZ285" s="3"/>
      <c r="KA285" s="3"/>
      <c r="KB285" s="3"/>
      <c r="KC285" s="3"/>
      <c r="KD285" s="3"/>
      <c r="KE285" s="3"/>
      <c r="KF285" s="3"/>
      <c r="KG285" s="3"/>
      <c r="KH285" s="3"/>
      <c r="KI285" s="3"/>
      <c r="KJ285" s="3"/>
      <c r="KK285" s="3"/>
      <c r="KL285" s="3"/>
      <c r="KM285" s="3"/>
      <c r="KN285" s="3"/>
      <c r="KO285" s="3"/>
      <c r="KP285" s="3"/>
      <c r="KQ285" s="3"/>
      <c r="KR285" s="3"/>
      <c r="KS285" s="3"/>
      <c r="KT285" s="3"/>
      <c r="KU285" s="3"/>
      <c r="KV285" s="3"/>
      <c r="KW285" s="3"/>
      <c r="KX285" s="3"/>
      <c r="KY285" s="3"/>
      <c r="KZ285" s="3"/>
      <c r="LA285" s="3"/>
      <c r="LB285" s="3"/>
      <c r="LC285" s="3"/>
      <c r="LD285" s="3"/>
      <c r="LE285" s="3"/>
      <c r="LF285" s="3"/>
      <c r="LG285" s="3"/>
      <c r="LH285" s="3"/>
      <c r="LI285" s="3"/>
      <c r="LJ285" s="3"/>
      <c r="LK285" s="3"/>
      <c r="LL285" s="3"/>
      <c r="LM285" s="3"/>
      <c r="LN285" s="3"/>
      <c r="LO285" s="3"/>
      <c r="LP285" s="3"/>
      <c r="LQ285" s="3"/>
      <c r="LR285" s="3"/>
      <c r="LS285" s="3"/>
      <c r="LT285" s="3"/>
      <c r="LU285" s="3"/>
      <c r="LV285" s="3"/>
      <c r="LW285" s="3"/>
      <c r="LX285" s="3"/>
      <c r="LY285" s="3"/>
      <c r="LZ285" s="3"/>
      <c r="MA285" s="3"/>
      <c r="MB285" s="3"/>
      <c r="MC285" s="3"/>
      <c r="MD285" s="3"/>
      <c r="ME285" s="3"/>
      <c r="MF285" s="3"/>
      <c r="MG285" s="3"/>
      <c r="MH285" s="3"/>
      <c r="MI285" s="3"/>
      <c r="MJ285" s="3"/>
      <c r="MK285" s="3"/>
      <c r="ML285" s="3"/>
      <c r="MM285" s="3"/>
      <c r="MN285" s="3"/>
      <c r="MO285" s="3"/>
      <c r="MP285" s="3"/>
      <c r="MQ285" s="3"/>
      <c r="MR285" s="3"/>
      <c r="MS285" s="3"/>
      <c r="MT285" s="3"/>
      <c r="MU285" s="3"/>
      <c r="MV285" s="3"/>
      <c r="MW285" s="3"/>
      <c r="MX285" s="3"/>
      <c r="MY285" s="3"/>
      <c r="MZ285" s="3"/>
      <c r="NA285" s="3"/>
      <c r="NB285" s="3"/>
      <c r="NC285" s="3"/>
      <c r="ND285" s="3"/>
      <c r="NE285" s="3"/>
      <c r="NF285" s="3"/>
      <c r="NG285" s="3"/>
      <c r="NH285" s="3"/>
      <c r="NI285" s="3"/>
      <c r="NJ285" s="3"/>
      <c r="NK285" s="3"/>
      <c r="NL285" s="3"/>
      <c r="NM285" s="3"/>
      <c r="NN285" s="3"/>
      <c r="NO285" s="3"/>
      <c r="NP285" s="3"/>
      <c r="NQ285" s="3"/>
      <c r="NR285" s="3"/>
      <c r="NS285" s="3"/>
      <c r="NT285" s="3"/>
      <c r="NU285" s="3"/>
      <c r="NV285" s="3"/>
      <c r="NW285" s="3"/>
      <c r="NX285" s="3"/>
      <c r="NY285" s="3"/>
      <c r="NZ285" s="3"/>
      <c r="OA285" s="3"/>
      <c r="OB285" s="3"/>
      <c r="OC285" s="3"/>
      <c r="OD285" s="3"/>
      <c r="OE285" s="3"/>
      <c r="OF285" s="3"/>
      <c r="OG285" s="3"/>
      <c r="OH285" s="3"/>
      <c r="OI285" s="3"/>
      <c r="OJ285" s="3"/>
      <c r="OK285" s="3"/>
      <c r="OL285" s="3"/>
      <c r="OM285" s="3"/>
      <c r="ON285" s="3"/>
      <c r="OO285" s="3"/>
      <c r="OP285" s="3"/>
      <c r="OQ285" s="3"/>
      <c r="OR285" s="3"/>
      <c r="OS285" s="3"/>
      <c r="OT285" s="3"/>
      <c r="OU285" s="3"/>
      <c r="OV285" s="3"/>
      <c r="OW285" s="3"/>
      <c r="OX285" s="3"/>
      <c r="OY285" s="3"/>
      <c r="OZ285" s="3"/>
      <c r="PA285" s="3"/>
      <c r="PB285" s="3"/>
      <c r="PC285" s="3"/>
      <c r="PD285" s="3"/>
      <c r="PE285" s="3"/>
    </row>
    <row r="286" spans="1:421" s="469" customFormat="1" ht="111" customHeight="1">
      <c r="A286" s="677">
        <v>57</v>
      </c>
      <c r="B286" s="600">
        <v>7000024508</v>
      </c>
      <c r="C286" s="600">
        <v>1790</v>
      </c>
      <c r="D286" s="600">
        <v>120</v>
      </c>
      <c r="E286" s="600">
        <v>520</v>
      </c>
      <c r="F286" s="600" t="s">
        <v>527</v>
      </c>
      <c r="G286" s="599">
        <v>100044164</v>
      </c>
      <c r="H286" s="321"/>
      <c r="I286" s="322"/>
      <c r="J286" s="321"/>
      <c r="K286" s="320"/>
      <c r="L286" s="600" t="s">
        <v>592</v>
      </c>
      <c r="M286" s="600" t="s">
        <v>219</v>
      </c>
      <c r="N286" s="600">
        <v>7</v>
      </c>
      <c r="O286" s="465"/>
      <c r="P286" s="601">
        <v>18</v>
      </c>
      <c r="Q286" s="318" t="str">
        <f t="shared" si="37"/>
        <v>INCLUDED</v>
      </c>
      <c r="R286" s="318" t="str">
        <f t="shared" si="38"/>
        <v>INCLUDED</v>
      </c>
      <c r="S286" s="318" t="str">
        <f t="shared" si="39"/>
        <v>INCLUDED</v>
      </c>
      <c r="T286" s="466">
        <f t="shared" si="9"/>
        <v>0</v>
      </c>
      <c r="U286" s="300">
        <f t="shared" si="10"/>
        <v>0</v>
      </c>
      <c r="V286" s="371">
        <f>Discount!$J$36</f>
        <v>0</v>
      </c>
      <c r="W286" s="300">
        <f t="shared" si="11"/>
        <v>0</v>
      </c>
      <c r="X286" s="301">
        <f t="shared" si="12"/>
        <v>0</v>
      </c>
      <c r="Y286" s="467">
        <f t="shared" si="13"/>
        <v>0</v>
      </c>
      <c r="Z286" s="546">
        <f t="shared" si="14"/>
        <v>0</v>
      </c>
      <c r="AA286" s="467">
        <f t="shared" si="15"/>
        <v>0</v>
      </c>
      <c r="AB286" s="468">
        <f t="shared" si="16"/>
        <v>0</v>
      </c>
      <c r="AC286" s="467">
        <f t="shared" si="17"/>
        <v>0</v>
      </c>
      <c r="AD286" s="468"/>
      <c r="AE286" s="550"/>
      <c r="AF286" s="6"/>
      <c r="AG286" s="6"/>
      <c r="AH286" s="6"/>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c r="FV286" s="3"/>
      <c r="FW286" s="3"/>
      <c r="FX286" s="3"/>
      <c r="FY286" s="3"/>
      <c r="FZ286" s="3"/>
      <c r="GA286" s="3"/>
      <c r="GB286" s="3"/>
      <c r="GC286" s="3"/>
      <c r="GD286" s="3"/>
      <c r="GE286" s="3"/>
      <c r="GF286" s="3"/>
      <c r="GG286" s="3"/>
      <c r="GH286" s="3"/>
      <c r="GI286" s="3"/>
      <c r="GJ286" s="3"/>
      <c r="GK286" s="3"/>
      <c r="GL286" s="3"/>
      <c r="GM286" s="3"/>
      <c r="GN286" s="3"/>
      <c r="GO286" s="3"/>
      <c r="GP286" s="3"/>
      <c r="GQ286" s="3"/>
      <c r="GR286" s="3"/>
      <c r="GS286" s="3"/>
      <c r="GT286" s="3"/>
      <c r="GU286" s="3"/>
      <c r="GV286" s="3"/>
      <c r="GW286" s="3"/>
      <c r="GX286" s="3"/>
      <c r="GY286" s="3"/>
      <c r="GZ286" s="3"/>
      <c r="HA286" s="3"/>
      <c r="HB286" s="3"/>
      <c r="HC286" s="3"/>
      <c r="HD286" s="3"/>
      <c r="HE286" s="3"/>
      <c r="HF286" s="3"/>
      <c r="HG286" s="3"/>
      <c r="HH286" s="3"/>
      <c r="HI286" s="3"/>
      <c r="HJ286" s="3"/>
      <c r="HK286" s="3"/>
      <c r="HL286" s="3"/>
      <c r="HM286" s="3"/>
      <c r="HN286" s="3"/>
      <c r="HO286" s="3"/>
      <c r="HP286" s="3"/>
      <c r="HQ286" s="3"/>
      <c r="HR286" s="3"/>
      <c r="HS286" s="3"/>
      <c r="HT286" s="3"/>
      <c r="HU286" s="3"/>
      <c r="HV286" s="3"/>
      <c r="HW286" s="3"/>
      <c r="HX286" s="3"/>
      <c r="HY286" s="3"/>
      <c r="HZ286" s="3"/>
      <c r="IA286" s="3"/>
      <c r="IB286" s="3"/>
      <c r="IC286" s="3"/>
      <c r="ID286" s="3"/>
      <c r="IE286" s="3"/>
      <c r="IF286" s="3"/>
      <c r="IG286" s="3"/>
      <c r="IH286" s="3"/>
      <c r="II286" s="3"/>
      <c r="IJ286" s="3"/>
      <c r="IK286" s="3"/>
      <c r="IL286" s="3"/>
      <c r="IM286" s="3"/>
      <c r="IN286" s="3"/>
      <c r="IO286" s="3"/>
      <c r="IP286" s="3"/>
      <c r="IQ286" s="3"/>
      <c r="IR286" s="3"/>
      <c r="IS286" s="3"/>
      <c r="IT286" s="3"/>
      <c r="IU286" s="3"/>
      <c r="IV286" s="3"/>
      <c r="IW286" s="3"/>
      <c r="IX286" s="3"/>
      <c r="IY286" s="3"/>
      <c r="IZ286" s="3"/>
      <c r="JA286" s="3"/>
      <c r="JB286" s="3"/>
      <c r="JC286" s="3"/>
      <c r="JD286" s="3"/>
      <c r="JE286" s="3"/>
      <c r="JF286" s="3"/>
      <c r="JG286" s="3"/>
      <c r="JH286" s="3"/>
      <c r="JI286" s="3"/>
      <c r="JJ286" s="3"/>
      <c r="JK286" s="3"/>
      <c r="JL286" s="3"/>
      <c r="JM286" s="3"/>
      <c r="JN286" s="3"/>
      <c r="JO286" s="3"/>
      <c r="JP286" s="3"/>
      <c r="JQ286" s="3"/>
      <c r="JR286" s="3"/>
      <c r="JS286" s="3"/>
      <c r="JT286" s="3"/>
      <c r="JU286" s="3"/>
      <c r="JV286" s="3"/>
      <c r="JW286" s="3"/>
      <c r="JX286" s="3"/>
      <c r="JY286" s="3"/>
      <c r="JZ286" s="3"/>
      <c r="KA286" s="3"/>
      <c r="KB286" s="3"/>
      <c r="KC286" s="3"/>
      <c r="KD286" s="3"/>
      <c r="KE286" s="3"/>
      <c r="KF286" s="3"/>
      <c r="KG286" s="3"/>
      <c r="KH286" s="3"/>
      <c r="KI286" s="3"/>
      <c r="KJ286" s="3"/>
      <c r="KK286" s="3"/>
      <c r="KL286" s="3"/>
      <c r="KM286" s="3"/>
      <c r="KN286" s="3"/>
      <c r="KO286" s="3"/>
      <c r="KP286" s="3"/>
      <c r="KQ286" s="3"/>
      <c r="KR286" s="3"/>
      <c r="KS286" s="3"/>
      <c r="KT286" s="3"/>
      <c r="KU286" s="3"/>
      <c r="KV286" s="3"/>
      <c r="KW286" s="3"/>
      <c r="KX286" s="3"/>
      <c r="KY286" s="3"/>
      <c r="KZ286" s="3"/>
      <c r="LA286" s="3"/>
      <c r="LB286" s="3"/>
      <c r="LC286" s="3"/>
      <c r="LD286" s="3"/>
      <c r="LE286" s="3"/>
      <c r="LF286" s="3"/>
      <c r="LG286" s="3"/>
      <c r="LH286" s="3"/>
      <c r="LI286" s="3"/>
      <c r="LJ286" s="3"/>
      <c r="LK286" s="3"/>
      <c r="LL286" s="3"/>
      <c r="LM286" s="3"/>
      <c r="LN286" s="3"/>
      <c r="LO286" s="3"/>
      <c r="LP286" s="3"/>
      <c r="LQ286" s="3"/>
      <c r="LR286" s="3"/>
      <c r="LS286" s="3"/>
      <c r="LT286" s="3"/>
      <c r="LU286" s="3"/>
      <c r="LV286" s="3"/>
      <c r="LW286" s="3"/>
      <c r="LX286" s="3"/>
      <c r="LY286" s="3"/>
      <c r="LZ286" s="3"/>
      <c r="MA286" s="3"/>
      <c r="MB286" s="3"/>
      <c r="MC286" s="3"/>
      <c r="MD286" s="3"/>
      <c r="ME286" s="3"/>
      <c r="MF286" s="3"/>
      <c r="MG286" s="3"/>
      <c r="MH286" s="3"/>
      <c r="MI286" s="3"/>
      <c r="MJ286" s="3"/>
      <c r="MK286" s="3"/>
      <c r="ML286" s="3"/>
      <c r="MM286" s="3"/>
      <c r="MN286" s="3"/>
      <c r="MO286" s="3"/>
      <c r="MP286" s="3"/>
      <c r="MQ286" s="3"/>
      <c r="MR286" s="3"/>
      <c r="MS286" s="3"/>
      <c r="MT286" s="3"/>
      <c r="MU286" s="3"/>
      <c r="MV286" s="3"/>
      <c r="MW286" s="3"/>
      <c r="MX286" s="3"/>
      <c r="MY286" s="3"/>
      <c r="MZ286" s="3"/>
      <c r="NA286" s="3"/>
      <c r="NB286" s="3"/>
      <c r="NC286" s="3"/>
      <c r="ND286" s="3"/>
      <c r="NE286" s="3"/>
      <c r="NF286" s="3"/>
      <c r="NG286" s="3"/>
      <c r="NH286" s="3"/>
      <c r="NI286" s="3"/>
      <c r="NJ286" s="3"/>
      <c r="NK286" s="3"/>
      <c r="NL286" s="3"/>
      <c r="NM286" s="3"/>
      <c r="NN286" s="3"/>
      <c r="NO286" s="3"/>
      <c r="NP286" s="3"/>
      <c r="NQ286" s="3"/>
      <c r="NR286" s="3"/>
      <c r="NS286" s="3"/>
      <c r="NT286" s="3"/>
      <c r="NU286" s="3"/>
      <c r="NV286" s="3"/>
      <c r="NW286" s="3"/>
      <c r="NX286" s="3"/>
      <c r="NY286" s="3"/>
      <c r="NZ286" s="3"/>
      <c r="OA286" s="3"/>
      <c r="OB286" s="3"/>
      <c r="OC286" s="3"/>
      <c r="OD286" s="3"/>
      <c r="OE286" s="3"/>
      <c r="OF286" s="3"/>
      <c r="OG286" s="3"/>
      <c r="OH286" s="3"/>
      <c r="OI286" s="3"/>
      <c r="OJ286" s="3"/>
      <c r="OK286" s="3"/>
      <c r="OL286" s="3"/>
      <c r="OM286" s="3"/>
      <c r="ON286" s="3"/>
      <c r="OO286" s="3"/>
      <c r="OP286" s="3"/>
      <c r="OQ286" s="3"/>
      <c r="OR286" s="3"/>
      <c r="OS286" s="3"/>
      <c r="OT286" s="3"/>
      <c r="OU286" s="3"/>
      <c r="OV286" s="3"/>
      <c r="OW286" s="3"/>
      <c r="OX286" s="3"/>
      <c r="OY286" s="3"/>
      <c r="OZ286" s="3"/>
      <c r="PA286" s="3"/>
      <c r="PB286" s="3"/>
      <c r="PC286" s="3"/>
      <c r="PD286" s="3"/>
      <c r="PE286" s="3"/>
    </row>
    <row r="287" spans="1:421" s="469" customFormat="1" ht="111" customHeight="1">
      <c r="A287" s="677">
        <v>58</v>
      </c>
      <c r="B287" s="600">
        <v>7000024508</v>
      </c>
      <c r="C287" s="600">
        <v>1790</v>
      </c>
      <c r="D287" s="600">
        <v>120</v>
      </c>
      <c r="E287" s="600">
        <v>530</v>
      </c>
      <c r="F287" s="600" t="s">
        <v>527</v>
      </c>
      <c r="G287" s="599">
        <v>100044163</v>
      </c>
      <c r="H287" s="321"/>
      <c r="I287" s="322"/>
      <c r="J287" s="321"/>
      <c r="K287" s="320"/>
      <c r="L287" s="600" t="s">
        <v>593</v>
      </c>
      <c r="M287" s="600" t="s">
        <v>219</v>
      </c>
      <c r="N287" s="600">
        <v>72</v>
      </c>
      <c r="O287" s="465"/>
      <c r="P287" s="601">
        <v>18</v>
      </c>
      <c r="Q287" s="318" t="str">
        <f t="shared" si="37"/>
        <v>INCLUDED</v>
      </c>
      <c r="R287" s="318" t="str">
        <f t="shared" si="38"/>
        <v>INCLUDED</v>
      </c>
      <c r="S287" s="318" t="str">
        <f t="shared" si="39"/>
        <v>INCLUDED</v>
      </c>
      <c r="T287" s="466">
        <f t="shared" si="9"/>
        <v>0</v>
      </c>
      <c r="U287" s="300">
        <f t="shared" si="10"/>
        <v>0</v>
      </c>
      <c r="V287" s="371">
        <f>Discount!$J$36</f>
        <v>0</v>
      </c>
      <c r="W287" s="300">
        <f t="shared" si="11"/>
        <v>0</v>
      </c>
      <c r="X287" s="301">
        <f t="shared" si="12"/>
        <v>0</v>
      </c>
      <c r="Y287" s="467">
        <f t="shared" si="13"/>
        <v>0</v>
      </c>
      <c r="Z287" s="546">
        <f t="shared" si="14"/>
        <v>0</v>
      </c>
      <c r="AA287" s="467">
        <f t="shared" si="15"/>
        <v>0</v>
      </c>
      <c r="AB287" s="468">
        <f t="shared" si="16"/>
        <v>0</v>
      </c>
      <c r="AC287" s="467">
        <f t="shared" si="17"/>
        <v>0</v>
      </c>
      <c r="AD287" s="468"/>
      <c r="AE287" s="550"/>
      <c r="AF287" s="6"/>
      <c r="AG287" s="6"/>
      <c r="AH287" s="6"/>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c r="FV287" s="3"/>
      <c r="FW287" s="3"/>
      <c r="FX287" s="3"/>
      <c r="FY287" s="3"/>
      <c r="FZ287" s="3"/>
      <c r="GA287" s="3"/>
      <c r="GB287" s="3"/>
      <c r="GC287" s="3"/>
      <c r="GD287" s="3"/>
      <c r="GE287" s="3"/>
      <c r="GF287" s="3"/>
      <c r="GG287" s="3"/>
      <c r="GH287" s="3"/>
      <c r="GI287" s="3"/>
      <c r="GJ287" s="3"/>
      <c r="GK287" s="3"/>
      <c r="GL287" s="3"/>
      <c r="GM287" s="3"/>
      <c r="GN287" s="3"/>
      <c r="GO287" s="3"/>
      <c r="GP287" s="3"/>
      <c r="GQ287" s="3"/>
      <c r="GR287" s="3"/>
      <c r="GS287" s="3"/>
      <c r="GT287" s="3"/>
      <c r="GU287" s="3"/>
      <c r="GV287" s="3"/>
      <c r="GW287" s="3"/>
      <c r="GX287" s="3"/>
      <c r="GY287" s="3"/>
      <c r="GZ287" s="3"/>
      <c r="HA287" s="3"/>
      <c r="HB287" s="3"/>
      <c r="HC287" s="3"/>
      <c r="HD287" s="3"/>
      <c r="HE287" s="3"/>
      <c r="HF287" s="3"/>
      <c r="HG287" s="3"/>
      <c r="HH287" s="3"/>
      <c r="HI287" s="3"/>
      <c r="HJ287" s="3"/>
      <c r="HK287" s="3"/>
      <c r="HL287" s="3"/>
      <c r="HM287" s="3"/>
      <c r="HN287" s="3"/>
      <c r="HO287" s="3"/>
      <c r="HP287" s="3"/>
      <c r="HQ287" s="3"/>
      <c r="HR287" s="3"/>
      <c r="HS287" s="3"/>
      <c r="HT287" s="3"/>
      <c r="HU287" s="3"/>
      <c r="HV287" s="3"/>
      <c r="HW287" s="3"/>
      <c r="HX287" s="3"/>
      <c r="HY287" s="3"/>
      <c r="HZ287" s="3"/>
      <c r="IA287" s="3"/>
      <c r="IB287" s="3"/>
      <c r="IC287" s="3"/>
      <c r="ID287" s="3"/>
      <c r="IE287" s="3"/>
      <c r="IF287" s="3"/>
      <c r="IG287" s="3"/>
      <c r="IH287" s="3"/>
      <c r="II287" s="3"/>
      <c r="IJ287" s="3"/>
      <c r="IK287" s="3"/>
      <c r="IL287" s="3"/>
      <c r="IM287" s="3"/>
      <c r="IN287" s="3"/>
      <c r="IO287" s="3"/>
      <c r="IP287" s="3"/>
      <c r="IQ287" s="3"/>
      <c r="IR287" s="3"/>
      <c r="IS287" s="3"/>
      <c r="IT287" s="3"/>
      <c r="IU287" s="3"/>
      <c r="IV287" s="3"/>
      <c r="IW287" s="3"/>
      <c r="IX287" s="3"/>
      <c r="IY287" s="3"/>
      <c r="IZ287" s="3"/>
      <c r="JA287" s="3"/>
      <c r="JB287" s="3"/>
      <c r="JC287" s="3"/>
      <c r="JD287" s="3"/>
      <c r="JE287" s="3"/>
      <c r="JF287" s="3"/>
      <c r="JG287" s="3"/>
      <c r="JH287" s="3"/>
      <c r="JI287" s="3"/>
      <c r="JJ287" s="3"/>
      <c r="JK287" s="3"/>
      <c r="JL287" s="3"/>
      <c r="JM287" s="3"/>
      <c r="JN287" s="3"/>
      <c r="JO287" s="3"/>
      <c r="JP287" s="3"/>
      <c r="JQ287" s="3"/>
      <c r="JR287" s="3"/>
      <c r="JS287" s="3"/>
      <c r="JT287" s="3"/>
      <c r="JU287" s="3"/>
      <c r="JV287" s="3"/>
      <c r="JW287" s="3"/>
      <c r="JX287" s="3"/>
      <c r="JY287" s="3"/>
      <c r="JZ287" s="3"/>
      <c r="KA287" s="3"/>
      <c r="KB287" s="3"/>
      <c r="KC287" s="3"/>
      <c r="KD287" s="3"/>
      <c r="KE287" s="3"/>
      <c r="KF287" s="3"/>
      <c r="KG287" s="3"/>
      <c r="KH287" s="3"/>
      <c r="KI287" s="3"/>
      <c r="KJ287" s="3"/>
      <c r="KK287" s="3"/>
      <c r="KL287" s="3"/>
      <c r="KM287" s="3"/>
      <c r="KN287" s="3"/>
      <c r="KO287" s="3"/>
      <c r="KP287" s="3"/>
      <c r="KQ287" s="3"/>
      <c r="KR287" s="3"/>
      <c r="KS287" s="3"/>
      <c r="KT287" s="3"/>
      <c r="KU287" s="3"/>
      <c r="KV287" s="3"/>
      <c r="KW287" s="3"/>
      <c r="KX287" s="3"/>
      <c r="KY287" s="3"/>
      <c r="KZ287" s="3"/>
      <c r="LA287" s="3"/>
      <c r="LB287" s="3"/>
      <c r="LC287" s="3"/>
      <c r="LD287" s="3"/>
      <c r="LE287" s="3"/>
      <c r="LF287" s="3"/>
      <c r="LG287" s="3"/>
      <c r="LH287" s="3"/>
      <c r="LI287" s="3"/>
      <c r="LJ287" s="3"/>
      <c r="LK287" s="3"/>
      <c r="LL287" s="3"/>
      <c r="LM287" s="3"/>
      <c r="LN287" s="3"/>
      <c r="LO287" s="3"/>
      <c r="LP287" s="3"/>
      <c r="LQ287" s="3"/>
      <c r="LR287" s="3"/>
      <c r="LS287" s="3"/>
      <c r="LT287" s="3"/>
      <c r="LU287" s="3"/>
      <c r="LV287" s="3"/>
      <c r="LW287" s="3"/>
      <c r="LX287" s="3"/>
      <c r="LY287" s="3"/>
      <c r="LZ287" s="3"/>
      <c r="MA287" s="3"/>
      <c r="MB287" s="3"/>
      <c r="MC287" s="3"/>
      <c r="MD287" s="3"/>
      <c r="ME287" s="3"/>
      <c r="MF287" s="3"/>
      <c r="MG287" s="3"/>
      <c r="MH287" s="3"/>
      <c r="MI287" s="3"/>
      <c r="MJ287" s="3"/>
      <c r="MK287" s="3"/>
      <c r="ML287" s="3"/>
      <c r="MM287" s="3"/>
      <c r="MN287" s="3"/>
      <c r="MO287" s="3"/>
      <c r="MP287" s="3"/>
      <c r="MQ287" s="3"/>
      <c r="MR287" s="3"/>
      <c r="MS287" s="3"/>
      <c r="MT287" s="3"/>
      <c r="MU287" s="3"/>
      <c r="MV287" s="3"/>
      <c r="MW287" s="3"/>
      <c r="MX287" s="3"/>
      <c r="MY287" s="3"/>
      <c r="MZ287" s="3"/>
      <c r="NA287" s="3"/>
      <c r="NB287" s="3"/>
      <c r="NC287" s="3"/>
      <c r="ND287" s="3"/>
      <c r="NE287" s="3"/>
      <c r="NF287" s="3"/>
      <c r="NG287" s="3"/>
      <c r="NH287" s="3"/>
      <c r="NI287" s="3"/>
      <c r="NJ287" s="3"/>
      <c r="NK287" s="3"/>
      <c r="NL287" s="3"/>
      <c r="NM287" s="3"/>
      <c r="NN287" s="3"/>
      <c r="NO287" s="3"/>
      <c r="NP287" s="3"/>
      <c r="NQ287" s="3"/>
      <c r="NR287" s="3"/>
      <c r="NS287" s="3"/>
      <c r="NT287" s="3"/>
      <c r="NU287" s="3"/>
      <c r="NV287" s="3"/>
      <c r="NW287" s="3"/>
      <c r="NX287" s="3"/>
      <c r="NY287" s="3"/>
      <c r="NZ287" s="3"/>
      <c r="OA287" s="3"/>
      <c r="OB287" s="3"/>
      <c r="OC287" s="3"/>
      <c r="OD287" s="3"/>
      <c r="OE287" s="3"/>
      <c r="OF287" s="3"/>
      <c r="OG287" s="3"/>
      <c r="OH287" s="3"/>
      <c r="OI287" s="3"/>
      <c r="OJ287" s="3"/>
      <c r="OK287" s="3"/>
      <c r="OL287" s="3"/>
      <c r="OM287" s="3"/>
      <c r="ON287" s="3"/>
      <c r="OO287" s="3"/>
      <c r="OP287" s="3"/>
      <c r="OQ287" s="3"/>
      <c r="OR287" s="3"/>
      <c r="OS287" s="3"/>
      <c r="OT287" s="3"/>
      <c r="OU287" s="3"/>
      <c r="OV287" s="3"/>
      <c r="OW287" s="3"/>
      <c r="OX287" s="3"/>
      <c r="OY287" s="3"/>
      <c r="OZ287" s="3"/>
      <c r="PA287" s="3"/>
      <c r="PB287" s="3"/>
      <c r="PC287" s="3"/>
      <c r="PD287" s="3"/>
      <c r="PE287" s="3"/>
    </row>
    <row r="288" spans="1:421" s="469" customFormat="1" ht="111" customHeight="1">
      <c r="A288" s="677">
        <v>59</v>
      </c>
      <c r="B288" s="600">
        <v>7000024508</v>
      </c>
      <c r="C288" s="600">
        <v>1790</v>
      </c>
      <c r="D288" s="600">
        <v>120</v>
      </c>
      <c r="E288" s="600">
        <v>540</v>
      </c>
      <c r="F288" s="600" t="s">
        <v>527</v>
      </c>
      <c r="G288" s="599">
        <v>100044162</v>
      </c>
      <c r="H288" s="321"/>
      <c r="I288" s="322"/>
      <c r="J288" s="321"/>
      <c r="K288" s="320"/>
      <c r="L288" s="600" t="s">
        <v>594</v>
      </c>
      <c r="M288" s="600" t="s">
        <v>219</v>
      </c>
      <c r="N288" s="600">
        <v>224</v>
      </c>
      <c r="O288" s="465"/>
      <c r="P288" s="601">
        <v>18</v>
      </c>
      <c r="Q288" s="318" t="str">
        <f t="shared" si="37"/>
        <v>INCLUDED</v>
      </c>
      <c r="R288" s="318" t="str">
        <f t="shared" si="38"/>
        <v>INCLUDED</v>
      </c>
      <c r="S288" s="318" t="str">
        <f t="shared" si="39"/>
        <v>INCLUDED</v>
      </c>
      <c r="T288" s="466">
        <f t="shared" si="9"/>
        <v>0</v>
      </c>
      <c r="U288" s="300">
        <f t="shared" si="10"/>
        <v>0</v>
      </c>
      <c r="V288" s="371">
        <f>Discount!$J$36</f>
        <v>0</v>
      </c>
      <c r="W288" s="300">
        <f t="shared" si="11"/>
        <v>0</v>
      </c>
      <c r="X288" s="301">
        <f t="shared" si="12"/>
        <v>0</v>
      </c>
      <c r="Y288" s="467">
        <f t="shared" si="13"/>
        <v>0</v>
      </c>
      <c r="Z288" s="546">
        <f t="shared" si="14"/>
        <v>0</v>
      </c>
      <c r="AA288" s="467">
        <f t="shared" si="15"/>
        <v>0</v>
      </c>
      <c r="AB288" s="468">
        <f t="shared" si="16"/>
        <v>0</v>
      </c>
      <c r="AC288" s="467">
        <f t="shared" si="17"/>
        <v>0</v>
      </c>
      <c r="AD288" s="468"/>
      <c r="AE288" s="550"/>
      <c r="AF288" s="6"/>
      <c r="AG288" s="6"/>
      <c r="AH288" s="6"/>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c r="FV288" s="3"/>
      <c r="FW288" s="3"/>
      <c r="FX288" s="3"/>
      <c r="FY288" s="3"/>
      <c r="FZ288" s="3"/>
      <c r="GA288" s="3"/>
      <c r="GB288" s="3"/>
      <c r="GC288" s="3"/>
      <c r="GD288" s="3"/>
      <c r="GE288" s="3"/>
      <c r="GF288" s="3"/>
      <c r="GG288" s="3"/>
      <c r="GH288" s="3"/>
      <c r="GI288" s="3"/>
      <c r="GJ288" s="3"/>
      <c r="GK288" s="3"/>
      <c r="GL288" s="3"/>
      <c r="GM288" s="3"/>
      <c r="GN288" s="3"/>
      <c r="GO288" s="3"/>
      <c r="GP288" s="3"/>
      <c r="GQ288" s="3"/>
      <c r="GR288" s="3"/>
      <c r="GS288" s="3"/>
      <c r="GT288" s="3"/>
      <c r="GU288" s="3"/>
      <c r="GV288" s="3"/>
      <c r="GW288" s="3"/>
      <c r="GX288" s="3"/>
      <c r="GY288" s="3"/>
      <c r="GZ288" s="3"/>
      <c r="HA288" s="3"/>
      <c r="HB288" s="3"/>
      <c r="HC288" s="3"/>
      <c r="HD288" s="3"/>
      <c r="HE288" s="3"/>
      <c r="HF288" s="3"/>
      <c r="HG288" s="3"/>
      <c r="HH288" s="3"/>
      <c r="HI288" s="3"/>
      <c r="HJ288" s="3"/>
      <c r="HK288" s="3"/>
      <c r="HL288" s="3"/>
      <c r="HM288" s="3"/>
      <c r="HN288" s="3"/>
      <c r="HO288" s="3"/>
      <c r="HP288" s="3"/>
      <c r="HQ288" s="3"/>
      <c r="HR288" s="3"/>
      <c r="HS288" s="3"/>
      <c r="HT288" s="3"/>
      <c r="HU288" s="3"/>
      <c r="HV288" s="3"/>
      <c r="HW288" s="3"/>
      <c r="HX288" s="3"/>
      <c r="HY288" s="3"/>
      <c r="HZ288" s="3"/>
      <c r="IA288" s="3"/>
      <c r="IB288" s="3"/>
      <c r="IC288" s="3"/>
      <c r="ID288" s="3"/>
      <c r="IE288" s="3"/>
      <c r="IF288" s="3"/>
      <c r="IG288" s="3"/>
      <c r="IH288" s="3"/>
      <c r="II288" s="3"/>
      <c r="IJ288" s="3"/>
      <c r="IK288" s="3"/>
      <c r="IL288" s="3"/>
      <c r="IM288" s="3"/>
      <c r="IN288" s="3"/>
      <c r="IO288" s="3"/>
      <c r="IP288" s="3"/>
      <c r="IQ288" s="3"/>
      <c r="IR288" s="3"/>
      <c r="IS288" s="3"/>
      <c r="IT288" s="3"/>
      <c r="IU288" s="3"/>
      <c r="IV288" s="3"/>
      <c r="IW288" s="3"/>
      <c r="IX288" s="3"/>
      <c r="IY288" s="3"/>
      <c r="IZ288" s="3"/>
      <c r="JA288" s="3"/>
      <c r="JB288" s="3"/>
      <c r="JC288" s="3"/>
      <c r="JD288" s="3"/>
      <c r="JE288" s="3"/>
      <c r="JF288" s="3"/>
      <c r="JG288" s="3"/>
      <c r="JH288" s="3"/>
      <c r="JI288" s="3"/>
      <c r="JJ288" s="3"/>
      <c r="JK288" s="3"/>
      <c r="JL288" s="3"/>
      <c r="JM288" s="3"/>
      <c r="JN288" s="3"/>
      <c r="JO288" s="3"/>
      <c r="JP288" s="3"/>
      <c r="JQ288" s="3"/>
      <c r="JR288" s="3"/>
      <c r="JS288" s="3"/>
      <c r="JT288" s="3"/>
      <c r="JU288" s="3"/>
      <c r="JV288" s="3"/>
      <c r="JW288" s="3"/>
      <c r="JX288" s="3"/>
      <c r="JY288" s="3"/>
      <c r="JZ288" s="3"/>
      <c r="KA288" s="3"/>
      <c r="KB288" s="3"/>
      <c r="KC288" s="3"/>
      <c r="KD288" s="3"/>
      <c r="KE288" s="3"/>
      <c r="KF288" s="3"/>
      <c r="KG288" s="3"/>
      <c r="KH288" s="3"/>
      <c r="KI288" s="3"/>
      <c r="KJ288" s="3"/>
      <c r="KK288" s="3"/>
      <c r="KL288" s="3"/>
      <c r="KM288" s="3"/>
      <c r="KN288" s="3"/>
      <c r="KO288" s="3"/>
      <c r="KP288" s="3"/>
      <c r="KQ288" s="3"/>
      <c r="KR288" s="3"/>
      <c r="KS288" s="3"/>
      <c r="KT288" s="3"/>
      <c r="KU288" s="3"/>
      <c r="KV288" s="3"/>
      <c r="KW288" s="3"/>
      <c r="KX288" s="3"/>
      <c r="KY288" s="3"/>
      <c r="KZ288" s="3"/>
      <c r="LA288" s="3"/>
      <c r="LB288" s="3"/>
      <c r="LC288" s="3"/>
      <c r="LD288" s="3"/>
      <c r="LE288" s="3"/>
      <c r="LF288" s="3"/>
      <c r="LG288" s="3"/>
      <c r="LH288" s="3"/>
      <c r="LI288" s="3"/>
      <c r="LJ288" s="3"/>
      <c r="LK288" s="3"/>
      <c r="LL288" s="3"/>
      <c r="LM288" s="3"/>
      <c r="LN288" s="3"/>
      <c r="LO288" s="3"/>
      <c r="LP288" s="3"/>
      <c r="LQ288" s="3"/>
      <c r="LR288" s="3"/>
      <c r="LS288" s="3"/>
      <c r="LT288" s="3"/>
      <c r="LU288" s="3"/>
      <c r="LV288" s="3"/>
      <c r="LW288" s="3"/>
      <c r="LX288" s="3"/>
      <c r="LY288" s="3"/>
      <c r="LZ288" s="3"/>
      <c r="MA288" s="3"/>
      <c r="MB288" s="3"/>
      <c r="MC288" s="3"/>
      <c r="MD288" s="3"/>
      <c r="ME288" s="3"/>
      <c r="MF288" s="3"/>
      <c r="MG288" s="3"/>
      <c r="MH288" s="3"/>
      <c r="MI288" s="3"/>
      <c r="MJ288" s="3"/>
      <c r="MK288" s="3"/>
      <c r="ML288" s="3"/>
      <c r="MM288" s="3"/>
      <c r="MN288" s="3"/>
      <c r="MO288" s="3"/>
      <c r="MP288" s="3"/>
      <c r="MQ288" s="3"/>
      <c r="MR288" s="3"/>
      <c r="MS288" s="3"/>
      <c r="MT288" s="3"/>
      <c r="MU288" s="3"/>
      <c r="MV288" s="3"/>
      <c r="MW288" s="3"/>
      <c r="MX288" s="3"/>
      <c r="MY288" s="3"/>
      <c r="MZ288" s="3"/>
      <c r="NA288" s="3"/>
      <c r="NB288" s="3"/>
      <c r="NC288" s="3"/>
      <c r="ND288" s="3"/>
      <c r="NE288" s="3"/>
      <c r="NF288" s="3"/>
      <c r="NG288" s="3"/>
      <c r="NH288" s="3"/>
      <c r="NI288" s="3"/>
      <c r="NJ288" s="3"/>
      <c r="NK288" s="3"/>
      <c r="NL288" s="3"/>
      <c r="NM288" s="3"/>
      <c r="NN288" s="3"/>
      <c r="NO288" s="3"/>
      <c r="NP288" s="3"/>
      <c r="NQ288" s="3"/>
      <c r="NR288" s="3"/>
      <c r="NS288" s="3"/>
      <c r="NT288" s="3"/>
      <c r="NU288" s="3"/>
      <c r="NV288" s="3"/>
      <c r="NW288" s="3"/>
      <c r="NX288" s="3"/>
      <c r="NY288" s="3"/>
      <c r="NZ288" s="3"/>
      <c r="OA288" s="3"/>
      <c r="OB288" s="3"/>
      <c r="OC288" s="3"/>
      <c r="OD288" s="3"/>
      <c r="OE288" s="3"/>
      <c r="OF288" s="3"/>
      <c r="OG288" s="3"/>
      <c r="OH288" s="3"/>
      <c r="OI288" s="3"/>
      <c r="OJ288" s="3"/>
      <c r="OK288" s="3"/>
      <c r="OL288" s="3"/>
      <c r="OM288" s="3"/>
      <c r="ON288" s="3"/>
      <c r="OO288" s="3"/>
      <c r="OP288" s="3"/>
      <c r="OQ288" s="3"/>
      <c r="OR288" s="3"/>
      <c r="OS288" s="3"/>
      <c r="OT288" s="3"/>
      <c r="OU288" s="3"/>
      <c r="OV288" s="3"/>
      <c r="OW288" s="3"/>
      <c r="OX288" s="3"/>
      <c r="OY288" s="3"/>
      <c r="OZ288" s="3"/>
      <c r="PA288" s="3"/>
      <c r="PB288" s="3"/>
      <c r="PC288" s="3"/>
      <c r="PD288" s="3"/>
      <c r="PE288" s="3"/>
    </row>
    <row r="289" spans="1:421" s="472" customFormat="1" ht="111" customHeight="1">
      <c r="A289" s="677">
        <v>60</v>
      </c>
      <c r="B289" s="600">
        <v>7000024508</v>
      </c>
      <c r="C289" s="600">
        <v>1790</v>
      </c>
      <c r="D289" s="600">
        <v>120</v>
      </c>
      <c r="E289" s="600">
        <v>550</v>
      </c>
      <c r="F289" s="600" t="s">
        <v>527</v>
      </c>
      <c r="G289" s="599">
        <v>100044161</v>
      </c>
      <c r="H289" s="321"/>
      <c r="I289" s="322"/>
      <c r="J289" s="321"/>
      <c r="K289" s="320"/>
      <c r="L289" s="600" t="s">
        <v>595</v>
      </c>
      <c r="M289" s="600" t="s">
        <v>219</v>
      </c>
      <c r="N289" s="600">
        <v>12</v>
      </c>
      <c r="O289" s="465"/>
      <c r="P289" s="601">
        <v>18</v>
      </c>
      <c r="Q289" s="318" t="str">
        <f t="shared" si="37"/>
        <v>INCLUDED</v>
      </c>
      <c r="R289" s="318" t="str">
        <f t="shared" si="38"/>
        <v>INCLUDED</v>
      </c>
      <c r="S289" s="318" t="str">
        <f t="shared" si="39"/>
        <v>INCLUDED</v>
      </c>
      <c r="T289" s="466">
        <f t="shared" si="9"/>
        <v>0</v>
      </c>
      <c r="U289" s="300">
        <f t="shared" si="10"/>
        <v>0</v>
      </c>
      <c r="V289" s="371">
        <f>Discount!$J$36</f>
        <v>0</v>
      </c>
      <c r="W289" s="300">
        <f t="shared" si="11"/>
        <v>0</v>
      </c>
      <c r="X289" s="301">
        <f t="shared" si="12"/>
        <v>0</v>
      </c>
      <c r="Y289" s="467">
        <f t="shared" si="13"/>
        <v>0</v>
      </c>
      <c r="Z289" s="546">
        <f t="shared" si="14"/>
        <v>0</v>
      </c>
      <c r="AA289" s="467">
        <f t="shared" si="15"/>
        <v>0</v>
      </c>
      <c r="AB289" s="468">
        <f t="shared" si="16"/>
        <v>0</v>
      </c>
      <c r="AC289" s="467">
        <f t="shared" si="17"/>
        <v>0</v>
      </c>
      <c r="AD289" s="468"/>
      <c r="AE289" s="550"/>
      <c r="AF289" s="6"/>
      <c r="AG289" s="6"/>
      <c r="AH289" s="6"/>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218"/>
      <c r="BI289" s="218"/>
      <c r="BJ289" s="218"/>
      <c r="BK289" s="218"/>
      <c r="BL289" s="218"/>
      <c r="BM289" s="218"/>
      <c r="BN289" s="218"/>
      <c r="BO289" s="218"/>
      <c r="BP289" s="218"/>
      <c r="BQ289" s="218"/>
      <c r="BR289" s="218"/>
      <c r="BS289" s="218"/>
      <c r="BT289" s="218"/>
      <c r="BU289" s="218"/>
      <c r="BV289" s="218"/>
      <c r="BW289" s="218"/>
      <c r="BX289" s="218"/>
      <c r="BY289" s="218"/>
      <c r="BZ289" s="218"/>
      <c r="CA289" s="218"/>
      <c r="CB289" s="218"/>
      <c r="CC289" s="218"/>
      <c r="CD289" s="218"/>
      <c r="CE289" s="218"/>
      <c r="CF289" s="218"/>
      <c r="CG289" s="218"/>
      <c r="CH289" s="218"/>
      <c r="CI289" s="218"/>
      <c r="CJ289" s="218"/>
      <c r="CK289" s="218"/>
      <c r="CL289" s="218"/>
      <c r="CM289" s="218"/>
      <c r="CN289" s="218"/>
      <c r="CO289" s="218"/>
      <c r="CP289" s="218"/>
      <c r="CQ289" s="218"/>
      <c r="CR289" s="218"/>
      <c r="CS289" s="218"/>
      <c r="CT289" s="218"/>
      <c r="CU289" s="218"/>
      <c r="CV289" s="218"/>
      <c r="CW289" s="218"/>
      <c r="CX289" s="218"/>
      <c r="CY289" s="218"/>
      <c r="CZ289" s="218"/>
      <c r="DA289" s="218"/>
      <c r="DB289" s="218"/>
      <c r="DC289" s="218"/>
      <c r="DD289" s="218"/>
      <c r="DE289" s="218"/>
      <c r="DF289" s="218"/>
      <c r="DG289" s="218"/>
      <c r="DH289" s="218"/>
      <c r="DI289" s="218"/>
      <c r="DJ289" s="218"/>
      <c r="DK289" s="218"/>
      <c r="DL289" s="218"/>
      <c r="DM289" s="218"/>
      <c r="DN289" s="218"/>
      <c r="DO289" s="218"/>
      <c r="DP289" s="218"/>
      <c r="DQ289" s="218"/>
      <c r="DR289" s="218"/>
      <c r="DS289" s="218"/>
      <c r="DT289" s="218"/>
      <c r="DU289" s="218"/>
      <c r="DV289" s="218"/>
      <c r="DW289" s="218"/>
      <c r="DX289" s="218"/>
      <c r="DY289" s="218"/>
      <c r="DZ289" s="218"/>
      <c r="EA289" s="218"/>
      <c r="EB289" s="218"/>
      <c r="EC289" s="218"/>
      <c r="ED289" s="218"/>
      <c r="EE289" s="218"/>
      <c r="EF289" s="218"/>
      <c r="EG289" s="218"/>
      <c r="EH289" s="218"/>
      <c r="EI289" s="218"/>
      <c r="EJ289" s="218"/>
      <c r="EK289" s="218"/>
      <c r="EL289" s="218"/>
      <c r="EM289" s="218"/>
      <c r="EN289" s="218"/>
      <c r="EO289" s="218"/>
      <c r="EP289" s="218"/>
      <c r="EQ289" s="218"/>
      <c r="ER289" s="218"/>
      <c r="ES289" s="218"/>
      <c r="ET289" s="218"/>
      <c r="EU289" s="218"/>
      <c r="EV289" s="218"/>
      <c r="EW289" s="218"/>
      <c r="EX289" s="218"/>
      <c r="EY289" s="218"/>
      <c r="EZ289" s="218"/>
      <c r="FA289" s="218"/>
      <c r="FB289" s="218"/>
      <c r="FC289" s="218"/>
      <c r="FD289" s="218"/>
      <c r="FE289" s="218"/>
      <c r="FF289" s="218"/>
      <c r="FG289" s="218"/>
      <c r="FH289" s="218"/>
      <c r="FI289" s="218"/>
      <c r="FJ289" s="218"/>
      <c r="FK289" s="218"/>
      <c r="FL289" s="218"/>
      <c r="FM289" s="218"/>
      <c r="FN289" s="218"/>
      <c r="FO289" s="218"/>
      <c r="FP289" s="218"/>
      <c r="FQ289" s="218"/>
      <c r="FR289" s="218"/>
      <c r="FS289" s="218"/>
      <c r="FT289" s="218"/>
      <c r="FU289" s="218"/>
      <c r="FV289" s="218"/>
      <c r="FW289" s="218"/>
      <c r="FX289" s="218"/>
      <c r="FY289" s="218"/>
      <c r="FZ289" s="218"/>
      <c r="GA289" s="218"/>
      <c r="GB289" s="218"/>
      <c r="GC289" s="218"/>
      <c r="GD289" s="218"/>
      <c r="GE289" s="218"/>
      <c r="GF289" s="218"/>
      <c r="GG289" s="218"/>
      <c r="GH289" s="218"/>
      <c r="GI289" s="218"/>
      <c r="GJ289" s="218"/>
      <c r="GK289" s="218"/>
      <c r="GL289" s="218"/>
      <c r="GM289" s="218"/>
      <c r="GN289" s="218"/>
      <c r="GO289" s="218"/>
      <c r="GP289" s="218"/>
      <c r="GQ289" s="218"/>
      <c r="GR289" s="218"/>
      <c r="GS289" s="218"/>
      <c r="GT289" s="218"/>
      <c r="GU289" s="218"/>
      <c r="GV289" s="218"/>
      <c r="GW289" s="218"/>
      <c r="GX289" s="218"/>
      <c r="GY289" s="218"/>
      <c r="GZ289" s="218"/>
      <c r="HA289" s="218"/>
      <c r="HB289" s="218"/>
      <c r="HC289" s="218"/>
      <c r="HD289" s="218"/>
      <c r="HE289" s="218"/>
      <c r="HF289" s="218"/>
      <c r="HG289" s="218"/>
      <c r="HH289" s="218"/>
      <c r="HI289" s="218"/>
      <c r="HJ289" s="218"/>
      <c r="HK289" s="218"/>
      <c r="HL289" s="218"/>
      <c r="HM289" s="218"/>
      <c r="HN289" s="218"/>
      <c r="HO289" s="218"/>
      <c r="HP289" s="218"/>
      <c r="HQ289" s="218"/>
      <c r="HR289" s="218"/>
      <c r="HS289" s="218"/>
      <c r="HT289" s="218"/>
      <c r="HU289" s="218"/>
      <c r="HV289" s="218"/>
      <c r="HW289" s="218"/>
      <c r="HX289" s="218"/>
      <c r="HY289" s="218"/>
      <c r="HZ289" s="218"/>
      <c r="IA289" s="218"/>
      <c r="IB289" s="218"/>
      <c r="IC289" s="218"/>
      <c r="ID289" s="218"/>
      <c r="IE289" s="218"/>
      <c r="IF289" s="218"/>
      <c r="IG289" s="218"/>
      <c r="IH289" s="218"/>
      <c r="II289" s="218"/>
      <c r="IJ289" s="218"/>
      <c r="IK289" s="218"/>
      <c r="IL289" s="218"/>
      <c r="IM289" s="218"/>
      <c r="IN289" s="218"/>
      <c r="IO289" s="218"/>
      <c r="IP289" s="218"/>
      <c r="IQ289" s="218"/>
      <c r="IR289" s="218"/>
      <c r="IS289" s="218"/>
      <c r="IT289" s="218"/>
      <c r="IU289" s="218"/>
      <c r="IV289" s="218"/>
      <c r="IW289" s="218"/>
      <c r="IX289" s="218"/>
      <c r="IY289" s="218"/>
      <c r="IZ289" s="218"/>
      <c r="JA289" s="218"/>
      <c r="JB289" s="218"/>
      <c r="JC289" s="218"/>
      <c r="JD289" s="218"/>
      <c r="JE289" s="218"/>
      <c r="JF289" s="218"/>
      <c r="JG289" s="218"/>
      <c r="JH289" s="218"/>
      <c r="JI289" s="218"/>
      <c r="JJ289" s="218"/>
      <c r="JK289" s="218"/>
      <c r="JL289" s="218"/>
      <c r="JM289" s="218"/>
      <c r="JN289" s="218"/>
      <c r="JO289" s="218"/>
      <c r="JP289" s="218"/>
      <c r="JQ289" s="218"/>
      <c r="JR289" s="218"/>
      <c r="JS289" s="218"/>
      <c r="JT289" s="218"/>
      <c r="JU289" s="218"/>
      <c r="JV289" s="218"/>
      <c r="JW289" s="218"/>
      <c r="JX289" s="218"/>
      <c r="JY289" s="218"/>
      <c r="JZ289" s="218"/>
      <c r="KA289" s="218"/>
      <c r="KB289" s="218"/>
      <c r="KC289" s="218"/>
      <c r="KD289" s="218"/>
      <c r="KE289" s="218"/>
      <c r="KF289" s="218"/>
      <c r="KG289" s="218"/>
      <c r="KH289" s="218"/>
      <c r="KI289" s="218"/>
      <c r="KJ289" s="218"/>
      <c r="KK289" s="218"/>
      <c r="KL289" s="218"/>
      <c r="KM289" s="218"/>
      <c r="KN289" s="218"/>
      <c r="KO289" s="218"/>
      <c r="KP289" s="218"/>
      <c r="KQ289" s="218"/>
      <c r="KR289" s="218"/>
      <c r="KS289" s="218"/>
      <c r="KT289" s="218"/>
      <c r="KU289" s="218"/>
      <c r="KV289" s="218"/>
      <c r="KW289" s="218"/>
      <c r="KX289" s="218"/>
      <c r="KY289" s="218"/>
      <c r="KZ289" s="218"/>
      <c r="LA289" s="218"/>
      <c r="LB289" s="218"/>
      <c r="LC289" s="218"/>
      <c r="LD289" s="218"/>
      <c r="LE289" s="218"/>
      <c r="LF289" s="218"/>
      <c r="LG289" s="218"/>
      <c r="LH289" s="218"/>
      <c r="LI289" s="218"/>
      <c r="LJ289" s="218"/>
      <c r="LK289" s="218"/>
      <c r="LL289" s="218"/>
      <c r="LM289" s="218"/>
      <c r="LN289" s="218"/>
      <c r="LO289" s="218"/>
      <c r="LP289" s="218"/>
      <c r="LQ289" s="218"/>
      <c r="LR289" s="218"/>
      <c r="LS289" s="218"/>
      <c r="LT289" s="218"/>
      <c r="LU289" s="218"/>
      <c r="LV289" s="218"/>
      <c r="LW289" s="218"/>
      <c r="LX289" s="218"/>
      <c r="LY289" s="218"/>
      <c r="LZ289" s="218"/>
      <c r="MA289" s="218"/>
      <c r="MB289" s="218"/>
      <c r="MC289" s="218"/>
      <c r="MD289" s="218"/>
      <c r="ME289" s="218"/>
      <c r="MF289" s="218"/>
      <c r="MG289" s="218"/>
      <c r="MH289" s="218"/>
      <c r="MI289" s="218"/>
      <c r="MJ289" s="218"/>
      <c r="MK289" s="218"/>
      <c r="ML289" s="218"/>
      <c r="MM289" s="218"/>
      <c r="MN289" s="218"/>
      <c r="MO289" s="218"/>
      <c r="MP289" s="218"/>
      <c r="MQ289" s="218"/>
      <c r="MR289" s="218"/>
      <c r="MS289" s="218"/>
      <c r="MT289" s="218"/>
      <c r="MU289" s="218"/>
      <c r="MV289" s="218"/>
      <c r="MW289" s="218"/>
      <c r="MX289" s="218"/>
      <c r="MY289" s="218"/>
      <c r="MZ289" s="218"/>
      <c r="NA289" s="218"/>
      <c r="NB289" s="218"/>
      <c r="NC289" s="218"/>
      <c r="ND289" s="218"/>
      <c r="NE289" s="218"/>
      <c r="NF289" s="218"/>
      <c r="NG289" s="218"/>
      <c r="NH289" s="218"/>
      <c r="NI289" s="218"/>
      <c r="NJ289" s="218"/>
      <c r="NK289" s="218"/>
      <c r="NL289" s="218"/>
      <c r="NM289" s="218"/>
      <c r="NN289" s="218"/>
      <c r="NO289" s="218"/>
      <c r="NP289" s="218"/>
      <c r="NQ289" s="218"/>
      <c r="NR289" s="218"/>
      <c r="NS289" s="218"/>
      <c r="NT289" s="218"/>
      <c r="NU289" s="218"/>
      <c r="NV289" s="218"/>
      <c r="NW289" s="218"/>
      <c r="NX289" s="218"/>
      <c r="NY289" s="218"/>
      <c r="NZ289" s="218"/>
      <c r="OA289" s="218"/>
      <c r="OB289" s="218"/>
      <c r="OC289" s="218"/>
      <c r="OD289" s="218"/>
      <c r="OE289" s="218"/>
      <c r="OF289" s="218"/>
      <c r="OG289" s="218"/>
      <c r="OH289" s="218"/>
      <c r="OI289" s="218"/>
      <c r="OJ289" s="218"/>
      <c r="OK289" s="218"/>
      <c r="OL289" s="218"/>
      <c r="OM289" s="218"/>
      <c r="ON289" s="218"/>
      <c r="OO289" s="218"/>
      <c r="OP289" s="218"/>
      <c r="OQ289" s="218"/>
      <c r="OR289" s="218"/>
      <c r="OS289" s="218"/>
      <c r="OT289" s="218"/>
      <c r="OU289" s="218"/>
      <c r="OV289" s="218"/>
      <c r="OW289" s="218"/>
      <c r="OX289" s="218"/>
      <c r="OY289" s="218"/>
      <c r="OZ289" s="218"/>
      <c r="PA289" s="218"/>
      <c r="PB289" s="218"/>
      <c r="PC289" s="218"/>
      <c r="PD289" s="218"/>
      <c r="PE289" s="218"/>
    </row>
    <row r="290" spans="1:421" s="472" customFormat="1" ht="111" customHeight="1">
      <c r="A290" s="677">
        <v>61</v>
      </c>
      <c r="B290" s="600">
        <v>7000024508</v>
      </c>
      <c r="C290" s="600">
        <v>1790</v>
      </c>
      <c r="D290" s="600">
        <v>120</v>
      </c>
      <c r="E290" s="600">
        <v>560</v>
      </c>
      <c r="F290" s="600" t="s">
        <v>527</v>
      </c>
      <c r="G290" s="599">
        <v>100044160</v>
      </c>
      <c r="H290" s="321"/>
      <c r="I290" s="322"/>
      <c r="J290" s="321"/>
      <c r="K290" s="320"/>
      <c r="L290" s="600" t="s">
        <v>596</v>
      </c>
      <c r="M290" s="600" t="s">
        <v>219</v>
      </c>
      <c r="N290" s="600">
        <v>168</v>
      </c>
      <c r="O290" s="465"/>
      <c r="P290" s="601">
        <v>18</v>
      </c>
      <c r="Q290" s="318" t="str">
        <f t="shared" si="37"/>
        <v>INCLUDED</v>
      </c>
      <c r="R290" s="318" t="str">
        <f t="shared" si="38"/>
        <v>INCLUDED</v>
      </c>
      <c r="S290" s="318" t="str">
        <f t="shared" si="39"/>
        <v>INCLUDED</v>
      </c>
      <c r="T290" s="466">
        <f t="shared" si="9"/>
        <v>0</v>
      </c>
      <c r="U290" s="300">
        <f t="shared" si="10"/>
        <v>0</v>
      </c>
      <c r="V290" s="371">
        <f>Discount!$J$36</f>
        <v>0</v>
      </c>
      <c r="W290" s="300">
        <f t="shared" si="11"/>
        <v>0</v>
      </c>
      <c r="X290" s="301">
        <f t="shared" si="12"/>
        <v>0</v>
      </c>
      <c r="Y290" s="467">
        <f t="shared" si="13"/>
        <v>0</v>
      </c>
      <c r="Z290" s="546">
        <f t="shared" si="14"/>
        <v>0</v>
      </c>
      <c r="AA290" s="467">
        <f t="shared" si="15"/>
        <v>0</v>
      </c>
      <c r="AB290" s="468">
        <f t="shared" si="16"/>
        <v>0</v>
      </c>
      <c r="AC290" s="467">
        <f t="shared" si="17"/>
        <v>0</v>
      </c>
      <c r="AD290" s="468"/>
      <c r="AE290" s="550"/>
      <c r="AF290" s="6"/>
      <c r="AG290" s="6"/>
      <c r="AH290" s="6"/>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218"/>
      <c r="BI290" s="218"/>
      <c r="BJ290" s="218"/>
      <c r="BK290" s="218"/>
      <c r="BL290" s="218"/>
      <c r="BM290" s="218"/>
      <c r="BN290" s="218"/>
      <c r="BO290" s="218"/>
      <c r="BP290" s="218"/>
      <c r="BQ290" s="218"/>
      <c r="BR290" s="218"/>
      <c r="BS290" s="218"/>
      <c r="BT290" s="218"/>
      <c r="BU290" s="218"/>
      <c r="BV290" s="218"/>
      <c r="BW290" s="218"/>
      <c r="BX290" s="218"/>
      <c r="BY290" s="218"/>
      <c r="BZ290" s="218"/>
      <c r="CA290" s="218"/>
      <c r="CB290" s="218"/>
      <c r="CC290" s="218"/>
      <c r="CD290" s="218"/>
      <c r="CE290" s="218"/>
      <c r="CF290" s="218"/>
      <c r="CG290" s="218"/>
      <c r="CH290" s="218"/>
      <c r="CI290" s="218"/>
      <c r="CJ290" s="218"/>
      <c r="CK290" s="218"/>
      <c r="CL290" s="218"/>
      <c r="CM290" s="218"/>
      <c r="CN290" s="218"/>
      <c r="CO290" s="218"/>
      <c r="CP290" s="218"/>
      <c r="CQ290" s="218"/>
      <c r="CR290" s="218"/>
      <c r="CS290" s="218"/>
      <c r="CT290" s="218"/>
      <c r="CU290" s="218"/>
      <c r="CV290" s="218"/>
      <c r="CW290" s="218"/>
      <c r="CX290" s="218"/>
      <c r="CY290" s="218"/>
      <c r="CZ290" s="218"/>
      <c r="DA290" s="218"/>
      <c r="DB290" s="218"/>
      <c r="DC290" s="218"/>
      <c r="DD290" s="218"/>
      <c r="DE290" s="218"/>
      <c r="DF290" s="218"/>
      <c r="DG290" s="218"/>
      <c r="DH290" s="218"/>
      <c r="DI290" s="218"/>
      <c r="DJ290" s="218"/>
      <c r="DK290" s="218"/>
      <c r="DL290" s="218"/>
      <c r="DM290" s="218"/>
      <c r="DN290" s="218"/>
      <c r="DO290" s="218"/>
      <c r="DP290" s="218"/>
      <c r="DQ290" s="218"/>
      <c r="DR290" s="218"/>
      <c r="DS290" s="218"/>
      <c r="DT290" s="218"/>
      <c r="DU290" s="218"/>
      <c r="DV290" s="218"/>
      <c r="DW290" s="218"/>
      <c r="DX290" s="218"/>
      <c r="DY290" s="218"/>
      <c r="DZ290" s="218"/>
      <c r="EA290" s="218"/>
      <c r="EB290" s="218"/>
      <c r="EC290" s="218"/>
      <c r="ED290" s="218"/>
      <c r="EE290" s="218"/>
      <c r="EF290" s="218"/>
      <c r="EG290" s="218"/>
      <c r="EH290" s="218"/>
      <c r="EI290" s="218"/>
      <c r="EJ290" s="218"/>
      <c r="EK290" s="218"/>
      <c r="EL290" s="218"/>
      <c r="EM290" s="218"/>
      <c r="EN290" s="218"/>
      <c r="EO290" s="218"/>
      <c r="EP290" s="218"/>
      <c r="EQ290" s="218"/>
      <c r="ER290" s="218"/>
      <c r="ES290" s="218"/>
      <c r="ET290" s="218"/>
      <c r="EU290" s="218"/>
      <c r="EV290" s="218"/>
      <c r="EW290" s="218"/>
      <c r="EX290" s="218"/>
      <c r="EY290" s="218"/>
      <c r="EZ290" s="218"/>
      <c r="FA290" s="218"/>
      <c r="FB290" s="218"/>
      <c r="FC290" s="218"/>
      <c r="FD290" s="218"/>
      <c r="FE290" s="218"/>
      <c r="FF290" s="218"/>
      <c r="FG290" s="218"/>
      <c r="FH290" s="218"/>
      <c r="FI290" s="218"/>
      <c r="FJ290" s="218"/>
      <c r="FK290" s="218"/>
      <c r="FL290" s="218"/>
      <c r="FM290" s="218"/>
      <c r="FN290" s="218"/>
      <c r="FO290" s="218"/>
      <c r="FP290" s="218"/>
      <c r="FQ290" s="218"/>
      <c r="FR290" s="218"/>
      <c r="FS290" s="218"/>
      <c r="FT290" s="218"/>
      <c r="FU290" s="218"/>
      <c r="FV290" s="218"/>
      <c r="FW290" s="218"/>
      <c r="FX290" s="218"/>
      <c r="FY290" s="218"/>
      <c r="FZ290" s="218"/>
      <c r="GA290" s="218"/>
      <c r="GB290" s="218"/>
      <c r="GC290" s="218"/>
      <c r="GD290" s="218"/>
      <c r="GE290" s="218"/>
      <c r="GF290" s="218"/>
      <c r="GG290" s="218"/>
      <c r="GH290" s="218"/>
      <c r="GI290" s="218"/>
      <c r="GJ290" s="218"/>
      <c r="GK290" s="218"/>
      <c r="GL290" s="218"/>
      <c r="GM290" s="218"/>
      <c r="GN290" s="218"/>
      <c r="GO290" s="218"/>
      <c r="GP290" s="218"/>
      <c r="GQ290" s="218"/>
      <c r="GR290" s="218"/>
      <c r="GS290" s="218"/>
      <c r="GT290" s="218"/>
      <c r="GU290" s="218"/>
      <c r="GV290" s="218"/>
      <c r="GW290" s="218"/>
      <c r="GX290" s="218"/>
      <c r="GY290" s="218"/>
      <c r="GZ290" s="218"/>
      <c r="HA290" s="218"/>
      <c r="HB290" s="218"/>
      <c r="HC290" s="218"/>
      <c r="HD290" s="218"/>
      <c r="HE290" s="218"/>
      <c r="HF290" s="218"/>
      <c r="HG290" s="218"/>
      <c r="HH290" s="218"/>
      <c r="HI290" s="218"/>
      <c r="HJ290" s="218"/>
      <c r="HK290" s="218"/>
      <c r="HL290" s="218"/>
      <c r="HM290" s="218"/>
      <c r="HN290" s="218"/>
      <c r="HO290" s="218"/>
      <c r="HP290" s="218"/>
      <c r="HQ290" s="218"/>
      <c r="HR290" s="218"/>
      <c r="HS290" s="218"/>
      <c r="HT290" s="218"/>
      <c r="HU290" s="218"/>
      <c r="HV290" s="218"/>
      <c r="HW290" s="218"/>
      <c r="HX290" s="218"/>
      <c r="HY290" s="218"/>
      <c r="HZ290" s="218"/>
      <c r="IA290" s="218"/>
      <c r="IB290" s="218"/>
      <c r="IC290" s="218"/>
      <c r="ID290" s="218"/>
      <c r="IE290" s="218"/>
      <c r="IF290" s="218"/>
      <c r="IG290" s="218"/>
      <c r="IH290" s="218"/>
      <c r="II290" s="218"/>
      <c r="IJ290" s="218"/>
      <c r="IK290" s="218"/>
      <c r="IL290" s="218"/>
      <c r="IM290" s="218"/>
      <c r="IN290" s="218"/>
      <c r="IO290" s="218"/>
      <c r="IP290" s="218"/>
      <c r="IQ290" s="218"/>
      <c r="IR290" s="218"/>
      <c r="IS290" s="218"/>
      <c r="IT290" s="218"/>
      <c r="IU290" s="218"/>
      <c r="IV290" s="218"/>
      <c r="IW290" s="218"/>
      <c r="IX290" s="218"/>
      <c r="IY290" s="218"/>
      <c r="IZ290" s="218"/>
      <c r="JA290" s="218"/>
      <c r="JB290" s="218"/>
      <c r="JC290" s="218"/>
      <c r="JD290" s="218"/>
      <c r="JE290" s="218"/>
      <c r="JF290" s="218"/>
      <c r="JG290" s="218"/>
      <c r="JH290" s="218"/>
      <c r="JI290" s="218"/>
      <c r="JJ290" s="218"/>
      <c r="JK290" s="218"/>
      <c r="JL290" s="218"/>
      <c r="JM290" s="218"/>
      <c r="JN290" s="218"/>
      <c r="JO290" s="218"/>
      <c r="JP290" s="218"/>
      <c r="JQ290" s="218"/>
      <c r="JR290" s="218"/>
      <c r="JS290" s="218"/>
      <c r="JT290" s="218"/>
      <c r="JU290" s="218"/>
      <c r="JV290" s="218"/>
      <c r="JW290" s="218"/>
      <c r="JX290" s="218"/>
      <c r="JY290" s="218"/>
      <c r="JZ290" s="218"/>
      <c r="KA290" s="218"/>
      <c r="KB290" s="218"/>
      <c r="KC290" s="218"/>
      <c r="KD290" s="218"/>
      <c r="KE290" s="218"/>
      <c r="KF290" s="218"/>
      <c r="KG290" s="218"/>
      <c r="KH290" s="218"/>
      <c r="KI290" s="218"/>
      <c r="KJ290" s="218"/>
      <c r="KK290" s="218"/>
      <c r="KL290" s="218"/>
      <c r="KM290" s="218"/>
      <c r="KN290" s="218"/>
      <c r="KO290" s="218"/>
      <c r="KP290" s="218"/>
      <c r="KQ290" s="218"/>
      <c r="KR290" s="218"/>
      <c r="KS290" s="218"/>
      <c r="KT290" s="218"/>
      <c r="KU290" s="218"/>
      <c r="KV290" s="218"/>
      <c r="KW290" s="218"/>
      <c r="KX290" s="218"/>
      <c r="KY290" s="218"/>
      <c r="KZ290" s="218"/>
      <c r="LA290" s="218"/>
      <c r="LB290" s="218"/>
      <c r="LC290" s="218"/>
      <c r="LD290" s="218"/>
      <c r="LE290" s="218"/>
      <c r="LF290" s="218"/>
      <c r="LG290" s="218"/>
      <c r="LH290" s="218"/>
      <c r="LI290" s="218"/>
      <c r="LJ290" s="218"/>
      <c r="LK290" s="218"/>
      <c r="LL290" s="218"/>
      <c r="LM290" s="218"/>
      <c r="LN290" s="218"/>
      <c r="LO290" s="218"/>
      <c r="LP290" s="218"/>
      <c r="LQ290" s="218"/>
      <c r="LR290" s="218"/>
      <c r="LS290" s="218"/>
      <c r="LT290" s="218"/>
      <c r="LU290" s="218"/>
      <c r="LV290" s="218"/>
      <c r="LW290" s="218"/>
      <c r="LX290" s="218"/>
      <c r="LY290" s="218"/>
      <c r="LZ290" s="218"/>
      <c r="MA290" s="218"/>
      <c r="MB290" s="218"/>
      <c r="MC290" s="218"/>
      <c r="MD290" s="218"/>
      <c r="ME290" s="218"/>
      <c r="MF290" s="218"/>
      <c r="MG290" s="218"/>
      <c r="MH290" s="218"/>
      <c r="MI290" s="218"/>
      <c r="MJ290" s="218"/>
      <c r="MK290" s="218"/>
      <c r="ML290" s="218"/>
      <c r="MM290" s="218"/>
      <c r="MN290" s="218"/>
      <c r="MO290" s="218"/>
      <c r="MP290" s="218"/>
      <c r="MQ290" s="218"/>
      <c r="MR290" s="218"/>
      <c r="MS290" s="218"/>
      <c r="MT290" s="218"/>
      <c r="MU290" s="218"/>
      <c r="MV290" s="218"/>
      <c r="MW290" s="218"/>
      <c r="MX290" s="218"/>
      <c r="MY290" s="218"/>
      <c r="MZ290" s="218"/>
      <c r="NA290" s="218"/>
      <c r="NB290" s="218"/>
      <c r="NC290" s="218"/>
      <c r="ND290" s="218"/>
      <c r="NE290" s="218"/>
      <c r="NF290" s="218"/>
      <c r="NG290" s="218"/>
      <c r="NH290" s="218"/>
      <c r="NI290" s="218"/>
      <c r="NJ290" s="218"/>
      <c r="NK290" s="218"/>
      <c r="NL290" s="218"/>
      <c r="NM290" s="218"/>
      <c r="NN290" s="218"/>
      <c r="NO290" s="218"/>
      <c r="NP290" s="218"/>
      <c r="NQ290" s="218"/>
      <c r="NR290" s="218"/>
      <c r="NS290" s="218"/>
      <c r="NT290" s="218"/>
      <c r="NU290" s="218"/>
      <c r="NV290" s="218"/>
      <c r="NW290" s="218"/>
      <c r="NX290" s="218"/>
      <c r="NY290" s="218"/>
      <c r="NZ290" s="218"/>
      <c r="OA290" s="218"/>
      <c r="OB290" s="218"/>
      <c r="OC290" s="218"/>
      <c r="OD290" s="218"/>
      <c r="OE290" s="218"/>
      <c r="OF290" s="218"/>
      <c r="OG290" s="218"/>
      <c r="OH290" s="218"/>
      <c r="OI290" s="218"/>
      <c r="OJ290" s="218"/>
      <c r="OK290" s="218"/>
      <c r="OL290" s="218"/>
      <c r="OM290" s="218"/>
      <c r="ON290" s="218"/>
      <c r="OO290" s="218"/>
      <c r="OP290" s="218"/>
      <c r="OQ290" s="218"/>
      <c r="OR290" s="218"/>
      <c r="OS290" s="218"/>
      <c r="OT290" s="218"/>
      <c r="OU290" s="218"/>
      <c r="OV290" s="218"/>
      <c r="OW290" s="218"/>
      <c r="OX290" s="218"/>
      <c r="OY290" s="218"/>
      <c r="OZ290" s="218"/>
      <c r="PA290" s="218"/>
      <c r="PB290" s="218"/>
      <c r="PC290" s="218"/>
      <c r="PD290" s="218"/>
      <c r="PE290" s="218"/>
    </row>
    <row r="291" spans="1:421" s="472" customFormat="1" ht="111" customHeight="1">
      <c r="A291" s="677">
        <v>62</v>
      </c>
      <c r="B291" s="600">
        <v>7000024508</v>
      </c>
      <c r="C291" s="600">
        <v>1790</v>
      </c>
      <c r="D291" s="600">
        <v>120</v>
      </c>
      <c r="E291" s="600">
        <v>570</v>
      </c>
      <c r="F291" s="600" t="s">
        <v>527</v>
      </c>
      <c r="G291" s="599">
        <v>100044159</v>
      </c>
      <c r="H291" s="321"/>
      <c r="I291" s="322"/>
      <c r="J291" s="321"/>
      <c r="K291" s="320"/>
      <c r="L291" s="600" t="s">
        <v>597</v>
      </c>
      <c r="M291" s="600" t="s">
        <v>219</v>
      </c>
      <c r="N291" s="600">
        <v>68</v>
      </c>
      <c r="O291" s="465"/>
      <c r="P291" s="601">
        <v>18</v>
      </c>
      <c r="Q291" s="318" t="str">
        <f t="shared" si="37"/>
        <v>INCLUDED</v>
      </c>
      <c r="R291" s="318" t="str">
        <f t="shared" si="38"/>
        <v>INCLUDED</v>
      </c>
      <c r="S291" s="318" t="str">
        <f t="shared" si="39"/>
        <v>INCLUDED</v>
      </c>
      <c r="T291" s="466">
        <f t="shared" si="9"/>
        <v>0</v>
      </c>
      <c r="U291" s="300">
        <f t="shared" si="10"/>
        <v>0</v>
      </c>
      <c r="V291" s="371">
        <f>Discount!$J$36</f>
        <v>0</v>
      </c>
      <c r="W291" s="300">
        <f t="shared" si="11"/>
        <v>0</v>
      </c>
      <c r="X291" s="301">
        <f t="shared" si="12"/>
        <v>0</v>
      </c>
      <c r="Y291" s="467">
        <f t="shared" si="13"/>
        <v>0</v>
      </c>
      <c r="Z291" s="546">
        <f t="shared" si="14"/>
        <v>0</v>
      </c>
      <c r="AA291" s="467">
        <f t="shared" si="15"/>
        <v>0</v>
      </c>
      <c r="AB291" s="468">
        <f t="shared" si="16"/>
        <v>0</v>
      </c>
      <c r="AC291" s="467">
        <f t="shared" si="17"/>
        <v>0</v>
      </c>
      <c r="AD291" s="468"/>
      <c r="AE291" s="550"/>
      <c r="AF291" s="6"/>
      <c r="AG291" s="6"/>
      <c r="AH291" s="6"/>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218"/>
      <c r="BI291" s="218"/>
      <c r="BJ291" s="218"/>
      <c r="BK291" s="218"/>
      <c r="BL291" s="218"/>
      <c r="BM291" s="218"/>
      <c r="BN291" s="218"/>
      <c r="BO291" s="218"/>
      <c r="BP291" s="218"/>
      <c r="BQ291" s="218"/>
      <c r="BR291" s="218"/>
      <c r="BS291" s="218"/>
      <c r="BT291" s="218"/>
      <c r="BU291" s="218"/>
      <c r="BV291" s="218"/>
      <c r="BW291" s="218"/>
      <c r="BX291" s="218"/>
      <c r="BY291" s="218"/>
      <c r="BZ291" s="218"/>
      <c r="CA291" s="218"/>
      <c r="CB291" s="218"/>
      <c r="CC291" s="218"/>
      <c r="CD291" s="218"/>
      <c r="CE291" s="218"/>
      <c r="CF291" s="218"/>
      <c r="CG291" s="218"/>
      <c r="CH291" s="218"/>
      <c r="CI291" s="218"/>
      <c r="CJ291" s="218"/>
      <c r="CK291" s="218"/>
      <c r="CL291" s="218"/>
      <c r="CM291" s="218"/>
      <c r="CN291" s="218"/>
      <c r="CO291" s="218"/>
      <c r="CP291" s="218"/>
      <c r="CQ291" s="218"/>
      <c r="CR291" s="218"/>
      <c r="CS291" s="218"/>
      <c r="CT291" s="218"/>
      <c r="CU291" s="218"/>
      <c r="CV291" s="218"/>
      <c r="CW291" s="218"/>
      <c r="CX291" s="218"/>
      <c r="CY291" s="218"/>
      <c r="CZ291" s="218"/>
      <c r="DA291" s="218"/>
      <c r="DB291" s="218"/>
      <c r="DC291" s="218"/>
      <c r="DD291" s="218"/>
      <c r="DE291" s="218"/>
      <c r="DF291" s="218"/>
      <c r="DG291" s="218"/>
      <c r="DH291" s="218"/>
      <c r="DI291" s="218"/>
      <c r="DJ291" s="218"/>
      <c r="DK291" s="218"/>
      <c r="DL291" s="218"/>
      <c r="DM291" s="218"/>
      <c r="DN291" s="218"/>
      <c r="DO291" s="218"/>
      <c r="DP291" s="218"/>
      <c r="DQ291" s="218"/>
      <c r="DR291" s="218"/>
      <c r="DS291" s="218"/>
      <c r="DT291" s="218"/>
      <c r="DU291" s="218"/>
      <c r="DV291" s="218"/>
      <c r="DW291" s="218"/>
      <c r="DX291" s="218"/>
      <c r="DY291" s="218"/>
      <c r="DZ291" s="218"/>
      <c r="EA291" s="218"/>
      <c r="EB291" s="218"/>
      <c r="EC291" s="218"/>
      <c r="ED291" s="218"/>
      <c r="EE291" s="218"/>
      <c r="EF291" s="218"/>
      <c r="EG291" s="218"/>
      <c r="EH291" s="218"/>
      <c r="EI291" s="218"/>
      <c r="EJ291" s="218"/>
      <c r="EK291" s="218"/>
      <c r="EL291" s="218"/>
      <c r="EM291" s="218"/>
      <c r="EN291" s="218"/>
      <c r="EO291" s="218"/>
      <c r="EP291" s="218"/>
      <c r="EQ291" s="218"/>
      <c r="ER291" s="218"/>
      <c r="ES291" s="218"/>
      <c r="ET291" s="218"/>
      <c r="EU291" s="218"/>
      <c r="EV291" s="218"/>
      <c r="EW291" s="218"/>
      <c r="EX291" s="218"/>
      <c r="EY291" s="218"/>
      <c r="EZ291" s="218"/>
      <c r="FA291" s="218"/>
      <c r="FB291" s="218"/>
      <c r="FC291" s="218"/>
      <c r="FD291" s="218"/>
      <c r="FE291" s="218"/>
      <c r="FF291" s="218"/>
      <c r="FG291" s="218"/>
      <c r="FH291" s="218"/>
      <c r="FI291" s="218"/>
      <c r="FJ291" s="218"/>
      <c r="FK291" s="218"/>
      <c r="FL291" s="218"/>
      <c r="FM291" s="218"/>
      <c r="FN291" s="218"/>
      <c r="FO291" s="218"/>
      <c r="FP291" s="218"/>
      <c r="FQ291" s="218"/>
      <c r="FR291" s="218"/>
      <c r="FS291" s="218"/>
      <c r="FT291" s="218"/>
      <c r="FU291" s="218"/>
      <c r="FV291" s="218"/>
      <c r="FW291" s="218"/>
      <c r="FX291" s="218"/>
      <c r="FY291" s="218"/>
      <c r="FZ291" s="218"/>
      <c r="GA291" s="218"/>
      <c r="GB291" s="218"/>
      <c r="GC291" s="218"/>
      <c r="GD291" s="218"/>
      <c r="GE291" s="218"/>
      <c r="GF291" s="218"/>
      <c r="GG291" s="218"/>
      <c r="GH291" s="218"/>
      <c r="GI291" s="218"/>
      <c r="GJ291" s="218"/>
      <c r="GK291" s="218"/>
      <c r="GL291" s="218"/>
      <c r="GM291" s="218"/>
      <c r="GN291" s="218"/>
      <c r="GO291" s="218"/>
      <c r="GP291" s="218"/>
      <c r="GQ291" s="218"/>
      <c r="GR291" s="218"/>
      <c r="GS291" s="218"/>
      <c r="GT291" s="218"/>
      <c r="GU291" s="218"/>
      <c r="GV291" s="218"/>
      <c r="GW291" s="218"/>
      <c r="GX291" s="218"/>
      <c r="GY291" s="218"/>
      <c r="GZ291" s="218"/>
      <c r="HA291" s="218"/>
      <c r="HB291" s="218"/>
      <c r="HC291" s="218"/>
      <c r="HD291" s="218"/>
      <c r="HE291" s="218"/>
      <c r="HF291" s="218"/>
      <c r="HG291" s="218"/>
      <c r="HH291" s="218"/>
      <c r="HI291" s="218"/>
      <c r="HJ291" s="218"/>
      <c r="HK291" s="218"/>
      <c r="HL291" s="218"/>
      <c r="HM291" s="218"/>
      <c r="HN291" s="218"/>
      <c r="HO291" s="218"/>
      <c r="HP291" s="218"/>
      <c r="HQ291" s="218"/>
      <c r="HR291" s="218"/>
      <c r="HS291" s="218"/>
      <c r="HT291" s="218"/>
      <c r="HU291" s="218"/>
      <c r="HV291" s="218"/>
      <c r="HW291" s="218"/>
      <c r="HX291" s="218"/>
      <c r="HY291" s="218"/>
      <c r="HZ291" s="218"/>
      <c r="IA291" s="218"/>
      <c r="IB291" s="218"/>
      <c r="IC291" s="218"/>
      <c r="ID291" s="218"/>
      <c r="IE291" s="218"/>
      <c r="IF291" s="218"/>
      <c r="IG291" s="218"/>
      <c r="IH291" s="218"/>
      <c r="II291" s="218"/>
      <c r="IJ291" s="218"/>
      <c r="IK291" s="218"/>
      <c r="IL291" s="218"/>
      <c r="IM291" s="218"/>
      <c r="IN291" s="218"/>
      <c r="IO291" s="218"/>
      <c r="IP291" s="218"/>
      <c r="IQ291" s="218"/>
      <c r="IR291" s="218"/>
      <c r="IS291" s="218"/>
      <c r="IT291" s="218"/>
      <c r="IU291" s="218"/>
      <c r="IV291" s="218"/>
      <c r="IW291" s="218"/>
      <c r="IX291" s="218"/>
      <c r="IY291" s="218"/>
      <c r="IZ291" s="218"/>
      <c r="JA291" s="218"/>
      <c r="JB291" s="218"/>
      <c r="JC291" s="218"/>
      <c r="JD291" s="218"/>
      <c r="JE291" s="218"/>
      <c r="JF291" s="218"/>
      <c r="JG291" s="218"/>
      <c r="JH291" s="218"/>
      <c r="JI291" s="218"/>
      <c r="JJ291" s="218"/>
      <c r="JK291" s="218"/>
      <c r="JL291" s="218"/>
      <c r="JM291" s="218"/>
      <c r="JN291" s="218"/>
      <c r="JO291" s="218"/>
      <c r="JP291" s="218"/>
      <c r="JQ291" s="218"/>
      <c r="JR291" s="218"/>
      <c r="JS291" s="218"/>
      <c r="JT291" s="218"/>
      <c r="JU291" s="218"/>
      <c r="JV291" s="218"/>
      <c r="JW291" s="218"/>
      <c r="JX291" s="218"/>
      <c r="JY291" s="218"/>
      <c r="JZ291" s="218"/>
      <c r="KA291" s="218"/>
      <c r="KB291" s="218"/>
      <c r="KC291" s="218"/>
      <c r="KD291" s="218"/>
      <c r="KE291" s="218"/>
      <c r="KF291" s="218"/>
      <c r="KG291" s="218"/>
      <c r="KH291" s="218"/>
      <c r="KI291" s="218"/>
      <c r="KJ291" s="218"/>
      <c r="KK291" s="218"/>
      <c r="KL291" s="218"/>
      <c r="KM291" s="218"/>
      <c r="KN291" s="218"/>
      <c r="KO291" s="218"/>
      <c r="KP291" s="218"/>
      <c r="KQ291" s="218"/>
      <c r="KR291" s="218"/>
      <c r="KS291" s="218"/>
      <c r="KT291" s="218"/>
      <c r="KU291" s="218"/>
      <c r="KV291" s="218"/>
      <c r="KW291" s="218"/>
      <c r="KX291" s="218"/>
      <c r="KY291" s="218"/>
      <c r="KZ291" s="218"/>
      <c r="LA291" s="218"/>
      <c r="LB291" s="218"/>
      <c r="LC291" s="218"/>
      <c r="LD291" s="218"/>
      <c r="LE291" s="218"/>
      <c r="LF291" s="218"/>
      <c r="LG291" s="218"/>
      <c r="LH291" s="218"/>
      <c r="LI291" s="218"/>
      <c r="LJ291" s="218"/>
      <c r="LK291" s="218"/>
      <c r="LL291" s="218"/>
      <c r="LM291" s="218"/>
      <c r="LN291" s="218"/>
      <c r="LO291" s="218"/>
      <c r="LP291" s="218"/>
      <c r="LQ291" s="218"/>
      <c r="LR291" s="218"/>
      <c r="LS291" s="218"/>
      <c r="LT291" s="218"/>
      <c r="LU291" s="218"/>
      <c r="LV291" s="218"/>
      <c r="LW291" s="218"/>
      <c r="LX291" s="218"/>
      <c r="LY291" s="218"/>
      <c r="LZ291" s="218"/>
      <c r="MA291" s="218"/>
      <c r="MB291" s="218"/>
      <c r="MC291" s="218"/>
      <c r="MD291" s="218"/>
      <c r="ME291" s="218"/>
      <c r="MF291" s="218"/>
      <c r="MG291" s="218"/>
      <c r="MH291" s="218"/>
      <c r="MI291" s="218"/>
      <c r="MJ291" s="218"/>
      <c r="MK291" s="218"/>
      <c r="ML291" s="218"/>
      <c r="MM291" s="218"/>
      <c r="MN291" s="218"/>
      <c r="MO291" s="218"/>
      <c r="MP291" s="218"/>
      <c r="MQ291" s="218"/>
      <c r="MR291" s="218"/>
      <c r="MS291" s="218"/>
      <c r="MT291" s="218"/>
      <c r="MU291" s="218"/>
      <c r="MV291" s="218"/>
      <c r="MW291" s="218"/>
      <c r="MX291" s="218"/>
      <c r="MY291" s="218"/>
      <c r="MZ291" s="218"/>
      <c r="NA291" s="218"/>
      <c r="NB291" s="218"/>
      <c r="NC291" s="218"/>
      <c r="ND291" s="218"/>
      <c r="NE291" s="218"/>
      <c r="NF291" s="218"/>
      <c r="NG291" s="218"/>
      <c r="NH291" s="218"/>
      <c r="NI291" s="218"/>
      <c r="NJ291" s="218"/>
      <c r="NK291" s="218"/>
      <c r="NL291" s="218"/>
      <c r="NM291" s="218"/>
      <c r="NN291" s="218"/>
      <c r="NO291" s="218"/>
      <c r="NP291" s="218"/>
      <c r="NQ291" s="218"/>
      <c r="NR291" s="218"/>
      <c r="NS291" s="218"/>
      <c r="NT291" s="218"/>
      <c r="NU291" s="218"/>
      <c r="NV291" s="218"/>
      <c r="NW291" s="218"/>
      <c r="NX291" s="218"/>
      <c r="NY291" s="218"/>
      <c r="NZ291" s="218"/>
      <c r="OA291" s="218"/>
      <c r="OB291" s="218"/>
      <c r="OC291" s="218"/>
      <c r="OD291" s="218"/>
      <c r="OE291" s="218"/>
      <c r="OF291" s="218"/>
      <c r="OG291" s="218"/>
      <c r="OH291" s="218"/>
      <c r="OI291" s="218"/>
      <c r="OJ291" s="218"/>
      <c r="OK291" s="218"/>
      <c r="OL291" s="218"/>
      <c r="OM291" s="218"/>
      <c r="ON291" s="218"/>
      <c r="OO291" s="218"/>
      <c r="OP291" s="218"/>
      <c r="OQ291" s="218"/>
      <c r="OR291" s="218"/>
      <c r="OS291" s="218"/>
      <c r="OT291" s="218"/>
      <c r="OU291" s="218"/>
      <c r="OV291" s="218"/>
      <c r="OW291" s="218"/>
      <c r="OX291" s="218"/>
      <c r="OY291" s="218"/>
      <c r="OZ291" s="218"/>
      <c r="PA291" s="218"/>
      <c r="PB291" s="218"/>
      <c r="PC291" s="218"/>
      <c r="PD291" s="218"/>
      <c r="PE291" s="218"/>
    </row>
    <row r="292" spans="1:421" s="469" customFormat="1" ht="111" customHeight="1">
      <c r="A292" s="677">
        <v>63</v>
      </c>
      <c r="B292" s="600">
        <v>7000024508</v>
      </c>
      <c r="C292" s="600">
        <v>1800</v>
      </c>
      <c r="D292" s="600">
        <v>130</v>
      </c>
      <c r="E292" s="600">
        <v>10</v>
      </c>
      <c r="F292" s="600" t="s">
        <v>528</v>
      </c>
      <c r="G292" s="599">
        <v>100044242</v>
      </c>
      <c r="H292" s="321"/>
      <c r="I292" s="322"/>
      <c r="J292" s="321"/>
      <c r="K292" s="320"/>
      <c r="L292" s="600" t="s">
        <v>598</v>
      </c>
      <c r="M292" s="600" t="s">
        <v>219</v>
      </c>
      <c r="N292" s="600">
        <v>10</v>
      </c>
      <c r="O292" s="465"/>
      <c r="P292" s="601">
        <v>18</v>
      </c>
      <c r="Q292" s="318" t="str">
        <f t="shared" si="37"/>
        <v>INCLUDED</v>
      </c>
      <c r="R292" s="318" t="str">
        <f t="shared" si="38"/>
        <v>INCLUDED</v>
      </c>
      <c r="S292" s="318" t="str">
        <f t="shared" si="39"/>
        <v>INCLUDED</v>
      </c>
      <c r="T292" s="466">
        <f t="shared" si="9"/>
        <v>0</v>
      </c>
      <c r="U292" s="300">
        <f t="shared" si="10"/>
        <v>0</v>
      </c>
      <c r="V292" s="371">
        <f>Discount!$J$36</f>
        <v>0</v>
      </c>
      <c r="W292" s="300">
        <f t="shared" si="11"/>
        <v>0</v>
      </c>
      <c r="X292" s="301">
        <f t="shared" si="12"/>
        <v>0</v>
      </c>
      <c r="Y292" s="467">
        <f t="shared" si="13"/>
        <v>0</v>
      </c>
      <c r="Z292" s="546">
        <f t="shared" si="14"/>
        <v>0</v>
      </c>
      <c r="AA292" s="467">
        <f t="shared" si="15"/>
        <v>0</v>
      </c>
      <c r="AB292" s="468">
        <f t="shared" si="16"/>
        <v>0</v>
      </c>
      <c r="AC292" s="467">
        <f t="shared" si="17"/>
        <v>0</v>
      </c>
      <c r="AD292" s="468"/>
      <c r="AE292" s="550"/>
      <c r="AF292" s="6"/>
      <c r="AG292" s="6"/>
      <c r="AH292" s="6"/>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c r="FV292" s="3"/>
      <c r="FW292" s="3"/>
      <c r="FX292" s="3"/>
      <c r="FY292" s="3"/>
      <c r="FZ292" s="3"/>
      <c r="GA292" s="3"/>
      <c r="GB292" s="3"/>
      <c r="GC292" s="3"/>
      <c r="GD292" s="3"/>
      <c r="GE292" s="3"/>
      <c r="GF292" s="3"/>
      <c r="GG292" s="3"/>
      <c r="GH292" s="3"/>
      <c r="GI292" s="3"/>
      <c r="GJ292" s="3"/>
      <c r="GK292" s="3"/>
      <c r="GL292" s="3"/>
      <c r="GM292" s="3"/>
      <c r="GN292" s="3"/>
      <c r="GO292" s="3"/>
      <c r="GP292" s="3"/>
      <c r="GQ292" s="3"/>
      <c r="GR292" s="3"/>
      <c r="GS292" s="3"/>
      <c r="GT292" s="3"/>
      <c r="GU292" s="3"/>
      <c r="GV292" s="3"/>
      <c r="GW292" s="3"/>
      <c r="GX292" s="3"/>
      <c r="GY292" s="3"/>
      <c r="GZ292" s="3"/>
      <c r="HA292" s="3"/>
      <c r="HB292" s="3"/>
      <c r="HC292" s="3"/>
      <c r="HD292" s="3"/>
      <c r="HE292" s="3"/>
      <c r="HF292" s="3"/>
      <c r="HG292" s="3"/>
      <c r="HH292" s="3"/>
      <c r="HI292" s="3"/>
      <c r="HJ292" s="3"/>
      <c r="HK292" s="3"/>
      <c r="HL292" s="3"/>
      <c r="HM292" s="3"/>
      <c r="HN292" s="3"/>
      <c r="HO292" s="3"/>
      <c r="HP292" s="3"/>
      <c r="HQ292" s="3"/>
      <c r="HR292" s="3"/>
      <c r="HS292" s="3"/>
      <c r="HT292" s="3"/>
      <c r="HU292" s="3"/>
      <c r="HV292" s="3"/>
      <c r="HW292" s="3"/>
      <c r="HX292" s="3"/>
      <c r="HY292" s="3"/>
      <c r="HZ292" s="3"/>
      <c r="IA292" s="3"/>
      <c r="IB292" s="3"/>
      <c r="IC292" s="3"/>
      <c r="ID292" s="3"/>
      <c r="IE292" s="3"/>
      <c r="IF292" s="3"/>
      <c r="IG292" s="3"/>
      <c r="IH292" s="3"/>
      <c r="II292" s="3"/>
      <c r="IJ292" s="3"/>
      <c r="IK292" s="3"/>
      <c r="IL292" s="3"/>
      <c r="IM292" s="3"/>
      <c r="IN292" s="3"/>
      <c r="IO292" s="3"/>
      <c r="IP292" s="3"/>
      <c r="IQ292" s="3"/>
      <c r="IR292" s="3"/>
      <c r="IS292" s="3"/>
      <c r="IT292" s="3"/>
      <c r="IU292" s="3"/>
      <c r="IV292" s="3"/>
      <c r="IW292" s="3"/>
      <c r="IX292" s="3"/>
      <c r="IY292" s="3"/>
      <c r="IZ292" s="3"/>
      <c r="JA292" s="3"/>
      <c r="JB292" s="3"/>
      <c r="JC292" s="3"/>
      <c r="JD292" s="3"/>
      <c r="JE292" s="3"/>
      <c r="JF292" s="3"/>
      <c r="JG292" s="3"/>
      <c r="JH292" s="3"/>
      <c r="JI292" s="3"/>
      <c r="JJ292" s="3"/>
      <c r="JK292" s="3"/>
      <c r="JL292" s="3"/>
      <c r="JM292" s="3"/>
      <c r="JN292" s="3"/>
      <c r="JO292" s="3"/>
      <c r="JP292" s="3"/>
      <c r="JQ292" s="3"/>
      <c r="JR292" s="3"/>
      <c r="JS292" s="3"/>
      <c r="JT292" s="3"/>
      <c r="JU292" s="3"/>
      <c r="JV292" s="3"/>
      <c r="JW292" s="3"/>
      <c r="JX292" s="3"/>
      <c r="JY292" s="3"/>
      <c r="JZ292" s="3"/>
      <c r="KA292" s="3"/>
      <c r="KB292" s="3"/>
      <c r="KC292" s="3"/>
      <c r="KD292" s="3"/>
      <c r="KE292" s="3"/>
      <c r="KF292" s="3"/>
      <c r="KG292" s="3"/>
      <c r="KH292" s="3"/>
      <c r="KI292" s="3"/>
      <c r="KJ292" s="3"/>
      <c r="KK292" s="3"/>
      <c r="KL292" s="3"/>
      <c r="KM292" s="3"/>
      <c r="KN292" s="3"/>
      <c r="KO292" s="3"/>
      <c r="KP292" s="3"/>
      <c r="KQ292" s="3"/>
      <c r="KR292" s="3"/>
      <c r="KS292" s="3"/>
      <c r="KT292" s="3"/>
      <c r="KU292" s="3"/>
      <c r="KV292" s="3"/>
      <c r="KW292" s="3"/>
      <c r="KX292" s="3"/>
      <c r="KY292" s="3"/>
      <c r="KZ292" s="3"/>
      <c r="LA292" s="3"/>
      <c r="LB292" s="3"/>
      <c r="LC292" s="3"/>
      <c r="LD292" s="3"/>
      <c r="LE292" s="3"/>
      <c r="LF292" s="3"/>
      <c r="LG292" s="3"/>
      <c r="LH292" s="3"/>
      <c r="LI292" s="3"/>
      <c r="LJ292" s="3"/>
      <c r="LK292" s="3"/>
      <c r="LL292" s="3"/>
      <c r="LM292" s="3"/>
      <c r="LN292" s="3"/>
      <c r="LO292" s="3"/>
      <c r="LP292" s="3"/>
      <c r="LQ292" s="3"/>
      <c r="LR292" s="3"/>
      <c r="LS292" s="3"/>
      <c r="LT292" s="3"/>
      <c r="LU292" s="3"/>
      <c r="LV292" s="3"/>
      <c r="LW292" s="3"/>
      <c r="LX292" s="3"/>
      <c r="LY292" s="3"/>
      <c r="LZ292" s="3"/>
      <c r="MA292" s="3"/>
      <c r="MB292" s="3"/>
      <c r="MC292" s="3"/>
      <c r="MD292" s="3"/>
      <c r="ME292" s="3"/>
      <c r="MF292" s="3"/>
      <c r="MG292" s="3"/>
      <c r="MH292" s="3"/>
      <c r="MI292" s="3"/>
      <c r="MJ292" s="3"/>
      <c r="MK292" s="3"/>
      <c r="ML292" s="3"/>
      <c r="MM292" s="3"/>
      <c r="MN292" s="3"/>
      <c r="MO292" s="3"/>
      <c r="MP292" s="3"/>
      <c r="MQ292" s="3"/>
      <c r="MR292" s="3"/>
      <c r="MS292" s="3"/>
      <c r="MT292" s="3"/>
      <c r="MU292" s="3"/>
      <c r="MV292" s="3"/>
      <c r="MW292" s="3"/>
      <c r="MX292" s="3"/>
      <c r="MY292" s="3"/>
      <c r="MZ292" s="3"/>
      <c r="NA292" s="3"/>
      <c r="NB292" s="3"/>
      <c r="NC292" s="3"/>
      <c r="ND292" s="3"/>
      <c r="NE292" s="3"/>
      <c r="NF292" s="3"/>
      <c r="NG292" s="3"/>
      <c r="NH292" s="3"/>
      <c r="NI292" s="3"/>
      <c r="NJ292" s="3"/>
      <c r="NK292" s="3"/>
      <c r="NL292" s="3"/>
      <c r="NM292" s="3"/>
      <c r="NN292" s="3"/>
      <c r="NO292" s="3"/>
      <c r="NP292" s="3"/>
      <c r="NQ292" s="3"/>
      <c r="NR292" s="3"/>
      <c r="NS292" s="3"/>
      <c r="NT292" s="3"/>
      <c r="NU292" s="3"/>
      <c r="NV292" s="3"/>
      <c r="NW292" s="3"/>
      <c r="NX292" s="3"/>
      <c r="NY292" s="3"/>
      <c r="NZ292" s="3"/>
      <c r="OA292" s="3"/>
      <c r="OB292" s="3"/>
      <c r="OC292" s="3"/>
      <c r="OD292" s="3"/>
      <c r="OE292" s="3"/>
      <c r="OF292" s="3"/>
      <c r="OG292" s="3"/>
      <c r="OH292" s="3"/>
      <c r="OI292" s="3"/>
      <c r="OJ292" s="3"/>
      <c r="OK292" s="3"/>
      <c r="OL292" s="3"/>
      <c r="OM292" s="3"/>
      <c r="ON292" s="3"/>
      <c r="OO292" s="3"/>
      <c r="OP292" s="3"/>
      <c r="OQ292" s="3"/>
      <c r="OR292" s="3"/>
      <c r="OS292" s="3"/>
      <c r="OT292" s="3"/>
      <c r="OU292" s="3"/>
      <c r="OV292" s="3"/>
      <c r="OW292" s="3"/>
      <c r="OX292" s="3"/>
      <c r="OY292" s="3"/>
      <c r="OZ292" s="3"/>
      <c r="PA292" s="3"/>
      <c r="PB292" s="3"/>
      <c r="PC292" s="3"/>
      <c r="PD292" s="3"/>
      <c r="PE292" s="3"/>
    </row>
    <row r="293" spans="1:421" s="469" customFormat="1" ht="111" customHeight="1">
      <c r="A293" s="677">
        <v>64</v>
      </c>
      <c r="B293" s="600">
        <v>7000024508</v>
      </c>
      <c r="C293" s="600">
        <v>1800</v>
      </c>
      <c r="D293" s="600">
        <v>130</v>
      </c>
      <c r="E293" s="600">
        <v>20</v>
      </c>
      <c r="F293" s="600" t="s">
        <v>528</v>
      </c>
      <c r="G293" s="599">
        <v>100044243</v>
      </c>
      <c r="H293" s="321"/>
      <c r="I293" s="322"/>
      <c r="J293" s="321"/>
      <c r="K293" s="320"/>
      <c r="L293" s="600" t="s">
        <v>599</v>
      </c>
      <c r="M293" s="600" t="s">
        <v>219</v>
      </c>
      <c r="N293" s="600">
        <v>11</v>
      </c>
      <c r="O293" s="465"/>
      <c r="P293" s="601">
        <v>18</v>
      </c>
      <c r="Q293" s="318" t="str">
        <f t="shared" si="37"/>
        <v>INCLUDED</v>
      </c>
      <c r="R293" s="318" t="str">
        <f t="shared" si="38"/>
        <v>INCLUDED</v>
      </c>
      <c r="S293" s="318" t="str">
        <f t="shared" si="39"/>
        <v>INCLUDED</v>
      </c>
      <c r="T293" s="466">
        <f t="shared" si="9"/>
        <v>0</v>
      </c>
      <c r="U293" s="300">
        <f t="shared" si="10"/>
        <v>0</v>
      </c>
      <c r="V293" s="371">
        <f>Discount!$J$36</f>
        <v>0</v>
      </c>
      <c r="W293" s="300">
        <f t="shared" si="11"/>
        <v>0</v>
      </c>
      <c r="X293" s="301">
        <f t="shared" si="12"/>
        <v>0</v>
      </c>
      <c r="Y293" s="467">
        <f t="shared" si="13"/>
        <v>0</v>
      </c>
      <c r="Z293" s="546">
        <f t="shared" si="14"/>
        <v>0</v>
      </c>
      <c r="AA293" s="467">
        <f t="shared" si="15"/>
        <v>0</v>
      </c>
      <c r="AB293" s="468">
        <f t="shared" si="16"/>
        <v>0</v>
      </c>
      <c r="AC293" s="467">
        <f t="shared" si="17"/>
        <v>0</v>
      </c>
      <c r="AD293" s="468"/>
      <c r="AE293" s="550"/>
      <c r="AF293" s="6"/>
      <c r="AG293" s="6"/>
      <c r="AH293" s="6"/>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c r="FV293" s="3"/>
      <c r="FW293" s="3"/>
      <c r="FX293" s="3"/>
      <c r="FY293" s="3"/>
      <c r="FZ293" s="3"/>
      <c r="GA293" s="3"/>
      <c r="GB293" s="3"/>
      <c r="GC293" s="3"/>
      <c r="GD293" s="3"/>
      <c r="GE293" s="3"/>
      <c r="GF293" s="3"/>
      <c r="GG293" s="3"/>
      <c r="GH293" s="3"/>
      <c r="GI293" s="3"/>
      <c r="GJ293" s="3"/>
      <c r="GK293" s="3"/>
      <c r="GL293" s="3"/>
      <c r="GM293" s="3"/>
      <c r="GN293" s="3"/>
      <c r="GO293" s="3"/>
      <c r="GP293" s="3"/>
      <c r="GQ293" s="3"/>
      <c r="GR293" s="3"/>
      <c r="GS293" s="3"/>
      <c r="GT293" s="3"/>
      <c r="GU293" s="3"/>
      <c r="GV293" s="3"/>
      <c r="GW293" s="3"/>
      <c r="GX293" s="3"/>
      <c r="GY293" s="3"/>
      <c r="GZ293" s="3"/>
      <c r="HA293" s="3"/>
      <c r="HB293" s="3"/>
      <c r="HC293" s="3"/>
      <c r="HD293" s="3"/>
      <c r="HE293" s="3"/>
      <c r="HF293" s="3"/>
      <c r="HG293" s="3"/>
      <c r="HH293" s="3"/>
      <c r="HI293" s="3"/>
      <c r="HJ293" s="3"/>
      <c r="HK293" s="3"/>
      <c r="HL293" s="3"/>
      <c r="HM293" s="3"/>
      <c r="HN293" s="3"/>
      <c r="HO293" s="3"/>
      <c r="HP293" s="3"/>
      <c r="HQ293" s="3"/>
      <c r="HR293" s="3"/>
      <c r="HS293" s="3"/>
      <c r="HT293" s="3"/>
      <c r="HU293" s="3"/>
      <c r="HV293" s="3"/>
      <c r="HW293" s="3"/>
      <c r="HX293" s="3"/>
      <c r="HY293" s="3"/>
      <c r="HZ293" s="3"/>
      <c r="IA293" s="3"/>
      <c r="IB293" s="3"/>
      <c r="IC293" s="3"/>
      <c r="ID293" s="3"/>
      <c r="IE293" s="3"/>
      <c r="IF293" s="3"/>
      <c r="IG293" s="3"/>
      <c r="IH293" s="3"/>
      <c r="II293" s="3"/>
      <c r="IJ293" s="3"/>
      <c r="IK293" s="3"/>
      <c r="IL293" s="3"/>
      <c r="IM293" s="3"/>
      <c r="IN293" s="3"/>
      <c r="IO293" s="3"/>
      <c r="IP293" s="3"/>
      <c r="IQ293" s="3"/>
      <c r="IR293" s="3"/>
      <c r="IS293" s="3"/>
      <c r="IT293" s="3"/>
      <c r="IU293" s="3"/>
      <c r="IV293" s="3"/>
      <c r="IW293" s="3"/>
      <c r="IX293" s="3"/>
      <c r="IY293" s="3"/>
      <c r="IZ293" s="3"/>
      <c r="JA293" s="3"/>
      <c r="JB293" s="3"/>
      <c r="JC293" s="3"/>
      <c r="JD293" s="3"/>
      <c r="JE293" s="3"/>
      <c r="JF293" s="3"/>
      <c r="JG293" s="3"/>
      <c r="JH293" s="3"/>
      <c r="JI293" s="3"/>
      <c r="JJ293" s="3"/>
      <c r="JK293" s="3"/>
      <c r="JL293" s="3"/>
      <c r="JM293" s="3"/>
      <c r="JN293" s="3"/>
      <c r="JO293" s="3"/>
      <c r="JP293" s="3"/>
      <c r="JQ293" s="3"/>
      <c r="JR293" s="3"/>
      <c r="JS293" s="3"/>
      <c r="JT293" s="3"/>
      <c r="JU293" s="3"/>
      <c r="JV293" s="3"/>
      <c r="JW293" s="3"/>
      <c r="JX293" s="3"/>
      <c r="JY293" s="3"/>
      <c r="JZ293" s="3"/>
      <c r="KA293" s="3"/>
      <c r="KB293" s="3"/>
      <c r="KC293" s="3"/>
      <c r="KD293" s="3"/>
      <c r="KE293" s="3"/>
      <c r="KF293" s="3"/>
      <c r="KG293" s="3"/>
      <c r="KH293" s="3"/>
      <c r="KI293" s="3"/>
      <c r="KJ293" s="3"/>
      <c r="KK293" s="3"/>
      <c r="KL293" s="3"/>
      <c r="KM293" s="3"/>
      <c r="KN293" s="3"/>
      <c r="KO293" s="3"/>
      <c r="KP293" s="3"/>
      <c r="KQ293" s="3"/>
      <c r="KR293" s="3"/>
      <c r="KS293" s="3"/>
      <c r="KT293" s="3"/>
      <c r="KU293" s="3"/>
      <c r="KV293" s="3"/>
      <c r="KW293" s="3"/>
      <c r="KX293" s="3"/>
      <c r="KY293" s="3"/>
      <c r="KZ293" s="3"/>
      <c r="LA293" s="3"/>
      <c r="LB293" s="3"/>
      <c r="LC293" s="3"/>
      <c r="LD293" s="3"/>
      <c r="LE293" s="3"/>
      <c r="LF293" s="3"/>
      <c r="LG293" s="3"/>
      <c r="LH293" s="3"/>
      <c r="LI293" s="3"/>
      <c r="LJ293" s="3"/>
      <c r="LK293" s="3"/>
      <c r="LL293" s="3"/>
      <c r="LM293" s="3"/>
      <c r="LN293" s="3"/>
      <c r="LO293" s="3"/>
      <c r="LP293" s="3"/>
      <c r="LQ293" s="3"/>
      <c r="LR293" s="3"/>
      <c r="LS293" s="3"/>
      <c r="LT293" s="3"/>
      <c r="LU293" s="3"/>
      <c r="LV293" s="3"/>
      <c r="LW293" s="3"/>
      <c r="LX293" s="3"/>
      <c r="LY293" s="3"/>
      <c r="LZ293" s="3"/>
      <c r="MA293" s="3"/>
      <c r="MB293" s="3"/>
      <c r="MC293" s="3"/>
      <c r="MD293" s="3"/>
      <c r="ME293" s="3"/>
      <c r="MF293" s="3"/>
      <c r="MG293" s="3"/>
      <c r="MH293" s="3"/>
      <c r="MI293" s="3"/>
      <c r="MJ293" s="3"/>
      <c r="MK293" s="3"/>
      <c r="ML293" s="3"/>
      <c r="MM293" s="3"/>
      <c r="MN293" s="3"/>
      <c r="MO293" s="3"/>
      <c r="MP293" s="3"/>
      <c r="MQ293" s="3"/>
      <c r="MR293" s="3"/>
      <c r="MS293" s="3"/>
      <c r="MT293" s="3"/>
      <c r="MU293" s="3"/>
      <c r="MV293" s="3"/>
      <c r="MW293" s="3"/>
      <c r="MX293" s="3"/>
      <c r="MY293" s="3"/>
      <c r="MZ293" s="3"/>
      <c r="NA293" s="3"/>
      <c r="NB293" s="3"/>
      <c r="NC293" s="3"/>
      <c r="ND293" s="3"/>
      <c r="NE293" s="3"/>
      <c r="NF293" s="3"/>
      <c r="NG293" s="3"/>
      <c r="NH293" s="3"/>
      <c r="NI293" s="3"/>
      <c r="NJ293" s="3"/>
      <c r="NK293" s="3"/>
      <c r="NL293" s="3"/>
      <c r="NM293" s="3"/>
      <c r="NN293" s="3"/>
      <c r="NO293" s="3"/>
      <c r="NP293" s="3"/>
      <c r="NQ293" s="3"/>
      <c r="NR293" s="3"/>
      <c r="NS293" s="3"/>
      <c r="NT293" s="3"/>
      <c r="NU293" s="3"/>
      <c r="NV293" s="3"/>
      <c r="NW293" s="3"/>
      <c r="NX293" s="3"/>
      <c r="NY293" s="3"/>
      <c r="NZ293" s="3"/>
      <c r="OA293" s="3"/>
      <c r="OB293" s="3"/>
      <c r="OC293" s="3"/>
      <c r="OD293" s="3"/>
      <c r="OE293" s="3"/>
      <c r="OF293" s="3"/>
      <c r="OG293" s="3"/>
      <c r="OH293" s="3"/>
      <c r="OI293" s="3"/>
      <c r="OJ293" s="3"/>
      <c r="OK293" s="3"/>
      <c r="OL293" s="3"/>
      <c r="OM293" s="3"/>
      <c r="ON293" s="3"/>
      <c r="OO293" s="3"/>
      <c r="OP293" s="3"/>
      <c r="OQ293" s="3"/>
      <c r="OR293" s="3"/>
      <c r="OS293" s="3"/>
      <c r="OT293" s="3"/>
      <c r="OU293" s="3"/>
      <c r="OV293" s="3"/>
      <c r="OW293" s="3"/>
      <c r="OX293" s="3"/>
      <c r="OY293" s="3"/>
      <c r="OZ293" s="3"/>
      <c r="PA293" s="3"/>
      <c r="PB293" s="3"/>
      <c r="PC293" s="3"/>
      <c r="PD293" s="3"/>
      <c r="PE293" s="3"/>
    </row>
    <row r="294" spans="1:421" s="469" customFormat="1" ht="111" customHeight="1">
      <c r="A294" s="677">
        <v>65</v>
      </c>
      <c r="B294" s="600">
        <v>7000024508</v>
      </c>
      <c r="C294" s="600">
        <v>1800</v>
      </c>
      <c r="D294" s="600">
        <v>130</v>
      </c>
      <c r="E294" s="600">
        <v>30</v>
      </c>
      <c r="F294" s="600" t="s">
        <v>528</v>
      </c>
      <c r="G294" s="599">
        <v>100044244</v>
      </c>
      <c r="H294" s="321"/>
      <c r="I294" s="322"/>
      <c r="J294" s="321"/>
      <c r="K294" s="320"/>
      <c r="L294" s="600" t="s">
        <v>600</v>
      </c>
      <c r="M294" s="600" t="s">
        <v>219</v>
      </c>
      <c r="N294" s="600">
        <v>108</v>
      </c>
      <c r="O294" s="465"/>
      <c r="P294" s="601">
        <v>18</v>
      </c>
      <c r="Q294" s="318" t="str">
        <f t="shared" si="37"/>
        <v>INCLUDED</v>
      </c>
      <c r="R294" s="318" t="str">
        <f t="shared" si="38"/>
        <v>INCLUDED</v>
      </c>
      <c r="S294" s="318" t="str">
        <f t="shared" si="39"/>
        <v>INCLUDED</v>
      </c>
      <c r="T294" s="466">
        <f t="shared" si="9"/>
        <v>0</v>
      </c>
      <c r="U294" s="300">
        <f t="shared" si="10"/>
        <v>0</v>
      </c>
      <c r="V294" s="371">
        <f>Discount!$J$36</f>
        <v>0</v>
      </c>
      <c r="W294" s="300">
        <f t="shared" si="11"/>
        <v>0</v>
      </c>
      <c r="X294" s="301">
        <f t="shared" si="12"/>
        <v>0</v>
      </c>
      <c r="Y294" s="467">
        <f t="shared" si="13"/>
        <v>0</v>
      </c>
      <c r="Z294" s="546">
        <f t="shared" si="14"/>
        <v>0</v>
      </c>
      <c r="AA294" s="467">
        <f t="shared" si="15"/>
        <v>0</v>
      </c>
      <c r="AB294" s="468">
        <f t="shared" si="16"/>
        <v>0</v>
      </c>
      <c r="AC294" s="467">
        <f t="shared" si="17"/>
        <v>0</v>
      </c>
      <c r="AD294" s="468"/>
      <c r="AE294" s="550"/>
      <c r="AF294" s="6"/>
      <c r="AG294" s="6"/>
      <c r="AH294" s="6"/>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c r="FV294" s="3"/>
      <c r="FW294" s="3"/>
      <c r="FX294" s="3"/>
      <c r="FY294" s="3"/>
      <c r="FZ294" s="3"/>
      <c r="GA294" s="3"/>
      <c r="GB294" s="3"/>
      <c r="GC294" s="3"/>
      <c r="GD294" s="3"/>
      <c r="GE294" s="3"/>
      <c r="GF294" s="3"/>
      <c r="GG294" s="3"/>
      <c r="GH294" s="3"/>
      <c r="GI294" s="3"/>
      <c r="GJ294" s="3"/>
      <c r="GK294" s="3"/>
      <c r="GL294" s="3"/>
      <c r="GM294" s="3"/>
      <c r="GN294" s="3"/>
      <c r="GO294" s="3"/>
      <c r="GP294" s="3"/>
      <c r="GQ294" s="3"/>
      <c r="GR294" s="3"/>
      <c r="GS294" s="3"/>
      <c r="GT294" s="3"/>
      <c r="GU294" s="3"/>
      <c r="GV294" s="3"/>
      <c r="GW294" s="3"/>
      <c r="GX294" s="3"/>
      <c r="GY294" s="3"/>
      <c r="GZ294" s="3"/>
      <c r="HA294" s="3"/>
      <c r="HB294" s="3"/>
      <c r="HC294" s="3"/>
      <c r="HD294" s="3"/>
      <c r="HE294" s="3"/>
      <c r="HF294" s="3"/>
      <c r="HG294" s="3"/>
      <c r="HH294" s="3"/>
      <c r="HI294" s="3"/>
      <c r="HJ294" s="3"/>
      <c r="HK294" s="3"/>
      <c r="HL294" s="3"/>
      <c r="HM294" s="3"/>
      <c r="HN294" s="3"/>
      <c r="HO294" s="3"/>
      <c r="HP294" s="3"/>
      <c r="HQ294" s="3"/>
      <c r="HR294" s="3"/>
      <c r="HS294" s="3"/>
      <c r="HT294" s="3"/>
      <c r="HU294" s="3"/>
      <c r="HV294" s="3"/>
      <c r="HW294" s="3"/>
      <c r="HX294" s="3"/>
      <c r="HY294" s="3"/>
      <c r="HZ294" s="3"/>
      <c r="IA294" s="3"/>
      <c r="IB294" s="3"/>
      <c r="IC294" s="3"/>
      <c r="ID294" s="3"/>
      <c r="IE294" s="3"/>
      <c r="IF294" s="3"/>
      <c r="IG294" s="3"/>
      <c r="IH294" s="3"/>
      <c r="II294" s="3"/>
      <c r="IJ294" s="3"/>
      <c r="IK294" s="3"/>
      <c r="IL294" s="3"/>
      <c r="IM294" s="3"/>
      <c r="IN294" s="3"/>
      <c r="IO294" s="3"/>
      <c r="IP294" s="3"/>
      <c r="IQ294" s="3"/>
      <c r="IR294" s="3"/>
      <c r="IS294" s="3"/>
      <c r="IT294" s="3"/>
      <c r="IU294" s="3"/>
      <c r="IV294" s="3"/>
      <c r="IW294" s="3"/>
      <c r="IX294" s="3"/>
      <c r="IY294" s="3"/>
      <c r="IZ294" s="3"/>
      <c r="JA294" s="3"/>
      <c r="JB294" s="3"/>
      <c r="JC294" s="3"/>
      <c r="JD294" s="3"/>
      <c r="JE294" s="3"/>
      <c r="JF294" s="3"/>
      <c r="JG294" s="3"/>
      <c r="JH294" s="3"/>
      <c r="JI294" s="3"/>
      <c r="JJ294" s="3"/>
      <c r="JK294" s="3"/>
      <c r="JL294" s="3"/>
      <c r="JM294" s="3"/>
      <c r="JN294" s="3"/>
      <c r="JO294" s="3"/>
      <c r="JP294" s="3"/>
      <c r="JQ294" s="3"/>
      <c r="JR294" s="3"/>
      <c r="JS294" s="3"/>
      <c r="JT294" s="3"/>
      <c r="JU294" s="3"/>
      <c r="JV294" s="3"/>
      <c r="JW294" s="3"/>
      <c r="JX294" s="3"/>
      <c r="JY294" s="3"/>
      <c r="JZ294" s="3"/>
      <c r="KA294" s="3"/>
      <c r="KB294" s="3"/>
      <c r="KC294" s="3"/>
      <c r="KD294" s="3"/>
      <c r="KE294" s="3"/>
      <c r="KF294" s="3"/>
      <c r="KG294" s="3"/>
      <c r="KH294" s="3"/>
      <c r="KI294" s="3"/>
      <c r="KJ294" s="3"/>
      <c r="KK294" s="3"/>
      <c r="KL294" s="3"/>
      <c r="KM294" s="3"/>
      <c r="KN294" s="3"/>
      <c r="KO294" s="3"/>
      <c r="KP294" s="3"/>
      <c r="KQ294" s="3"/>
      <c r="KR294" s="3"/>
      <c r="KS294" s="3"/>
      <c r="KT294" s="3"/>
      <c r="KU294" s="3"/>
      <c r="KV294" s="3"/>
      <c r="KW294" s="3"/>
      <c r="KX294" s="3"/>
      <c r="KY294" s="3"/>
      <c r="KZ294" s="3"/>
      <c r="LA294" s="3"/>
      <c r="LB294" s="3"/>
      <c r="LC294" s="3"/>
      <c r="LD294" s="3"/>
      <c r="LE294" s="3"/>
      <c r="LF294" s="3"/>
      <c r="LG294" s="3"/>
      <c r="LH294" s="3"/>
      <c r="LI294" s="3"/>
      <c r="LJ294" s="3"/>
      <c r="LK294" s="3"/>
      <c r="LL294" s="3"/>
      <c r="LM294" s="3"/>
      <c r="LN294" s="3"/>
      <c r="LO294" s="3"/>
      <c r="LP294" s="3"/>
      <c r="LQ294" s="3"/>
      <c r="LR294" s="3"/>
      <c r="LS294" s="3"/>
      <c r="LT294" s="3"/>
      <c r="LU294" s="3"/>
      <c r="LV294" s="3"/>
      <c r="LW294" s="3"/>
      <c r="LX294" s="3"/>
      <c r="LY294" s="3"/>
      <c r="LZ294" s="3"/>
      <c r="MA294" s="3"/>
      <c r="MB294" s="3"/>
      <c r="MC294" s="3"/>
      <c r="MD294" s="3"/>
      <c r="ME294" s="3"/>
      <c r="MF294" s="3"/>
      <c r="MG294" s="3"/>
      <c r="MH294" s="3"/>
      <c r="MI294" s="3"/>
      <c r="MJ294" s="3"/>
      <c r="MK294" s="3"/>
      <c r="ML294" s="3"/>
      <c r="MM294" s="3"/>
      <c r="MN294" s="3"/>
      <c r="MO294" s="3"/>
      <c r="MP294" s="3"/>
      <c r="MQ294" s="3"/>
      <c r="MR294" s="3"/>
      <c r="MS294" s="3"/>
      <c r="MT294" s="3"/>
      <c r="MU294" s="3"/>
      <c r="MV294" s="3"/>
      <c r="MW294" s="3"/>
      <c r="MX294" s="3"/>
      <c r="MY294" s="3"/>
      <c r="MZ294" s="3"/>
      <c r="NA294" s="3"/>
      <c r="NB294" s="3"/>
      <c r="NC294" s="3"/>
      <c r="ND294" s="3"/>
      <c r="NE294" s="3"/>
      <c r="NF294" s="3"/>
      <c r="NG294" s="3"/>
      <c r="NH294" s="3"/>
      <c r="NI294" s="3"/>
      <c r="NJ294" s="3"/>
      <c r="NK294" s="3"/>
      <c r="NL294" s="3"/>
      <c r="NM294" s="3"/>
      <c r="NN294" s="3"/>
      <c r="NO294" s="3"/>
      <c r="NP294" s="3"/>
      <c r="NQ294" s="3"/>
      <c r="NR294" s="3"/>
      <c r="NS294" s="3"/>
      <c r="NT294" s="3"/>
      <c r="NU294" s="3"/>
      <c r="NV294" s="3"/>
      <c r="NW294" s="3"/>
      <c r="NX294" s="3"/>
      <c r="NY294" s="3"/>
      <c r="NZ294" s="3"/>
      <c r="OA294" s="3"/>
      <c r="OB294" s="3"/>
      <c r="OC294" s="3"/>
      <c r="OD294" s="3"/>
      <c r="OE294" s="3"/>
      <c r="OF294" s="3"/>
      <c r="OG294" s="3"/>
      <c r="OH294" s="3"/>
      <c r="OI294" s="3"/>
      <c r="OJ294" s="3"/>
      <c r="OK294" s="3"/>
      <c r="OL294" s="3"/>
      <c r="OM294" s="3"/>
      <c r="ON294" s="3"/>
      <c r="OO294" s="3"/>
      <c r="OP294" s="3"/>
      <c r="OQ294" s="3"/>
      <c r="OR294" s="3"/>
      <c r="OS294" s="3"/>
      <c r="OT294" s="3"/>
      <c r="OU294" s="3"/>
      <c r="OV294" s="3"/>
      <c r="OW294" s="3"/>
      <c r="OX294" s="3"/>
      <c r="OY294" s="3"/>
      <c r="OZ294" s="3"/>
      <c r="PA294" s="3"/>
      <c r="PB294" s="3"/>
      <c r="PC294" s="3"/>
      <c r="PD294" s="3"/>
      <c r="PE294" s="3"/>
    </row>
    <row r="295" spans="1:421" s="469" customFormat="1" ht="111" customHeight="1">
      <c r="A295" s="677">
        <v>66</v>
      </c>
      <c r="B295" s="600">
        <v>7000024508</v>
      </c>
      <c r="C295" s="600">
        <v>1800</v>
      </c>
      <c r="D295" s="600">
        <v>130</v>
      </c>
      <c r="E295" s="600">
        <v>40</v>
      </c>
      <c r="F295" s="600" t="s">
        <v>528</v>
      </c>
      <c r="G295" s="599">
        <v>100044245</v>
      </c>
      <c r="H295" s="321"/>
      <c r="I295" s="322"/>
      <c r="J295" s="321"/>
      <c r="K295" s="320"/>
      <c r="L295" s="600" t="s">
        <v>601</v>
      </c>
      <c r="M295" s="600" t="s">
        <v>219</v>
      </c>
      <c r="N295" s="600">
        <v>31</v>
      </c>
      <c r="O295" s="465"/>
      <c r="P295" s="601">
        <v>18</v>
      </c>
      <c r="Q295" s="318" t="str">
        <f t="shared" si="37"/>
        <v>INCLUDED</v>
      </c>
      <c r="R295" s="318" t="str">
        <f t="shared" si="38"/>
        <v>INCLUDED</v>
      </c>
      <c r="S295" s="318" t="str">
        <f t="shared" si="39"/>
        <v>INCLUDED</v>
      </c>
      <c r="T295" s="466">
        <f t="shared" si="9"/>
        <v>0</v>
      </c>
      <c r="U295" s="300">
        <f t="shared" si="10"/>
        <v>0</v>
      </c>
      <c r="V295" s="371">
        <f>Discount!$J$36</f>
        <v>0</v>
      </c>
      <c r="W295" s="300">
        <f t="shared" si="11"/>
        <v>0</v>
      </c>
      <c r="X295" s="301">
        <f t="shared" si="12"/>
        <v>0</v>
      </c>
      <c r="Y295" s="467">
        <f t="shared" si="13"/>
        <v>0</v>
      </c>
      <c r="Z295" s="546">
        <f t="shared" si="14"/>
        <v>0</v>
      </c>
      <c r="AA295" s="467">
        <f t="shared" si="15"/>
        <v>0</v>
      </c>
      <c r="AB295" s="468">
        <f t="shared" si="16"/>
        <v>0</v>
      </c>
      <c r="AC295" s="467">
        <f t="shared" si="17"/>
        <v>0</v>
      </c>
      <c r="AD295" s="468"/>
      <c r="AE295" s="550"/>
      <c r="AF295" s="6"/>
      <c r="AG295" s="6"/>
      <c r="AH295" s="6"/>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c r="FV295" s="3"/>
      <c r="FW295" s="3"/>
      <c r="FX295" s="3"/>
      <c r="FY295" s="3"/>
      <c r="FZ295" s="3"/>
      <c r="GA295" s="3"/>
      <c r="GB295" s="3"/>
      <c r="GC295" s="3"/>
      <c r="GD295" s="3"/>
      <c r="GE295" s="3"/>
      <c r="GF295" s="3"/>
      <c r="GG295" s="3"/>
      <c r="GH295" s="3"/>
      <c r="GI295" s="3"/>
      <c r="GJ295" s="3"/>
      <c r="GK295" s="3"/>
      <c r="GL295" s="3"/>
      <c r="GM295" s="3"/>
      <c r="GN295" s="3"/>
      <c r="GO295" s="3"/>
      <c r="GP295" s="3"/>
      <c r="GQ295" s="3"/>
      <c r="GR295" s="3"/>
      <c r="GS295" s="3"/>
      <c r="GT295" s="3"/>
      <c r="GU295" s="3"/>
      <c r="GV295" s="3"/>
      <c r="GW295" s="3"/>
      <c r="GX295" s="3"/>
      <c r="GY295" s="3"/>
      <c r="GZ295" s="3"/>
      <c r="HA295" s="3"/>
      <c r="HB295" s="3"/>
      <c r="HC295" s="3"/>
      <c r="HD295" s="3"/>
      <c r="HE295" s="3"/>
      <c r="HF295" s="3"/>
      <c r="HG295" s="3"/>
      <c r="HH295" s="3"/>
      <c r="HI295" s="3"/>
      <c r="HJ295" s="3"/>
      <c r="HK295" s="3"/>
      <c r="HL295" s="3"/>
      <c r="HM295" s="3"/>
      <c r="HN295" s="3"/>
      <c r="HO295" s="3"/>
      <c r="HP295" s="3"/>
      <c r="HQ295" s="3"/>
      <c r="HR295" s="3"/>
      <c r="HS295" s="3"/>
      <c r="HT295" s="3"/>
      <c r="HU295" s="3"/>
      <c r="HV295" s="3"/>
      <c r="HW295" s="3"/>
      <c r="HX295" s="3"/>
      <c r="HY295" s="3"/>
      <c r="HZ295" s="3"/>
      <c r="IA295" s="3"/>
      <c r="IB295" s="3"/>
      <c r="IC295" s="3"/>
      <c r="ID295" s="3"/>
      <c r="IE295" s="3"/>
      <c r="IF295" s="3"/>
      <c r="IG295" s="3"/>
      <c r="IH295" s="3"/>
      <c r="II295" s="3"/>
      <c r="IJ295" s="3"/>
      <c r="IK295" s="3"/>
      <c r="IL295" s="3"/>
      <c r="IM295" s="3"/>
      <c r="IN295" s="3"/>
      <c r="IO295" s="3"/>
      <c r="IP295" s="3"/>
      <c r="IQ295" s="3"/>
      <c r="IR295" s="3"/>
      <c r="IS295" s="3"/>
      <c r="IT295" s="3"/>
      <c r="IU295" s="3"/>
      <c r="IV295" s="3"/>
      <c r="IW295" s="3"/>
      <c r="IX295" s="3"/>
      <c r="IY295" s="3"/>
      <c r="IZ295" s="3"/>
      <c r="JA295" s="3"/>
      <c r="JB295" s="3"/>
      <c r="JC295" s="3"/>
      <c r="JD295" s="3"/>
      <c r="JE295" s="3"/>
      <c r="JF295" s="3"/>
      <c r="JG295" s="3"/>
      <c r="JH295" s="3"/>
      <c r="JI295" s="3"/>
      <c r="JJ295" s="3"/>
      <c r="JK295" s="3"/>
      <c r="JL295" s="3"/>
      <c r="JM295" s="3"/>
      <c r="JN295" s="3"/>
      <c r="JO295" s="3"/>
      <c r="JP295" s="3"/>
      <c r="JQ295" s="3"/>
      <c r="JR295" s="3"/>
      <c r="JS295" s="3"/>
      <c r="JT295" s="3"/>
      <c r="JU295" s="3"/>
      <c r="JV295" s="3"/>
      <c r="JW295" s="3"/>
      <c r="JX295" s="3"/>
      <c r="JY295" s="3"/>
      <c r="JZ295" s="3"/>
      <c r="KA295" s="3"/>
      <c r="KB295" s="3"/>
      <c r="KC295" s="3"/>
      <c r="KD295" s="3"/>
      <c r="KE295" s="3"/>
      <c r="KF295" s="3"/>
      <c r="KG295" s="3"/>
      <c r="KH295" s="3"/>
      <c r="KI295" s="3"/>
      <c r="KJ295" s="3"/>
      <c r="KK295" s="3"/>
      <c r="KL295" s="3"/>
      <c r="KM295" s="3"/>
      <c r="KN295" s="3"/>
      <c r="KO295" s="3"/>
      <c r="KP295" s="3"/>
      <c r="KQ295" s="3"/>
      <c r="KR295" s="3"/>
      <c r="KS295" s="3"/>
      <c r="KT295" s="3"/>
      <c r="KU295" s="3"/>
      <c r="KV295" s="3"/>
      <c r="KW295" s="3"/>
      <c r="KX295" s="3"/>
      <c r="KY295" s="3"/>
      <c r="KZ295" s="3"/>
      <c r="LA295" s="3"/>
      <c r="LB295" s="3"/>
      <c r="LC295" s="3"/>
      <c r="LD295" s="3"/>
      <c r="LE295" s="3"/>
      <c r="LF295" s="3"/>
      <c r="LG295" s="3"/>
      <c r="LH295" s="3"/>
      <c r="LI295" s="3"/>
      <c r="LJ295" s="3"/>
      <c r="LK295" s="3"/>
      <c r="LL295" s="3"/>
      <c r="LM295" s="3"/>
      <c r="LN295" s="3"/>
      <c r="LO295" s="3"/>
      <c r="LP295" s="3"/>
      <c r="LQ295" s="3"/>
      <c r="LR295" s="3"/>
      <c r="LS295" s="3"/>
      <c r="LT295" s="3"/>
      <c r="LU295" s="3"/>
      <c r="LV295" s="3"/>
      <c r="LW295" s="3"/>
      <c r="LX295" s="3"/>
      <c r="LY295" s="3"/>
      <c r="LZ295" s="3"/>
      <c r="MA295" s="3"/>
      <c r="MB295" s="3"/>
      <c r="MC295" s="3"/>
      <c r="MD295" s="3"/>
      <c r="ME295" s="3"/>
      <c r="MF295" s="3"/>
      <c r="MG295" s="3"/>
      <c r="MH295" s="3"/>
      <c r="MI295" s="3"/>
      <c r="MJ295" s="3"/>
      <c r="MK295" s="3"/>
      <c r="ML295" s="3"/>
      <c r="MM295" s="3"/>
      <c r="MN295" s="3"/>
      <c r="MO295" s="3"/>
      <c r="MP295" s="3"/>
      <c r="MQ295" s="3"/>
      <c r="MR295" s="3"/>
      <c r="MS295" s="3"/>
      <c r="MT295" s="3"/>
      <c r="MU295" s="3"/>
      <c r="MV295" s="3"/>
      <c r="MW295" s="3"/>
      <c r="MX295" s="3"/>
      <c r="MY295" s="3"/>
      <c r="MZ295" s="3"/>
      <c r="NA295" s="3"/>
      <c r="NB295" s="3"/>
      <c r="NC295" s="3"/>
      <c r="ND295" s="3"/>
      <c r="NE295" s="3"/>
      <c r="NF295" s="3"/>
      <c r="NG295" s="3"/>
      <c r="NH295" s="3"/>
      <c r="NI295" s="3"/>
      <c r="NJ295" s="3"/>
      <c r="NK295" s="3"/>
      <c r="NL295" s="3"/>
      <c r="NM295" s="3"/>
      <c r="NN295" s="3"/>
      <c r="NO295" s="3"/>
      <c r="NP295" s="3"/>
      <c r="NQ295" s="3"/>
      <c r="NR295" s="3"/>
      <c r="NS295" s="3"/>
      <c r="NT295" s="3"/>
      <c r="NU295" s="3"/>
      <c r="NV295" s="3"/>
      <c r="NW295" s="3"/>
      <c r="NX295" s="3"/>
      <c r="NY295" s="3"/>
      <c r="NZ295" s="3"/>
      <c r="OA295" s="3"/>
      <c r="OB295" s="3"/>
      <c r="OC295" s="3"/>
      <c r="OD295" s="3"/>
      <c r="OE295" s="3"/>
      <c r="OF295" s="3"/>
      <c r="OG295" s="3"/>
      <c r="OH295" s="3"/>
      <c r="OI295" s="3"/>
      <c r="OJ295" s="3"/>
      <c r="OK295" s="3"/>
      <c r="OL295" s="3"/>
      <c r="OM295" s="3"/>
      <c r="ON295" s="3"/>
      <c r="OO295" s="3"/>
      <c r="OP295" s="3"/>
      <c r="OQ295" s="3"/>
      <c r="OR295" s="3"/>
      <c r="OS295" s="3"/>
      <c r="OT295" s="3"/>
      <c r="OU295" s="3"/>
      <c r="OV295" s="3"/>
      <c r="OW295" s="3"/>
      <c r="OX295" s="3"/>
      <c r="OY295" s="3"/>
      <c r="OZ295" s="3"/>
      <c r="PA295" s="3"/>
      <c r="PB295" s="3"/>
      <c r="PC295" s="3"/>
      <c r="PD295" s="3"/>
      <c r="PE295" s="3"/>
    </row>
    <row r="296" spans="1:421" s="469" customFormat="1" ht="111" customHeight="1">
      <c r="A296" s="677">
        <v>67</v>
      </c>
      <c r="B296" s="600">
        <v>7000024508</v>
      </c>
      <c r="C296" s="600">
        <v>1800</v>
      </c>
      <c r="D296" s="600">
        <v>130</v>
      </c>
      <c r="E296" s="600">
        <v>50</v>
      </c>
      <c r="F296" s="600" t="s">
        <v>528</v>
      </c>
      <c r="G296" s="599">
        <v>100044246</v>
      </c>
      <c r="H296" s="321"/>
      <c r="I296" s="322"/>
      <c r="J296" s="321"/>
      <c r="K296" s="320"/>
      <c r="L296" s="600" t="s">
        <v>602</v>
      </c>
      <c r="M296" s="600" t="s">
        <v>219</v>
      </c>
      <c r="N296" s="600">
        <v>22</v>
      </c>
      <c r="O296" s="465"/>
      <c r="P296" s="601">
        <v>18</v>
      </c>
      <c r="Q296" s="318" t="str">
        <f t="shared" si="37"/>
        <v>INCLUDED</v>
      </c>
      <c r="R296" s="318" t="str">
        <f t="shared" si="38"/>
        <v>INCLUDED</v>
      </c>
      <c r="S296" s="318" t="str">
        <f t="shared" si="39"/>
        <v>INCLUDED</v>
      </c>
      <c r="T296" s="466">
        <f t="shared" si="9"/>
        <v>0</v>
      </c>
      <c r="U296" s="300">
        <f t="shared" si="10"/>
        <v>0</v>
      </c>
      <c r="V296" s="371">
        <f>Discount!$J$36</f>
        <v>0</v>
      </c>
      <c r="W296" s="300">
        <f t="shared" si="11"/>
        <v>0</v>
      </c>
      <c r="X296" s="301">
        <f t="shared" si="12"/>
        <v>0</v>
      </c>
      <c r="Y296" s="467">
        <f t="shared" si="13"/>
        <v>0</v>
      </c>
      <c r="Z296" s="546">
        <f t="shared" si="14"/>
        <v>0</v>
      </c>
      <c r="AA296" s="467">
        <f t="shared" si="15"/>
        <v>0</v>
      </c>
      <c r="AB296" s="468">
        <f t="shared" si="16"/>
        <v>0</v>
      </c>
      <c r="AC296" s="467">
        <f t="shared" si="17"/>
        <v>0</v>
      </c>
      <c r="AD296" s="468"/>
      <c r="AE296" s="550"/>
      <c r="AF296" s="6"/>
      <c r="AG296" s="6"/>
      <c r="AH296" s="6"/>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c r="FV296" s="3"/>
      <c r="FW296" s="3"/>
      <c r="FX296" s="3"/>
      <c r="FY296" s="3"/>
      <c r="FZ296" s="3"/>
      <c r="GA296" s="3"/>
      <c r="GB296" s="3"/>
      <c r="GC296" s="3"/>
      <c r="GD296" s="3"/>
      <c r="GE296" s="3"/>
      <c r="GF296" s="3"/>
      <c r="GG296" s="3"/>
      <c r="GH296" s="3"/>
      <c r="GI296" s="3"/>
      <c r="GJ296" s="3"/>
      <c r="GK296" s="3"/>
      <c r="GL296" s="3"/>
      <c r="GM296" s="3"/>
      <c r="GN296" s="3"/>
      <c r="GO296" s="3"/>
      <c r="GP296" s="3"/>
      <c r="GQ296" s="3"/>
      <c r="GR296" s="3"/>
      <c r="GS296" s="3"/>
      <c r="GT296" s="3"/>
      <c r="GU296" s="3"/>
      <c r="GV296" s="3"/>
      <c r="GW296" s="3"/>
      <c r="GX296" s="3"/>
      <c r="GY296" s="3"/>
      <c r="GZ296" s="3"/>
      <c r="HA296" s="3"/>
      <c r="HB296" s="3"/>
      <c r="HC296" s="3"/>
      <c r="HD296" s="3"/>
      <c r="HE296" s="3"/>
      <c r="HF296" s="3"/>
      <c r="HG296" s="3"/>
      <c r="HH296" s="3"/>
      <c r="HI296" s="3"/>
      <c r="HJ296" s="3"/>
      <c r="HK296" s="3"/>
      <c r="HL296" s="3"/>
      <c r="HM296" s="3"/>
      <c r="HN296" s="3"/>
      <c r="HO296" s="3"/>
      <c r="HP296" s="3"/>
      <c r="HQ296" s="3"/>
      <c r="HR296" s="3"/>
      <c r="HS296" s="3"/>
      <c r="HT296" s="3"/>
      <c r="HU296" s="3"/>
      <c r="HV296" s="3"/>
      <c r="HW296" s="3"/>
      <c r="HX296" s="3"/>
      <c r="HY296" s="3"/>
      <c r="HZ296" s="3"/>
      <c r="IA296" s="3"/>
      <c r="IB296" s="3"/>
      <c r="IC296" s="3"/>
      <c r="ID296" s="3"/>
      <c r="IE296" s="3"/>
      <c r="IF296" s="3"/>
      <c r="IG296" s="3"/>
      <c r="IH296" s="3"/>
      <c r="II296" s="3"/>
      <c r="IJ296" s="3"/>
      <c r="IK296" s="3"/>
      <c r="IL296" s="3"/>
      <c r="IM296" s="3"/>
      <c r="IN296" s="3"/>
      <c r="IO296" s="3"/>
      <c r="IP296" s="3"/>
      <c r="IQ296" s="3"/>
      <c r="IR296" s="3"/>
      <c r="IS296" s="3"/>
      <c r="IT296" s="3"/>
      <c r="IU296" s="3"/>
      <c r="IV296" s="3"/>
      <c r="IW296" s="3"/>
      <c r="IX296" s="3"/>
      <c r="IY296" s="3"/>
      <c r="IZ296" s="3"/>
      <c r="JA296" s="3"/>
      <c r="JB296" s="3"/>
      <c r="JC296" s="3"/>
      <c r="JD296" s="3"/>
      <c r="JE296" s="3"/>
      <c r="JF296" s="3"/>
      <c r="JG296" s="3"/>
      <c r="JH296" s="3"/>
      <c r="JI296" s="3"/>
      <c r="JJ296" s="3"/>
      <c r="JK296" s="3"/>
      <c r="JL296" s="3"/>
      <c r="JM296" s="3"/>
      <c r="JN296" s="3"/>
      <c r="JO296" s="3"/>
      <c r="JP296" s="3"/>
      <c r="JQ296" s="3"/>
      <c r="JR296" s="3"/>
      <c r="JS296" s="3"/>
      <c r="JT296" s="3"/>
      <c r="JU296" s="3"/>
      <c r="JV296" s="3"/>
      <c r="JW296" s="3"/>
      <c r="JX296" s="3"/>
      <c r="JY296" s="3"/>
      <c r="JZ296" s="3"/>
      <c r="KA296" s="3"/>
      <c r="KB296" s="3"/>
      <c r="KC296" s="3"/>
      <c r="KD296" s="3"/>
      <c r="KE296" s="3"/>
      <c r="KF296" s="3"/>
      <c r="KG296" s="3"/>
      <c r="KH296" s="3"/>
      <c r="KI296" s="3"/>
      <c r="KJ296" s="3"/>
      <c r="KK296" s="3"/>
      <c r="KL296" s="3"/>
      <c r="KM296" s="3"/>
      <c r="KN296" s="3"/>
      <c r="KO296" s="3"/>
      <c r="KP296" s="3"/>
      <c r="KQ296" s="3"/>
      <c r="KR296" s="3"/>
      <c r="KS296" s="3"/>
      <c r="KT296" s="3"/>
      <c r="KU296" s="3"/>
      <c r="KV296" s="3"/>
      <c r="KW296" s="3"/>
      <c r="KX296" s="3"/>
      <c r="KY296" s="3"/>
      <c r="KZ296" s="3"/>
      <c r="LA296" s="3"/>
      <c r="LB296" s="3"/>
      <c r="LC296" s="3"/>
      <c r="LD296" s="3"/>
      <c r="LE296" s="3"/>
      <c r="LF296" s="3"/>
      <c r="LG296" s="3"/>
      <c r="LH296" s="3"/>
      <c r="LI296" s="3"/>
      <c r="LJ296" s="3"/>
      <c r="LK296" s="3"/>
      <c r="LL296" s="3"/>
      <c r="LM296" s="3"/>
      <c r="LN296" s="3"/>
      <c r="LO296" s="3"/>
      <c r="LP296" s="3"/>
      <c r="LQ296" s="3"/>
      <c r="LR296" s="3"/>
      <c r="LS296" s="3"/>
      <c r="LT296" s="3"/>
      <c r="LU296" s="3"/>
      <c r="LV296" s="3"/>
      <c r="LW296" s="3"/>
      <c r="LX296" s="3"/>
      <c r="LY296" s="3"/>
      <c r="LZ296" s="3"/>
      <c r="MA296" s="3"/>
      <c r="MB296" s="3"/>
      <c r="MC296" s="3"/>
      <c r="MD296" s="3"/>
      <c r="ME296" s="3"/>
      <c r="MF296" s="3"/>
      <c r="MG296" s="3"/>
      <c r="MH296" s="3"/>
      <c r="MI296" s="3"/>
      <c r="MJ296" s="3"/>
      <c r="MK296" s="3"/>
      <c r="ML296" s="3"/>
      <c r="MM296" s="3"/>
      <c r="MN296" s="3"/>
      <c r="MO296" s="3"/>
      <c r="MP296" s="3"/>
      <c r="MQ296" s="3"/>
      <c r="MR296" s="3"/>
      <c r="MS296" s="3"/>
      <c r="MT296" s="3"/>
      <c r="MU296" s="3"/>
      <c r="MV296" s="3"/>
      <c r="MW296" s="3"/>
      <c r="MX296" s="3"/>
      <c r="MY296" s="3"/>
      <c r="MZ296" s="3"/>
      <c r="NA296" s="3"/>
      <c r="NB296" s="3"/>
      <c r="NC296" s="3"/>
      <c r="ND296" s="3"/>
      <c r="NE296" s="3"/>
      <c r="NF296" s="3"/>
      <c r="NG296" s="3"/>
      <c r="NH296" s="3"/>
      <c r="NI296" s="3"/>
      <c r="NJ296" s="3"/>
      <c r="NK296" s="3"/>
      <c r="NL296" s="3"/>
      <c r="NM296" s="3"/>
      <c r="NN296" s="3"/>
      <c r="NO296" s="3"/>
      <c r="NP296" s="3"/>
      <c r="NQ296" s="3"/>
      <c r="NR296" s="3"/>
      <c r="NS296" s="3"/>
      <c r="NT296" s="3"/>
      <c r="NU296" s="3"/>
      <c r="NV296" s="3"/>
      <c r="NW296" s="3"/>
      <c r="NX296" s="3"/>
      <c r="NY296" s="3"/>
      <c r="NZ296" s="3"/>
      <c r="OA296" s="3"/>
      <c r="OB296" s="3"/>
      <c r="OC296" s="3"/>
      <c r="OD296" s="3"/>
      <c r="OE296" s="3"/>
      <c r="OF296" s="3"/>
      <c r="OG296" s="3"/>
      <c r="OH296" s="3"/>
      <c r="OI296" s="3"/>
      <c r="OJ296" s="3"/>
      <c r="OK296" s="3"/>
      <c r="OL296" s="3"/>
      <c r="OM296" s="3"/>
      <c r="ON296" s="3"/>
      <c r="OO296" s="3"/>
      <c r="OP296" s="3"/>
      <c r="OQ296" s="3"/>
      <c r="OR296" s="3"/>
      <c r="OS296" s="3"/>
      <c r="OT296" s="3"/>
      <c r="OU296" s="3"/>
      <c r="OV296" s="3"/>
      <c r="OW296" s="3"/>
      <c r="OX296" s="3"/>
      <c r="OY296" s="3"/>
      <c r="OZ296" s="3"/>
      <c r="PA296" s="3"/>
      <c r="PB296" s="3"/>
      <c r="PC296" s="3"/>
      <c r="PD296" s="3"/>
      <c r="PE296" s="3"/>
    </row>
    <row r="297" spans="1:421" s="469" customFormat="1" ht="111" customHeight="1">
      <c r="A297" s="677">
        <v>68</v>
      </c>
      <c r="B297" s="600">
        <v>7000024508</v>
      </c>
      <c r="C297" s="600">
        <v>1800</v>
      </c>
      <c r="D297" s="600">
        <v>130</v>
      </c>
      <c r="E297" s="600">
        <v>60</v>
      </c>
      <c r="F297" s="600" t="s">
        <v>528</v>
      </c>
      <c r="G297" s="599">
        <v>100044247</v>
      </c>
      <c r="H297" s="321"/>
      <c r="I297" s="322"/>
      <c r="J297" s="321"/>
      <c r="K297" s="320"/>
      <c r="L297" s="600" t="s">
        <v>603</v>
      </c>
      <c r="M297" s="600" t="s">
        <v>219</v>
      </c>
      <c r="N297" s="600">
        <v>9</v>
      </c>
      <c r="O297" s="465"/>
      <c r="P297" s="601">
        <v>18</v>
      </c>
      <c r="Q297" s="318" t="str">
        <f t="shared" si="37"/>
        <v>INCLUDED</v>
      </c>
      <c r="R297" s="318" t="str">
        <f t="shared" si="38"/>
        <v>INCLUDED</v>
      </c>
      <c r="S297" s="318" t="str">
        <f t="shared" si="39"/>
        <v>INCLUDED</v>
      </c>
      <c r="T297" s="466">
        <f t="shared" si="9"/>
        <v>0</v>
      </c>
      <c r="U297" s="300">
        <f t="shared" si="10"/>
        <v>0</v>
      </c>
      <c r="V297" s="371">
        <f>Discount!$J$36</f>
        <v>0</v>
      </c>
      <c r="W297" s="300">
        <f t="shared" si="11"/>
        <v>0</v>
      </c>
      <c r="X297" s="301">
        <f t="shared" si="12"/>
        <v>0</v>
      </c>
      <c r="Y297" s="467">
        <f t="shared" si="13"/>
        <v>0</v>
      </c>
      <c r="Z297" s="546">
        <f t="shared" si="14"/>
        <v>0</v>
      </c>
      <c r="AA297" s="467">
        <f t="shared" si="15"/>
        <v>0</v>
      </c>
      <c r="AB297" s="468">
        <f t="shared" si="16"/>
        <v>0</v>
      </c>
      <c r="AC297" s="467">
        <f t="shared" si="17"/>
        <v>0</v>
      </c>
      <c r="AD297" s="468"/>
      <c r="AE297" s="550"/>
      <c r="AF297" s="6"/>
      <c r="AG297" s="6"/>
      <c r="AH297" s="6"/>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c r="FV297" s="3"/>
      <c r="FW297" s="3"/>
      <c r="FX297" s="3"/>
      <c r="FY297" s="3"/>
      <c r="FZ297" s="3"/>
      <c r="GA297" s="3"/>
      <c r="GB297" s="3"/>
      <c r="GC297" s="3"/>
      <c r="GD297" s="3"/>
      <c r="GE297" s="3"/>
      <c r="GF297" s="3"/>
      <c r="GG297" s="3"/>
      <c r="GH297" s="3"/>
      <c r="GI297" s="3"/>
      <c r="GJ297" s="3"/>
      <c r="GK297" s="3"/>
      <c r="GL297" s="3"/>
      <c r="GM297" s="3"/>
      <c r="GN297" s="3"/>
      <c r="GO297" s="3"/>
      <c r="GP297" s="3"/>
      <c r="GQ297" s="3"/>
      <c r="GR297" s="3"/>
      <c r="GS297" s="3"/>
      <c r="GT297" s="3"/>
      <c r="GU297" s="3"/>
      <c r="GV297" s="3"/>
      <c r="GW297" s="3"/>
      <c r="GX297" s="3"/>
      <c r="GY297" s="3"/>
      <c r="GZ297" s="3"/>
      <c r="HA297" s="3"/>
      <c r="HB297" s="3"/>
      <c r="HC297" s="3"/>
      <c r="HD297" s="3"/>
      <c r="HE297" s="3"/>
      <c r="HF297" s="3"/>
      <c r="HG297" s="3"/>
      <c r="HH297" s="3"/>
      <c r="HI297" s="3"/>
      <c r="HJ297" s="3"/>
      <c r="HK297" s="3"/>
      <c r="HL297" s="3"/>
      <c r="HM297" s="3"/>
      <c r="HN297" s="3"/>
      <c r="HO297" s="3"/>
      <c r="HP297" s="3"/>
      <c r="HQ297" s="3"/>
      <c r="HR297" s="3"/>
      <c r="HS297" s="3"/>
      <c r="HT297" s="3"/>
      <c r="HU297" s="3"/>
      <c r="HV297" s="3"/>
      <c r="HW297" s="3"/>
      <c r="HX297" s="3"/>
      <c r="HY297" s="3"/>
      <c r="HZ297" s="3"/>
      <c r="IA297" s="3"/>
      <c r="IB297" s="3"/>
      <c r="IC297" s="3"/>
      <c r="ID297" s="3"/>
      <c r="IE297" s="3"/>
      <c r="IF297" s="3"/>
      <c r="IG297" s="3"/>
      <c r="IH297" s="3"/>
      <c r="II297" s="3"/>
      <c r="IJ297" s="3"/>
      <c r="IK297" s="3"/>
      <c r="IL297" s="3"/>
      <c r="IM297" s="3"/>
      <c r="IN297" s="3"/>
      <c r="IO297" s="3"/>
      <c r="IP297" s="3"/>
      <c r="IQ297" s="3"/>
      <c r="IR297" s="3"/>
      <c r="IS297" s="3"/>
      <c r="IT297" s="3"/>
      <c r="IU297" s="3"/>
      <c r="IV297" s="3"/>
      <c r="IW297" s="3"/>
      <c r="IX297" s="3"/>
      <c r="IY297" s="3"/>
      <c r="IZ297" s="3"/>
      <c r="JA297" s="3"/>
      <c r="JB297" s="3"/>
      <c r="JC297" s="3"/>
      <c r="JD297" s="3"/>
      <c r="JE297" s="3"/>
      <c r="JF297" s="3"/>
      <c r="JG297" s="3"/>
      <c r="JH297" s="3"/>
      <c r="JI297" s="3"/>
      <c r="JJ297" s="3"/>
      <c r="JK297" s="3"/>
      <c r="JL297" s="3"/>
      <c r="JM297" s="3"/>
      <c r="JN297" s="3"/>
      <c r="JO297" s="3"/>
      <c r="JP297" s="3"/>
      <c r="JQ297" s="3"/>
      <c r="JR297" s="3"/>
      <c r="JS297" s="3"/>
      <c r="JT297" s="3"/>
      <c r="JU297" s="3"/>
      <c r="JV297" s="3"/>
      <c r="JW297" s="3"/>
      <c r="JX297" s="3"/>
      <c r="JY297" s="3"/>
      <c r="JZ297" s="3"/>
      <c r="KA297" s="3"/>
      <c r="KB297" s="3"/>
      <c r="KC297" s="3"/>
      <c r="KD297" s="3"/>
      <c r="KE297" s="3"/>
      <c r="KF297" s="3"/>
      <c r="KG297" s="3"/>
      <c r="KH297" s="3"/>
      <c r="KI297" s="3"/>
      <c r="KJ297" s="3"/>
      <c r="KK297" s="3"/>
      <c r="KL297" s="3"/>
      <c r="KM297" s="3"/>
      <c r="KN297" s="3"/>
      <c r="KO297" s="3"/>
      <c r="KP297" s="3"/>
      <c r="KQ297" s="3"/>
      <c r="KR297" s="3"/>
      <c r="KS297" s="3"/>
      <c r="KT297" s="3"/>
      <c r="KU297" s="3"/>
      <c r="KV297" s="3"/>
      <c r="KW297" s="3"/>
      <c r="KX297" s="3"/>
      <c r="KY297" s="3"/>
      <c r="KZ297" s="3"/>
      <c r="LA297" s="3"/>
      <c r="LB297" s="3"/>
      <c r="LC297" s="3"/>
      <c r="LD297" s="3"/>
      <c r="LE297" s="3"/>
      <c r="LF297" s="3"/>
      <c r="LG297" s="3"/>
      <c r="LH297" s="3"/>
      <c r="LI297" s="3"/>
      <c r="LJ297" s="3"/>
      <c r="LK297" s="3"/>
      <c r="LL297" s="3"/>
      <c r="LM297" s="3"/>
      <c r="LN297" s="3"/>
      <c r="LO297" s="3"/>
      <c r="LP297" s="3"/>
      <c r="LQ297" s="3"/>
      <c r="LR297" s="3"/>
      <c r="LS297" s="3"/>
      <c r="LT297" s="3"/>
      <c r="LU297" s="3"/>
      <c r="LV297" s="3"/>
      <c r="LW297" s="3"/>
      <c r="LX297" s="3"/>
      <c r="LY297" s="3"/>
      <c r="LZ297" s="3"/>
      <c r="MA297" s="3"/>
      <c r="MB297" s="3"/>
      <c r="MC297" s="3"/>
      <c r="MD297" s="3"/>
      <c r="ME297" s="3"/>
      <c r="MF297" s="3"/>
      <c r="MG297" s="3"/>
      <c r="MH297" s="3"/>
      <c r="MI297" s="3"/>
      <c r="MJ297" s="3"/>
      <c r="MK297" s="3"/>
      <c r="ML297" s="3"/>
      <c r="MM297" s="3"/>
      <c r="MN297" s="3"/>
      <c r="MO297" s="3"/>
      <c r="MP297" s="3"/>
      <c r="MQ297" s="3"/>
      <c r="MR297" s="3"/>
      <c r="MS297" s="3"/>
      <c r="MT297" s="3"/>
      <c r="MU297" s="3"/>
      <c r="MV297" s="3"/>
      <c r="MW297" s="3"/>
      <c r="MX297" s="3"/>
      <c r="MY297" s="3"/>
      <c r="MZ297" s="3"/>
      <c r="NA297" s="3"/>
      <c r="NB297" s="3"/>
      <c r="NC297" s="3"/>
      <c r="ND297" s="3"/>
      <c r="NE297" s="3"/>
      <c r="NF297" s="3"/>
      <c r="NG297" s="3"/>
      <c r="NH297" s="3"/>
      <c r="NI297" s="3"/>
      <c r="NJ297" s="3"/>
      <c r="NK297" s="3"/>
      <c r="NL297" s="3"/>
      <c r="NM297" s="3"/>
      <c r="NN297" s="3"/>
      <c r="NO297" s="3"/>
      <c r="NP297" s="3"/>
      <c r="NQ297" s="3"/>
      <c r="NR297" s="3"/>
      <c r="NS297" s="3"/>
      <c r="NT297" s="3"/>
      <c r="NU297" s="3"/>
      <c r="NV297" s="3"/>
      <c r="NW297" s="3"/>
      <c r="NX297" s="3"/>
      <c r="NY297" s="3"/>
      <c r="NZ297" s="3"/>
      <c r="OA297" s="3"/>
      <c r="OB297" s="3"/>
      <c r="OC297" s="3"/>
      <c r="OD297" s="3"/>
      <c r="OE297" s="3"/>
      <c r="OF297" s="3"/>
      <c r="OG297" s="3"/>
      <c r="OH297" s="3"/>
      <c r="OI297" s="3"/>
      <c r="OJ297" s="3"/>
      <c r="OK297" s="3"/>
      <c r="OL297" s="3"/>
      <c r="OM297" s="3"/>
      <c r="ON297" s="3"/>
      <c r="OO297" s="3"/>
      <c r="OP297" s="3"/>
      <c r="OQ297" s="3"/>
      <c r="OR297" s="3"/>
      <c r="OS297" s="3"/>
      <c r="OT297" s="3"/>
      <c r="OU297" s="3"/>
      <c r="OV297" s="3"/>
      <c r="OW297" s="3"/>
      <c r="OX297" s="3"/>
      <c r="OY297" s="3"/>
      <c r="OZ297" s="3"/>
      <c r="PA297" s="3"/>
      <c r="PB297" s="3"/>
      <c r="PC297" s="3"/>
      <c r="PD297" s="3"/>
      <c r="PE297" s="3"/>
    </row>
    <row r="298" spans="1:421" s="469" customFormat="1" ht="111" customHeight="1">
      <c r="A298" s="677">
        <v>69</v>
      </c>
      <c r="B298" s="600">
        <v>7000024508</v>
      </c>
      <c r="C298" s="600">
        <v>1800</v>
      </c>
      <c r="D298" s="600">
        <v>130</v>
      </c>
      <c r="E298" s="600">
        <v>70</v>
      </c>
      <c r="F298" s="600" t="s">
        <v>528</v>
      </c>
      <c r="G298" s="599">
        <v>100044248</v>
      </c>
      <c r="H298" s="321"/>
      <c r="I298" s="322"/>
      <c r="J298" s="321"/>
      <c r="K298" s="320"/>
      <c r="L298" s="600" t="s">
        <v>604</v>
      </c>
      <c r="M298" s="600" t="s">
        <v>219</v>
      </c>
      <c r="N298" s="600">
        <v>62</v>
      </c>
      <c r="O298" s="465"/>
      <c r="P298" s="601">
        <v>18</v>
      </c>
      <c r="Q298" s="318" t="str">
        <f t="shared" si="37"/>
        <v>INCLUDED</v>
      </c>
      <c r="R298" s="318" t="str">
        <f t="shared" si="38"/>
        <v>INCLUDED</v>
      </c>
      <c r="S298" s="318" t="str">
        <f t="shared" si="39"/>
        <v>INCLUDED</v>
      </c>
      <c r="T298" s="466">
        <f t="shared" si="9"/>
        <v>0</v>
      </c>
      <c r="U298" s="300">
        <f t="shared" si="10"/>
        <v>0</v>
      </c>
      <c r="V298" s="371">
        <f>Discount!$J$36</f>
        <v>0</v>
      </c>
      <c r="W298" s="300">
        <f t="shared" si="11"/>
        <v>0</v>
      </c>
      <c r="X298" s="301">
        <f t="shared" si="12"/>
        <v>0</v>
      </c>
      <c r="Y298" s="467">
        <f t="shared" si="13"/>
        <v>0</v>
      </c>
      <c r="Z298" s="546">
        <f t="shared" si="14"/>
        <v>0</v>
      </c>
      <c r="AA298" s="467">
        <f t="shared" si="15"/>
        <v>0</v>
      </c>
      <c r="AB298" s="468">
        <f t="shared" si="16"/>
        <v>0</v>
      </c>
      <c r="AC298" s="467">
        <f t="shared" si="17"/>
        <v>0</v>
      </c>
      <c r="AD298" s="468"/>
      <c r="AE298" s="550"/>
      <c r="AF298" s="6"/>
      <c r="AG298" s="6"/>
      <c r="AH298" s="6"/>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c r="FV298" s="3"/>
      <c r="FW298" s="3"/>
      <c r="FX298" s="3"/>
      <c r="FY298" s="3"/>
      <c r="FZ298" s="3"/>
      <c r="GA298" s="3"/>
      <c r="GB298" s="3"/>
      <c r="GC298" s="3"/>
      <c r="GD298" s="3"/>
      <c r="GE298" s="3"/>
      <c r="GF298" s="3"/>
      <c r="GG298" s="3"/>
      <c r="GH298" s="3"/>
      <c r="GI298" s="3"/>
      <c r="GJ298" s="3"/>
      <c r="GK298" s="3"/>
      <c r="GL298" s="3"/>
      <c r="GM298" s="3"/>
      <c r="GN298" s="3"/>
      <c r="GO298" s="3"/>
      <c r="GP298" s="3"/>
      <c r="GQ298" s="3"/>
      <c r="GR298" s="3"/>
      <c r="GS298" s="3"/>
      <c r="GT298" s="3"/>
      <c r="GU298" s="3"/>
      <c r="GV298" s="3"/>
      <c r="GW298" s="3"/>
      <c r="GX298" s="3"/>
      <c r="GY298" s="3"/>
      <c r="GZ298" s="3"/>
      <c r="HA298" s="3"/>
      <c r="HB298" s="3"/>
      <c r="HC298" s="3"/>
      <c r="HD298" s="3"/>
      <c r="HE298" s="3"/>
      <c r="HF298" s="3"/>
      <c r="HG298" s="3"/>
      <c r="HH298" s="3"/>
      <c r="HI298" s="3"/>
      <c r="HJ298" s="3"/>
      <c r="HK298" s="3"/>
      <c r="HL298" s="3"/>
      <c r="HM298" s="3"/>
      <c r="HN298" s="3"/>
      <c r="HO298" s="3"/>
      <c r="HP298" s="3"/>
      <c r="HQ298" s="3"/>
      <c r="HR298" s="3"/>
      <c r="HS298" s="3"/>
      <c r="HT298" s="3"/>
      <c r="HU298" s="3"/>
      <c r="HV298" s="3"/>
      <c r="HW298" s="3"/>
      <c r="HX298" s="3"/>
      <c r="HY298" s="3"/>
      <c r="HZ298" s="3"/>
      <c r="IA298" s="3"/>
      <c r="IB298" s="3"/>
      <c r="IC298" s="3"/>
      <c r="ID298" s="3"/>
      <c r="IE298" s="3"/>
      <c r="IF298" s="3"/>
      <c r="IG298" s="3"/>
      <c r="IH298" s="3"/>
      <c r="II298" s="3"/>
      <c r="IJ298" s="3"/>
      <c r="IK298" s="3"/>
      <c r="IL298" s="3"/>
      <c r="IM298" s="3"/>
      <c r="IN298" s="3"/>
      <c r="IO298" s="3"/>
      <c r="IP298" s="3"/>
      <c r="IQ298" s="3"/>
      <c r="IR298" s="3"/>
      <c r="IS298" s="3"/>
      <c r="IT298" s="3"/>
      <c r="IU298" s="3"/>
      <c r="IV298" s="3"/>
      <c r="IW298" s="3"/>
      <c r="IX298" s="3"/>
      <c r="IY298" s="3"/>
      <c r="IZ298" s="3"/>
      <c r="JA298" s="3"/>
      <c r="JB298" s="3"/>
      <c r="JC298" s="3"/>
      <c r="JD298" s="3"/>
      <c r="JE298" s="3"/>
      <c r="JF298" s="3"/>
      <c r="JG298" s="3"/>
      <c r="JH298" s="3"/>
      <c r="JI298" s="3"/>
      <c r="JJ298" s="3"/>
      <c r="JK298" s="3"/>
      <c r="JL298" s="3"/>
      <c r="JM298" s="3"/>
      <c r="JN298" s="3"/>
      <c r="JO298" s="3"/>
      <c r="JP298" s="3"/>
      <c r="JQ298" s="3"/>
      <c r="JR298" s="3"/>
      <c r="JS298" s="3"/>
      <c r="JT298" s="3"/>
      <c r="JU298" s="3"/>
      <c r="JV298" s="3"/>
      <c r="JW298" s="3"/>
      <c r="JX298" s="3"/>
      <c r="JY298" s="3"/>
      <c r="JZ298" s="3"/>
      <c r="KA298" s="3"/>
      <c r="KB298" s="3"/>
      <c r="KC298" s="3"/>
      <c r="KD298" s="3"/>
      <c r="KE298" s="3"/>
      <c r="KF298" s="3"/>
      <c r="KG298" s="3"/>
      <c r="KH298" s="3"/>
      <c r="KI298" s="3"/>
      <c r="KJ298" s="3"/>
      <c r="KK298" s="3"/>
      <c r="KL298" s="3"/>
      <c r="KM298" s="3"/>
      <c r="KN298" s="3"/>
      <c r="KO298" s="3"/>
      <c r="KP298" s="3"/>
      <c r="KQ298" s="3"/>
      <c r="KR298" s="3"/>
      <c r="KS298" s="3"/>
      <c r="KT298" s="3"/>
      <c r="KU298" s="3"/>
      <c r="KV298" s="3"/>
      <c r="KW298" s="3"/>
      <c r="KX298" s="3"/>
      <c r="KY298" s="3"/>
      <c r="KZ298" s="3"/>
      <c r="LA298" s="3"/>
      <c r="LB298" s="3"/>
      <c r="LC298" s="3"/>
      <c r="LD298" s="3"/>
      <c r="LE298" s="3"/>
      <c r="LF298" s="3"/>
      <c r="LG298" s="3"/>
      <c r="LH298" s="3"/>
      <c r="LI298" s="3"/>
      <c r="LJ298" s="3"/>
      <c r="LK298" s="3"/>
      <c r="LL298" s="3"/>
      <c r="LM298" s="3"/>
      <c r="LN298" s="3"/>
      <c r="LO298" s="3"/>
      <c r="LP298" s="3"/>
      <c r="LQ298" s="3"/>
      <c r="LR298" s="3"/>
      <c r="LS298" s="3"/>
      <c r="LT298" s="3"/>
      <c r="LU298" s="3"/>
      <c r="LV298" s="3"/>
      <c r="LW298" s="3"/>
      <c r="LX298" s="3"/>
      <c r="LY298" s="3"/>
      <c r="LZ298" s="3"/>
      <c r="MA298" s="3"/>
      <c r="MB298" s="3"/>
      <c r="MC298" s="3"/>
      <c r="MD298" s="3"/>
      <c r="ME298" s="3"/>
      <c r="MF298" s="3"/>
      <c r="MG298" s="3"/>
      <c r="MH298" s="3"/>
      <c r="MI298" s="3"/>
      <c r="MJ298" s="3"/>
      <c r="MK298" s="3"/>
      <c r="ML298" s="3"/>
      <c r="MM298" s="3"/>
      <c r="MN298" s="3"/>
      <c r="MO298" s="3"/>
      <c r="MP298" s="3"/>
      <c r="MQ298" s="3"/>
      <c r="MR298" s="3"/>
      <c r="MS298" s="3"/>
      <c r="MT298" s="3"/>
      <c r="MU298" s="3"/>
      <c r="MV298" s="3"/>
      <c r="MW298" s="3"/>
      <c r="MX298" s="3"/>
      <c r="MY298" s="3"/>
      <c r="MZ298" s="3"/>
      <c r="NA298" s="3"/>
      <c r="NB298" s="3"/>
      <c r="NC298" s="3"/>
      <c r="ND298" s="3"/>
      <c r="NE298" s="3"/>
      <c r="NF298" s="3"/>
      <c r="NG298" s="3"/>
      <c r="NH298" s="3"/>
      <c r="NI298" s="3"/>
      <c r="NJ298" s="3"/>
      <c r="NK298" s="3"/>
      <c r="NL298" s="3"/>
      <c r="NM298" s="3"/>
      <c r="NN298" s="3"/>
      <c r="NO298" s="3"/>
      <c r="NP298" s="3"/>
      <c r="NQ298" s="3"/>
      <c r="NR298" s="3"/>
      <c r="NS298" s="3"/>
      <c r="NT298" s="3"/>
      <c r="NU298" s="3"/>
      <c r="NV298" s="3"/>
      <c r="NW298" s="3"/>
      <c r="NX298" s="3"/>
      <c r="NY298" s="3"/>
      <c r="NZ298" s="3"/>
      <c r="OA298" s="3"/>
      <c r="OB298" s="3"/>
      <c r="OC298" s="3"/>
      <c r="OD298" s="3"/>
      <c r="OE298" s="3"/>
      <c r="OF298" s="3"/>
      <c r="OG298" s="3"/>
      <c r="OH298" s="3"/>
      <c r="OI298" s="3"/>
      <c r="OJ298" s="3"/>
      <c r="OK298" s="3"/>
      <c r="OL298" s="3"/>
      <c r="OM298" s="3"/>
      <c r="ON298" s="3"/>
      <c r="OO298" s="3"/>
      <c r="OP298" s="3"/>
      <c r="OQ298" s="3"/>
      <c r="OR298" s="3"/>
      <c r="OS298" s="3"/>
      <c r="OT298" s="3"/>
      <c r="OU298" s="3"/>
      <c r="OV298" s="3"/>
      <c r="OW298" s="3"/>
      <c r="OX298" s="3"/>
      <c r="OY298" s="3"/>
      <c r="OZ298" s="3"/>
      <c r="PA298" s="3"/>
      <c r="PB298" s="3"/>
      <c r="PC298" s="3"/>
      <c r="PD298" s="3"/>
      <c r="PE298" s="3"/>
    </row>
    <row r="299" spans="1:421" s="469" customFormat="1" ht="111" customHeight="1">
      <c r="A299" s="677">
        <v>70</v>
      </c>
      <c r="B299" s="600">
        <v>7000024508</v>
      </c>
      <c r="C299" s="600">
        <v>1800</v>
      </c>
      <c r="D299" s="600">
        <v>130</v>
      </c>
      <c r="E299" s="600">
        <v>80</v>
      </c>
      <c r="F299" s="600" t="s">
        <v>528</v>
      </c>
      <c r="G299" s="599">
        <v>100044249</v>
      </c>
      <c r="H299" s="321"/>
      <c r="I299" s="322"/>
      <c r="J299" s="321"/>
      <c r="K299" s="320"/>
      <c r="L299" s="600" t="s">
        <v>605</v>
      </c>
      <c r="M299" s="600" t="s">
        <v>219</v>
      </c>
      <c r="N299" s="600">
        <v>116</v>
      </c>
      <c r="O299" s="465"/>
      <c r="P299" s="601">
        <v>18</v>
      </c>
      <c r="Q299" s="318" t="str">
        <f t="shared" si="37"/>
        <v>INCLUDED</v>
      </c>
      <c r="R299" s="318" t="str">
        <f t="shared" si="38"/>
        <v>INCLUDED</v>
      </c>
      <c r="S299" s="318" t="str">
        <f t="shared" si="39"/>
        <v>INCLUDED</v>
      </c>
      <c r="T299" s="466">
        <f t="shared" si="9"/>
        <v>0</v>
      </c>
      <c r="U299" s="300">
        <f t="shared" si="10"/>
        <v>0</v>
      </c>
      <c r="V299" s="371">
        <f>Discount!$J$36</f>
        <v>0</v>
      </c>
      <c r="W299" s="300">
        <f t="shared" si="11"/>
        <v>0</v>
      </c>
      <c r="X299" s="301">
        <f t="shared" si="12"/>
        <v>0</v>
      </c>
      <c r="Y299" s="467">
        <f t="shared" si="13"/>
        <v>0</v>
      </c>
      <c r="Z299" s="546">
        <f t="shared" si="14"/>
        <v>0</v>
      </c>
      <c r="AA299" s="467">
        <f t="shared" si="15"/>
        <v>0</v>
      </c>
      <c r="AB299" s="468">
        <f t="shared" si="16"/>
        <v>0</v>
      </c>
      <c r="AC299" s="467">
        <f t="shared" si="17"/>
        <v>0</v>
      </c>
      <c r="AD299" s="468"/>
      <c r="AE299" s="550"/>
      <c r="AF299" s="6"/>
      <c r="AG299" s="6"/>
      <c r="AH299" s="6"/>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c r="FV299" s="3"/>
      <c r="FW299" s="3"/>
      <c r="FX299" s="3"/>
      <c r="FY299" s="3"/>
      <c r="FZ299" s="3"/>
      <c r="GA299" s="3"/>
      <c r="GB299" s="3"/>
      <c r="GC299" s="3"/>
      <c r="GD299" s="3"/>
      <c r="GE299" s="3"/>
      <c r="GF299" s="3"/>
      <c r="GG299" s="3"/>
      <c r="GH299" s="3"/>
      <c r="GI299" s="3"/>
      <c r="GJ299" s="3"/>
      <c r="GK299" s="3"/>
      <c r="GL299" s="3"/>
      <c r="GM299" s="3"/>
      <c r="GN299" s="3"/>
      <c r="GO299" s="3"/>
      <c r="GP299" s="3"/>
      <c r="GQ299" s="3"/>
      <c r="GR299" s="3"/>
      <c r="GS299" s="3"/>
      <c r="GT299" s="3"/>
      <c r="GU299" s="3"/>
      <c r="GV299" s="3"/>
      <c r="GW299" s="3"/>
      <c r="GX299" s="3"/>
      <c r="GY299" s="3"/>
      <c r="GZ299" s="3"/>
      <c r="HA299" s="3"/>
      <c r="HB299" s="3"/>
      <c r="HC299" s="3"/>
      <c r="HD299" s="3"/>
      <c r="HE299" s="3"/>
      <c r="HF299" s="3"/>
      <c r="HG299" s="3"/>
      <c r="HH299" s="3"/>
      <c r="HI299" s="3"/>
      <c r="HJ299" s="3"/>
      <c r="HK299" s="3"/>
      <c r="HL299" s="3"/>
      <c r="HM299" s="3"/>
      <c r="HN299" s="3"/>
      <c r="HO299" s="3"/>
      <c r="HP299" s="3"/>
      <c r="HQ299" s="3"/>
      <c r="HR299" s="3"/>
      <c r="HS299" s="3"/>
      <c r="HT299" s="3"/>
      <c r="HU299" s="3"/>
      <c r="HV299" s="3"/>
      <c r="HW299" s="3"/>
      <c r="HX299" s="3"/>
      <c r="HY299" s="3"/>
      <c r="HZ299" s="3"/>
      <c r="IA299" s="3"/>
      <c r="IB299" s="3"/>
      <c r="IC299" s="3"/>
      <c r="ID299" s="3"/>
      <c r="IE299" s="3"/>
      <c r="IF299" s="3"/>
      <c r="IG299" s="3"/>
      <c r="IH299" s="3"/>
      <c r="II299" s="3"/>
      <c r="IJ299" s="3"/>
      <c r="IK299" s="3"/>
      <c r="IL299" s="3"/>
      <c r="IM299" s="3"/>
      <c r="IN299" s="3"/>
      <c r="IO299" s="3"/>
      <c r="IP299" s="3"/>
      <c r="IQ299" s="3"/>
      <c r="IR299" s="3"/>
      <c r="IS299" s="3"/>
      <c r="IT299" s="3"/>
      <c r="IU299" s="3"/>
      <c r="IV299" s="3"/>
      <c r="IW299" s="3"/>
      <c r="IX299" s="3"/>
      <c r="IY299" s="3"/>
      <c r="IZ299" s="3"/>
      <c r="JA299" s="3"/>
      <c r="JB299" s="3"/>
      <c r="JC299" s="3"/>
      <c r="JD299" s="3"/>
      <c r="JE299" s="3"/>
      <c r="JF299" s="3"/>
      <c r="JG299" s="3"/>
      <c r="JH299" s="3"/>
      <c r="JI299" s="3"/>
      <c r="JJ299" s="3"/>
      <c r="JK299" s="3"/>
      <c r="JL299" s="3"/>
      <c r="JM299" s="3"/>
      <c r="JN299" s="3"/>
      <c r="JO299" s="3"/>
      <c r="JP299" s="3"/>
      <c r="JQ299" s="3"/>
      <c r="JR299" s="3"/>
      <c r="JS299" s="3"/>
      <c r="JT299" s="3"/>
      <c r="JU299" s="3"/>
      <c r="JV299" s="3"/>
      <c r="JW299" s="3"/>
      <c r="JX299" s="3"/>
      <c r="JY299" s="3"/>
      <c r="JZ299" s="3"/>
      <c r="KA299" s="3"/>
      <c r="KB299" s="3"/>
      <c r="KC299" s="3"/>
      <c r="KD299" s="3"/>
      <c r="KE299" s="3"/>
      <c r="KF299" s="3"/>
      <c r="KG299" s="3"/>
      <c r="KH299" s="3"/>
      <c r="KI299" s="3"/>
      <c r="KJ299" s="3"/>
      <c r="KK299" s="3"/>
      <c r="KL299" s="3"/>
      <c r="KM299" s="3"/>
      <c r="KN299" s="3"/>
      <c r="KO299" s="3"/>
      <c r="KP299" s="3"/>
      <c r="KQ299" s="3"/>
      <c r="KR299" s="3"/>
      <c r="KS299" s="3"/>
      <c r="KT299" s="3"/>
      <c r="KU299" s="3"/>
      <c r="KV299" s="3"/>
      <c r="KW299" s="3"/>
      <c r="KX299" s="3"/>
      <c r="KY299" s="3"/>
      <c r="KZ299" s="3"/>
      <c r="LA299" s="3"/>
      <c r="LB299" s="3"/>
      <c r="LC299" s="3"/>
      <c r="LD299" s="3"/>
      <c r="LE299" s="3"/>
      <c r="LF299" s="3"/>
      <c r="LG299" s="3"/>
      <c r="LH299" s="3"/>
      <c r="LI299" s="3"/>
      <c r="LJ299" s="3"/>
      <c r="LK299" s="3"/>
      <c r="LL299" s="3"/>
      <c r="LM299" s="3"/>
      <c r="LN299" s="3"/>
      <c r="LO299" s="3"/>
      <c r="LP299" s="3"/>
      <c r="LQ299" s="3"/>
      <c r="LR299" s="3"/>
      <c r="LS299" s="3"/>
      <c r="LT299" s="3"/>
      <c r="LU299" s="3"/>
      <c r="LV299" s="3"/>
      <c r="LW299" s="3"/>
      <c r="LX299" s="3"/>
      <c r="LY299" s="3"/>
      <c r="LZ299" s="3"/>
      <c r="MA299" s="3"/>
      <c r="MB299" s="3"/>
      <c r="MC299" s="3"/>
      <c r="MD299" s="3"/>
      <c r="ME299" s="3"/>
      <c r="MF299" s="3"/>
      <c r="MG299" s="3"/>
      <c r="MH299" s="3"/>
      <c r="MI299" s="3"/>
      <c r="MJ299" s="3"/>
      <c r="MK299" s="3"/>
      <c r="ML299" s="3"/>
      <c r="MM299" s="3"/>
      <c r="MN299" s="3"/>
      <c r="MO299" s="3"/>
      <c r="MP299" s="3"/>
      <c r="MQ299" s="3"/>
      <c r="MR299" s="3"/>
      <c r="MS299" s="3"/>
      <c r="MT299" s="3"/>
      <c r="MU299" s="3"/>
      <c r="MV299" s="3"/>
      <c r="MW299" s="3"/>
      <c r="MX299" s="3"/>
      <c r="MY299" s="3"/>
      <c r="MZ299" s="3"/>
      <c r="NA299" s="3"/>
      <c r="NB299" s="3"/>
      <c r="NC299" s="3"/>
      <c r="ND299" s="3"/>
      <c r="NE299" s="3"/>
      <c r="NF299" s="3"/>
      <c r="NG299" s="3"/>
      <c r="NH299" s="3"/>
      <c r="NI299" s="3"/>
      <c r="NJ299" s="3"/>
      <c r="NK299" s="3"/>
      <c r="NL299" s="3"/>
      <c r="NM299" s="3"/>
      <c r="NN299" s="3"/>
      <c r="NO299" s="3"/>
      <c r="NP299" s="3"/>
      <c r="NQ299" s="3"/>
      <c r="NR299" s="3"/>
      <c r="NS299" s="3"/>
      <c r="NT299" s="3"/>
      <c r="NU299" s="3"/>
      <c r="NV299" s="3"/>
      <c r="NW299" s="3"/>
      <c r="NX299" s="3"/>
      <c r="NY299" s="3"/>
      <c r="NZ299" s="3"/>
      <c r="OA299" s="3"/>
      <c r="OB299" s="3"/>
      <c r="OC299" s="3"/>
      <c r="OD299" s="3"/>
      <c r="OE299" s="3"/>
      <c r="OF299" s="3"/>
      <c r="OG299" s="3"/>
      <c r="OH299" s="3"/>
      <c r="OI299" s="3"/>
      <c r="OJ299" s="3"/>
      <c r="OK299" s="3"/>
      <c r="OL299" s="3"/>
      <c r="OM299" s="3"/>
      <c r="ON299" s="3"/>
      <c r="OO299" s="3"/>
      <c r="OP299" s="3"/>
      <c r="OQ299" s="3"/>
      <c r="OR299" s="3"/>
      <c r="OS299" s="3"/>
      <c r="OT299" s="3"/>
      <c r="OU299" s="3"/>
      <c r="OV299" s="3"/>
      <c r="OW299" s="3"/>
      <c r="OX299" s="3"/>
      <c r="OY299" s="3"/>
      <c r="OZ299" s="3"/>
      <c r="PA299" s="3"/>
      <c r="PB299" s="3"/>
      <c r="PC299" s="3"/>
      <c r="PD299" s="3"/>
      <c r="PE299" s="3"/>
    </row>
    <row r="300" spans="1:421" s="469" customFormat="1" ht="111" customHeight="1">
      <c r="A300" s="677">
        <v>71</v>
      </c>
      <c r="B300" s="600">
        <v>7000024508</v>
      </c>
      <c r="C300" s="600">
        <v>1800</v>
      </c>
      <c r="D300" s="600">
        <v>130</v>
      </c>
      <c r="E300" s="600">
        <v>90</v>
      </c>
      <c r="F300" s="600" t="s">
        <v>528</v>
      </c>
      <c r="G300" s="599">
        <v>100044250</v>
      </c>
      <c r="H300" s="321"/>
      <c r="I300" s="322"/>
      <c r="J300" s="321"/>
      <c r="K300" s="320"/>
      <c r="L300" s="600" t="s">
        <v>606</v>
      </c>
      <c r="M300" s="600" t="s">
        <v>219</v>
      </c>
      <c r="N300" s="600">
        <v>11</v>
      </c>
      <c r="O300" s="465"/>
      <c r="P300" s="601">
        <v>18</v>
      </c>
      <c r="Q300" s="318" t="str">
        <f t="shared" si="37"/>
        <v>INCLUDED</v>
      </c>
      <c r="R300" s="318" t="str">
        <f t="shared" si="38"/>
        <v>INCLUDED</v>
      </c>
      <c r="S300" s="318" t="str">
        <f t="shared" si="39"/>
        <v>INCLUDED</v>
      </c>
      <c r="T300" s="466">
        <f t="shared" si="9"/>
        <v>0</v>
      </c>
      <c r="U300" s="300">
        <f t="shared" si="10"/>
        <v>0</v>
      </c>
      <c r="V300" s="371">
        <f>Discount!$J$36</f>
        <v>0</v>
      </c>
      <c r="W300" s="300">
        <f t="shared" si="11"/>
        <v>0</v>
      </c>
      <c r="X300" s="301">
        <f t="shared" si="12"/>
        <v>0</v>
      </c>
      <c r="Y300" s="467">
        <f t="shared" si="13"/>
        <v>0</v>
      </c>
      <c r="Z300" s="546">
        <f t="shared" si="14"/>
        <v>0</v>
      </c>
      <c r="AA300" s="467">
        <f t="shared" si="15"/>
        <v>0</v>
      </c>
      <c r="AB300" s="468">
        <f t="shared" si="16"/>
        <v>0</v>
      </c>
      <c r="AC300" s="467">
        <f t="shared" si="17"/>
        <v>0</v>
      </c>
      <c r="AD300" s="468"/>
      <c r="AE300" s="550"/>
      <c r="AF300" s="6"/>
      <c r="AG300" s="6"/>
      <c r="AH300" s="6"/>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c r="FV300" s="3"/>
      <c r="FW300" s="3"/>
      <c r="FX300" s="3"/>
      <c r="FY300" s="3"/>
      <c r="FZ300" s="3"/>
      <c r="GA300" s="3"/>
      <c r="GB300" s="3"/>
      <c r="GC300" s="3"/>
      <c r="GD300" s="3"/>
      <c r="GE300" s="3"/>
      <c r="GF300" s="3"/>
      <c r="GG300" s="3"/>
      <c r="GH300" s="3"/>
      <c r="GI300" s="3"/>
      <c r="GJ300" s="3"/>
      <c r="GK300" s="3"/>
      <c r="GL300" s="3"/>
      <c r="GM300" s="3"/>
      <c r="GN300" s="3"/>
      <c r="GO300" s="3"/>
      <c r="GP300" s="3"/>
      <c r="GQ300" s="3"/>
      <c r="GR300" s="3"/>
      <c r="GS300" s="3"/>
      <c r="GT300" s="3"/>
      <c r="GU300" s="3"/>
      <c r="GV300" s="3"/>
      <c r="GW300" s="3"/>
      <c r="GX300" s="3"/>
      <c r="GY300" s="3"/>
      <c r="GZ300" s="3"/>
      <c r="HA300" s="3"/>
      <c r="HB300" s="3"/>
      <c r="HC300" s="3"/>
      <c r="HD300" s="3"/>
      <c r="HE300" s="3"/>
      <c r="HF300" s="3"/>
      <c r="HG300" s="3"/>
      <c r="HH300" s="3"/>
      <c r="HI300" s="3"/>
      <c r="HJ300" s="3"/>
      <c r="HK300" s="3"/>
      <c r="HL300" s="3"/>
      <c r="HM300" s="3"/>
      <c r="HN300" s="3"/>
      <c r="HO300" s="3"/>
      <c r="HP300" s="3"/>
      <c r="HQ300" s="3"/>
      <c r="HR300" s="3"/>
      <c r="HS300" s="3"/>
      <c r="HT300" s="3"/>
      <c r="HU300" s="3"/>
      <c r="HV300" s="3"/>
      <c r="HW300" s="3"/>
      <c r="HX300" s="3"/>
      <c r="HY300" s="3"/>
      <c r="HZ300" s="3"/>
      <c r="IA300" s="3"/>
      <c r="IB300" s="3"/>
      <c r="IC300" s="3"/>
      <c r="ID300" s="3"/>
      <c r="IE300" s="3"/>
      <c r="IF300" s="3"/>
      <c r="IG300" s="3"/>
      <c r="IH300" s="3"/>
      <c r="II300" s="3"/>
      <c r="IJ300" s="3"/>
      <c r="IK300" s="3"/>
      <c r="IL300" s="3"/>
      <c r="IM300" s="3"/>
      <c r="IN300" s="3"/>
      <c r="IO300" s="3"/>
      <c r="IP300" s="3"/>
      <c r="IQ300" s="3"/>
      <c r="IR300" s="3"/>
      <c r="IS300" s="3"/>
      <c r="IT300" s="3"/>
      <c r="IU300" s="3"/>
      <c r="IV300" s="3"/>
      <c r="IW300" s="3"/>
      <c r="IX300" s="3"/>
      <c r="IY300" s="3"/>
      <c r="IZ300" s="3"/>
      <c r="JA300" s="3"/>
      <c r="JB300" s="3"/>
      <c r="JC300" s="3"/>
      <c r="JD300" s="3"/>
      <c r="JE300" s="3"/>
      <c r="JF300" s="3"/>
      <c r="JG300" s="3"/>
      <c r="JH300" s="3"/>
      <c r="JI300" s="3"/>
      <c r="JJ300" s="3"/>
      <c r="JK300" s="3"/>
      <c r="JL300" s="3"/>
      <c r="JM300" s="3"/>
      <c r="JN300" s="3"/>
      <c r="JO300" s="3"/>
      <c r="JP300" s="3"/>
      <c r="JQ300" s="3"/>
      <c r="JR300" s="3"/>
      <c r="JS300" s="3"/>
      <c r="JT300" s="3"/>
      <c r="JU300" s="3"/>
      <c r="JV300" s="3"/>
      <c r="JW300" s="3"/>
      <c r="JX300" s="3"/>
      <c r="JY300" s="3"/>
      <c r="JZ300" s="3"/>
      <c r="KA300" s="3"/>
      <c r="KB300" s="3"/>
      <c r="KC300" s="3"/>
      <c r="KD300" s="3"/>
      <c r="KE300" s="3"/>
      <c r="KF300" s="3"/>
      <c r="KG300" s="3"/>
      <c r="KH300" s="3"/>
      <c r="KI300" s="3"/>
      <c r="KJ300" s="3"/>
      <c r="KK300" s="3"/>
      <c r="KL300" s="3"/>
      <c r="KM300" s="3"/>
      <c r="KN300" s="3"/>
      <c r="KO300" s="3"/>
      <c r="KP300" s="3"/>
      <c r="KQ300" s="3"/>
      <c r="KR300" s="3"/>
      <c r="KS300" s="3"/>
      <c r="KT300" s="3"/>
      <c r="KU300" s="3"/>
      <c r="KV300" s="3"/>
      <c r="KW300" s="3"/>
      <c r="KX300" s="3"/>
      <c r="KY300" s="3"/>
      <c r="KZ300" s="3"/>
      <c r="LA300" s="3"/>
      <c r="LB300" s="3"/>
      <c r="LC300" s="3"/>
      <c r="LD300" s="3"/>
      <c r="LE300" s="3"/>
      <c r="LF300" s="3"/>
      <c r="LG300" s="3"/>
      <c r="LH300" s="3"/>
      <c r="LI300" s="3"/>
      <c r="LJ300" s="3"/>
      <c r="LK300" s="3"/>
      <c r="LL300" s="3"/>
      <c r="LM300" s="3"/>
      <c r="LN300" s="3"/>
      <c r="LO300" s="3"/>
      <c r="LP300" s="3"/>
      <c r="LQ300" s="3"/>
      <c r="LR300" s="3"/>
      <c r="LS300" s="3"/>
      <c r="LT300" s="3"/>
      <c r="LU300" s="3"/>
      <c r="LV300" s="3"/>
      <c r="LW300" s="3"/>
      <c r="LX300" s="3"/>
      <c r="LY300" s="3"/>
      <c r="LZ300" s="3"/>
      <c r="MA300" s="3"/>
      <c r="MB300" s="3"/>
      <c r="MC300" s="3"/>
      <c r="MD300" s="3"/>
      <c r="ME300" s="3"/>
      <c r="MF300" s="3"/>
      <c r="MG300" s="3"/>
      <c r="MH300" s="3"/>
      <c r="MI300" s="3"/>
      <c r="MJ300" s="3"/>
      <c r="MK300" s="3"/>
      <c r="ML300" s="3"/>
      <c r="MM300" s="3"/>
      <c r="MN300" s="3"/>
      <c r="MO300" s="3"/>
      <c r="MP300" s="3"/>
      <c r="MQ300" s="3"/>
      <c r="MR300" s="3"/>
      <c r="MS300" s="3"/>
      <c r="MT300" s="3"/>
      <c r="MU300" s="3"/>
      <c r="MV300" s="3"/>
      <c r="MW300" s="3"/>
      <c r="MX300" s="3"/>
      <c r="MY300" s="3"/>
      <c r="MZ300" s="3"/>
      <c r="NA300" s="3"/>
      <c r="NB300" s="3"/>
      <c r="NC300" s="3"/>
      <c r="ND300" s="3"/>
      <c r="NE300" s="3"/>
      <c r="NF300" s="3"/>
      <c r="NG300" s="3"/>
      <c r="NH300" s="3"/>
      <c r="NI300" s="3"/>
      <c r="NJ300" s="3"/>
      <c r="NK300" s="3"/>
      <c r="NL300" s="3"/>
      <c r="NM300" s="3"/>
      <c r="NN300" s="3"/>
      <c r="NO300" s="3"/>
      <c r="NP300" s="3"/>
      <c r="NQ300" s="3"/>
      <c r="NR300" s="3"/>
      <c r="NS300" s="3"/>
      <c r="NT300" s="3"/>
      <c r="NU300" s="3"/>
      <c r="NV300" s="3"/>
      <c r="NW300" s="3"/>
      <c r="NX300" s="3"/>
      <c r="NY300" s="3"/>
      <c r="NZ300" s="3"/>
      <c r="OA300" s="3"/>
      <c r="OB300" s="3"/>
      <c r="OC300" s="3"/>
      <c r="OD300" s="3"/>
      <c r="OE300" s="3"/>
      <c r="OF300" s="3"/>
      <c r="OG300" s="3"/>
      <c r="OH300" s="3"/>
      <c r="OI300" s="3"/>
      <c r="OJ300" s="3"/>
      <c r="OK300" s="3"/>
      <c r="OL300" s="3"/>
      <c r="OM300" s="3"/>
      <c r="ON300" s="3"/>
      <c r="OO300" s="3"/>
      <c r="OP300" s="3"/>
      <c r="OQ300" s="3"/>
      <c r="OR300" s="3"/>
      <c r="OS300" s="3"/>
      <c r="OT300" s="3"/>
      <c r="OU300" s="3"/>
      <c r="OV300" s="3"/>
      <c r="OW300" s="3"/>
      <c r="OX300" s="3"/>
      <c r="OY300" s="3"/>
      <c r="OZ300" s="3"/>
      <c r="PA300" s="3"/>
      <c r="PB300" s="3"/>
      <c r="PC300" s="3"/>
      <c r="PD300" s="3"/>
      <c r="PE300" s="3"/>
    </row>
    <row r="301" spans="1:421" s="469" customFormat="1" ht="111" customHeight="1">
      <c r="A301" s="677">
        <v>72</v>
      </c>
      <c r="B301" s="600">
        <v>7000024508</v>
      </c>
      <c r="C301" s="600">
        <v>1800</v>
      </c>
      <c r="D301" s="600">
        <v>130</v>
      </c>
      <c r="E301" s="600">
        <v>100</v>
      </c>
      <c r="F301" s="600" t="s">
        <v>528</v>
      </c>
      <c r="G301" s="599">
        <v>100044251</v>
      </c>
      <c r="H301" s="321"/>
      <c r="I301" s="322"/>
      <c r="J301" s="321"/>
      <c r="K301" s="320"/>
      <c r="L301" s="600" t="s">
        <v>607</v>
      </c>
      <c r="M301" s="600" t="s">
        <v>219</v>
      </c>
      <c r="N301" s="600">
        <v>22</v>
      </c>
      <c r="O301" s="465"/>
      <c r="P301" s="601">
        <v>18</v>
      </c>
      <c r="Q301" s="318" t="str">
        <f t="shared" si="37"/>
        <v>INCLUDED</v>
      </c>
      <c r="R301" s="318" t="str">
        <f t="shared" si="38"/>
        <v>INCLUDED</v>
      </c>
      <c r="S301" s="318" t="str">
        <f t="shared" si="39"/>
        <v>INCLUDED</v>
      </c>
      <c r="T301" s="466">
        <f t="shared" si="9"/>
        <v>0</v>
      </c>
      <c r="U301" s="300">
        <f t="shared" si="10"/>
        <v>0</v>
      </c>
      <c r="V301" s="371">
        <f>Discount!$J$36</f>
        <v>0</v>
      </c>
      <c r="W301" s="300">
        <f t="shared" si="11"/>
        <v>0</v>
      </c>
      <c r="X301" s="301">
        <f t="shared" si="12"/>
        <v>0</v>
      </c>
      <c r="Y301" s="467">
        <f t="shared" si="13"/>
        <v>0</v>
      </c>
      <c r="Z301" s="546">
        <f t="shared" si="14"/>
        <v>0</v>
      </c>
      <c r="AA301" s="467">
        <f t="shared" si="15"/>
        <v>0</v>
      </c>
      <c r="AB301" s="468">
        <f t="shared" si="16"/>
        <v>0</v>
      </c>
      <c r="AC301" s="467">
        <f t="shared" si="17"/>
        <v>0</v>
      </c>
      <c r="AD301" s="468"/>
      <c r="AE301" s="550"/>
      <c r="AF301" s="6"/>
      <c r="AG301" s="6"/>
      <c r="AH301" s="6"/>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c r="FV301" s="3"/>
      <c r="FW301" s="3"/>
      <c r="FX301" s="3"/>
      <c r="FY301" s="3"/>
      <c r="FZ301" s="3"/>
      <c r="GA301" s="3"/>
      <c r="GB301" s="3"/>
      <c r="GC301" s="3"/>
      <c r="GD301" s="3"/>
      <c r="GE301" s="3"/>
      <c r="GF301" s="3"/>
      <c r="GG301" s="3"/>
      <c r="GH301" s="3"/>
      <c r="GI301" s="3"/>
      <c r="GJ301" s="3"/>
      <c r="GK301" s="3"/>
      <c r="GL301" s="3"/>
      <c r="GM301" s="3"/>
      <c r="GN301" s="3"/>
      <c r="GO301" s="3"/>
      <c r="GP301" s="3"/>
      <c r="GQ301" s="3"/>
      <c r="GR301" s="3"/>
      <c r="GS301" s="3"/>
      <c r="GT301" s="3"/>
      <c r="GU301" s="3"/>
      <c r="GV301" s="3"/>
      <c r="GW301" s="3"/>
      <c r="GX301" s="3"/>
      <c r="GY301" s="3"/>
      <c r="GZ301" s="3"/>
      <c r="HA301" s="3"/>
      <c r="HB301" s="3"/>
      <c r="HC301" s="3"/>
      <c r="HD301" s="3"/>
      <c r="HE301" s="3"/>
      <c r="HF301" s="3"/>
      <c r="HG301" s="3"/>
      <c r="HH301" s="3"/>
      <c r="HI301" s="3"/>
      <c r="HJ301" s="3"/>
      <c r="HK301" s="3"/>
      <c r="HL301" s="3"/>
      <c r="HM301" s="3"/>
      <c r="HN301" s="3"/>
      <c r="HO301" s="3"/>
      <c r="HP301" s="3"/>
      <c r="HQ301" s="3"/>
      <c r="HR301" s="3"/>
      <c r="HS301" s="3"/>
      <c r="HT301" s="3"/>
      <c r="HU301" s="3"/>
      <c r="HV301" s="3"/>
      <c r="HW301" s="3"/>
      <c r="HX301" s="3"/>
      <c r="HY301" s="3"/>
      <c r="HZ301" s="3"/>
      <c r="IA301" s="3"/>
      <c r="IB301" s="3"/>
      <c r="IC301" s="3"/>
      <c r="ID301" s="3"/>
      <c r="IE301" s="3"/>
      <c r="IF301" s="3"/>
      <c r="IG301" s="3"/>
      <c r="IH301" s="3"/>
      <c r="II301" s="3"/>
      <c r="IJ301" s="3"/>
      <c r="IK301" s="3"/>
      <c r="IL301" s="3"/>
      <c r="IM301" s="3"/>
      <c r="IN301" s="3"/>
      <c r="IO301" s="3"/>
      <c r="IP301" s="3"/>
      <c r="IQ301" s="3"/>
      <c r="IR301" s="3"/>
      <c r="IS301" s="3"/>
      <c r="IT301" s="3"/>
      <c r="IU301" s="3"/>
      <c r="IV301" s="3"/>
      <c r="IW301" s="3"/>
      <c r="IX301" s="3"/>
      <c r="IY301" s="3"/>
      <c r="IZ301" s="3"/>
      <c r="JA301" s="3"/>
      <c r="JB301" s="3"/>
      <c r="JC301" s="3"/>
      <c r="JD301" s="3"/>
      <c r="JE301" s="3"/>
      <c r="JF301" s="3"/>
      <c r="JG301" s="3"/>
      <c r="JH301" s="3"/>
      <c r="JI301" s="3"/>
      <c r="JJ301" s="3"/>
      <c r="JK301" s="3"/>
      <c r="JL301" s="3"/>
      <c r="JM301" s="3"/>
      <c r="JN301" s="3"/>
      <c r="JO301" s="3"/>
      <c r="JP301" s="3"/>
      <c r="JQ301" s="3"/>
      <c r="JR301" s="3"/>
      <c r="JS301" s="3"/>
      <c r="JT301" s="3"/>
      <c r="JU301" s="3"/>
      <c r="JV301" s="3"/>
      <c r="JW301" s="3"/>
      <c r="JX301" s="3"/>
      <c r="JY301" s="3"/>
      <c r="JZ301" s="3"/>
      <c r="KA301" s="3"/>
      <c r="KB301" s="3"/>
      <c r="KC301" s="3"/>
      <c r="KD301" s="3"/>
      <c r="KE301" s="3"/>
      <c r="KF301" s="3"/>
      <c r="KG301" s="3"/>
      <c r="KH301" s="3"/>
      <c r="KI301" s="3"/>
      <c r="KJ301" s="3"/>
      <c r="KK301" s="3"/>
      <c r="KL301" s="3"/>
      <c r="KM301" s="3"/>
      <c r="KN301" s="3"/>
      <c r="KO301" s="3"/>
      <c r="KP301" s="3"/>
      <c r="KQ301" s="3"/>
      <c r="KR301" s="3"/>
      <c r="KS301" s="3"/>
      <c r="KT301" s="3"/>
      <c r="KU301" s="3"/>
      <c r="KV301" s="3"/>
      <c r="KW301" s="3"/>
      <c r="KX301" s="3"/>
      <c r="KY301" s="3"/>
      <c r="KZ301" s="3"/>
      <c r="LA301" s="3"/>
      <c r="LB301" s="3"/>
      <c r="LC301" s="3"/>
      <c r="LD301" s="3"/>
      <c r="LE301" s="3"/>
      <c r="LF301" s="3"/>
      <c r="LG301" s="3"/>
      <c r="LH301" s="3"/>
      <c r="LI301" s="3"/>
      <c r="LJ301" s="3"/>
      <c r="LK301" s="3"/>
      <c r="LL301" s="3"/>
      <c r="LM301" s="3"/>
      <c r="LN301" s="3"/>
      <c r="LO301" s="3"/>
      <c r="LP301" s="3"/>
      <c r="LQ301" s="3"/>
      <c r="LR301" s="3"/>
      <c r="LS301" s="3"/>
      <c r="LT301" s="3"/>
      <c r="LU301" s="3"/>
      <c r="LV301" s="3"/>
      <c r="LW301" s="3"/>
      <c r="LX301" s="3"/>
      <c r="LY301" s="3"/>
      <c r="LZ301" s="3"/>
      <c r="MA301" s="3"/>
      <c r="MB301" s="3"/>
      <c r="MC301" s="3"/>
      <c r="MD301" s="3"/>
      <c r="ME301" s="3"/>
      <c r="MF301" s="3"/>
      <c r="MG301" s="3"/>
      <c r="MH301" s="3"/>
      <c r="MI301" s="3"/>
      <c r="MJ301" s="3"/>
      <c r="MK301" s="3"/>
      <c r="ML301" s="3"/>
      <c r="MM301" s="3"/>
      <c r="MN301" s="3"/>
      <c r="MO301" s="3"/>
      <c r="MP301" s="3"/>
      <c r="MQ301" s="3"/>
      <c r="MR301" s="3"/>
      <c r="MS301" s="3"/>
      <c r="MT301" s="3"/>
      <c r="MU301" s="3"/>
      <c r="MV301" s="3"/>
      <c r="MW301" s="3"/>
      <c r="MX301" s="3"/>
      <c r="MY301" s="3"/>
      <c r="MZ301" s="3"/>
      <c r="NA301" s="3"/>
      <c r="NB301" s="3"/>
      <c r="NC301" s="3"/>
      <c r="ND301" s="3"/>
      <c r="NE301" s="3"/>
      <c r="NF301" s="3"/>
      <c r="NG301" s="3"/>
      <c r="NH301" s="3"/>
      <c r="NI301" s="3"/>
      <c r="NJ301" s="3"/>
      <c r="NK301" s="3"/>
      <c r="NL301" s="3"/>
      <c r="NM301" s="3"/>
      <c r="NN301" s="3"/>
      <c r="NO301" s="3"/>
      <c r="NP301" s="3"/>
      <c r="NQ301" s="3"/>
      <c r="NR301" s="3"/>
      <c r="NS301" s="3"/>
      <c r="NT301" s="3"/>
      <c r="NU301" s="3"/>
      <c r="NV301" s="3"/>
      <c r="NW301" s="3"/>
      <c r="NX301" s="3"/>
      <c r="NY301" s="3"/>
      <c r="NZ301" s="3"/>
      <c r="OA301" s="3"/>
      <c r="OB301" s="3"/>
      <c r="OC301" s="3"/>
      <c r="OD301" s="3"/>
      <c r="OE301" s="3"/>
      <c r="OF301" s="3"/>
      <c r="OG301" s="3"/>
      <c r="OH301" s="3"/>
      <c r="OI301" s="3"/>
      <c r="OJ301" s="3"/>
      <c r="OK301" s="3"/>
      <c r="OL301" s="3"/>
      <c r="OM301" s="3"/>
      <c r="ON301" s="3"/>
      <c r="OO301" s="3"/>
      <c r="OP301" s="3"/>
      <c r="OQ301" s="3"/>
      <c r="OR301" s="3"/>
      <c r="OS301" s="3"/>
      <c r="OT301" s="3"/>
      <c r="OU301" s="3"/>
      <c r="OV301" s="3"/>
      <c r="OW301" s="3"/>
      <c r="OX301" s="3"/>
      <c r="OY301" s="3"/>
      <c r="OZ301" s="3"/>
      <c r="PA301" s="3"/>
      <c r="PB301" s="3"/>
      <c r="PC301" s="3"/>
      <c r="PD301" s="3"/>
      <c r="PE301" s="3"/>
    </row>
    <row r="302" spans="1:421" s="469" customFormat="1" ht="111" customHeight="1">
      <c r="A302" s="677">
        <v>73</v>
      </c>
      <c r="B302" s="600">
        <v>7000024508</v>
      </c>
      <c r="C302" s="600">
        <v>1800</v>
      </c>
      <c r="D302" s="600">
        <v>130</v>
      </c>
      <c r="E302" s="600">
        <v>110</v>
      </c>
      <c r="F302" s="600" t="s">
        <v>528</v>
      </c>
      <c r="G302" s="599">
        <v>100044252</v>
      </c>
      <c r="H302" s="321"/>
      <c r="I302" s="322"/>
      <c r="J302" s="321"/>
      <c r="K302" s="320"/>
      <c r="L302" s="600" t="s">
        <v>608</v>
      </c>
      <c r="M302" s="600" t="s">
        <v>219</v>
      </c>
      <c r="N302" s="600">
        <v>9</v>
      </c>
      <c r="O302" s="465"/>
      <c r="P302" s="601">
        <v>18</v>
      </c>
      <c r="Q302" s="318" t="str">
        <f t="shared" si="37"/>
        <v>INCLUDED</v>
      </c>
      <c r="R302" s="318" t="str">
        <f t="shared" si="38"/>
        <v>INCLUDED</v>
      </c>
      <c r="S302" s="318" t="str">
        <f t="shared" si="39"/>
        <v>INCLUDED</v>
      </c>
      <c r="T302" s="466">
        <f t="shared" si="9"/>
        <v>0</v>
      </c>
      <c r="U302" s="300">
        <f t="shared" si="10"/>
        <v>0</v>
      </c>
      <c r="V302" s="371">
        <f>Discount!$J$36</f>
        <v>0</v>
      </c>
      <c r="W302" s="300">
        <f t="shared" si="11"/>
        <v>0</v>
      </c>
      <c r="X302" s="301">
        <f t="shared" si="12"/>
        <v>0</v>
      </c>
      <c r="Y302" s="467">
        <f t="shared" si="13"/>
        <v>0</v>
      </c>
      <c r="Z302" s="546">
        <f t="shared" si="14"/>
        <v>0</v>
      </c>
      <c r="AA302" s="467">
        <f t="shared" si="15"/>
        <v>0</v>
      </c>
      <c r="AB302" s="468">
        <f t="shared" si="16"/>
        <v>0</v>
      </c>
      <c r="AC302" s="467">
        <f t="shared" si="17"/>
        <v>0</v>
      </c>
      <c r="AD302" s="468"/>
      <c r="AE302" s="550"/>
      <c r="AF302" s="6"/>
      <c r="AG302" s="6"/>
      <c r="AH302" s="6"/>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c r="FV302" s="3"/>
      <c r="FW302" s="3"/>
      <c r="FX302" s="3"/>
      <c r="FY302" s="3"/>
      <c r="FZ302" s="3"/>
      <c r="GA302" s="3"/>
      <c r="GB302" s="3"/>
      <c r="GC302" s="3"/>
      <c r="GD302" s="3"/>
      <c r="GE302" s="3"/>
      <c r="GF302" s="3"/>
      <c r="GG302" s="3"/>
      <c r="GH302" s="3"/>
      <c r="GI302" s="3"/>
      <c r="GJ302" s="3"/>
      <c r="GK302" s="3"/>
      <c r="GL302" s="3"/>
      <c r="GM302" s="3"/>
      <c r="GN302" s="3"/>
      <c r="GO302" s="3"/>
      <c r="GP302" s="3"/>
      <c r="GQ302" s="3"/>
      <c r="GR302" s="3"/>
      <c r="GS302" s="3"/>
      <c r="GT302" s="3"/>
      <c r="GU302" s="3"/>
      <c r="GV302" s="3"/>
      <c r="GW302" s="3"/>
      <c r="GX302" s="3"/>
      <c r="GY302" s="3"/>
      <c r="GZ302" s="3"/>
      <c r="HA302" s="3"/>
      <c r="HB302" s="3"/>
      <c r="HC302" s="3"/>
      <c r="HD302" s="3"/>
      <c r="HE302" s="3"/>
      <c r="HF302" s="3"/>
      <c r="HG302" s="3"/>
      <c r="HH302" s="3"/>
      <c r="HI302" s="3"/>
      <c r="HJ302" s="3"/>
      <c r="HK302" s="3"/>
      <c r="HL302" s="3"/>
      <c r="HM302" s="3"/>
      <c r="HN302" s="3"/>
      <c r="HO302" s="3"/>
      <c r="HP302" s="3"/>
      <c r="HQ302" s="3"/>
      <c r="HR302" s="3"/>
      <c r="HS302" s="3"/>
      <c r="HT302" s="3"/>
      <c r="HU302" s="3"/>
      <c r="HV302" s="3"/>
      <c r="HW302" s="3"/>
      <c r="HX302" s="3"/>
      <c r="HY302" s="3"/>
      <c r="HZ302" s="3"/>
      <c r="IA302" s="3"/>
      <c r="IB302" s="3"/>
      <c r="IC302" s="3"/>
      <c r="ID302" s="3"/>
      <c r="IE302" s="3"/>
      <c r="IF302" s="3"/>
      <c r="IG302" s="3"/>
      <c r="IH302" s="3"/>
      <c r="II302" s="3"/>
      <c r="IJ302" s="3"/>
      <c r="IK302" s="3"/>
      <c r="IL302" s="3"/>
      <c r="IM302" s="3"/>
      <c r="IN302" s="3"/>
      <c r="IO302" s="3"/>
      <c r="IP302" s="3"/>
      <c r="IQ302" s="3"/>
      <c r="IR302" s="3"/>
      <c r="IS302" s="3"/>
      <c r="IT302" s="3"/>
      <c r="IU302" s="3"/>
      <c r="IV302" s="3"/>
      <c r="IW302" s="3"/>
      <c r="IX302" s="3"/>
      <c r="IY302" s="3"/>
      <c r="IZ302" s="3"/>
      <c r="JA302" s="3"/>
      <c r="JB302" s="3"/>
      <c r="JC302" s="3"/>
      <c r="JD302" s="3"/>
      <c r="JE302" s="3"/>
      <c r="JF302" s="3"/>
      <c r="JG302" s="3"/>
      <c r="JH302" s="3"/>
      <c r="JI302" s="3"/>
      <c r="JJ302" s="3"/>
      <c r="JK302" s="3"/>
      <c r="JL302" s="3"/>
      <c r="JM302" s="3"/>
      <c r="JN302" s="3"/>
      <c r="JO302" s="3"/>
      <c r="JP302" s="3"/>
      <c r="JQ302" s="3"/>
      <c r="JR302" s="3"/>
      <c r="JS302" s="3"/>
      <c r="JT302" s="3"/>
      <c r="JU302" s="3"/>
      <c r="JV302" s="3"/>
      <c r="JW302" s="3"/>
      <c r="JX302" s="3"/>
      <c r="JY302" s="3"/>
      <c r="JZ302" s="3"/>
      <c r="KA302" s="3"/>
      <c r="KB302" s="3"/>
      <c r="KC302" s="3"/>
      <c r="KD302" s="3"/>
      <c r="KE302" s="3"/>
      <c r="KF302" s="3"/>
      <c r="KG302" s="3"/>
      <c r="KH302" s="3"/>
      <c r="KI302" s="3"/>
      <c r="KJ302" s="3"/>
      <c r="KK302" s="3"/>
      <c r="KL302" s="3"/>
      <c r="KM302" s="3"/>
      <c r="KN302" s="3"/>
      <c r="KO302" s="3"/>
      <c r="KP302" s="3"/>
      <c r="KQ302" s="3"/>
      <c r="KR302" s="3"/>
      <c r="KS302" s="3"/>
      <c r="KT302" s="3"/>
      <c r="KU302" s="3"/>
      <c r="KV302" s="3"/>
      <c r="KW302" s="3"/>
      <c r="KX302" s="3"/>
      <c r="KY302" s="3"/>
      <c r="KZ302" s="3"/>
      <c r="LA302" s="3"/>
      <c r="LB302" s="3"/>
      <c r="LC302" s="3"/>
      <c r="LD302" s="3"/>
      <c r="LE302" s="3"/>
      <c r="LF302" s="3"/>
      <c r="LG302" s="3"/>
      <c r="LH302" s="3"/>
      <c r="LI302" s="3"/>
      <c r="LJ302" s="3"/>
      <c r="LK302" s="3"/>
      <c r="LL302" s="3"/>
      <c r="LM302" s="3"/>
      <c r="LN302" s="3"/>
      <c r="LO302" s="3"/>
      <c r="LP302" s="3"/>
      <c r="LQ302" s="3"/>
      <c r="LR302" s="3"/>
      <c r="LS302" s="3"/>
      <c r="LT302" s="3"/>
      <c r="LU302" s="3"/>
      <c r="LV302" s="3"/>
      <c r="LW302" s="3"/>
      <c r="LX302" s="3"/>
      <c r="LY302" s="3"/>
      <c r="LZ302" s="3"/>
      <c r="MA302" s="3"/>
      <c r="MB302" s="3"/>
      <c r="MC302" s="3"/>
      <c r="MD302" s="3"/>
      <c r="ME302" s="3"/>
      <c r="MF302" s="3"/>
      <c r="MG302" s="3"/>
      <c r="MH302" s="3"/>
      <c r="MI302" s="3"/>
      <c r="MJ302" s="3"/>
      <c r="MK302" s="3"/>
      <c r="ML302" s="3"/>
      <c r="MM302" s="3"/>
      <c r="MN302" s="3"/>
      <c r="MO302" s="3"/>
      <c r="MP302" s="3"/>
      <c r="MQ302" s="3"/>
      <c r="MR302" s="3"/>
      <c r="MS302" s="3"/>
      <c r="MT302" s="3"/>
      <c r="MU302" s="3"/>
      <c r="MV302" s="3"/>
      <c r="MW302" s="3"/>
      <c r="MX302" s="3"/>
      <c r="MY302" s="3"/>
      <c r="MZ302" s="3"/>
      <c r="NA302" s="3"/>
      <c r="NB302" s="3"/>
      <c r="NC302" s="3"/>
      <c r="ND302" s="3"/>
      <c r="NE302" s="3"/>
      <c r="NF302" s="3"/>
      <c r="NG302" s="3"/>
      <c r="NH302" s="3"/>
      <c r="NI302" s="3"/>
      <c r="NJ302" s="3"/>
      <c r="NK302" s="3"/>
      <c r="NL302" s="3"/>
      <c r="NM302" s="3"/>
      <c r="NN302" s="3"/>
      <c r="NO302" s="3"/>
      <c r="NP302" s="3"/>
      <c r="NQ302" s="3"/>
      <c r="NR302" s="3"/>
      <c r="NS302" s="3"/>
      <c r="NT302" s="3"/>
      <c r="NU302" s="3"/>
      <c r="NV302" s="3"/>
      <c r="NW302" s="3"/>
      <c r="NX302" s="3"/>
      <c r="NY302" s="3"/>
      <c r="NZ302" s="3"/>
      <c r="OA302" s="3"/>
      <c r="OB302" s="3"/>
      <c r="OC302" s="3"/>
      <c r="OD302" s="3"/>
      <c r="OE302" s="3"/>
      <c r="OF302" s="3"/>
      <c r="OG302" s="3"/>
      <c r="OH302" s="3"/>
      <c r="OI302" s="3"/>
      <c r="OJ302" s="3"/>
      <c r="OK302" s="3"/>
      <c r="OL302" s="3"/>
      <c r="OM302" s="3"/>
      <c r="ON302" s="3"/>
      <c r="OO302" s="3"/>
      <c r="OP302" s="3"/>
      <c r="OQ302" s="3"/>
      <c r="OR302" s="3"/>
      <c r="OS302" s="3"/>
      <c r="OT302" s="3"/>
      <c r="OU302" s="3"/>
      <c r="OV302" s="3"/>
      <c r="OW302" s="3"/>
      <c r="OX302" s="3"/>
      <c r="OY302" s="3"/>
      <c r="OZ302" s="3"/>
      <c r="PA302" s="3"/>
      <c r="PB302" s="3"/>
      <c r="PC302" s="3"/>
      <c r="PD302" s="3"/>
      <c r="PE302" s="3"/>
    </row>
    <row r="303" spans="1:421" s="469" customFormat="1" ht="111" customHeight="1">
      <c r="A303" s="677">
        <v>74</v>
      </c>
      <c r="B303" s="600">
        <v>7000024508</v>
      </c>
      <c r="C303" s="600">
        <v>1800</v>
      </c>
      <c r="D303" s="600">
        <v>130</v>
      </c>
      <c r="E303" s="600">
        <v>120</v>
      </c>
      <c r="F303" s="600" t="s">
        <v>528</v>
      </c>
      <c r="G303" s="599">
        <v>100044253</v>
      </c>
      <c r="H303" s="321"/>
      <c r="I303" s="322"/>
      <c r="J303" s="321"/>
      <c r="K303" s="320"/>
      <c r="L303" s="600" t="s">
        <v>609</v>
      </c>
      <c r="M303" s="600" t="s">
        <v>219</v>
      </c>
      <c r="N303" s="600">
        <v>50</v>
      </c>
      <c r="O303" s="465"/>
      <c r="P303" s="601">
        <v>18</v>
      </c>
      <c r="Q303" s="318" t="str">
        <f t="shared" si="37"/>
        <v>INCLUDED</v>
      </c>
      <c r="R303" s="318" t="str">
        <f t="shared" si="38"/>
        <v>INCLUDED</v>
      </c>
      <c r="S303" s="318" t="str">
        <f t="shared" si="39"/>
        <v>INCLUDED</v>
      </c>
      <c r="T303" s="466">
        <f t="shared" si="9"/>
        <v>0</v>
      </c>
      <c r="U303" s="300">
        <f t="shared" si="10"/>
        <v>0</v>
      </c>
      <c r="V303" s="371">
        <f>Discount!$J$36</f>
        <v>0</v>
      </c>
      <c r="W303" s="300">
        <f t="shared" si="11"/>
        <v>0</v>
      </c>
      <c r="X303" s="301">
        <f t="shared" si="12"/>
        <v>0</v>
      </c>
      <c r="Y303" s="467">
        <f t="shared" si="13"/>
        <v>0</v>
      </c>
      <c r="Z303" s="546">
        <f t="shared" si="14"/>
        <v>0</v>
      </c>
      <c r="AA303" s="467">
        <f t="shared" si="15"/>
        <v>0</v>
      </c>
      <c r="AB303" s="468">
        <f t="shared" si="16"/>
        <v>0</v>
      </c>
      <c r="AC303" s="467">
        <f t="shared" si="17"/>
        <v>0</v>
      </c>
      <c r="AD303" s="468"/>
      <c r="AE303" s="550"/>
      <c r="AF303" s="6"/>
      <c r="AG303" s="6"/>
      <c r="AH303" s="6"/>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c r="FV303" s="3"/>
      <c r="FW303" s="3"/>
      <c r="FX303" s="3"/>
      <c r="FY303" s="3"/>
      <c r="FZ303" s="3"/>
      <c r="GA303" s="3"/>
      <c r="GB303" s="3"/>
      <c r="GC303" s="3"/>
      <c r="GD303" s="3"/>
      <c r="GE303" s="3"/>
      <c r="GF303" s="3"/>
      <c r="GG303" s="3"/>
      <c r="GH303" s="3"/>
      <c r="GI303" s="3"/>
      <c r="GJ303" s="3"/>
      <c r="GK303" s="3"/>
      <c r="GL303" s="3"/>
      <c r="GM303" s="3"/>
      <c r="GN303" s="3"/>
      <c r="GO303" s="3"/>
      <c r="GP303" s="3"/>
      <c r="GQ303" s="3"/>
      <c r="GR303" s="3"/>
      <c r="GS303" s="3"/>
      <c r="GT303" s="3"/>
      <c r="GU303" s="3"/>
      <c r="GV303" s="3"/>
      <c r="GW303" s="3"/>
      <c r="GX303" s="3"/>
      <c r="GY303" s="3"/>
      <c r="GZ303" s="3"/>
      <c r="HA303" s="3"/>
      <c r="HB303" s="3"/>
      <c r="HC303" s="3"/>
      <c r="HD303" s="3"/>
      <c r="HE303" s="3"/>
      <c r="HF303" s="3"/>
      <c r="HG303" s="3"/>
      <c r="HH303" s="3"/>
      <c r="HI303" s="3"/>
      <c r="HJ303" s="3"/>
      <c r="HK303" s="3"/>
      <c r="HL303" s="3"/>
      <c r="HM303" s="3"/>
      <c r="HN303" s="3"/>
      <c r="HO303" s="3"/>
      <c r="HP303" s="3"/>
      <c r="HQ303" s="3"/>
      <c r="HR303" s="3"/>
      <c r="HS303" s="3"/>
      <c r="HT303" s="3"/>
      <c r="HU303" s="3"/>
      <c r="HV303" s="3"/>
      <c r="HW303" s="3"/>
      <c r="HX303" s="3"/>
      <c r="HY303" s="3"/>
      <c r="HZ303" s="3"/>
      <c r="IA303" s="3"/>
      <c r="IB303" s="3"/>
      <c r="IC303" s="3"/>
      <c r="ID303" s="3"/>
      <c r="IE303" s="3"/>
      <c r="IF303" s="3"/>
      <c r="IG303" s="3"/>
      <c r="IH303" s="3"/>
      <c r="II303" s="3"/>
      <c r="IJ303" s="3"/>
      <c r="IK303" s="3"/>
      <c r="IL303" s="3"/>
      <c r="IM303" s="3"/>
      <c r="IN303" s="3"/>
      <c r="IO303" s="3"/>
      <c r="IP303" s="3"/>
      <c r="IQ303" s="3"/>
      <c r="IR303" s="3"/>
      <c r="IS303" s="3"/>
      <c r="IT303" s="3"/>
      <c r="IU303" s="3"/>
      <c r="IV303" s="3"/>
      <c r="IW303" s="3"/>
      <c r="IX303" s="3"/>
      <c r="IY303" s="3"/>
      <c r="IZ303" s="3"/>
      <c r="JA303" s="3"/>
      <c r="JB303" s="3"/>
      <c r="JC303" s="3"/>
      <c r="JD303" s="3"/>
      <c r="JE303" s="3"/>
      <c r="JF303" s="3"/>
      <c r="JG303" s="3"/>
      <c r="JH303" s="3"/>
      <c r="JI303" s="3"/>
      <c r="JJ303" s="3"/>
      <c r="JK303" s="3"/>
      <c r="JL303" s="3"/>
      <c r="JM303" s="3"/>
      <c r="JN303" s="3"/>
      <c r="JO303" s="3"/>
      <c r="JP303" s="3"/>
      <c r="JQ303" s="3"/>
      <c r="JR303" s="3"/>
      <c r="JS303" s="3"/>
      <c r="JT303" s="3"/>
      <c r="JU303" s="3"/>
      <c r="JV303" s="3"/>
      <c r="JW303" s="3"/>
      <c r="JX303" s="3"/>
      <c r="JY303" s="3"/>
      <c r="JZ303" s="3"/>
      <c r="KA303" s="3"/>
      <c r="KB303" s="3"/>
      <c r="KC303" s="3"/>
      <c r="KD303" s="3"/>
      <c r="KE303" s="3"/>
      <c r="KF303" s="3"/>
      <c r="KG303" s="3"/>
      <c r="KH303" s="3"/>
      <c r="KI303" s="3"/>
      <c r="KJ303" s="3"/>
      <c r="KK303" s="3"/>
      <c r="KL303" s="3"/>
      <c r="KM303" s="3"/>
      <c r="KN303" s="3"/>
      <c r="KO303" s="3"/>
      <c r="KP303" s="3"/>
      <c r="KQ303" s="3"/>
      <c r="KR303" s="3"/>
      <c r="KS303" s="3"/>
      <c r="KT303" s="3"/>
      <c r="KU303" s="3"/>
      <c r="KV303" s="3"/>
      <c r="KW303" s="3"/>
      <c r="KX303" s="3"/>
      <c r="KY303" s="3"/>
      <c r="KZ303" s="3"/>
      <c r="LA303" s="3"/>
      <c r="LB303" s="3"/>
      <c r="LC303" s="3"/>
      <c r="LD303" s="3"/>
      <c r="LE303" s="3"/>
      <c r="LF303" s="3"/>
      <c r="LG303" s="3"/>
      <c r="LH303" s="3"/>
      <c r="LI303" s="3"/>
      <c r="LJ303" s="3"/>
      <c r="LK303" s="3"/>
      <c r="LL303" s="3"/>
      <c r="LM303" s="3"/>
      <c r="LN303" s="3"/>
      <c r="LO303" s="3"/>
      <c r="LP303" s="3"/>
      <c r="LQ303" s="3"/>
      <c r="LR303" s="3"/>
      <c r="LS303" s="3"/>
      <c r="LT303" s="3"/>
      <c r="LU303" s="3"/>
      <c r="LV303" s="3"/>
      <c r="LW303" s="3"/>
      <c r="LX303" s="3"/>
      <c r="LY303" s="3"/>
      <c r="LZ303" s="3"/>
      <c r="MA303" s="3"/>
      <c r="MB303" s="3"/>
      <c r="MC303" s="3"/>
      <c r="MD303" s="3"/>
      <c r="ME303" s="3"/>
      <c r="MF303" s="3"/>
      <c r="MG303" s="3"/>
      <c r="MH303" s="3"/>
      <c r="MI303" s="3"/>
      <c r="MJ303" s="3"/>
      <c r="MK303" s="3"/>
      <c r="ML303" s="3"/>
      <c r="MM303" s="3"/>
      <c r="MN303" s="3"/>
      <c r="MO303" s="3"/>
      <c r="MP303" s="3"/>
      <c r="MQ303" s="3"/>
      <c r="MR303" s="3"/>
      <c r="MS303" s="3"/>
      <c r="MT303" s="3"/>
      <c r="MU303" s="3"/>
      <c r="MV303" s="3"/>
      <c r="MW303" s="3"/>
      <c r="MX303" s="3"/>
      <c r="MY303" s="3"/>
      <c r="MZ303" s="3"/>
      <c r="NA303" s="3"/>
      <c r="NB303" s="3"/>
      <c r="NC303" s="3"/>
      <c r="ND303" s="3"/>
      <c r="NE303" s="3"/>
      <c r="NF303" s="3"/>
      <c r="NG303" s="3"/>
      <c r="NH303" s="3"/>
      <c r="NI303" s="3"/>
      <c r="NJ303" s="3"/>
      <c r="NK303" s="3"/>
      <c r="NL303" s="3"/>
      <c r="NM303" s="3"/>
      <c r="NN303" s="3"/>
      <c r="NO303" s="3"/>
      <c r="NP303" s="3"/>
      <c r="NQ303" s="3"/>
      <c r="NR303" s="3"/>
      <c r="NS303" s="3"/>
      <c r="NT303" s="3"/>
      <c r="NU303" s="3"/>
      <c r="NV303" s="3"/>
      <c r="NW303" s="3"/>
      <c r="NX303" s="3"/>
      <c r="NY303" s="3"/>
      <c r="NZ303" s="3"/>
      <c r="OA303" s="3"/>
      <c r="OB303" s="3"/>
      <c r="OC303" s="3"/>
      <c r="OD303" s="3"/>
      <c r="OE303" s="3"/>
      <c r="OF303" s="3"/>
      <c r="OG303" s="3"/>
      <c r="OH303" s="3"/>
      <c r="OI303" s="3"/>
      <c r="OJ303" s="3"/>
      <c r="OK303" s="3"/>
      <c r="OL303" s="3"/>
      <c r="OM303" s="3"/>
      <c r="ON303" s="3"/>
      <c r="OO303" s="3"/>
      <c r="OP303" s="3"/>
      <c r="OQ303" s="3"/>
      <c r="OR303" s="3"/>
      <c r="OS303" s="3"/>
      <c r="OT303" s="3"/>
      <c r="OU303" s="3"/>
      <c r="OV303" s="3"/>
      <c r="OW303" s="3"/>
      <c r="OX303" s="3"/>
      <c r="OY303" s="3"/>
      <c r="OZ303" s="3"/>
      <c r="PA303" s="3"/>
      <c r="PB303" s="3"/>
      <c r="PC303" s="3"/>
      <c r="PD303" s="3"/>
      <c r="PE303" s="3"/>
    </row>
    <row r="304" spans="1:421" s="469" customFormat="1" ht="111" customHeight="1">
      <c r="A304" s="677">
        <v>75</v>
      </c>
      <c r="B304" s="600">
        <v>7000024508</v>
      </c>
      <c r="C304" s="600">
        <v>1800</v>
      </c>
      <c r="D304" s="600">
        <v>130</v>
      </c>
      <c r="E304" s="600">
        <v>130</v>
      </c>
      <c r="F304" s="600" t="s">
        <v>528</v>
      </c>
      <c r="G304" s="599">
        <v>100044241</v>
      </c>
      <c r="H304" s="321"/>
      <c r="I304" s="322"/>
      <c r="J304" s="321"/>
      <c r="K304" s="320"/>
      <c r="L304" s="600" t="s">
        <v>610</v>
      </c>
      <c r="M304" s="600" t="s">
        <v>219</v>
      </c>
      <c r="N304" s="600">
        <v>44</v>
      </c>
      <c r="O304" s="465"/>
      <c r="P304" s="601">
        <v>18</v>
      </c>
      <c r="Q304" s="318" t="str">
        <f t="shared" si="37"/>
        <v>INCLUDED</v>
      </c>
      <c r="R304" s="318" t="str">
        <f t="shared" si="38"/>
        <v>INCLUDED</v>
      </c>
      <c r="S304" s="318" t="str">
        <f t="shared" si="39"/>
        <v>INCLUDED</v>
      </c>
      <c r="T304" s="466">
        <f t="shared" si="9"/>
        <v>0</v>
      </c>
      <c r="U304" s="300">
        <f t="shared" si="10"/>
        <v>0</v>
      </c>
      <c r="V304" s="371">
        <f>Discount!$J$36</f>
        <v>0</v>
      </c>
      <c r="W304" s="300">
        <f t="shared" si="11"/>
        <v>0</v>
      </c>
      <c r="X304" s="301">
        <f t="shared" si="12"/>
        <v>0</v>
      </c>
      <c r="Y304" s="467">
        <f t="shared" si="13"/>
        <v>0</v>
      </c>
      <c r="Z304" s="546">
        <f t="shared" si="14"/>
        <v>0</v>
      </c>
      <c r="AA304" s="467">
        <f t="shared" si="15"/>
        <v>0</v>
      </c>
      <c r="AB304" s="468">
        <f t="shared" si="16"/>
        <v>0</v>
      </c>
      <c r="AC304" s="467">
        <f t="shared" si="17"/>
        <v>0</v>
      </c>
      <c r="AD304" s="468"/>
      <c r="AE304" s="550"/>
      <c r="AF304" s="6"/>
      <c r="AG304" s="6"/>
      <c r="AH304" s="6"/>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c r="FV304" s="3"/>
      <c r="FW304" s="3"/>
      <c r="FX304" s="3"/>
      <c r="FY304" s="3"/>
      <c r="FZ304" s="3"/>
      <c r="GA304" s="3"/>
      <c r="GB304" s="3"/>
      <c r="GC304" s="3"/>
      <c r="GD304" s="3"/>
      <c r="GE304" s="3"/>
      <c r="GF304" s="3"/>
      <c r="GG304" s="3"/>
      <c r="GH304" s="3"/>
      <c r="GI304" s="3"/>
      <c r="GJ304" s="3"/>
      <c r="GK304" s="3"/>
      <c r="GL304" s="3"/>
      <c r="GM304" s="3"/>
      <c r="GN304" s="3"/>
      <c r="GO304" s="3"/>
      <c r="GP304" s="3"/>
      <c r="GQ304" s="3"/>
      <c r="GR304" s="3"/>
      <c r="GS304" s="3"/>
      <c r="GT304" s="3"/>
      <c r="GU304" s="3"/>
      <c r="GV304" s="3"/>
      <c r="GW304" s="3"/>
      <c r="GX304" s="3"/>
      <c r="GY304" s="3"/>
      <c r="GZ304" s="3"/>
      <c r="HA304" s="3"/>
      <c r="HB304" s="3"/>
      <c r="HC304" s="3"/>
      <c r="HD304" s="3"/>
      <c r="HE304" s="3"/>
      <c r="HF304" s="3"/>
      <c r="HG304" s="3"/>
      <c r="HH304" s="3"/>
      <c r="HI304" s="3"/>
      <c r="HJ304" s="3"/>
      <c r="HK304" s="3"/>
      <c r="HL304" s="3"/>
      <c r="HM304" s="3"/>
      <c r="HN304" s="3"/>
      <c r="HO304" s="3"/>
      <c r="HP304" s="3"/>
      <c r="HQ304" s="3"/>
      <c r="HR304" s="3"/>
      <c r="HS304" s="3"/>
      <c r="HT304" s="3"/>
      <c r="HU304" s="3"/>
      <c r="HV304" s="3"/>
      <c r="HW304" s="3"/>
      <c r="HX304" s="3"/>
      <c r="HY304" s="3"/>
      <c r="HZ304" s="3"/>
      <c r="IA304" s="3"/>
      <c r="IB304" s="3"/>
      <c r="IC304" s="3"/>
      <c r="ID304" s="3"/>
      <c r="IE304" s="3"/>
      <c r="IF304" s="3"/>
      <c r="IG304" s="3"/>
      <c r="IH304" s="3"/>
      <c r="II304" s="3"/>
      <c r="IJ304" s="3"/>
      <c r="IK304" s="3"/>
      <c r="IL304" s="3"/>
      <c r="IM304" s="3"/>
      <c r="IN304" s="3"/>
      <c r="IO304" s="3"/>
      <c r="IP304" s="3"/>
      <c r="IQ304" s="3"/>
      <c r="IR304" s="3"/>
      <c r="IS304" s="3"/>
      <c r="IT304" s="3"/>
      <c r="IU304" s="3"/>
      <c r="IV304" s="3"/>
      <c r="IW304" s="3"/>
      <c r="IX304" s="3"/>
      <c r="IY304" s="3"/>
      <c r="IZ304" s="3"/>
      <c r="JA304" s="3"/>
      <c r="JB304" s="3"/>
      <c r="JC304" s="3"/>
      <c r="JD304" s="3"/>
      <c r="JE304" s="3"/>
      <c r="JF304" s="3"/>
      <c r="JG304" s="3"/>
      <c r="JH304" s="3"/>
      <c r="JI304" s="3"/>
      <c r="JJ304" s="3"/>
      <c r="JK304" s="3"/>
      <c r="JL304" s="3"/>
      <c r="JM304" s="3"/>
      <c r="JN304" s="3"/>
      <c r="JO304" s="3"/>
      <c r="JP304" s="3"/>
      <c r="JQ304" s="3"/>
      <c r="JR304" s="3"/>
      <c r="JS304" s="3"/>
      <c r="JT304" s="3"/>
      <c r="JU304" s="3"/>
      <c r="JV304" s="3"/>
      <c r="JW304" s="3"/>
      <c r="JX304" s="3"/>
      <c r="JY304" s="3"/>
      <c r="JZ304" s="3"/>
      <c r="KA304" s="3"/>
      <c r="KB304" s="3"/>
      <c r="KC304" s="3"/>
      <c r="KD304" s="3"/>
      <c r="KE304" s="3"/>
      <c r="KF304" s="3"/>
      <c r="KG304" s="3"/>
      <c r="KH304" s="3"/>
      <c r="KI304" s="3"/>
      <c r="KJ304" s="3"/>
      <c r="KK304" s="3"/>
      <c r="KL304" s="3"/>
      <c r="KM304" s="3"/>
      <c r="KN304" s="3"/>
      <c r="KO304" s="3"/>
      <c r="KP304" s="3"/>
      <c r="KQ304" s="3"/>
      <c r="KR304" s="3"/>
      <c r="KS304" s="3"/>
      <c r="KT304" s="3"/>
      <c r="KU304" s="3"/>
      <c r="KV304" s="3"/>
      <c r="KW304" s="3"/>
      <c r="KX304" s="3"/>
      <c r="KY304" s="3"/>
      <c r="KZ304" s="3"/>
      <c r="LA304" s="3"/>
      <c r="LB304" s="3"/>
      <c r="LC304" s="3"/>
      <c r="LD304" s="3"/>
      <c r="LE304" s="3"/>
      <c r="LF304" s="3"/>
      <c r="LG304" s="3"/>
      <c r="LH304" s="3"/>
      <c r="LI304" s="3"/>
      <c r="LJ304" s="3"/>
      <c r="LK304" s="3"/>
      <c r="LL304" s="3"/>
      <c r="LM304" s="3"/>
      <c r="LN304" s="3"/>
      <c r="LO304" s="3"/>
      <c r="LP304" s="3"/>
      <c r="LQ304" s="3"/>
      <c r="LR304" s="3"/>
      <c r="LS304" s="3"/>
      <c r="LT304" s="3"/>
      <c r="LU304" s="3"/>
      <c r="LV304" s="3"/>
      <c r="LW304" s="3"/>
      <c r="LX304" s="3"/>
      <c r="LY304" s="3"/>
      <c r="LZ304" s="3"/>
      <c r="MA304" s="3"/>
      <c r="MB304" s="3"/>
      <c r="MC304" s="3"/>
      <c r="MD304" s="3"/>
      <c r="ME304" s="3"/>
      <c r="MF304" s="3"/>
      <c r="MG304" s="3"/>
      <c r="MH304" s="3"/>
      <c r="MI304" s="3"/>
      <c r="MJ304" s="3"/>
      <c r="MK304" s="3"/>
      <c r="ML304" s="3"/>
      <c r="MM304" s="3"/>
      <c r="MN304" s="3"/>
      <c r="MO304" s="3"/>
      <c r="MP304" s="3"/>
      <c r="MQ304" s="3"/>
      <c r="MR304" s="3"/>
      <c r="MS304" s="3"/>
      <c r="MT304" s="3"/>
      <c r="MU304" s="3"/>
      <c r="MV304" s="3"/>
      <c r="MW304" s="3"/>
      <c r="MX304" s="3"/>
      <c r="MY304" s="3"/>
      <c r="MZ304" s="3"/>
      <c r="NA304" s="3"/>
      <c r="NB304" s="3"/>
      <c r="NC304" s="3"/>
      <c r="ND304" s="3"/>
      <c r="NE304" s="3"/>
      <c r="NF304" s="3"/>
      <c r="NG304" s="3"/>
      <c r="NH304" s="3"/>
      <c r="NI304" s="3"/>
      <c r="NJ304" s="3"/>
      <c r="NK304" s="3"/>
      <c r="NL304" s="3"/>
      <c r="NM304" s="3"/>
      <c r="NN304" s="3"/>
      <c r="NO304" s="3"/>
      <c r="NP304" s="3"/>
      <c r="NQ304" s="3"/>
      <c r="NR304" s="3"/>
      <c r="NS304" s="3"/>
      <c r="NT304" s="3"/>
      <c r="NU304" s="3"/>
      <c r="NV304" s="3"/>
      <c r="NW304" s="3"/>
      <c r="NX304" s="3"/>
      <c r="NY304" s="3"/>
      <c r="NZ304" s="3"/>
      <c r="OA304" s="3"/>
      <c r="OB304" s="3"/>
      <c r="OC304" s="3"/>
      <c r="OD304" s="3"/>
      <c r="OE304" s="3"/>
      <c r="OF304" s="3"/>
      <c r="OG304" s="3"/>
      <c r="OH304" s="3"/>
      <c r="OI304" s="3"/>
      <c r="OJ304" s="3"/>
      <c r="OK304" s="3"/>
      <c r="OL304" s="3"/>
      <c r="OM304" s="3"/>
      <c r="ON304" s="3"/>
      <c r="OO304" s="3"/>
      <c r="OP304" s="3"/>
      <c r="OQ304" s="3"/>
      <c r="OR304" s="3"/>
      <c r="OS304" s="3"/>
      <c r="OT304" s="3"/>
      <c r="OU304" s="3"/>
      <c r="OV304" s="3"/>
      <c r="OW304" s="3"/>
      <c r="OX304" s="3"/>
      <c r="OY304" s="3"/>
      <c r="OZ304" s="3"/>
      <c r="PA304" s="3"/>
      <c r="PB304" s="3"/>
      <c r="PC304" s="3"/>
      <c r="PD304" s="3"/>
      <c r="PE304" s="3"/>
    </row>
    <row r="305" spans="1:421" s="469" customFormat="1" ht="111" customHeight="1">
      <c r="A305" s="677">
        <v>76</v>
      </c>
      <c r="B305" s="600">
        <v>7000024508</v>
      </c>
      <c r="C305" s="600">
        <v>1800</v>
      </c>
      <c r="D305" s="600">
        <v>130</v>
      </c>
      <c r="E305" s="600">
        <v>140</v>
      </c>
      <c r="F305" s="600" t="s">
        <v>528</v>
      </c>
      <c r="G305" s="599">
        <v>100044240</v>
      </c>
      <c r="H305" s="321"/>
      <c r="I305" s="322"/>
      <c r="J305" s="321"/>
      <c r="K305" s="320"/>
      <c r="L305" s="600" t="s">
        <v>611</v>
      </c>
      <c r="M305" s="600" t="s">
        <v>219</v>
      </c>
      <c r="N305" s="600">
        <v>45</v>
      </c>
      <c r="O305" s="465"/>
      <c r="P305" s="601">
        <v>18</v>
      </c>
      <c r="Q305" s="318" t="str">
        <f t="shared" si="37"/>
        <v>INCLUDED</v>
      </c>
      <c r="R305" s="318" t="str">
        <f t="shared" si="38"/>
        <v>INCLUDED</v>
      </c>
      <c r="S305" s="318" t="str">
        <f t="shared" si="39"/>
        <v>INCLUDED</v>
      </c>
      <c r="T305" s="466">
        <f t="shared" si="9"/>
        <v>0</v>
      </c>
      <c r="U305" s="300">
        <f t="shared" si="10"/>
        <v>0</v>
      </c>
      <c r="V305" s="371">
        <f>Discount!$J$36</f>
        <v>0</v>
      </c>
      <c r="W305" s="300">
        <f t="shared" si="11"/>
        <v>0</v>
      </c>
      <c r="X305" s="301">
        <f t="shared" si="12"/>
        <v>0</v>
      </c>
      <c r="Y305" s="467">
        <f t="shared" si="13"/>
        <v>0</v>
      </c>
      <c r="Z305" s="546">
        <f t="shared" si="14"/>
        <v>0</v>
      </c>
      <c r="AA305" s="467">
        <f t="shared" si="15"/>
        <v>0</v>
      </c>
      <c r="AB305" s="468">
        <f t="shared" si="16"/>
        <v>0</v>
      </c>
      <c r="AC305" s="467">
        <f t="shared" si="17"/>
        <v>0</v>
      </c>
      <c r="AD305" s="468"/>
      <c r="AE305" s="550"/>
      <c r="AF305" s="6"/>
      <c r="AG305" s="6"/>
      <c r="AH305" s="6"/>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c r="FV305" s="3"/>
      <c r="FW305" s="3"/>
      <c r="FX305" s="3"/>
      <c r="FY305" s="3"/>
      <c r="FZ305" s="3"/>
      <c r="GA305" s="3"/>
      <c r="GB305" s="3"/>
      <c r="GC305" s="3"/>
      <c r="GD305" s="3"/>
      <c r="GE305" s="3"/>
      <c r="GF305" s="3"/>
      <c r="GG305" s="3"/>
      <c r="GH305" s="3"/>
      <c r="GI305" s="3"/>
      <c r="GJ305" s="3"/>
      <c r="GK305" s="3"/>
      <c r="GL305" s="3"/>
      <c r="GM305" s="3"/>
      <c r="GN305" s="3"/>
      <c r="GO305" s="3"/>
      <c r="GP305" s="3"/>
      <c r="GQ305" s="3"/>
      <c r="GR305" s="3"/>
      <c r="GS305" s="3"/>
      <c r="GT305" s="3"/>
      <c r="GU305" s="3"/>
      <c r="GV305" s="3"/>
      <c r="GW305" s="3"/>
      <c r="GX305" s="3"/>
      <c r="GY305" s="3"/>
      <c r="GZ305" s="3"/>
      <c r="HA305" s="3"/>
      <c r="HB305" s="3"/>
      <c r="HC305" s="3"/>
      <c r="HD305" s="3"/>
      <c r="HE305" s="3"/>
      <c r="HF305" s="3"/>
      <c r="HG305" s="3"/>
      <c r="HH305" s="3"/>
      <c r="HI305" s="3"/>
      <c r="HJ305" s="3"/>
      <c r="HK305" s="3"/>
      <c r="HL305" s="3"/>
      <c r="HM305" s="3"/>
      <c r="HN305" s="3"/>
      <c r="HO305" s="3"/>
      <c r="HP305" s="3"/>
      <c r="HQ305" s="3"/>
      <c r="HR305" s="3"/>
      <c r="HS305" s="3"/>
      <c r="HT305" s="3"/>
      <c r="HU305" s="3"/>
      <c r="HV305" s="3"/>
      <c r="HW305" s="3"/>
      <c r="HX305" s="3"/>
      <c r="HY305" s="3"/>
      <c r="HZ305" s="3"/>
      <c r="IA305" s="3"/>
      <c r="IB305" s="3"/>
      <c r="IC305" s="3"/>
      <c r="ID305" s="3"/>
      <c r="IE305" s="3"/>
      <c r="IF305" s="3"/>
      <c r="IG305" s="3"/>
      <c r="IH305" s="3"/>
      <c r="II305" s="3"/>
      <c r="IJ305" s="3"/>
      <c r="IK305" s="3"/>
      <c r="IL305" s="3"/>
      <c r="IM305" s="3"/>
      <c r="IN305" s="3"/>
      <c r="IO305" s="3"/>
      <c r="IP305" s="3"/>
      <c r="IQ305" s="3"/>
      <c r="IR305" s="3"/>
      <c r="IS305" s="3"/>
      <c r="IT305" s="3"/>
      <c r="IU305" s="3"/>
      <c r="IV305" s="3"/>
      <c r="IW305" s="3"/>
      <c r="IX305" s="3"/>
      <c r="IY305" s="3"/>
      <c r="IZ305" s="3"/>
      <c r="JA305" s="3"/>
      <c r="JB305" s="3"/>
      <c r="JC305" s="3"/>
      <c r="JD305" s="3"/>
      <c r="JE305" s="3"/>
      <c r="JF305" s="3"/>
      <c r="JG305" s="3"/>
      <c r="JH305" s="3"/>
      <c r="JI305" s="3"/>
      <c r="JJ305" s="3"/>
      <c r="JK305" s="3"/>
      <c r="JL305" s="3"/>
      <c r="JM305" s="3"/>
      <c r="JN305" s="3"/>
      <c r="JO305" s="3"/>
      <c r="JP305" s="3"/>
      <c r="JQ305" s="3"/>
      <c r="JR305" s="3"/>
      <c r="JS305" s="3"/>
      <c r="JT305" s="3"/>
      <c r="JU305" s="3"/>
      <c r="JV305" s="3"/>
      <c r="JW305" s="3"/>
      <c r="JX305" s="3"/>
      <c r="JY305" s="3"/>
      <c r="JZ305" s="3"/>
      <c r="KA305" s="3"/>
      <c r="KB305" s="3"/>
      <c r="KC305" s="3"/>
      <c r="KD305" s="3"/>
      <c r="KE305" s="3"/>
      <c r="KF305" s="3"/>
      <c r="KG305" s="3"/>
      <c r="KH305" s="3"/>
      <c r="KI305" s="3"/>
      <c r="KJ305" s="3"/>
      <c r="KK305" s="3"/>
      <c r="KL305" s="3"/>
      <c r="KM305" s="3"/>
      <c r="KN305" s="3"/>
      <c r="KO305" s="3"/>
      <c r="KP305" s="3"/>
      <c r="KQ305" s="3"/>
      <c r="KR305" s="3"/>
      <c r="KS305" s="3"/>
      <c r="KT305" s="3"/>
      <c r="KU305" s="3"/>
      <c r="KV305" s="3"/>
      <c r="KW305" s="3"/>
      <c r="KX305" s="3"/>
      <c r="KY305" s="3"/>
      <c r="KZ305" s="3"/>
      <c r="LA305" s="3"/>
      <c r="LB305" s="3"/>
      <c r="LC305" s="3"/>
      <c r="LD305" s="3"/>
      <c r="LE305" s="3"/>
      <c r="LF305" s="3"/>
      <c r="LG305" s="3"/>
      <c r="LH305" s="3"/>
      <c r="LI305" s="3"/>
      <c r="LJ305" s="3"/>
      <c r="LK305" s="3"/>
      <c r="LL305" s="3"/>
      <c r="LM305" s="3"/>
      <c r="LN305" s="3"/>
      <c r="LO305" s="3"/>
      <c r="LP305" s="3"/>
      <c r="LQ305" s="3"/>
      <c r="LR305" s="3"/>
      <c r="LS305" s="3"/>
      <c r="LT305" s="3"/>
      <c r="LU305" s="3"/>
      <c r="LV305" s="3"/>
      <c r="LW305" s="3"/>
      <c r="LX305" s="3"/>
      <c r="LY305" s="3"/>
      <c r="LZ305" s="3"/>
      <c r="MA305" s="3"/>
      <c r="MB305" s="3"/>
      <c r="MC305" s="3"/>
      <c r="MD305" s="3"/>
      <c r="ME305" s="3"/>
      <c r="MF305" s="3"/>
      <c r="MG305" s="3"/>
      <c r="MH305" s="3"/>
      <c r="MI305" s="3"/>
      <c r="MJ305" s="3"/>
      <c r="MK305" s="3"/>
      <c r="ML305" s="3"/>
      <c r="MM305" s="3"/>
      <c r="MN305" s="3"/>
      <c r="MO305" s="3"/>
      <c r="MP305" s="3"/>
      <c r="MQ305" s="3"/>
      <c r="MR305" s="3"/>
      <c r="MS305" s="3"/>
      <c r="MT305" s="3"/>
      <c r="MU305" s="3"/>
      <c r="MV305" s="3"/>
      <c r="MW305" s="3"/>
      <c r="MX305" s="3"/>
      <c r="MY305" s="3"/>
      <c r="MZ305" s="3"/>
      <c r="NA305" s="3"/>
      <c r="NB305" s="3"/>
      <c r="NC305" s="3"/>
      <c r="ND305" s="3"/>
      <c r="NE305" s="3"/>
      <c r="NF305" s="3"/>
      <c r="NG305" s="3"/>
      <c r="NH305" s="3"/>
      <c r="NI305" s="3"/>
      <c r="NJ305" s="3"/>
      <c r="NK305" s="3"/>
      <c r="NL305" s="3"/>
      <c r="NM305" s="3"/>
      <c r="NN305" s="3"/>
      <c r="NO305" s="3"/>
      <c r="NP305" s="3"/>
      <c r="NQ305" s="3"/>
      <c r="NR305" s="3"/>
      <c r="NS305" s="3"/>
      <c r="NT305" s="3"/>
      <c r="NU305" s="3"/>
      <c r="NV305" s="3"/>
      <c r="NW305" s="3"/>
      <c r="NX305" s="3"/>
      <c r="NY305" s="3"/>
      <c r="NZ305" s="3"/>
      <c r="OA305" s="3"/>
      <c r="OB305" s="3"/>
      <c r="OC305" s="3"/>
      <c r="OD305" s="3"/>
      <c r="OE305" s="3"/>
      <c r="OF305" s="3"/>
      <c r="OG305" s="3"/>
      <c r="OH305" s="3"/>
      <c r="OI305" s="3"/>
      <c r="OJ305" s="3"/>
      <c r="OK305" s="3"/>
      <c r="OL305" s="3"/>
      <c r="OM305" s="3"/>
      <c r="ON305" s="3"/>
      <c r="OO305" s="3"/>
      <c r="OP305" s="3"/>
      <c r="OQ305" s="3"/>
      <c r="OR305" s="3"/>
      <c r="OS305" s="3"/>
      <c r="OT305" s="3"/>
      <c r="OU305" s="3"/>
      <c r="OV305" s="3"/>
      <c r="OW305" s="3"/>
      <c r="OX305" s="3"/>
      <c r="OY305" s="3"/>
      <c r="OZ305" s="3"/>
      <c r="PA305" s="3"/>
      <c r="PB305" s="3"/>
      <c r="PC305" s="3"/>
      <c r="PD305" s="3"/>
      <c r="PE305" s="3"/>
    </row>
    <row r="306" spans="1:421" s="472" customFormat="1" ht="111" customHeight="1">
      <c r="A306" s="677">
        <v>77</v>
      </c>
      <c r="B306" s="600">
        <v>7000024508</v>
      </c>
      <c r="C306" s="600">
        <v>1800</v>
      </c>
      <c r="D306" s="600">
        <v>130</v>
      </c>
      <c r="E306" s="600">
        <v>150</v>
      </c>
      <c r="F306" s="600" t="s">
        <v>528</v>
      </c>
      <c r="G306" s="599">
        <v>100044239</v>
      </c>
      <c r="H306" s="321"/>
      <c r="I306" s="322"/>
      <c r="J306" s="321"/>
      <c r="K306" s="320"/>
      <c r="L306" s="600" t="s">
        <v>612</v>
      </c>
      <c r="M306" s="600" t="s">
        <v>219</v>
      </c>
      <c r="N306" s="600">
        <v>274</v>
      </c>
      <c r="O306" s="465"/>
      <c r="P306" s="601">
        <v>18</v>
      </c>
      <c r="Q306" s="318" t="str">
        <f t="shared" si="37"/>
        <v>INCLUDED</v>
      </c>
      <c r="R306" s="318" t="str">
        <f t="shared" si="38"/>
        <v>INCLUDED</v>
      </c>
      <c r="S306" s="318" t="str">
        <f t="shared" si="39"/>
        <v>INCLUDED</v>
      </c>
      <c r="T306" s="466">
        <f t="shared" si="9"/>
        <v>0</v>
      </c>
      <c r="U306" s="300">
        <f t="shared" si="10"/>
        <v>0</v>
      </c>
      <c r="V306" s="371">
        <f>Discount!$J$36</f>
        <v>0</v>
      </c>
      <c r="W306" s="300">
        <f t="shared" si="11"/>
        <v>0</v>
      </c>
      <c r="X306" s="301">
        <f t="shared" si="12"/>
        <v>0</v>
      </c>
      <c r="Y306" s="467">
        <f t="shared" si="13"/>
        <v>0</v>
      </c>
      <c r="Z306" s="546">
        <f t="shared" si="14"/>
        <v>0</v>
      </c>
      <c r="AA306" s="467">
        <f t="shared" si="15"/>
        <v>0</v>
      </c>
      <c r="AB306" s="468">
        <f t="shared" si="16"/>
        <v>0</v>
      </c>
      <c r="AC306" s="467">
        <f t="shared" si="17"/>
        <v>0</v>
      </c>
      <c r="AD306" s="468"/>
      <c r="AE306" s="550"/>
      <c r="AF306" s="6"/>
      <c r="AG306" s="6"/>
      <c r="AH306" s="6"/>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218"/>
      <c r="BI306" s="218"/>
      <c r="BJ306" s="218"/>
      <c r="BK306" s="218"/>
      <c r="BL306" s="218"/>
      <c r="BM306" s="218"/>
      <c r="BN306" s="218"/>
      <c r="BO306" s="218"/>
      <c r="BP306" s="218"/>
      <c r="BQ306" s="218"/>
      <c r="BR306" s="218"/>
      <c r="BS306" s="218"/>
      <c r="BT306" s="218"/>
      <c r="BU306" s="218"/>
      <c r="BV306" s="218"/>
      <c r="BW306" s="218"/>
      <c r="BX306" s="218"/>
      <c r="BY306" s="218"/>
      <c r="BZ306" s="218"/>
      <c r="CA306" s="218"/>
      <c r="CB306" s="218"/>
      <c r="CC306" s="218"/>
      <c r="CD306" s="218"/>
      <c r="CE306" s="218"/>
      <c r="CF306" s="218"/>
      <c r="CG306" s="218"/>
      <c r="CH306" s="218"/>
      <c r="CI306" s="218"/>
      <c r="CJ306" s="218"/>
      <c r="CK306" s="218"/>
      <c r="CL306" s="218"/>
      <c r="CM306" s="218"/>
      <c r="CN306" s="218"/>
      <c r="CO306" s="218"/>
      <c r="CP306" s="218"/>
      <c r="CQ306" s="218"/>
      <c r="CR306" s="218"/>
      <c r="CS306" s="218"/>
      <c r="CT306" s="218"/>
      <c r="CU306" s="218"/>
      <c r="CV306" s="218"/>
      <c r="CW306" s="218"/>
      <c r="CX306" s="218"/>
      <c r="CY306" s="218"/>
      <c r="CZ306" s="218"/>
      <c r="DA306" s="218"/>
      <c r="DB306" s="218"/>
      <c r="DC306" s="218"/>
      <c r="DD306" s="218"/>
      <c r="DE306" s="218"/>
      <c r="DF306" s="218"/>
      <c r="DG306" s="218"/>
      <c r="DH306" s="218"/>
      <c r="DI306" s="218"/>
      <c r="DJ306" s="218"/>
      <c r="DK306" s="218"/>
      <c r="DL306" s="218"/>
      <c r="DM306" s="218"/>
      <c r="DN306" s="218"/>
      <c r="DO306" s="218"/>
      <c r="DP306" s="218"/>
      <c r="DQ306" s="218"/>
      <c r="DR306" s="218"/>
      <c r="DS306" s="218"/>
      <c r="DT306" s="218"/>
      <c r="DU306" s="218"/>
      <c r="DV306" s="218"/>
      <c r="DW306" s="218"/>
      <c r="DX306" s="218"/>
      <c r="DY306" s="218"/>
      <c r="DZ306" s="218"/>
      <c r="EA306" s="218"/>
      <c r="EB306" s="218"/>
      <c r="EC306" s="218"/>
      <c r="ED306" s="218"/>
      <c r="EE306" s="218"/>
      <c r="EF306" s="218"/>
      <c r="EG306" s="218"/>
      <c r="EH306" s="218"/>
      <c r="EI306" s="218"/>
      <c r="EJ306" s="218"/>
      <c r="EK306" s="218"/>
      <c r="EL306" s="218"/>
      <c r="EM306" s="218"/>
      <c r="EN306" s="218"/>
      <c r="EO306" s="218"/>
      <c r="EP306" s="218"/>
      <c r="EQ306" s="218"/>
      <c r="ER306" s="218"/>
      <c r="ES306" s="218"/>
      <c r="ET306" s="218"/>
      <c r="EU306" s="218"/>
      <c r="EV306" s="218"/>
      <c r="EW306" s="218"/>
      <c r="EX306" s="218"/>
      <c r="EY306" s="218"/>
      <c r="EZ306" s="218"/>
      <c r="FA306" s="218"/>
      <c r="FB306" s="218"/>
      <c r="FC306" s="218"/>
      <c r="FD306" s="218"/>
      <c r="FE306" s="218"/>
      <c r="FF306" s="218"/>
      <c r="FG306" s="218"/>
      <c r="FH306" s="218"/>
      <c r="FI306" s="218"/>
      <c r="FJ306" s="218"/>
      <c r="FK306" s="218"/>
      <c r="FL306" s="218"/>
      <c r="FM306" s="218"/>
      <c r="FN306" s="218"/>
      <c r="FO306" s="218"/>
      <c r="FP306" s="218"/>
      <c r="FQ306" s="218"/>
      <c r="FR306" s="218"/>
      <c r="FS306" s="218"/>
      <c r="FT306" s="218"/>
      <c r="FU306" s="218"/>
      <c r="FV306" s="218"/>
      <c r="FW306" s="218"/>
      <c r="FX306" s="218"/>
      <c r="FY306" s="218"/>
      <c r="FZ306" s="218"/>
      <c r="GA306" s="218"/>
      <c r="GB306" s="218"/>
      <c r="GC306" s="218"/>
      <c r="GD306" s="218"/>
      <c r="GE306" s="218"/>
      <c r="GF306" s="218"/>
      <c r="GG306" s="218"/>
      <c r="GH306" s="218"/>
      <c r="GI306" s="218"/>
      <c r="GJ306" s="218"/>
      <c r="GK306" s="218"/>
      <c r="GL306" s="218"/>
      <c r="GM306" s="218"/>
      <c r="GN306" s="218"/>
      <c r="GO306" s="218"/>
      <c r="GP306" s="218"/>
      <c r="GQ306" s="218"/>
      <c r="GR306" s="218"/>
      <c r="GS306" s="218"/>
      <c r="GT306" s="218"/>
      <c r="GU306" s="218"/>
      <c r="GV306" s="218"/>
      <c r="GW306" s="218"/>
      <c r="GX306" s="218"/>
      <c r="GY306" s="218"/>
      <c r="GZ306" s="218"/>
      <c r="HA306" s="218"/>
      <c r="HB306" s="218"/>
      <c r="HC306" s="218"/>
      <c r="HD306" s="218"/>
      <c r="HE306" s="218"/>
      <c r="HF306" s="218"/>
      <c r="HG306" s="218"/>
      <c r="HH306" s="218"/>
      <c r="HI306" s="218"/>
      <c r="HJ306" s="218"/>
      <c r="HK306" s="218"/>
      <c r="HL306" s="218"/>
      <c r="HM306" s="218"/>
      <c r="HN306" s="218"/>
      <c r="HO306" s="218"/>
      <c r="HP306" s="218"/>
      <c r="HQ306" s="218"/>
      <c r="HR306" s="218"/>
      <c r="HS306" s="218"/>
      <c r="HT306" s="218"/>
      <c r="HU306" s="218"/>
      <c r="HV306" s="218"/>
      <c r="HW306" s="218"/>
      <c r="HX306" s="218"/>
      <c r="HY306" s="218"/>
      <c r="HZ306" s="218"/>
      <c r="IA306" s="218"/>
      <c r="IB306" s="218"/>
      <c r="IC306" s="218"/>
      <c r="ID306" s="218"/>
      <c r="IE306" s="218"/>
      <c r="IF306" s="218"/>
      <c r="IG306" s="218"/>
      <c r="IH306" s="218"/>
      <c r="II306" s="218"/>
      <c r="IJ306" s="218"/>
      <c r="IK306" s="218"/>
      <c r="IL306" s="218"/>
      <c r="IM306" s="218"/>
      <c r="IN306" s="218"/>
      <c r="IO306" s="218"/>
      <c r="IP306" s="218"/>
      <c r="IQ306" s="218"/>
      <c r="IR306" s="218"/>
      <c r="IS306" s="218"/>
      <c r="IT306" s="218"/>
      <c r="IU306" s="218"/>
      <c r="IV306" s="218"/>
      <c r="IW306" s="218"/>
      <c r="IX306" s="218"/>
      <c r="IY306" s="218"/>
      <c r="IZ306" s="218"/>
      <c r="JA306" s="218"/>
      <c r="JB306" s="218"/>
      <c r="JC306" s="218"/>
      <c r="JD306" s="218"/>
      <c r="JE306" s="218"/>
      <c r="JF306" s="218"/>
      <c r="JG306" s="218"/>
      <c r="JH306" s="218"/>
      <c r="JI306" s="218"/>
      <c r="JJ306" s="218"/>
      <c r="JK306" s="218"/>
      <c r="JL306" s="218"/>
      <c r="JM306" s="218"/>
      <c r="JN306" s="218"/>
      <c r="JO306" s="218"/>
      <c r="JP306" s="218"/>
      <c r="JQ306" s="218"/>
      <c r="JR306" s="218"/>
      <c r="JS306" s="218"/>
      <c r="JT306" s="218"/>
      <c r="JU306" s="218"/>
      <c r="JV306" s="218"/>
      <c r="JW306" s="218"/>
      <c r="JX306" s="218"/>
      <c r="JY306" s="218"/>
      <c r="JZ306" s="218"/>
      <c r="KA306" s="218"/>
      <c r="KB306" s="218"/>
      <c r="KC306" s="218"/>
      <c r="KD306" s="218"/>
      <c r="KE306" s="218"/>
      <c r="KF306" s="218"/>
      <c r="KG306" s="218"/>
      <c r="KH306" s="218"/>
      <c r="KI306" s="218"/>
      <c r="KJ306" s="218"/>
      <c r="KK306" s="218"/>
      <c r="KL306" s="218"/>
      <c r="KM306" s="218"/>
      <c r="KN306" s="218"/>
      <c r="KO306" s="218"/>
      <c r="KP306" s="218"/>
      <c r="KQ306" s="218"/>
      <c r="KR306" s="218"/>
      <c r="KS306" s="218"/>
      <c r="KT306" s="218"/>
      <c r="KU306" s="218"/>
      <c r="KV306" s="218"/>
      <c r="KW306" s="218"/>
      <c r="KX306" s="218"/>
      <c r="KY306" s="218"/>
      <c r="KZ306" s="218"/>
      <c r="LA306" s="218"/>
      <c r="LB306" s="218"/>
      <c r="LC306" s="218"/>
      <c r="LD306" s="218"/>
      <c r="LE306" s="218"/>
      <c r="LF306" s="218"/>
      <c r="LG306" s="218"/>
      <c r="LH306" s="218"/>
      <c r="LI306" s="218"/>
      <c r="LJ306" s="218"/>
      <c r="LK306" s="218"/>
      <c r="LL306" s="218"/>
      <c r="LM306" s="218"/>
      <c r="LN306" s="218"/>
      <c r="LO306" s="218"/>
      <c r="LP306" s="218"/>
      <c r="LQ306" s="218"/>
      <c r="LR306" s="218"/>
      <c r="LS306" s="218"/>
      <c r="LT306" s="218"/>
      <c r="LU306" s="218"/>
      <c r="LV306" s="218"/>
      <c r="LW306" s="218"/>
      <c r="LX306" s="218"/>
      <c r="LY306" s="218"/>
      <c r="LZ306" s="218"/>
      <c r="MA306" s="218"/>
      <c r="MB306" s="218"/>
      <c r="MC306" s="218"/>
      <c r="MD306" s="218"/>
      <c r="ME306" s="218"/>
      <c r="MF306" s="218"/>
      <c r="MG306" s="218"/>
      <c r="MH306" s="218"/>
      <c r="MI306" s="218"/>
      <c r="MJ306" s="218"/>
      <c r="MK306" s="218"/>
      <c r="ML306" s="218"/>
      <c r="MM306" s="218"/>
      <c r="MN306" s="218"/>
      <c r="MO306" s="218"/>
      <c r="MP306" s="218"/>
      <c r="MQ306" s="218"/>
      <c r="MR306" s="218"/>
      <c r="MS306" s="218"/>
      <c r="MT306" s="218"/>
      <c r="MU306" s="218"/>
      <c r="MV306" s="218"/>
      <c r="MW306" s="218"/>
      <c r="MX306" s="218"/>
      <c r="MY306" s="218"/>
      <c r="MZ306" s="218"/>
      <c r="NA306" s="218"/>
      <c r="NB306" s="218"/>
      <c r="NC306" s="218"/>
      <c r="ND306" s="218"/>
      <c r="NE306" s="218"/>
      <c r="NF306" s="218"/>
      <c r="NG306" s="218"/>
      <c r="NH306" s="218"/>
      <c r="NI306" s="218"/>
      <c r="NJ306" s="218"/>
      <c r="NK306" s="218"/>
      <c r="NL306" s="218"/>
      <c r="NM306" s="218"/>
      <c r="NN306" s="218"/>
      <c r="NO306" s="218"/>
      <c r="NP306" s="218"/>
      <c r="NQ306" s="218"/>
      <c r="NR306" s="218"/>
      <c r="NS306" s="218"/>
      <c r="NT306" s="218"/>
      <c r="NU306" s="218"/>
      <c r="NV306" s="218"/>
      <c r="NW306" s="218"/>
      <c r="NX306" s="218"/>
      <c r="NY306" s="218"/>
      <c r="NZ306" s="218"/>
      <c r="OA306" s="218"/>
      <c r="OB306" s="218"/>
      <c r="OC306" s="218"/>
      <c r="OD306" s="218"/>
      <c r="OE306" s="218"/>
      <c r="OF306" s="218"/>
      <c r="OG306" s="218"/>
      <c r="OH306" s="218"/>
      <c r="OI306" s="218"/>
      <c r="OJ306" s="218"/>
      <c r="OK306" s="218"/>
      <c r="OL306" s="218"/>
      <c r="OM306" s="218"/>
      <c r="ON306" s="218"/>
      <c r="OO306" s="218"/>
      <c r="OP306" s="218"/>
      <c r="OQ306" s="218"/>
      <c r="OR306" s="218"/>
      <c r="OS306" s="218"/>
      <c r="OT306" s="218"/>
      <c r="OU306" s="218"/>
      <c r="OV306" s="218"/>
      <c r="OW306" s="218"/>
      <c r="OX306" s="218"/>
      <c r="OY306" s="218"/>
      <c r="OZ306" s="218"/>
      <c r="PA306" s="218"/>
      <c r="PB306" s="218"/>
      <c r="PC306" s="218"/>
      <c r="PD306" s="218"/>
      <c r="PE306" s="218"/>
    </row>
    <row r="307" spans="1:421" s="472" customFormat="1" ht="111" customHeight="1">
      <c r="A307" s="677">
        <v>78</v>
      </c>
      <c r="B307" s="600">
        <v>7000024508</v>
      </c>
      <c r="C307" s="600">
        <v>1800</v>
      </c>
      <c r="D307" s="600">
        <v>130</v>
      </c>
      <c r="E307" s="600">
        <v>160</v>
      </c>
      <c r="F307" s="600" t="s">
        <v>528</v>
      </c>
      <c r="G307" s="599">
        <v>100044238</v>
      </c>
      <c r="H307" s="321"/>
      <c r="I307" s="322"/>
      <c r="J307" s="321"/>
      <c r="K307" s="320"/>
      <c r="L307" s="600" t="s">
        <v>613</v>
      </c>
      <c r="M307" s="600" t="s">
        <v>219</v>
      </c>
      <c r="N307" s="600">
        <v>8</v>
      </c>
      <c r="O307" s="465"/>
      <c r="P307" s="601">
        <v>18</v>
      </c>
      <c r="Q307" s="318" t="str">
        <f t="shared" si="37"/>
        <v>INCLUDED</v>
      </c>
      <c r="R307" s="318" t="str">
        <f t="shared" si="38"/>
        <v>INCLUDED</v>
      </c>
      <c r="S307" s="318" t="str">
        <f t="shared" si="39"/>
        <v>INCLUDED</v>
      </c>
      <c r="T307" s="466">
        <f t="shared" si="9"/>
        <v>0</v>
      </c>
      <c r="U307" s="300">
        <f t="shared" si="10"/>
        <v>0</v>
      </c>
      <c r="V307" s="371">
        <f>Discount!$J$36</f>
        <v>0</v>
      </c>
      <c r="W307" s="300">
        <f t="shared" si="11"/>
        <v>0</v>
      </c>
      <c r="X307" s="301">
        <f t="shared" si="12"/>
        <v>0</v>
      </c>
      <c r="Y307" s="467">
        <f t="shared" si="13"/>
        <v>0</v>
      </c>
      <c r="Z307" s="546">
        <f t="shared" si="14"/>
        <v>0</v>
      </c>
      <c r="AA307" s="467">
        <f t="shared" si="15"/>
        <v>0</v>
      </c>
      <c r="AB307" s="468">
        <f t="shared" si="16"/>
        <v>0</v>
      </c>
      <c r="AC307" s="467">
        <f t="shared" si="17"/>
        <v>0</v>
      </c>
      <c r="AD307" s="468"/>
      <c r="AE307" s="550"/>
      <c r="AF307" s="6"/>
      <c r="AG307" s="6"/>
      <c r="AH307" s="6"/>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218"/>
      <c r="BI307" s="218"/>
      <c r="BJ307" s="218"/>
      <c r="BK307" s="218"/>
      <c r="BL307" s="218"/>
      <c r="BM307" s="218"/>
      <c r="BN307" s="218"/>
      <c r="BO307" s="218"/>
      <c r="BP307" s="218"/>
      <c r="BQ307" s="218"/>
      <c r="BR307" s="218"/>
      <c r="BS307" s="218"/>
      <c r="BT307" s="218"/>
      <c r="BU307" s="218"/>
      <c r="BV307" s="218"/>
      <c r="BW307" s="218"/>
      <c r="BX307" s="218"/>
      <c r="BY307" s="218"/>
      <c r="BZ307" s="218"/>
      <c r="CA307" s="218"/>
      <c r="CB307" s="218"/>
      <c r="CC307" s="218"/>
      <c r="CD307" s="218"/>
      <c r="CE307" s="218"/>
      <c r="CF307" s="218"/>
      <c r="CG307" s="218"/>
      <c r="CH307" s="218"/>
      <c r="CI307" s="218"/>
      <c r="CJ307" s="218"/>
      <c r="CK307" s="218"/>
      <c r="CL307" s="218"/>
      <c r="CM307" s="218"/>
      <c r="CN307" s="218"/>
      <c r="CO307" s="218"/>
      <c r="CP307" s="218"/>
      <c r="CQ307" s="218"/>
      <c r="CR307" s="218"/>
      <c r="CS307" s="218"/>
      <c r="CT307" s="218"/>
      <c r="CU307" s="218"/>
      <c r="CV307" s="218"/>
      <c r="CW307" s="218"/>
      <c r="CX307" s="218"/>
      <c r="CY307" s="218"/>
      <c r="CZ307" s="218"/>
      <c r="DA307" s="218"/>
      <c r="DB307" s="218"/>
      <c r="DC307" s="218"/>
      <c r="DD307" s="218"/>
      <c r="DE307" s="218"/>
      <c r="DF307" s="218"/>
      <c r="DG307" s="218"/>
      <c r="DH307" s="218"/>
      <c r="DI307" s="218"/>
      <c r="DJ307" s="218"/>
      <c r="DK307" s="218"/>
      <c r="DL307" s="218"/>
      <c r="DM307" s="218"/>
      <c r="DN307" s="218"/>
      <c r="DO307" s="218"/>
      <c r="DP307" s="218"/>
      <c r="DQ307" s="218"/>
      <c r="DR307" s="218"/>
      <c r="DS307" s="218"/>
      <c r="DT307" s="218"/>
      <c r="DU307" s="218"/>
      <c r="DV307" s="218"/>
      <c r="DW307" s="218"/>
      <c r="DX307" s="218"/>
      <c r="DY307" s="218"/>
      <c r="DZ307" s="218"/>
      <c r="EA307" s="218"/>
      <c r="EB307" s="218"/>
      <c r="EC307" s="218"/>
      <c r="ED307" s="218"/>
      <c r="EE307" s="218"/>
      <c r="EF307" s="218"/>
      <c r="EG307" s="218"/>
      <c r="EH307" s="218"/>
      <c r="EI307" s="218"/>
      <c r="EJ307" s="218"/>
      <c r="EK307" s="218"/>
      <c r="EL307" s="218"/>
      <c r="EM307" s="218"/>
      <c r="EN307" s="218"/>
      <c r="EO307" s="218"/>
      <c r="EP307" s="218"/>
      <c r="EQ307" s="218"/>
      <c r="ER307" s="218"/>
      <c r="ES307" s="218"/>
      <c r="ET307" s="218"/>
      <c r="EU307" s="218"/>
      <c r="EV307" s="218"/>
      <c r="EW307" s="218"/>
      <c r="EX307" s="218"/>
      <c r="EY307" s="218"/>
      <c r="EZ307" s="218"/>
      <c r="FA307" s="218"/>
      <c r="FB307" s="218"/>
      <c r="FC307" s="218"/>
      <c r="FD307" s="218"/>
      <c r="FE307" s="218"/>
      <c r="FF307" s="218"/>
      <c r="FG307" s="218"/>
      <c r="FH307" s="218"/>
      <c r="FI307" s="218"/>
      <c r="FJ307" s="218"/>
      <c r="FK307" s="218"/>
      <c r="FL307" s="218"/>
      <c r="FM307" s="218"/>
      <c r="FN307" s="218"/>
      <c r="FO307" s="218"/>
      <c r="FP307" s="218"/>
      <c r="FQ307" s="218"/>
      <c r="FR307" s="218"/>
      <c r="FS307" s="218"/>
      <c r="FT307" s="218"/>
      <c r="FU307" s="218"/>
      <c r="FV307" s="218"/>
      <c r="FW307" s="218"/>
      <c r="FX307" s="218"/>
      <c r="FY307" s="218"/>
      <c r="FZ307" s="218"/>
      <c r="GA307" s="218"/>
      <c r="GB307" s="218"/>
      <c r="GC307" s="218"/>
      <c r="GD307" s="218"/>
      <c r="GE307" s="218"/>
      <c r="GF307" s="218"/>
      <c r="GG307" s="218"/>
      <c r="GH307" s="218"/>
      <c r="GI307" s="218"/>
      <c r="GJ307" s="218"/>
      <c r="GK307" s="218"/>
      <c r="GL307" s="218"/>
      <c r="GM307" s="218"/>
      <c r="GN307" s="218"/>
      <c r="GO307" s="218"/>
      <c r="GP307" s="218"/>
      <c r="GQ307" s="218"/>
      <c r="GR307" s="218"/>
      <c r="GS307" s="218"/>
      <c r="GT307" s="218"/>
      <c r="GU307" s="218"/>
      <c r="GV307" s="218"/>
      <c r="GW307" s="218"/>
      <c r="GX307" s="218"/>
      <c r="GY307" s="218"/>
      <c r="GZ307" s="218"/>
      <c r="HA307" s="218"/>
      <c r="HB307" s="218"/>
      <c r="HC307" s="218"/>
      <c r="HD307" s="218"/>
      <c r="HE307" s="218"/>
      <c r="HF307" s="218"/>
      <c r="HG307" s="218"/>
      <c r="HH307" s="218"/>
      <c r="HI307" s="218"/>
      <c r="HJ307" s="218"/>
      <c r="HK307" s="218"/>
      <c r="HL307" s="218"/>
      <c r="HM307" s="218"/>
      <c r="HN307" s="218"/>
      <c r="HO307" s="218"/>
      <c r="HP307" s="218"/>
      <c r="HQ307" s="218"/>
      <c r="HR307" s="218"/>
      <c r="HS307" s="218"/>
      <c r="HT307" s="218"/>
      <c r="HU307" s="218"/>
      <c r="HV307" s="218"/>
      <c r="HW307" s="218"/>
      <c r="HX307" s="218"/>
      <c r="HY307" s="218"/>
      <c r="HZ307" s="218"/>
      <c r="IA307" s="218"/>
      <c r="IB307" s="218"/>
      <c r="IC307" s="218"/>
      <c r="ID307" s="218"/>
      <c r="IE307" s="218"/>
      <c r="IF307" s="218"/>
      <c r="IG307" s="218"/>
      <c r="IH307" s="218"/>
      <c r="II307" s="218"/>
      <c r="IJ307" s="218"/>
      <c r="IK307" s="218"/>
      <c r="IL307" s="218"/>
      <c r="IM307" s="218"/>
      <c r="IN307" s="218"/>
      <c r="IO307" s="218"/>
      <c r="IP307" s="218"/>
      <c r="IQ307" s="218"/>
      <c r="IR307" s="218"/>
      <c r="IS307" s="218"/>
      <c r="IT307" s="218"/>
      <c r="IU307" s="218"/>
      <c r="IV307" s="218"/>
      <c r="IW307" s="218"/>
      <c r="IX307" s="218"/>
      <c r="IY307" s="218"/>
      <c r="IZ307" s="218"/>
      <c r="JA307" s="218"/>
      <c r="JB307" s="218"/>
      <c r="JC307" s="218"/>
      <c r="JD307" s="218"/>
      <c r="JE307" s="218"/>
      <c r="JF307" s="218"/>
      <c r="JG307" s="218"/>
      <c r="JH307" s="218"/>
      <c r="JI307" s="218"/>
      <c r="JJ307" s="218"/>
      <c r="JK307" s="218"/>
      <c r="JL307" s="218"/>
      <c r="JM307" s="218"/>
      <c r="JN307" s="218"/>
      <c r="JO307" s="218"/>
      <c r="JP307" s="218"/>
      <c r="JQ307" s="218"/>
      <c r="JR307" s="218"/>
      <c r="JS307" s="218"/>
      <c r="JT307" s="218"/>
      <c r="JU307" s="218"/>
      <c r="JV307" s="218"/>
      <c r="JW307" s="218"/>
      <c r="JX307" s="218"/>
      <c r="JY307" s="218"/>
      <c r="JZ307" s="218"/>
      <c r="KA307" s="218"/>
      <c r="KB307" s="218"/>
      <c r="KC307" s="218"/>
      <c r="KD307" s="218"/>
      <c r="KE307" s="218"/>
      <c r="KF307" s="218"/>
      <c r="KG307" s="218"/>
      <c r="KH307" s="218"/>
      <c r="KI307" s="218"/>
      <c r="KJ307" s="218"/>
      <c r="KK307" s="218"/>
      <c r="KL307" s="218"/>
      <c r="KM307" s="218"/>
      <c r="KN307" s="218"/>
      <c r="KO307" s="218"/>
      <c r="KP307" s="218"/>
      <c r="KQ307" s="218"/>
      <c r="KR307" s="218"/>
      <c r="KS307" s="218"/>
      <c r="KT307" s="218"/>
      <c r="KU307" s="218"/>
      <c r="KV307" s="218"/>
      <c r="KW307" s="218"/>
      <c r="KX307" s="218"/>
      <c r="KY307" s="218"/>
      <c r="KZ307" s="218"/>
      <c r="LA307" s="218"/>
      <c r="LB307" s="218"/>
      <c r="LC307" s="218"/>
      <c r="LD307" s="218"/>
      <c r="LE307" s="218"/>
      <c r="LF307" s="218"/>
      <c r="LG307" s="218"/>
      <c r="LH307" s="218"/>
      <c r="LI307" s="218"/>
      <c r="LJ307" s="218"/>
      <c r="LK307" s="218"/>
      <c r="LL307" s="218"/>
      <c r="LM307" s="218"/>
      <c r="LN307" s="218"/>
      <c r="LO307" s="218"/>
      <c r="LP307" s="218"/>
      <c r="LQ307" s="218"/>
      <c r="LR307" s="218"/>
      <c r="LS307" s="218"/>
      <c r="LT307" s="218"/>
      <c r="LU307" s="218"/>
      <c r="LV307" s="218"/>
      <c r="LW307" s="218"/>
      <c r="LX307" s="218"/>
      <c r="LY307" s="218"/>
      <c r="LZ307" s="218"/>
      <c r="MA307" s="218"/>
      <c r="MB307" s="218"/>
      <c r="MC307" s="218"/>
      <c r="MD307" s="218"/>
      <c r="ME307" s="218"/>
      <c r="MF307" s="218"/>
      <c r="MG307" s="218"/>
      <c r="MH307" s="218"/>
      <c r="MI307" s="218"/>
      <c r="MJ307" s="218"/>
      <c r="MK307" s="218"/>
      <c r="ML307" s="218"/>
      <c r="MM307" s="218"/>
      <c r="MN307" s="218"/>
      <c r="MO307" s="218"/>
      <c r="MP307" s="218"/>
      <c r="MQ307" s="218"/>
      <c r="MR307" s="218"/>
      <c r="MS307" s="218"/>
      <c r="MT307" s="218"/>
      <c r="MU307" s="218"/>
      <c r="MV307" s="218"/>
      <c r="MW307" s="218"/>
      <c r="MX307" s="218"/>
      <c r="MY307" s="218"/>
      <c r="MZ307" s="218"/>
      <c r="NA307" s="218"/>
      <c r="NB307" s="218"/>
      <c r="NC307" s="218"/>
      <c r="ND307" s="218"/>
      <c r="NE307" s="218"/>
      <c r="NF307" s="218"/>
      <c r="NG307" s="218"/>
      <c r="NH307" s="218"/>
      <c r="NI307" s="218"/>
      <c r="NJ307" s="218"/>
      <c r="NK307" s="218"/>
      <c r="NL307" s="218"/>
      <c r="NM307" s="218"/>
      <c r="NN307" s="218"/>
      <c r="NO307" s="218"/>
      <c r="NP307" s="218"/>
      <c r="NQ307" s="218"/>
      <c r="NR307" s="218"/>
      <c r="NS307" s="218"/>
      <c r="NT307" s="218"/>
      <c r="NU307" s="218"/>
      <c r="NV307" s="218"/>
      <c r="NW307" s="218"/>
      <c r="NX307" s="218"/>
      <c r="NY307" s="218"/>
      <c r="NZ307" s="218"/>
      <c r="OA307" s="218"/>
      <c r="OB307" s="218"/>
      <c r="OC307" s="218"/>
      <c r="OD307" s="218"/>
      <c r="OE307" s="218"/>
      <c r="OF307" s="218"/>
      <c r="OG307" s="218"/>
      <c r="OH307" s="218"/>
      <c r="OI307" s="218"/>
      <c r="OJ307" s="218"/>
      <c r="OK307" s="218"/>
      <c r="OL307" s="218"/>
      <c r="OM307" s="218"/>
      <c r="ON307" s="218"/>
      <c r="OO307" s="218"/>
      <c r="OP307" s="218"/>
      <c r="OQ307" s="218"/>
      <c r="OR307" s="218"/>
      <c r="OS307" s="218"/>
      <c r="OT307" s="218"/>
      <c r="OU307" s="218"/>
      <c r="OV307" s="218"/>
      <c r="OW307" s="218"/>
      <c r="OX307" s="218"/>
      <c r="OY307" s="218"/>
      <c r="OZ307" s="218"/>
      <c r="PA307" s="218"/>
      <c r="PB307" s="218"/>
      <c r="PC307" s="218"/>
      <c r="PD307" s="218"/>
      <c r="PE307" s="218"/>
    </row>
    <row r="308" spans="1:421" s="472" customFormat="1" ht="111" customHeight="1">
      <c r="A308" s="677">
        <v>79</v>
      </c>
      <c r="B308" s="600">
        <v>7000024508</v>
      </c>
      <c r="C308" s="600">
        <v>1800</v>
      </c>
      <c r="D308" s="600">
        <v>130</v>
      </c>
      <c r="E308" s="600">
        <v>170</v>
      </c>
      <c r="F308" s="600" t="s">
        <v>528</v>
      </c>
      <c r="G308" s="599">
        <v>100044237</v>
      </c>
      <c r="H308" s="321"/>
      <c r="I308" s="322"/>
      <c r="J308" s="321"/>
      <c r="K308" s="320"/>
      <c r="L308" s="600" t="s">
        <v>614</v>
      </c>
      <c r="M308" s="600" t="s">
        <v>219</v>
      </c>
      <c r="N308" s="600">
        <v>100</v>
      </c>
      <c r="O308" s="465"/>
      <c r="P308" s="601">
        <v>18</v>
      </c>
      <c r="Q308" s="318" t="str">
        <f t="shared" si="37"/>
        <v>INCLUDED</v>
      </c>
      <c r="R308" s="318" t="str">
        <f t="shared" si="38"/>
        <v>INCLUDED</v>
      </c>
      <c r="S308" s="318" t="str">
        <f t="shared" si="39"/>
        <v>INCLUDED</v>
      </c>
      <c r="T308" s="466">
        <f t="shared" si="9"/>
        <v>0</v>
      </c>
      <c r="U308" s="300">
        <f t="shared" si="10"/>
        <v>0</v>
      </c>
      <c r="V308" s="371">
        <f>Discount!$J$36</f>
        <v>0</v>
      </c>
      <c r="W308" s="300">
        <f t="shared" si="11"/>
        <v>0</v>
      </c>
      <c r="X308" s="301">
        <f t="shared" si="12"/>
        <v>0</v>
      </c>
      <c r="Y308" s="467">
        <f t="shared" si="13"/>
        <v>0</v>
      </c>
      <c r="Z308" s="546">
        <f t="shared" si="14"/>
        <v>0</v>
      </c>
      <c r="AA308" s="467">
        <f t="shared" si="15"/>
        <v>0</v>
      </c>
      <c r="AB308" s="468">
        <f t="shared" si="16"/>
        <v>0</v>
      </c>
      <c r="AC308" s="467">
        <f t="shared" si="17"/>
        <v>0</v>
      </c>
      <c r="AD308" s="468"/>
      <c r="AE308" s="550"/>
      <c r="AF308" s="6"/>
      <c r="AG308" s="6"/>
      <c r="AH308" s="6"/>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218"/>
      <c r="BI308" s="218"/>
      <c r="BJ308" s="218"/>
      <c r="BK308" s="218"/>
      <c r="BL308" s="218"/>
      <c r="BM308" s="218"/>
      <c r="BN308" s="218"/>
      <c r="BO308" s="218"/>
      <c r="BP308" s="218"/>
      <c r="BQ308" s="218"/>
      <c r="BR308" s="218"/>
      <c r="BS308" s="218"/>
      <c r="BT308" s="218"/>
      <c r="BU308" s="218"/>
      <c r="BV308" s="218"/>
      <c r="BW308" s="218"/>
      <c r="BX308" s="218"/>
      <c r="BY308" s="218"/>
      <c r="BZ308" s="218"/>
      <c r="CA308" s="218"/>
      <c r="CB308" s="218"/>
      <c r="CC308" s="218"/>
      <c r="CD308" s="218"/>
      <c r="CE308" s="218"/>
      <c r="CF308" s="218"/>
      <c r="CG308" s="218"/>
      <c r="CH308" s="218"/>
      <c r="CI308" s="218"/>
      <c r="CJ308" s="218"/>
      <c r="CK308" s="218"/>
      <c r="CL308" s="218"/>
      <c r="CM308" s="218"/>
      <c r="CN308" s="218"/>
      <c r="CO308" s="218"/>
      <c r="CP308" s="218"/>
      <c r="CQ308" s="218"/>
      <c r="CR308" s="218"/>
      <c r="CS308" s="218"/>
      <c r="CT308" s="218"/>
      <c r="CU308" s="218"/>
      <c r="CV308" s="218"/>
      <c r="CW308" s="218"/>
      <c r="CX308" s="218"/>
      <c r="CY308" s="218"/>
      <c r="CZ308" s="218"/>
      <c r="DA308" s="218"/>
      <c r="DB308" s="218"/>
      <c r="DC308" s="218"/>
      <c r="DD308" s="218"/>
      <c r="DE308" s="218"/>
      <c r="DF308" s="218"/>
      <c r="DG308" s="218"/>
      <c r="DH308" s="218"/>
      <c r="DI308" s="218"/>
      <c r="DJ308" s="218"/>
      <c r="DK308" s="218"/>
      <c r="DL308" s="218"/>
      <c r="DM308" s="218"/>
      <c r="DN308" s="218"/>
      <c r="DO308" s="218"/>
      <c r="DP308" s="218"/>
      <c r="DQ308" s="218"/>
      <c r="DR308" s="218"/>
      <c r="DS308" s="218"/>
      <c r="DT308" s="218"/>
      <c r="DU308" s="218"/>
      <c r="DV308" s="218"/>
      <c r="DW308" s="218"/>
      <c r="DX308" s="218"/>
      <c r="DY308" s="218"/>
      <c r="DZ308" s="218"/>
      <c r="EA308" s="218"/>
      <c r="EB308" s="218"/>
      <c r="EC308" s="218"/>
      <c r="ED308" s="218"/>
      <c r="EE308" s="218"/>
      <c r="EF308" s="218"/>
      <c r="EG308" s="218"/>
      <c r="EH308" s="218"/>
      <c r="EI308" s="218"/>
      <c r="EJ308" s="218"/>
      <c r="EK308" s="218"/>
      <c r="EL308" s="218"/>
      <c r="EM308" s="218"/>
      <c r="EN308" s="218"/>
      <c r="EO308" s="218"/>
      <c r="EP308" s="218"/>
      <c r="EQ308" s="218"/>
      <c r="ER308" s="218"/>
      <c r="ES308" s="218"/>
      <c r="ET308" s="218"/>
      <c r="EU308" s="218"/>
      <c r="EV308" s="218"/>
      <c r="EW308" s="218"/>
      <c r="EX308" s="218"/>
      <c r="EY308" s="218"/>
      <c r="EZ308" s="218"/>
      <c r="FA308" s="218"/>
      <c r="FB308" s="218"/>
      <c r="FC308" s="218"/>
      <c r="FD308" s="218"/>
      <c r="FE308" s="218"/>
      <c r="FF308" s="218"/>
      <c r="FG308" s="218"/>
      <c r="FH308" s="218"/>
      <c r="FI308" s="218"/>
      <c r="FJ308" s="218"/>
      <c r="FK308" s="218"/>
      <c r="FL308" s="218"/>
      <c r="FM308" s="218"/>
      <c r="FN308" s="218"/>
      <c r="FO308" s="218"/>
      <c r="FP308" s="218"/>
      <c r="FQ308" s="218"/>
      <c r="FR308" s="218"/>
      <c r="FS308" s="218"/>
      <c r="FT308" s="218"/>
      <c r="FU308" s="218"/>
      <c r="FV308" s="218"/>
      <c r="FW308" s="218"/>
      <c r="FX308" s="218"/>
      <c r="FY308" s="218"/>
      <c r="FZ308" s="218"/>
      <c r="GA308" s="218"/>
      <c r="GB308" s="218"/>
      <c r="GC308" s="218"/>
      <c r="GD308" s="218"/>
      <c r="GE308" s="218"/>
      <c r="GF308" s="218"/>
      <c r="GG308" s="218"/>
      <c r="GH308" s="218"/>
      <c r="GI308" s="218"/>
      <c r="GJ308" s="218"/>
      <c r="GK308" s="218"/>
      <c r="GL308" s="218"/>
      <c r="GM308" s="218"/>
      <c r="GN308" s="218"/>
      <c r="GO308" s="218"/>
      <c r="GP308" s="218"/>
      <c r="GQ308" s="218"/>
      <c r="GR308" s="218"/>
      <c r="GS308" s="218"/>
      <c r="GT308" s="218"/>
      <c r="GU308" s="218"/>
      <c r="GV308" s="218"/>
      <c r="GW308" s="218"/>
      <c r="GX308" s="218"/>
      <c r="GY308" s="218"/>
      <c r="GZ308" s="218"/>
      <c r="HA308" s="218"/>
      <c r="HB308" s="218"/>
      <c r="HC308" s="218"/>
      <c r="HD308" s="218"/>
      <c r="HE308" s="218"/>
      <c r="HF308" s="218"/>
      <c r="HG308" s="218"/>
      <c r="HH308" s="218"/>
      <c r="HI308" s="218"/>
      <c r="HJ308" s="218"/>
      <c r="HK308" s="218"/>
      <c r="HL308" s="218"/>
      <c r="HM308" s="218"/>
      <c r="HN308" s="218"/>
      <c r="HO308" s="218"/>
      <c r="HP308" s="218"/>
      <c r="HQ308" s="218"/>
      <c r="HR308" s="218"/>
      <c r="HS308" s="218"/>
      <c r="HT308" s="218"/>
      <c r="HU308" s="218"/>
      <c r="HV308" s="218"/>
      <c r="HW308" s="218"/>
      <c r="HX308" s="218"/>
      <c r="HY308" s="218"/>
      <c r="HZ308" s="218"/>
      <c r="IA308" s="218"/>
      <c r="IB308" s="218"/>
      <c r="IC308" s="218"/>
      <c r="ID308" s="218"/>
      <c r="IE308" s="218"/>
      <c r="IF308" s="218"/>
      <c r="IG308" s="218"/>
      <c r="IH308" s="218"/>
      <c r="II308" s="218"/>
      <c r="IJ308" s="218"/>
      <c r="IK308" s="218"/>
      <c r="IL308" s="218"/>
      <c r="IM308" s="218"/>
      <c r="IN308" s="218"/>
      <c r="IO308" s="218"/>
      <c r="IP308" s="218"/>
      <c r="IQ308" s="218"/>
      <c r="IR308" s="218"/>
      <c r="IS308" s="218"/>
      <c r="IT308" s="218"/>
      <c r="IU308" s="218"/>
      <c r="IV308" s="218"/>
      <c r="IW308" s="218"/>
      <c r="IX308" s="218"/>
      <c r="IY308" s="218"/>
      <c r="IZ308" s="218"/>
      <c r="JA308" s="218"/>
      <c r="JB308" s="218"/>
      <c r="JC308" s="218"/>
      <c r="JD308" s="218"/>
      <c r="JE308" s="218"/>
      <c r="JF308" s="218"/>
      <c r="JG308" s="218"/>
      <c r="JH308" s="218"/>
      <c r="JI308" s="218"/>
      <c r="JJ308" s="218"/>
      <c r="JK308" s="218"/>
      <c r="JL308" s="218"/>
      <c r="JM308" s="218"/>
      <c r="JN308" s="218"/>
      <c r="JO308" s="218"/>
      <c r="JP308" s="218"/>
      <c r="JQ308" s="218"/>
      <c r="JR308" s="218"/>
      <c r="JS308" s="218"/>
      <c r="JT308" s="218"/>
      <c r="JU308" s="218"/>
      <c r="JV308" s="218"/>
      <c r="JW308" s="218"/>
      <c r="JX308" s="218"/>
      <c r="JY308" s="218"/>
      <c r="JZ308" s="218"/>
      <c r="KA308" s="218"/>
      <c r="KB308" s="218"/>
      <c r="KC308" s="218"/>
      <c r="KD308" s="218"/>
      <c r="KE308" s="218"/>
      <c r="KF308" s="218"/>
      <c r="KG308" s="218"/>
      <c r="KH308" s="218"/>
      <c r="KI308" s="218"/>
      <c r="KJ308" s="218"/>
      <c r="KK308" s="218"/>
      <c r="KL308" s="218"/>
      <c r="KM308" s="218"/>
      <c r="KN308" s="218"/>
      <c r="KO308" s="218"/>
      <c r="KP308" s="218"/>
      <c r="KQ308" s="218"/>
      <c r="KR308" s="218"/>
      <c r="KS308" s="218"/>
      <c r="KT308" s="218"/>
      <c r="KU308" s="218"/>
      <c r="KV308" s="218"/>
      <c r="KW308" s="218"/>
      <c r="KX308" s="218"/>
      <c r="KY308" s="218"/>
      <c r="KZ308" s="218"/>
      <c r="LA308" s="218"/>
      <c r="LB308" s="218"/>
      <c r="LC308" s="218"/>
      <c r="LD308" s="218"/>
      <c r="LE308" s="218"/>
      <c r="LF308" s="218"/>
      <c r="LG308" s="218"/>
      <c r="LH308" s="218"/>
      <c r="LI308" s="218"/>
      <c r="LJ308" s="218"/>
      <c r="LK308" s="218"/>
      <c r="LL308" s="218"/>
      <c r="LM308" s="218"/>
      <c r="LN308" s="218"/>
      <c r="LO308" s="218"/>
      <c r="LP308" s="218"/>
      <c r="LQ308" s="218"/>
      <c r="LR308" s="218"/>
      <c r="LS308" s="218"/>
      <c r="LT308" s="218"/>
      <c r="LU308" s="218"/>
      <c r="LV308" s="218"/>
      <c r="LW308" s="218"/>
      <c r="LX308" s="218"/>
      <c r="LY308" s="218"/>
      <c r="LZ308" s="218"/>
      <c r="MA308" s="218"/>
      <c r="MB308" s="218"/>
      <c r="MC308" s="218"/>
      <c r="MD308" s="218"/>
      <c r="ME308" s="218"/>
      <c r="MF308" s="218"/>
      <c r="MG308" s="218"/>
      <c r="MH308" s="218"/>
      <c r="MI308" s="218"/>
      <c r="MJ308" s="218"/>
      <c r="MK308" s="218"/>
      <c r="ML308" s="218"/>
      <c r="MM308" s="218"/>
      <c r="MN308" s="218"/>
      <c r="MO308" s="218"/>
      <c r="MP308" s="218"/>
      <c r="MQ308" s="218"/>
      <c r="MR308" s="218"/>
      <c r="MS308" s="218"/>
      <c r="MT308" s="218"/>
      <c r="MU308" s="218"/>
      <c r="MV308" s="218"/>
      <c r="MW308" s="218"/>
      <c r="MX308" s="218"/>
      <c r="MY308" s="218"/>
      <c r="MZ308" s="218"/>
      <c r="NA308" s="218"/>
      <c r="NB308" s="218"/>
      <c r="NC308" s="218"/>
      <c r="ND308" s="218"/>
      <c r="NE308" s="218"/>
      <c r="NF308" s="218"/>
      <c r="NG308" s="218"/>
      <c r="NH308" s="218"/>
      <c r="NI308" s="218"/>
      <c r="NJ308" s="218"/>
      <c r="NK308" s="218"/>
      <c r="NL308" s="218"/>
      <c r="NM308" s="218"/>
      <c r="NN308" s="218"/>
      <c r="NO308" s="218"/>
      <c r="NP308" s="218"/>
      <c r="NQ308" s="218"/>
      <c r="NR308" s="218"/>
      <c r="NS308" s="218"/>
      <c r="NT308" s="218"/>
      <c r="NU308" s="218"/>
      <c r="NV308" s="218"/>
      <c r="NW308" s="218"/>
      <c r="NX308" s="218"/>
      <c r="NY308" s="218"/>
      <c r="NZ308" s="218"/>
      <c r="OA308" s="218"/>
      <c r="OB308" s="218"/>
      <c r="OC308" s="218"/>
      <c r="OD308" s="218"/>
      <c r="OE308" s="218"/>
      <c r="OF308" s="218"/>
      <c r="OG308" s="218"/>
      <c r="OH308" s="218"/>
      <c r="OI308" s="218"/>
      <c r="OJ308" s="218"/>
      <c r="OK308" s="218"/>
      <c r="OL308" s="218"/>
      <c r="OM308" s="218"/>
      <c r="ON308" s="218"/>
      <c r="OO308" s="218"/>
      <c r="OP308" s="218"/>
      <c r="OQ308" s="218"/>
      <c r="OR308" s="218"/>
      <c r="OS308" s="218"/>
      <c r="OT308" s="218"/>
      <c r="OU308" s="218"/>
      <c r="OV308" s="218"/>
      <c r="OW308" s="218"/>
      <c r="OX308" s="218"/>
      <c r="OY308" s="218"/>
      <c r="OZ308" s="218"/>
      <c r="PA308" s="218"/>
      <c r="PB308" s="218"/>
      <c r="PC308" s="218"/>
      <c r="PD308" s="218"/>
      <c r="PE308" s="218"/>
    </row>
    <row r="309" spans="1:421" s="472" customFormat="1" ht="111" customHeight="1">
      <c r="A309" s="677">
        <v>80</v>
      </c>
      <c r="B309" s="600">
        <v>7000024508</v>
      </c>
      <c r="C309" s="600">
        <v>1800</v>
      </c>
      <c r="D309" s="600">
        <v>130</v>
      </c>
      <c r="E309" s="600">
        <v>180</v>
      </c>
      <c r="F309" s="600" t="s">
        <v>528</v>
      </c>
      <c r="G309" s="599">
        <v>100044236</v>
      </c>
      <c r="H309" s="321"/>
      <c r="I309" s="322"/>
      <c r="J309" s="321"/>
      <c r="K309" s="320"/>
      <c r="L309" s="600" t="s">
        <v>615</v>
      </c>
      <c r="M309" s="600" t="s">
        <v>219</v>
      </c>
      <c r="N309" s="600">
        <v>48</v>
      </c>
      <c r="O309" s="465"/>
      <c r="P309" s="601">
        <v>18</v>
      </c>
      <c r="Q309" s="318" t="str">
        <f t="shared" si="37"/>
        <v>INCLUDED</v>
      </c>
      <c r="R309" s="318" t="str">
        <f t="shared" si="38"/>
        <v>INCLUDED</v>
      </c>
      <c r="S309" s="318" t="str">
        <f t="shared" si="39"/>
        <v>INCLUDED</v>
      </c>
      <c r="T309" s="466">
        <f t="shared" si="9"/>
        <v>0</v>
      </c>
      <c r="U309" s="300">
        <f t="shared" si="10"/>
        <v>0</v>
      </c>
      <c r="V309" s="371">
        <f>Discount!$J$36</f>
        <v>0</v>
      </c>
      <c r="W309" s="300">
        <f t="shared" si="11"/>
        <v>0</v>
      </c>
      <c r="X309" s="301">
        <f t="shared" si="12"/>
        <v>0</v>
      </c>
      <c r="Y309" s="467">
        <f t="shared" si="13"/>
        <v>0</v>
      </c>
      <c r="Z309" s="546">
        <f t="shared" si="14"/>
        <v>0</v>
      </c>
      <c r="AA309" s="467">
        <f t="shared" si="15"/>
        <v>0</v>
      </c>
      <c r="AB309" s="468">
        <f t="shared" si="16"/>
        <v>0</v>
      </c>
      <c r="AC309" s="467">
        <f t="shared" si="17"/>
        <v>0</v>
      </c>
      <c r="AD309" s="468"/>
      <c r="AE309" s="550"/>
      <c r="AF309" s="6"/>
      <c r="AG309" s="6"/>
      <c r="AH309" s="6"/>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218"/>
      <c r="BI309" s="218"/>
      <c r="BJ309" s="218"/>
      <c r="BK309" s="218"/>
      <c r="BL309" s="218"/>
      <c r="BM309" s="218"/>
      <c r="BN309" s="218"/>
      <c r="BO309" s="218"/>
      <c r="BP309" s="218"/>
      <c r="BQ309" s="218"/>
      <c r="BR309" s="218"/>
      <c r="BS309" s="218"/>
      <c r="BT309" s="218"/>
      <c r="BU309" s="218"/>
      <c r="BV309" s="218"/>
      <c r="BW309" s="218"/>
      <c r="BX309" s="218"/>
      <c r="BY309" s="218"/>
      <c r="BZ309" s="218"/>
      <c r="CA309" s="218"/>
      <c r="CB309" s="218"/>
      <c r="CC309" s="218"/>
      <c r="CD309" s="218"/>
      <c r="CE309" s="218"/>
      <c r="CF309" s="218"/>
      <c r="CG309" s="218"/>
      <c r="CH309" s="218"/>
      <c r="CI309" s="218"/>
      <c r="CJ309" s="218"/>
      <c r="CK309" s="218"/>
      <c r="CL309" s="218"/>
      <c r="CM309" s="218"/>
      <c r="CN309" s="218"/>
      <c r="CO309" s="218"/>
      <c r="CP309" s="218"/>
      <c r="CQ309" s="218"/>
      <c r="CR309" s="218"/>
      <c r="CS309" s="218"/>
      <c r="CT309" s="218"/>
      <c r="CU309" s="218"/>
      <c r="CV309" s="218"/>
      <c r="CW309" s="218"/>
      <c r="CX309" s="218"/>
      <c r="CY309" s="218"/>
      <c r="CZ309" s="218"/>
      <c r="DA309" s="218"/>
      <c r="DB309" s="218"/>
      <c r="DC309" s="218"/>
      <c r="DD309" s="218"/>
      <c r="DE309" s="218"/>
      <c r="DF309" s="218"/>
      <c r="DG309" s="218"/>
      <c r="DH309" s="218"/>
      <c r="DI309" s="218"/>
      <c r="DJ309" s="218"/>
      <c r="DK309" s="218"/>
      <c r="DL309" s="218"/>
      <c r="DM309" s="218"/>
      <c r="DN309" s="218"/>
      <c r="DO309" s="218"/>
      <c r="DP309" s="218"/>
      <c r="DQ309" s="218"/>
      <c r="DR309" s="218"/>
      <c r="DS309" s="218"/>
      <c r="DT309" s="218"/>
      <c r="DU309" s="218"/>
      <c r="DV309" s="218"/>
      <c r="DW309" s="218"/>
      <c r="DX309" s="218"/>
      <c r="DY309" s="218"/>
      <c r="DZ309" s="218"/>
      <c r="EA309" s="218"/>
      <c r="EB309" s="218"/>
      <c r="EC309" s="218"/>
      <c r="ED309" s="218"/>
      <c r="EE309" s="218"/>
      <c r="EF309" s="218"/>
      <c r="EG309" s="218"/>
      <c r="EH309" s="218"/>
      <c r="EI309" s="218"/>
      <c r="EJ309" s="218"/>
      <c r="EK309" s="218"/>
      <c r="EL309" s="218"/>
      <c r="EM309" s="218"/>
      <c r="EN309" s="218"/>
      <c r="EO309" s="218"/>
      <c r="EP309" s="218"/>
      <c r="EQ309" s="218"/>
      <c r="ER309" s="218"/>
      <c r="ES309" s="218"/>
      <c r="ET309" s="218"/>
      <c r="EU309" s="218"/>
      <c r="EV309" s="218"/>
      <c r="EW309" s="218"/>
      <c r="EX309" s="218"/>
      <c r="EY309" s="218"/>
      <c r="EZ309" s="218"/>
      <c r="FA309" s="218"/>
      <c r="FB309" s="218"/>
      <c r="FC309" s="218"/>
      <c r="FD309" s="218"/>
      <c r="FE309" s="218"/>
      <c r="FF309" s="218"/>
      <c r="FG309" s="218"/>
      <c r="FH309" s="218"/>
      <c r="FI309" s="218"/>
      <c r="FJ309" s="218"/>
      <c r="FK309" s="218"/>
      <c r="FL309" s="218"/>
      <c r="FM309" s="218"/>
      <c r="FN309" s="218"/>
      <c r="FO309" s="218"/>
      <c r="FP309" s="218"/>
      <c r="FQ309" s="218"/>
      <c r="FR309" s="218"/>
      <c r="FS309" s="218"/>
      <c r="FT309" s="218"/>
      <c r="FU309" s="218"/>
      <c r="FV309" s="218"/>
      <c r="FW309" s="218"/>
      <c r="FX309" s="218"/>
      <c r="FY309" s="218"/>
      <c r="FZ309" s="218"/>
      <c r="GA309" s="218"/>
      <c r="GB309" s="218"/>
      <c r="GC309" s="218"/>
      <c r="GD309" s="218"/>
      <c r="GE309" s="218"/>
      <c r="GF309" s="218"/>
      <c r="GG309" s="218"/>
      <c r="GH309" s="218"/>
      <c r="GI309" s="218"/>
      <c r="GJ309" s="218"/>
      <c r="GK309" s="218"/>
      <c r="GL309" s="218"/>
      <c r="GM309" s="218"/>
      <c r="GN309" s="218"/>
      <c r="GO309" s="218"/>
      <c r="GP309" s="218"/>
      <c r="GQ309" s="218"/>
      <c r="GR309" s="218"/>
      <c r="GS309" s="218"/>
      <c r="GT309" s="218"/>
      <c r="GU309" s="218"/>
      <c r="GV309" s="218"/>
      <c r="GW309" s="218"/>
      <c r="GX309" s="218"/>
      <c r="GY309" s="218"/>
      <c r="GZ309" s="218"/>
      <c r="HA309" s="218"/>
      <c r="HB309" s="218"/>
      <c r="HC309" s="218"/>
      <c r="HD309" s="218"/>
      <c r="HE309" s="218"/>
      <c r="HF309" s="218"/>
      <c r="HG309" s="218"/>
      <c r="HH309" s="218"/>
      <c r="HI309" s="218"/>
      <c r="HJ309" s="218"/>
      <c r="HK309" s="218"/>
      <c r="HL309" s="218"/>
      <c r="HM309" s="218"/>
      <c r="HN309" s="218"/>
      <c r="HO309" s="218"/>
      <c r="HP309" s="218"/>
      <c r="HQ309" s="218"/>
      <c r="HR309" s="218"/>
      <c r="HS309" s="218"/>
      <c r="HT309" s="218"/>
      <c r="HU309" s="218"/>
      <c r="HV309" s="218"/>
      <c r="HW309" s="218"/>
      <c r="HX309" s="218"/>
      <c r="HY309" s="218"/>
      <c r="HZ309" s="218"/>
      <c r="IA309" s="218"/>
      <c r="IB309" s="218"/>
      <c r="IC309" s="218"/>
      <c r="ID309" s="218"/>
      <c r="IE309" s="218"/>
      <c r="IF309" s="218"/>
      <c r="IG309" s="218"/>
      <c r="IH309" s="218"/>
      <c r="II309" s="218"/>
      <c r="IJ309" s="218"/>
      <c r="IK309" s="218"/>
      <c r="IL309" s="218"/>
      <c r="IM309" s="218"/>
      <c r="IN309" s="218"/>
      <c r="IO309" s="218"/>
      <c r="IP309" s="218"/>
      <c r="IQ309" s="218"/>
      <c r="IR309" s="218"/>
      <c r="IS309" s="218"/>
      <c r="IT309" s="218"/>
      <c r="IU309" s="218"/>
      <c r="IV309" s="218"/>
      <c r="IW309" s="218"/>
      <c r="IX309" s="218"/>
      <c r="IY309" s="218"/>
      <c r="IZ309" s="218"/>
      <c r="JA309" s="218"/>
      <c r="JB309" s="218"/>
      <c r="JC309" s="218"/>
      <c r="JD309" s="218"/>
      <c r="JE309" s="218"/>
      <c r="JF309" s="218"/>
      <c r="JG309" s="218"/>
      <c r="JH309" s="218"/>
      <c r="JI309" s="218"/>
      <c r="JJ309" s="218"/>
      <c r="JK309" s="218"/>
      <c r="JL309" s="218"/>
      <c r="JM309" s="218"/>
      <c r="JN309" s="218"/>
      <c r="JO309" s="218"/>
      <c r="JP309" s="218"/>
      <c r="JQ309" s="218"/>
      <c r="JR309" s="218"/>
      <c r="JS309" s="218"/>
      <c r="JT309" s="218"/>
      <c r="JU309" s="218"/>
      <c r="JV309" s="218"/>
      <c r="JW309" s="218"/>
      <c r="JX309" s="218"/>
      <c r="JY309" s="218"/>
      <c r="JZ309" s="218"/>
      <c r="KA309" s="218"/>
      <c r="KB309" s="218"/>
      <c r="KC309" s="218"/>
      <c r="KD309" s="218"/>
      <c r="KE309" s="218"/>
      <c r="KF309" s="218"/>
      <c r="KG309" s="218"/>
      <c r="KH309" s="218"/>
      <c r="KI309" s="218"/>
      <c r="KJ309" s="218"/>
      <c r="KK309" s="218"/>
      <c r="KL309" s="218"/>
      <c r="KM309" s="218"/>
      <c r="KN309" s="218"/>
      <c r="KO309" s="218"/>
      <c r="KP309" s="218"/>
      <c r="KQ309" s="218"/>
      <c r="KR309" s="218"/>
      <c r="KS309" s="218"/>
      <c r="KT309" s="218"/>
      <c r="KU309" s="218"/>
      <c r="KV309" s="218"/>
      <c r="KW309" s="218"/>
      <c r="KX309" s="218"/>
      <c r="KY309" s="218"/>
      <c r="KZ309" s="218"/>
      <c r="LA309" s="218"/>
      <c r="LB309" s="218"/>
      <c r="LC309" s="218"/>
      <c r="LD309" s="218"/>
      <c r="LE309" s="218"/>
      <c r="LF309" s="218"/>
      <c r="LG309" s="218"/>
      <c r="LH309" s="218"/>
      <c r="LI309" s="218"/>
      <c r="LJ309" s="218"/>
      <c r="LK309" s="218"/>
      <c r="LL309" s="218"/>
      <c r="LM309" s="218"/>
      <c r="LN309" s="218"/>
      <c r="LO309" s="218"/>
      <c r="LP309" s="218"/>
      <c r="LQ309" s="218"/>
      <c r="LR309" s="218"/>
      <c r="LS309" s="218"/>
      <c r="LT309" s="218"/>
      <c r="LU309" s="218"/>
      <c r="LV309" s="218"/>
      <c r="LW309" s="218"/>
      <c r="LX309" s="218"/>
      <c r="LY309" s="218"/>
      <c r="LZ309" s="218"/>
      <c r="MA309" s="218"/>
      <c r="MB309" s="218"/>
      <c r="MC309" s="218"/>
      <c r="MD309" s="218"/>
      <c r="ME309" s="218"/>
      <c r="MF309" s="218"/>
      <c r="MG309" s="218"/>
      <c r="MH309" s="218"/>
      <c r="MI309" s="218"/>
      <c r="MJ309" s="218"/>
      <c r="MK309" s="218"/>
      <c r="ML309" s="218"/>
      <c r="MM309" s="218"/>
      <c r="MN309" s="218"/>
      <c r="MO309" s="218"/>
      <c r="MP309" s="218"/>
      <c r="MQ309" s="218"/>
      <c r="MR309" s="218"/>
      <c r="MS309" s="218"/>
      <c r="MT309" s="218"/>
      <c r="MU309" s="218"/>
      <c r="MV309" s="218"/>
      <c r="MW309" s="218"/>
      <c r="MX309" s="218"/>
      <c r="MY309" s="218"/>
      <c r="MZ309" s="218"/>
      <c r="NA309" s="218"/>
      <c r="NB309" s="218"/>
      <c r="NC309" s="218"/>
      <c r="ND309" s="218"/>
      <c r="NE309" s="218"/>
      <c r="NF309" s="218"/>
      <c r="NG309" s="218"/>
      <c r="NH309" s="218"/>
      <c r="NI309" s="218"/>
      <c r="NJ309" s="218"/>
      <c r="NK309" s="218"/>
      <c r="NL309" s="218"/>
      <c r="NM309" s="218"/>
      <c r="NN309" s="218"/>
      <c r="NO309" s="218"/>
      <c r="NP309" s="218"/>
      <c r="NQ309" s="218"/>
      <c r="NR309" s="218"/>
      <c r="NS309" s="218"/>
      <c r="NT309" s="218"/>
      <c r="NU309" s="218"/>
      <c r="NV309" s="218"/>
      <c r="NW309" s="218"/>
      <c r="NX309" s="218"/>
      <c r="NY309" s="218"/>
      <c r="NZ309" s="218"/>
      <c r="OA309" s="218"/>
      <c r="OB309" s="218"/>
      <c r="OC309" s="218"/>
      <c r="OD309" s="218"/>
      <c r="OE309" s="218"/>
      <c r="OF309" s="218"/>
      <c r="OG309" s="218"/>
      <c r="OH309" s="218"/>
      <c r="OI309" s="218"/>
      <c r="OJ309" s="218"/>
      <c r="OK309" s="218"/>
      <c r="OL309" s="218"/>
      <c r="OM309" s="218"/>
      <c r="ON309" s="218"/>
      <c r="OO309" s="218"/>
      <c r="OP309" s="218"/>
      <c r="OQ309" s="218"/>
      <c r="OR309" s="218"/>
      <c r="OS309" s="218"/>
      <c r="OT309" s="218"/>
      <c r="OU309" s="218"/>
      <c r="OV309" s="218"/>
      <c r="OW309" s="218"/>
      <c r="OX309" s="218"/>
      <c r="OY309" s="218"/>
      <c r="OZ309" s="218"/>
      <c r="PA309" s="218"/>
      <c r="PB309" s="218"/>
      <c r="PC309" s="218"/>
      <c r="PD309" s="218"/>
      <c r="PE309" s="218"/>
    </row>
    <row r="310" spans="1:421" s="472" customFormat="1" ht="111" customHeight="1">
      <c r="A310" s="677">
        <v>81</v>
      </c>
      <c r="B310" s="600">
        <v>7000024508</v>
      </c>
      <c r="C310" s="600">
        <v>1800</v>
      </c>
      <c r="D310" s="600">
        <v>130</v>
      </c>
      <c r="E310" s="600">
        <v>190</v>
      </c>
      <c r="F310" s="600" t="s">
        <v>528</v>
      </c>
      <c r="G310" s="599">
        <v>100044235</v>
      </c>
      <c r="H310" s="321"/>
      <c r="I310" s="322"/>
      <c r="J310" s="321"/>
      <c r="K310" s="320"/>
      <c r="L310" s="600" t="s">
        <v>616</v>
      </c>
      <c r="M310" s="600" t="s">
        <v>219</v>
      </c>
      <c r="N310" s="600">
        <v>60</v>
      </c>
      <c r="O310" s="465"/>
      <c r="P310" s="601">
        <v>18</v>
      </c>
      <c r="Q310" s="318" t="str">
        <f t="shared" si="37"/>
        <v>INCLUDED</v>
      </c>
      <c r="R310" s="318" t="str">
        <f t="shared" si="38"/>
        <v>INCLUDED</v>
      </c>
      <c r="S310" s="318" t="str">
        <f t="shared" si="39"/>
        <v>INCLUDED</v>
      </c>
      <c r="T310" s="466">
        <f t="shared" si="9"/>
        <v>0</v>
      </c>
      <c r="U310" s="300">
        <f t="shared" si="10"/>
        <v>0</v>
      </c>
      <c r="V310" s="371">
        <f>Discount!$J$36</f>
        <v>0</v>
      </c>
      <c r="W310" s="300">
        <f t="shared" si="11"/>
        <v>0</v>
      </c>
      <c r="X310" s="301">
        <f t="shared" si="12"/>
        <v>0</v>
      </c>
      <c r="Y310" s="467">
        <f t="shared" si="13"/>
        <v>0</v>
      </c>
      <c r="Z310" s="546">
        <f t="shared" si="14"/>
        <v>0</v>
      </c>
      <c r="AA310" s="467">
        <f t="shared" si="15"/>
        <v>0</v>
      </c>
      <c r="AB310" s="468">
        <f t="shared" si="16"/>
        <v>0</v>
      </c>
      <c r="AC310" s="467">
        <f t="shared" si="17"/>
        <v>0</v>
      </c>
      <c r="AD310" s="468"/>
      <c r="AE310" s="550"/>
      <c r="AF310" s="6"/>
      <c r="AG310" s="6"/>
      <c r="AH310" s="6"/>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218"/>
      <c r="BI310" s="218"/>
      <c r="BJ310" s="218"/>
      <c r="BK310" s="218"/>
      <c r="BL310" s="218"/>
      <c r="BM310" s="218"/>
      <c r="BN310" s="218"/>
      <c r="BO310" s="218"/>
      <c r="BP310" s="218"/>
      <c r="BQ310" s="218"/>
      <c r="BR310" s="218"/>
      <c r="BS310" s="218"/>
      <c r="BT310" s="218"/>
      <c r="BU310" s="218"/>
      <c r="BV310" s="218"/>
      <c r="BW310" s="218"/>
      <c r="BX310" s="218"/>
      <c r="BY310" s="218"/>
      <c r="BZ310" s="218"/>
      <c r="CA310" s="218"/>
      <c r="CB310" s="218"/>
      <c r="CC310" s="218"/>
      <c r="CD310" s="218"/>
      <c r="CE310" s="218"/>
      <c r="CF310" s="218"/>
      <c r="CG310" s="218"/>
      <c r="CH310" s="218"/>
      <c r="CI310" s="218"/>
      <c r="CJ310" s="218"/>
      <c r="CK310" s="218"/>
      <c r="CL310" s="218"/>
      <c r="CM310" s="218"/>
      <c r="CN310" s="218"/>
      <c r="CO310" s="218"/>
      <c r="CP310" s="218"/>
      <c r="CQ310" s="218"/>
      <c r="CR310" s="218"/>
      <c r="CS310" s="218"/>
      <c r="CT310" s="218"/>
      <c r="CU310" s="218"/>
      <c r="CV310" s="218"/>
      <c r="CW310" s="218"/>
      <c r="CX310" s="218"/>
      <c r="CY310" s="218"/>
      <c r="CZ310" s="218"/>
      <c r="DA310" s="218"/>
      <c r="DB310" s="218"/>
      <c r="DC310" s="218"/>
      <c r="DD310" s="218"/>
      <c r="DE310" s="218"/>
      <c r="DF310" s="218"/>
      <c r="DG310" s="218"/>
      <c r="DH310" s="218"/>
      <c r="DI310" s="218"/>
      <c r="DJ310" s="218"/>
      <c r="DK310" s="218"/>
      <c r="DL310" s="218"/>
      <c r="DM310" s="218"/>
      <c r="DN310" s="218"/>
      <c r="DO310" s="218"/>
      <c r="DP310" s="218"/>
      <c r="DQ310" s="218"/>
      <c r="DR310" s="218"/>
      <c r="DS310" s="218"/>
      <c r="DT310" s="218"/>
      <c r="DU310" s="218"/>
      <c r="DV310" s="218"/>
      <c r="DW310" s="218"/>
      <c r="DX310" s="218"/>
      <c r="DY310" s="218"/>
      <c r="DZ310" s="218"/>
      <c r="EA310" s="218"/>
      <c r="EB310" s="218"/>
      <c r="EC310" s="218"/>
      <c r="ED310" s="218"/>
      <c r="EE310" s="218"/>
      <c r="EF310" s="218"/>
      <c r="EG310" s="218"/>
      <c r="EH310" s="218"/>
      <c r="EI310" s="218"/>
      <c r="EJ310" s="218"/>
      <c r="EK310" s="218"/>
      <c r="EL310" s="218"/>
      <c r="EM310" s="218"/>
      <c r="EN310" s="218"/>
      <c r="EO310" s="218"/>
      <c r="EP310" s="218"/>
      <c r="EQ310" s="218"/>
      <c r="ER310" s="218"/>
      <c r="ES310" s="218"/>
      <c r="ET310" s="218"/>
      <c r="EU310" s="218"/>
      <c r="EV310" s="218"/>
      <c r="EW310" s="218"/>
      <c r="EX310" s="218"/>
      <c r="EY310" s="218"/>
      <c r="EZ310" s="218"/>
      <c r="FA310" s="218"/>
      <c r="FB310" s="218"/>
      <c r="FC310" s="218"/>
      <c r="FD310" s="218"/>
      <c r="FE310" s="218"/>
      <c r="FF310" s="218"/>
      <c r="FG310" s="218"/>
      <c r="FH310" s="218"/>
      <c r="FI310" s="218"/>
      <c r="FJ310" s="218"/>
      <c r="FK310" s="218"/>
      <c r="FL310" s="218"/>
      <c r="FM310" s="218"/>
      <c r="FN310" s="218"/>
      <c r="FO310" s="218"/>
      <c r="FP310" s="218"/>
      <c r="FQ310" s="218"/>
      <c r="FR310" s="218"/>
      <c r="FS310" s="218"/>
      <c r="FT310" s="218"/>
      <c r="FU310" s="218"/>
      <c r="FV310" s="218"/>
      <c r="FW310" s="218"/>
      <c r="FX310" s="218"/>
      <c r="FY310" s="218"/>
      <c r="FZ310" s="218"/>
      <c r="GA310" s="218"/>
      <c r="GB310" s="218"/>
      <c r="GC310" s="218"/>
      <c r="GD310" s="218"/>
      <c r="GE310" s="218"/>
      <c r="GF310" s="218"/>
      <c r="GG310" s="218"/>
      <c r="GH310" s="218"/>
      <c r="GI310" s="218"/>
      <c r="GJ310" s="218"/>
      <c r="GK310" s="218"/>
      <c r="GL310" s="218"/>
      <c r="GM310" s="218"/>
      <c r="GN310" s="218"/>
      <c r="GO310" s="218"/>
      <c r="GP310" s="218"/>
      <c r="GQ310" s="218"/>
      <c r="GR310" s="218"/>
      <c r="GS310" s="218"/>
      <c r="GT310" s="218"/>
      <c r="GU310" s="218"/>
      <c r="GV310" s="218"/>
      <c r="GW310" s="218"/>
      <c r="GX310" s="218"/>
      <c r="GY310" s="218"/>
      <c r="GZ310" s="218"/>
      <c r="HA310" s="218"/>
      <c r="HB310" s="218"/>
      <c r="HC310" s="218"/>
      <c r="HD310" s="218"/>
      <c r="HE310" s="218"/>
      <c r="HF310" s="218"/>
      <c r="HG310" s="218"/>
      <c r="HH310" s="218"/>
      <c r="HI310" s="218"/>
      <c r="HJ310" s="218"/>
      <c r="HK310" s="218"/>
      <c r="HL310" s="218"/>
      <c r="HM310" s="218"/>
      <c r="HN310" s="218"/>
      <c r="HO310" s="218"/>
      <c r="HP310" s="218"/>
      <c r="HQ310" s="218"/>
      <c r="HR310" s="218"/>
      <c r="HS310" s="218"/>
      <c r="HT310" s="218"/>
      <c r="HU310" s="218"/>
      <c r="HV310" s="218"/>
      <c r="HW310" s="218"/>
      <c r="HX310" s="218"/>
      <c r="HY310" s="218"/>
      <c r="HZ310" s="218"/>
      <c r="IA310" s="218"/>
      <c r="IB310" s="218"/>
      <c r="IC310" s="218"/>
      <c r="ID310" s="218"/>
      <c r="IE310" s="218"/>
      <c r="IF310" s="218"/>
      <c r="IG310" s="218"/>
      <c r="IH310" s="218"/>
      <c r="II310" s="218"/>
      <c r="IJ310" s="218"/>
      <c r="IK310" s="218"/>
      <c r="IL310" s="218"/>
      <c r="IM310" s="218"/>
      <c r="IN310" s="218"/>
      <c r="IO310" s="218"/>
      <c r="IP310" s="218"/>
      <c r="IQ310" s="218"/>
      <c r="IR310" s="218"/>
      <c r="IS310" s="218"/>
      <c r="IT310" s="218"/>
      <c r="IU310" s="218"/>
      <c r="IV310" s="218"/>
      <c r="IW310" s="218"/>
      <c r="IX310" s="218"/>
      <c r="IY310" s="218"/>
      <c r="IZ310" s="218"/>
      <c r="JA310" s="218"/>
      <c r="JB310" s="218"/>
      <c r="JC310" s="218"/>
      <c r="JD310" s="218"/>
      <c r="JE310" s="218"/>
      <c r="JF310" s="218"/>
      <c r="JG310" s="218"/>
      <c r="JH310" s="218"/>
      <c r="JI310" s="218"/>
      <c r="JJ310" s="218"/>
      <c r="JK310" s="218"/>
      <c r="JL310" s="218"/>
      <c r="JM310" s="218"/>
      <c r="JN310" s="218"/>
      <c r="JO310" s="218"/>
      <c r="JP310" s="218"/>
      <c r="JQ310" s="218"/>
      <c r="JR310" s="218"/>
      <c r="JS310" s="218"/>
      <c r="JT310" s="218"/>
      <c r="JU310" s="218"/>
      <c r="JV310" s="218"/>
      <c r="JW310" s="218"/>
      <c r="JX310" s="218"/>
      <c r="JY310" s="218"/>
      <c r="JZ310" s="218"/>
      <c r="KA310" s="218"/>
      <c r="KB310" s="218"/>
      <c r="KC310" s="218"/>
      <c r="KD310" s="218"/>
      <c r="KE310" s="218"/>
      <c r="KF310" s="218"/>
      <c r="KG310" s="218"/>
      <c r="KH310" s="218"/>
      <c r="KI310" s="218"/>
      <c r="KJ310" s="218"/>
      <c r="KK310" s="218"/>
      <c r="KL310" s="218"/>
      <c r="KM310" s="218"/>
      <c r="KN310" s="218"/>
      <c r="KO310" s="218"/>
      <c r="KP310" s="218"/>
      <c r="KQ310" s="218"/>
      <c r="KR310" s="218"/>
      <c r="KS310" s="218"/>
      <c r="KT310" s="218"/>
      <c r="KU310" s="218"/>
      <c r="KV310" s="218"/>
      <c r="KW310" s="218"/>
      <c r="KX310" s="218"/>
      <c r="KY310" s="218"/>
      <c r="KZ310" s="218"/>
      <c r="LA310" s="218"/>
      <c r="LB310" s="218"/>
      <c r="LC310" s="218"/>
      <c r="LD310" s="218"/>
      <c r="LE310" s="218"/>
      <c r="LF310" s="218"/>
      <c r="LG310" s="218"/>
      <c r="LH310" s="218"/>
      <c r="LI310" s="218"/>
      <c r="LJ310" s="218"/>
      <c r="LK310" s="218"/>
      <c r="LL310" s="218"/>
      <c r="LM310" s="218"/>
      <c r="LN310" s="218"/>
      <c r="LO310" s="218"/>
      <c r="LP310" s="218"/>
      <c r="LQ310" s="218"/>
      <c r="LR310" s="218"/>
      <c r="LS310" s="218"/>
      <c r="LT310" s="218"/>
      <c r="LU310" s="218"/>
      <c r="LV310" s="218"/>
      <c r="LW310" s="218"/>
      <c r="LX310" s="218"/>
      <c r="LY310" s="218"/>
      <c r="LZ310" s="218"/>
      <c r="MA310" s="218"/>
      <c r="MB310" s="218"/>
      <c r="MC310" s="218"/>
      <c r="MD310" s="218"/>
      <c r="ME310" s="218"/>
      <c r="MF310" s="218"/>
      <c r="MG310" s="218"/>
      <c r="MH310" s="218"/>
      <c r="MI310" s="218"/>
      <c r="MJ310" s="218"/>
      <c r="MK310" s="218"/>
      <c r="ML310" s="218"/>
      <c r="MM310" s="218"/>
      <c r="MN310" s="218"/>
      <c r="MO310" s="218"/>
      <c r="MP310" s="218"/>
      <c r="MQ310" s="218"/>
      <c r="MR310" s="218"/>
      <c r="MS310" s="218"/>
      <c r="MT310" s="218"/>
      <c r="MU310" s="218"/>
      <c r="MV310" s="218"/>
      <c r="MW310" s="218"/>
      <c r="MX310" s="218"/>
      <c r="MY310" s="218"/>
      <c r="MZ310" s="218"/>
      <c r="NA310" s="218"/>
      <c r="NB310" s="218"/>
      <c r="NC310" s="218"/>
      <c r="ND310" s="218"/>
      <c r="NE310" s="218"/>
      <c r="NF310" s="218"/>
      <c r="NG310" s="218"/>
      <c r="NH310" s="218"/>
      <c r="NI310" s="218"/>
      <c r="NJ310" s="218"/>
      <c r="NK310" s="218"/>
      <c r="NL310" s="218"/>
      <c r="NM310" s="218"/>
      <c r="NN310" s="218"/>
      <c r="NO310" s="218"/>
      <c r="NP310" s="218"/>
      <c r="NQ310" s="218"/>
      <c r="NR310" s="218"/>
      <c r="NS310" s="218"/>
      <c r="NT310" s="218"/>
      <c r="NU310" s="218"/>
      <c r="NV310" s="218"/>
      <c r="NW310" s="218"/>
      <c r="NX310" s="218"/>
      <c r="NY310" s="218"/>
      <c r="NZ310" s="218"/>
      <c r="OA310" s="218"/>
      <c r="OB310" s="218"/>
      <c r="OC310" s="218"/>
      <c r="OD310" s="218"/>
      <c r="OE310" s="218"/>
      <c r="OF310" s="218"/>
      <c r="OG310" s="218"/>
      <c r="OH310" s="218"/>
      <c r="OI310" s="218"/>
      <c r="OJ310" s="218"/>
      <c r="OK310" s="218"/>
      <c r="OL310" s="218"/>
      <c r="OM310" s="218"/>
      <c r="ON310" s="218"/>
      <c r="OO310" s="218"/>
      <c r="OP310" s="218"/>
      <c r="OQ310" s="218"/>
      <c r="OR310" s="218"/>
      <c r="OS310" s="218"/>
      <c r="OT310" s="218"/>
      <c r="OU310" s="218"/>
      <c r="OV310" s="218"/>
      <c r="OW310" s="218"/>
      <c r="OX310" s="218"/>
      <c r="OY310" s="218"/>
      <c r="OZ310" s="218"/>
      <c r="PA310" s="218"/>
      <c r="PB310" s="218"/>
      <c r="PC310" s="218"/>
      <c r="PD310" s="218"/>
      <c r="PE310" s="218"/>
    </row>
    <row r="311" spans="1:421" s="472" customFormat="1" ht="111" customHeight="1">
      <c r="A311" s="677">
        <v>82</v>
      </c>
      <c r="B311" s="600">
        <v>7000024508</v>
      </c>
      <c r="C311" s="600">
        <v>1800</v>
      </c>
      <c r="D311" s="600">
        <v>130</v>
      </c>
      <c r="E311" s="600">
        <v>200</v>
      </c>
      <c r="F311" s="600" t="s">
        <v>528</v>
      </c>
      <c r="G311" s="599">
        <v>100044234</v>
      </c>
      <c r="H311" s="321"/>
      <c r="I311" s="322"/>
      <c r="J311" s="321"/>
      <c r="K311" s="320"/>
      <c r="L311" s="600" t="s">
        <v>617</v>
      </c>
      <c r="M311" s="600" t="s">
        <v>219</v>
      </c>
      <c r="N311" s="600">
        <v>68</v>
      </c>
      <c r="O311" s="465"/>
      <c r="P311" s="601">
        <v>18</v>
      </c>
      <c r="Q311" s="318" t="str">
        <f t="shared" si="37"/>
        <v>INCLUDED</v>
      </c>
      <c r="R311" s="318" t="str">
        <f t="shared" si="38"/>
        <v>INCLUDED</v>
      </c>
      <c r="S311" s="318" t="str">
        <f t="shared" si="39"/>
        <v>INCLUDED</v>
      </c>
      <c r="T311" s="466">
        <f t="shared" si="9"/>
        <v>0</v>
      </c>
      <c r="U311" s="300">
        <f t="shared" si="10"/>
        <v>0</v>
      </c>
      <c r="V311" s="371">
        <f>Discount!$J$36</f>
        <v>0</v>
      </c>
      <c r="W311" s="300">
        <f t="shared" si="11"/>
        <v>0</v>
      </c>
      <c r="X311" s="301">
        <f t="shared" si="12"/>
        <v>0</v>
      </c>
      <c r="Y311" s="467">
        <f t="shared" si="13"/>
        <v>0</v>
      </c>
      <c r="Z311" s="546">
        <f t="shared" si="14"/>
        <v>0</v>
      </c>
      <c r="AA311" s="467">
        <f t="shared" si="15"/>
        <v>0</v>
      </c>
      <c r="AB311" s="468">
        <f t="shared" si="16"/>
        <v>0</v>
      </c>
      <c r="AC311" s="467">
        <f t="shared" si="17"/>
        <v>0</v>
      </c>
      <c r="AD311" s="468"/>
      <c r="AE311" s="550"/>
      <c r="AF311" s="6"/>
      <c r="AG311" s="6"/>
      <c r="AH311" s="6"/>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218"/>
      <c r="BI311" s="218"/>
      <c r="BJ311" s="218"/>
      <c r="BK311" s="218"/>
      <c r="BL311" s="218"/>
      <c r="BM311" s="218"/>
      <c r="BN311" s="218"/>
      <c r="BO311" s="218"/>
      <c r="BP311" s="218"/>
      <c r="BQ311" s="218"/>
      <c r="BR311" s="218"/>
      <c r="BS311" s="218"/>
      <c r="BT311" s="218"/>
      <c r="BU311" s="218"/>
      <c r="BV311" s="218"/>
      <c r="BW311" s="218"/>
      <c r="BX311" s="218"/>
      <c r="BY311" s="218"/>
      <c r="BZ311" s="218"/>
      <c r="CA311" s="218"/>
      <c r="CB311" s="218"/>
      <c r="CC311" s="218"/>
      <c r="CD311" s="218"/>
      <c r="CE311" s="218"/>
      <c r="CF311" s="218"/>
      <c r="CG311" s="218"/>
      <c r="CH311" s="218"/>
      <c r="CI311" s="218"/>
      <c r="CJ311" s="218"/>
      <c r="CK311" s="218"/>
      <c r="CL311" s="218"/>
      <c r="CM311" s="218"/>
      <c r="CN311" s="218"/>
      <c r="CO311" s="218"/>
      <c r="CP311" s="218"/>
      <c r="CQ311" s="218"/>
      <c r="CR311" s="218"/>
      <c r="CS311" s="218"/>
      <c r="CT311" s="218"/>
      <c r="CU311" s="218"/>
      <c r="CV311" s="218"/>
      <c r="CW311" s="218"/>
      <c r="CX311" s="218"/>
      <c r="CY311" s="218"/>
      <c r="CZ311" s="218"/>
      <c r="DA311" s="218"/>
      <c r="DB311" s="218"/>
      <c r="DC311" s="218"/>
      <c r="DD311" s="218"/>
      <c r="DE311" s="218"/>
      <c r="DF311" s="218"/>
      <c r="DG311" s="218"/>
      <c r="DH311" s="218"/>
      <c r="DI311" s="218"/>
      <c r="DJ311" s="218"/>
      <c r="DK311" s="218"/>
      <c r="DL311" s="218"/>
      <c r="DM311" s="218"/>
      <c r="DN311" s="218"/>
      <c r="DO311" s="218"/>
      <c r="DP311" s="218"/>
      <c r="DQ311" s="218"/>
      <c r="DR311" s="218"/>
      <c r="DS311" s="218"/>
      <c r="DT311" s="218"/>
      <c r="DU311" s="218"/>
      <c r="DV311" s="218"/>
      <c r="DW311" s="218"/>
      <c r="DX311" s="218"/>
      <c r="DY311" s="218"/>
      <c r="DZ311" s="218"/>
      <c r="EA311" s="218"/>
      <c r="EB311" s="218"/>
      <c r="EC311" s="218"/>
      <c r="ED311" s="218"/>
      <c r="EE311" s="218"/>
      <c r="EF311" s="218"/>
      <c r="EG311" s="218"/>
      <c r="EH311" s="218"/>
      <c r="EI311" s="218"/>
      <c r="EJ311" s="218"/>
      <c r="EK311" s="218"/>
      <c r="EL311" s="218"/>
      <c r="EM311" s="218"/>
      <c r="EN311" s="218"/>
      <c r="EO311" s="218"/>
      <c r="EP311" s="218"/>
      <c r="EQ311" s="218"/>
      <c r="ER311" s="218"/>
      <c r="ES311" s="218"/>
      <c r="ET311" s="218"/>
      <c r="EU311" s="218"/>
      <c r="EV311" s="218"/>
      <c r="EW311" s="218"/>
      <c r="EX311" s="218"/>
      <c r="EY311" s="218"/>
      <c r="EZ311" s="218"/>
      <c r="FA311" s="218"/>
      <c r="FB311" s="218"/>
      <c r="FC311" s="218"/>
      <c r="FD311" s="218"/>
      <c r="FE311" s="218"/>
      <c r="FF311" s="218"/>
      <c r="FG311" s="218"/>
      <c r="FH311" s="218"/>
      <c r="FI311" s="218"/>
      <c r="FJ311" s="218"/>
      <c r="FK311" s="218"/>
      <c r="FL311" s="218"/>
      <c r="FM311" s="218"/>
      <c r="FN311" s="218"/>
      <c r="FO311" s="218"/>
      <c r="FP311" s="218"/>
      <c r="FQ311" s="218"/>
      <c r="FR311" s="218"/>
      <c r="FS311" s="218"/>
      <c r="FT311" s="218"/>
      <c r="FU311" s="218"/>
      <c r="FV311" s="218"/>
      <c r="FW311" s="218"/>
      <c r="FX311" s="218"/>
      <c r="FY311" s="218"/>
      <c r="FZ311" s="218"/>
      <c r="GA311" s="218"/>
      <c r="GB311" s="218"/>
      <c r="GC311" s="218"/>
      <c r="GD311" s="218"/>
      <c r="GE311" s="218"/>
      <c r="GF311" s="218"/>
      <c r="GG311" s="218"/>
      <c r="GH311" s="218"/>
      <c r="GI311" s="218"/>
      <c r="GJ311" s="218"/>
      <c r="GK311" s="218"/>
      <c r="GL311" s="218"/>
      <c r="GM311" s="218"/>
      <c r="GN311" s="218"/>
      <c r="GO311" s="218"/>
      <c r="GP311" s="218"/>
      <c r="GQ311" s="218"/>
      <c r="GR311" s="218"/>
      <c r="GS311" s="218"/>
      <c r="GT311" s="218"/>
      <c r="GU311" s="218"/>
      <c r="GV311" s="218"/>
      <c r="GW311" s="218"/>
      <c r="GX311" s="218"/>
      <c r="GY311" s="218"/>
      <c r="GZ311" s="218"/>
      <c r="HA311" s="218"/>
      <c r="HB311" s="218"/>
      <c r="HC311" s="218"/>
      <c r="HD311" s="218"/>
      <c r="HE311" s="218"/>
      <c r="HF311" s="218"/>
      <c r="HG311" s="218"/>
      <c r="HH311" s="218"/>
      <c r="HI311" s="218"/>
      <c r="HJ311" s="218"/>
      <c r="HK311" s="218"/>
      <c r="HL311" s="218"/>
      <c r="HM311" s="218"/>
      <c r="HN311" s="218"/>
      <c r="HO311" s="218"/>
      <c r="HP311" s="218"/>
      <c r="HQ311" s="218"/>
      <c r="HR311" s="218"/>
      <c r="HS311" s="218"/>
      <c r="HT311" s="218"/>
      <c r="HU311" s="218"/>
      <c r="HV311" s="218"/>
      <c r="HW311" s="218"/>
      <c r="HX311" s="218"/>
      <c r="HY311" s="218"/>
      <c r="HZ311" s="218"/>
      <c r="IA311" s="218"/>
      <c r="IB311" s="218"/>
      <c r="IC311" s="218"/>
      <c r="ID311" s="218"/>
      <c r="IE311" s="218"/>
      <c r="IF311" s="218"/>
      <c r="IG311" s="218"/>
      <c r="IH311" s="218"/>
      <c r="II311" s="218"/>
      <c r="IJ311" s="218"/>
      <c r="IK311" s="218"/>
      <c r="IL311" s="218"/>
      <c r="IM311" s="218"/>
      <c r="IN311" s="218"/>
      <c r="IO311" s="218"/>
      <c r="IP311" s="218"/>
      <c r="IQ311" s="218"/>
      <c r="IR311" s="218"/>
      <c r="IS311" s="218"/>
      <c r="IT311" s="218"/>
      <c r="IU311" s="218"/>
      <c r="IV311" s="218"/>
      <c r="IW311" s="218"/>
      <c r="IX311" s="218"/>
      <c r="IY311" s="218"/>
      <c r="IZ311" s="218"/>
      <c r="JA311" s="218"/>
      <c r="JB311" s="218"/>
      <c r="JC311" s="218"/>
      <c r="JD311" s="218"/>
      <c r="JE311" s="218"/>
      <c r="JF311" s="218"/>
      <c r="JG311" s="218"/>
      <c r="JH311" s="218"/>
      <c r="JI311" s="218"/>
      <c r="JJ311" s="218"/>
      <c r="JK311" s="218"/>
      <c r="JL311" s="218"/>
      <c r="JM311" s="218"/>
      <c r="JN311" s="218"/>
      <c r="JO311" s="218"/>
      <c r="JP311" s="218"/>
      <c r="JQ311" s="218"/>
      <c r="JR311" s="218"/>
      <c r="JS311" s="218"/>
      <c r="JT311" s="218"/>
      <c r="JU311" s="218"/>
      <c r="JV311" s="218"/>
      <c r="JW311" s="218"/>
      <c r="JX311" s="218"/>
      <c r="JY311" s="218"/>
      <c r="JZ311" s="218"/>
      <c r="KA311" s="218"/>
      <c r="KB311" s="218"/>
      <c r="KC311" s="218"/>
      <c r="KD311" s="218"/>
      <c r="KE311" s="218"/>
      <c r="KF311" s="218"/>
      <c r="KG311" s="218"/>
      <c r="KH311" s="218"/>
      <c r="KI311" s="218"/>
      <c r="KJ311" s="218"/>
      <c r="KK311" s="218"/>
      <c r="KL311" s="218"/>
      <c r="KM311" s="218"/>
      <c r="KN311" s="218"/>
      <c r="KO311" s="218"/>
      <c r="KP311" s="218"/>
      <c r="KQ311" s="218"/>
      <c r="KR311" s="218"/>
      <c r="KS311" s="218"/>
      <c r="KT311" s="218"/>
      <c r="KU311" s="218"/>
      <c r="KV311" s="218"/>
      <c r="KW311" s="218"/>
      <c r="KX311" s="218"/>
      <c r="KY311" s="218"/>
      <c r="KZ311" s="218"/>
      <c r="LA311" s="218"/>
      <c r="LB311" s="218"/>
      <c r="LC311" s="218"/>
      <c r="LD311" s="218"/>
      <c r="LE311" s="218"/>
      <c r="LF311" s="218"/>
      <c r="LG311" s="218"/>
      <c r="LH311" s="218"/>
      <c r="LI311" s="218"/>
      <c r="LJ311" s="218"/>
      <c r="LK311" s="218"/>
      <c r="LL311" s="218"/>
      <c r="LM311" s="218"/>
      <c r="LN311" s="218"/>
      <c r="LO311" s="218"/>
      <c r="LP311" s="218"/>
      <c r="LQ311" s="218"/>
      <c r="LR311" s="218"/>
      <c r="LS311" s="218"/>
      <c r="LT311" s="218"/>
      <c r="LU311" s="218"/>
      <c r="LV311" s="218"/>
      <c r="LW311" s="218"/>
      <c r="LX311" s="218"/>
      <c r="LY311" s="218"/>
      <c r="LZ311" s="218"/>
      <c r="MA311" s="218"/>
      <c r="MB311" s="218"/>
      <c r="MC311" s="218"/>
      <c r="MD311" s="218"/>
      <c r="ME311" s="218"/>
      <c r="MF311" s="218"/>
      <c r="MG311" s="218"/>
      <c r="MH311" s="218"/>
      <c r="MI311" s="218"/>
      <c r="MJ311" s="218"/>
      <c r="MK311" s="218"/>
      <c r="ML311" s="218"/>
      <c r="MM311" s="218"/>
      <c r="MN311" s="218"/>
      <c r="MO311" s="218"/>
      <c r="MP311" s="218"/>
      <c r="MQ311" s="218"/>
      <c r="MR311" s="218"/>
      <c r="MS311" s="218"/>
      <c r="MT311" s="218"/>
      <c r="MU311" s="218"/>
      <c r="MV311" s="218"/>
      <c r="MW311" s="218"/>
      <c r="MX311" s="218"/>
      <c r="MY311" s="218"/>
      <c r="MZ311" s="218"/>
      <c r="NA311" s="218"/>
      <c r="NB311" s="218"/>
      <c r="NC311" s="218"/>
      <c r="ND311" s="218"/>
      <c r="NE311" s="218"/>
      <c r="NF311" s="218"/>
      <c r="NG311" s="218"/>
      <c r="NH311" s="218"/>
      <c r="NI311" s="218"/>
      <c r="NJ311" s="218"/>
      <c r="NK311" s="218"/>
      <c r="NL311" s="218"/>
      <c r="NM311" s="218"/>
      <c r="NN311" s="218"/>
      <c r="NO311" s="218"/>
      <c r="NP311" s="218"/>
      <c r="NQ311" s="218"/>
      <c r="NR311" s="218"/>
      <c r="NS311" s="218"/>
      <c r="NT311" s="218"/>
      <c r="NU311" s="218"/>
      <c r="NV311" s="218"/>
      <c r="NW311" s="218"/>
      <c r="NX311" s="218"/>
      <c r="NY311" s="218"/>
      <c r="NZ311" s="218"/>
      <c r="OA311" s="218"/>
      <c r="OB311" s="218"/>
      <c r="OC311" s="218"/>
      <c r="OD311" s="218"/>
      <c r="OE311" s="218"/>
      <c r="OF311" s="218"/>
      <c r="OG311" s="218"/>
      <c r="OH311" s="218"/>
      <c r="OI311" s="218"/>
      <c r="OJ311" s="218"/>
      <c r="OK311" s="218"/>
      <c r="OL311" s="218"/>
      <c r="OM311" s="218"/>
      <c r="ON311" s="218"/>
      <c r="OO311" s="218"/>
      <c r="OP311" s="218"/>
      <c r="OQ311" s="218"/>
      <c r="OR311" s="218"/>
      <c r="OS311" s="218"/>
      <c r="OT311" s="218"/>
      <c r="OU311" s="218"/>
      <c r="OV311" s="218"/>
      <c r="OW311" s="218"/>
      <c r="OX311" s="218"/>
      <c r="OY311" s="218"/>
      <c r="OZ311" s="218"/>
      <c r="PA311" s="218"/>
      <c r="PB311" s="218"/>
      <c r="PC311" s="218"/>
      <c r="PD311" s="218"/>
      <c r="PE311" s="218"/>
    </row>
    <row r="312" spans="1:421" s="472" customFormat="1" ht="111" customHeight="1">
      <c r="A312" s="677">
        <v>83</v>
      </c>
      <c r="B312" s="600">
        <v>7000024508</v>
      </c>
      <c r="C312" s="600">
        <v>1800</v>
      </c>
      <c r="D312" s="600">
        <v>130</v>
      </c>
      <c r="E312" s="600">
        <v>210</v>
      </c>
      <c r="F312" s="600" t="s">
        <v>528</v>
      </c>
      <c r="G312" s="599">
        <v>100044233</v>
      </c>
      <c r="H312" s="321"/>
      <c r="I312" s="322"/>
      <c r="J312" s="321"/>
      <c r="K312" s="320"/>
      <c r="L312" s="600" t="s">
        <v>618</v>
      </c>
      <c r="M312" s="600" t="s">
        <v>219</v>
      </c>
      <c r="N312" s="600">
        <v>52</v>
      </c>
      <c r="O312" s="465"/>
      <c r="P312" s="601">
        <v>18</v>
      </c>
      <c r="Q312" s="318" t="str">
        <f t="shared" si="37"/>
        <v>INCLUDED</v>
      </c>
      <c r="R312" s="318" t="str">
        <f t="shared" si="38"/>
        <v>INCLUDED</v>
      </c>
      <c r="S312" s="318" t="str">
        <f t="shared" si="39"/>
        <v>INCLUDED</v>
      </c>
      <c r="T312" s="466">
        <f t="shared" ref="T312:T318" si="40">IF(S312="Included",0,S312)</f>
        <v>0</v>
      </c>
      <c r="U312" s="300">
        <f t="shared" ref="U312:U318" si="41">IF( K312="",J312*(IF(S312="Included",0,S312))/100,K312*(IF(S312="Included",0,S312)))</f>
        <v>0</v>
      </c>
      <c r="V312" s="371">
        <f>Discount!$J$36</f>
        <v>0</v>
      </c>
      <c r="W312" s="300">
        <f t="shared" ref="W312:W318" si="42">V312*T312</f>
        <v>0</v>
      </c>
      <c r="X312" s="301">
        <f t="shared" ref="X312:X318" si="43">IF(K312="",J312*W312/100,K312*W312)</f>
        <v>0</v>
      </c>
      <c r="Y312" s="467">
        <f t="shared" ref="Y312:Y318" si="44">O312*N312</f>
        <v>0</v>
      </c>
      <c r="Z312" s="546">
        <f t="shared" ref="Z312:Z318" si="45">ROUND(O312,2)</f>
        <v>0</v>
      </c>
      <c r="AA312" s="467">
        <f t="shared" ref="AA312:AA318" si="46">N312*Z312</f>
        <v>0</v>
      </c>
      <c r="AB312" s="468">
        <f t="shared" ref="AB312:AB318" si="47">IF(K312="",J312/100,K312)</f>
        <v>0</v>
      </c>
      <c r="AC312" s="467">
        <f t="shared" ref="AC312:AC318" si="48">AA312*AB312</f>
        <v>0</v>
      </c>
      <c r="AD312" s="468"/>
      <c r="AE312" s="550"/>
      <c r="AF312" s="6"/>
      <c r="AG312" s="6"/>
      <c r="AH312" s="6"/>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218"/>
      <c r="BI312" s="218"/>
      <c r="BJ312" s="218"/>
      <c r="BK312" s="218"/>
      <c r="BL312" s="218"/>
      <c r="BM312" s="218"/>
      <c r="BN312" s="218"/>
      <c r="BO312" s="218"/>
      <c r="BP312" s="218"/>
      <c r="BQ312" s="218"/>
      <c r="BR312" s="218"/>
      <c r="BS312" s="218"/>
      <c r="BT312" s="218"/>
      <c r="BU312" s="218"/>
      <c r="BV312" s="218"/>
      <c r="BW312" s="218"/>
      <c r="BX312" s="218"/>
      <c r="BY312" s="218"/>
      <c r="BZ312" s="218"/>
      <c r="CA312" s="218"/>
      <c r="CB312" s="218"/>
      <c r="CC312" s="218"/>
      <c r="CD312" s="218"/>
      <c r="CE312" s="218"/>
      <c r="CF312" s="218"/>
      <c r="CG312" s="218"/>
      <c r="CH312" s="218"/>
      <c r="CI312" s="218"/>
      <c r="CJ312" s="218"/>
      <c r="CK312" s="218"/>
      <c r="CL312" s="218"/>
      <c r="CM312" s="218"/>
      <c r="CN312" s="218"/>
      <c r="CO312" s="218"/>
      <c r="CP312" s="218"/>
      <c r="CQ312" s="218"/>
      <c r="CR312" s="218"/>
      <c r="CS312" s="218"/>
      <c r="CT312" s="218"/>
      <c r="CU312" s="218"/>
      <c r="CV312" s="218"/>
      <c r="CW312" s="218"/>
      <c r="CX312" s="218"/>
      <c r="CY312" s="218"/>
      <c r="CZ312" s="218"/>
      <c r="DA312" s="218"/>
      <c r="DB312" s="218"/>
      <c r="DC312" s="218"/>
      <c r="DD312" s="218"/>
      <c r="DE312" s="218"/>
      <c r="DF312" s="218"/>
      <c r="DG312" s="218"/>
      <c r="DH312" s="218"/>
      <c r="DI312" s="218"/>
      <c r="DJ312" s="218"/>
      <c r="DK312" s="218"/>
      <c r="DL312" s="218"/>
      <c r="DM312" s="218"/>
      <c r="DN312" s="218"/>
      <c r="DO312" s="218"/>
      <c r="DP312" s="218"/>
      <c r="DQ312" s="218"/>
      <c r="DR312" s="218"/>
      <c r="DS312" s="218"/>
      <c r="DT312" s="218"/>
      <c r="DU312" s="218"/>
      <c r="DV312" s="218"/>
      <c r="DW312" s="218"/>
      <c r="DX312" s="218"/>
      <c r="DY312" s="218"/>
      <c r="DZ312" s="218"/>
      <c r="EA312" s="218"/>
      <c r="EB312" s="218"/>
      <c r="EC312" s="218"/>
      <c r="ED312" s="218"/>
      <c r="EE312" s="218"/>
      <c r="EF312" s="218"/>
      <c r="EG312" s="218"/>
      <c r="EH312" s="218"/>
      <c r="EI312" s="218"/>
      <c r="EJ312" s="218"/>
      <c r="EK312" s="218"/>
      <c r="EL312" s="218"/>
      <c r="EM312" s="218"/>
      <c r="EN312" s="218"/>
      <c r="EO312" s="218"/>
      <c r="EP312" s="218"/>
      <c r="EQ312" s="218"/>
      <c r="ER312" s="218"/>
      <c r="ES312" s="218"/>
      <c r="ET312" s="218"/>
      <c r="EU312" s="218"/>
      <c r="EV312" s="218"/>
      <c r="EW312" s="218"/>
      <c r="EX312" s="218"/>
      <c r="EY312" s="218"/>
      <c r="EZ312" s="218"/>
      <c r="FA312" s="218"/>
      <c r="FB312" s="218"/>
      <c r="FC312" s="218"/>
      <c r="FD312" s="218"/>
      <c r="FE312" s="218"/>
      <c r="FF312" s="218"/>
      <c r="FG312" s="218"/>
      <c r="FH312" s="218"/>
      <c r="FI312" s="218"/>
      <c r="FJ312" s="218"/>
      <c r="FK312" s="218"/>
      <c r="FL312" s="218"/>
      <c r="FM312" s="218"/>
      <c r="FN312" s="218"/>
      <c r="FO312" s="218"/>
      <c r="FP312" s="218"/>
      <c r="FQ312" s="218"/>
      <c r="FR312" s="218"/>
      <c r="FS312" s="218"/>
      <c r="FT312" s="218"/>
      <c r="FU312" s="218"/>
      <c r="FV312" s="218"/>
      <c r="FW312" s="218"/>
      <c r="FX312" s="218"/>
      <c r="FY312" s="218"/>
      <c r="FZ312" s="218"/>
      <c r="GA312" s="218"/>
      <c r="GB312" s="218"/>
      <c r="GC312" s="218"/>
      <c r="GD312" s="218"/>
      <c r="GE312" s="218"/>
      <c r="GF312" s="218"/>
      <c r="GG312" s="218"/>
      <c r="GH312" s="218"/>
      <c r="GI312" s="218"/>
      <c r="GJ312" s="218"/>
      <c r="GK312" s="218"/>
      <c r="GL312" s="218"/>
      <c r="GM312" s="218"/>
      <c r="GN312" s="218"/>
      <c r="GO312" s="218"/>
      <c r="GP312" s="218"/>
      <c r="GQ312" s="218"/>
      <c r="GR312" s="218"/>
      <c r="GS312" s="218"/>
      <c r="GT312" s="218"/>
      <c r="GU312" s="218"/>
      <c r="GV312" s="218"/>
      <c r="GW312" s="218"/>
      <c r="GX312" s="218"/>
      <c r="GY312" s="218"/>
      <c r="GZ312" s="218"/>
      <c r="HA312" s="218"/>
      <c r="HB312" s="218"/>
      <c r="HC312" s="218"/>
      <c r="HD312" s="218"/>
      <c r="HE312" s="218"/>
      <c r="HF312" s="218"/>
      <c r="HG312" s="218"/>
      <c r="HH312" s="218"/>
      <c r="HI312" s="218"/>
      <c r="HJ312" s="218"/>
      <c r="HK312" s="218"/>
      <c r="HL312" s="218"/>
      <c r="HM312" s="218"/>
      <c r="HN312" s="218"/>
      <c r="HO312" s="218"/>
      <c r="HP312" s="218"/>
      <c r="HQ312" s="218"/>
      <c r="HR312" s="218"/>
      <c r="HS312" s="218"/>
      <c r="HT312" s="218"/>
      <c r="HU312" s="218"/>
      <c r="HV312" s="218"/>
      <c r="HW312" s="218"/>
      <c r="HX312" s="218"/>
      <c r="HY312" s="218"/>
      <c r="HZ312" s="218"/>
      <c r="IA312" s="218"/>
      <c r="IB312" s="218"/>
      <c r="IC312" s="218"/>
      <c r="ID312" s="218"/>
      <c r="IE312" s="218"/>
      <c r="IF312" s="218"/>
      <c r="IG312" s="218"/>
      <c r="IH312" s="218"/>
      <c r="II312" s="218"/>
      <c r="IJ312" s="218"/>
      <c r="IK312" s="218"/>
      <c r="IL312" s="218"/>
      <c r="IM312" s="218"/>
      <c r="IN312" s="218"/>
      <c r="IO312" s="218"/>
      <c r="IP312" s="218"/>
      <c r="IQ312" s="218"/>
      <c r="IR312" s="218"/>
      <c r="IS312" s="218"/>
      <c r="IT312" s="218"/>
      <c r="IU312" s="218"/>
      <c r="IV312" s="218"/>
      <c r="IW312" s="218"/>
      <c r="IX312" s="218"/>
      <c r="IY312" s="218"/>
      <c r="IZ312" s="218"/>
      <c r="JA312" s="218"/>
      <c r="JB312" s="218"/>
      <c r="JC312" s="218"/>
      <c r="JD312" s="218"/>
      <c r="JE312" s="218"/>
      <c r="JF312" s="218"/>
      <c r="JG312" s="218"/>
      <c r="JH312" s="218"/>
      <c r="JI312" s="218"/>
      <c r="JJ312" s="218"/>
      <c r="JK312" s="218"/>
      <c r="JL312" s="218"/>
      <c r="JM312" s="218"/>
      <c r="JN312" s="218"/>
      <c r="JO312" s="218"/>
      <c r="JP312" s="218"/>
      <c r="JQ312" s="218"/>
      <c r="JR312" s="218"/>
      <c r="JS312" s="218"/>
      <c r="JT312" s="218"/>
      <c r="JU312" s="218"/>
      <c r="JV312" s="218"/>
      <c r="JW312" s="218"/>
      <c r="JX312" s="218"/>
      <c r="JY312" s="218"/>
      <c r="JZ312" s="218"/>
      <c r="KA312" s="218"/>
      <c r="KB312" s="218"/>
      <c r="KC312" s="218"/>
      <c r="KD312" s="218"/>
      <c r="KE312" s="218"/>
      <c r="KF312" s="218"/>
      <c r="KG312" s="218"/>
      <c r="KH312" s="218"/>
      <c r="KI312" s="218"/>
      <c r="KJ312" s="218"/>
      <c r="KK312" s="218"/>
      <c r="KL312" s="218"/>
      <c r="KM312" s="218"/>
      <c r="KN312" s="218"/>
      <c r="KO312" s="218"/>
      <c r="KP312" s="218"/>
      <c r="KQ312" s="218"/>
      <c r="KR312" s="218"/>
      <c r="KS312" s="218"/>
      <c r="KT312" s="218"/>
      <c r="KU312" s="218"/>
      <c r="KV312" s="218"/>
      <c r="KW312" s="218"/>
      <c r="KX312" s="218"/>
      <c r="KY312" s="218"/>
      <c r="KZ312" s="218"/>
      <c r="LA312" s="218"/>
      <c r="LB312" s="218"/>
      <c r="LC312" s="218"/>
      <c r="LD312" s="218"/>
      <c r="LE312" s="218"/>
      <c r="LF312" s="218"/>
      <c r="LG312" s="218"/>
      <c r="LH312" s="218"/>
      <c r="LI312" s="218"/>
      <c r="LJ312" s="218"/>
      <c r="LK312" s="218"/>
      <c r="LL312" s="218"/>
      <c r="LM312" s="218"/>
      <c r="LN312" s="218"/>
      <c r="LO312" s="218"/>
      <c r="LP312" s="218"/>
      <c r="LQ312" s="218"/>
      <c r="LR312" s="218"/>
      <c r="LS312" s="218"/>
      <c r="LT312" s="218"/>
      <c r="LU312" s="218"/>
      <c r="LV312" s="218"/>
      <c r="LW312" s="218"/>
      <c r="LX312" s="218"/>
      <c r="LY312" s="218"/>
      <c r="LZ312" s="218"/>
      <c r="MA312" s="218"/>
      <c r="MB312" s="218"/>
      <c r="MC312" s="218"/>
      <c r="MD312" s="218"/>
      <c r="ME312" s="218"/>
      <c r="MF312" s="218"/>
      <c r="MG312" s="218"/>
      <c r="MH312" s="218"/>
      <c r="MI312" s="218"/>
      <c r="MJ312" s="218"/>
      <c r="MK312" s="218"/>
      <c r="ML312" s="218"/>
      <c r="MM312" s="218"/>
      <c r="MN312" s="218"/>
      <c r="MO312" s="218"/>
      <c r="MP312" s="218"/>
      <c r="MQ312" s="218"/>
      <c r="MR312" s="218"/>
      <c r="MS312" s="218"/>
      <c r="MT312" s="218"/>
      <c r="MU312" s="218"/>
      <c r="MV312" s="218"/>
      <c r="MW312" s="218"/>
      <c r="MX312" s="218"/>
      <c r="MY312" s="218"/>
      <c r="MZ312" s="218"/>
      <c r="NA312" s="218"/>
      <c r="NB312" s="218"/>
      <c r="NC312" s="218"/>
      <c r="ND312" s="218"/>
      <c r="NE312" s="218"/>
      <c r="NF312" s="218"/>
      <c r="NG312" s="218"/>
      <c r="NH312" s="218"/>
      <c r="NI312" s="218"/>
      <c r="NJ312" s="218"/>
      <c r="NK312" s="218"/>
      <c r="NL312" s="218"/>
      <c r="NM312" s="218"/>
      <c r="NN312" s="218"/>
      <c r="NO312" s="218"/>
      <c r="NP312" s="218"/>
      <c r="NQ312" s="218"/>
      <c r="NR312" s="218"/>
      <c r="NS312" s="218"/>
      <c r="NT312" s="218"/>
      <c r="NU312" s="218"/>
      <c r="NV312" s="218"/>
      <c r="NW312" s="218"/>
      <c r="NX312" s="218"/>
      <c r="NY312" s="218"/>
      <c r="NZ312" s="218"/>
      <c r="OA312" s="218"/>
      <c r="OB312" s="218"/>
      <c r="OC312" s="218"/>
      <c r="OD312" s="218"/>
      <c r="OE312" s="218"/>
      <c r="OF312" s="218"/>
      <c r="OG312" s="218"/>
      <c r="OH312" s="218"/>
      <c r="OI312" s="218"/>
      <c r="OJ312" s="218"/>
      <c r="OK312" s="218"/>
      <c r="OL312" s="218"/>
      <c r="OM312" s="218"/>
      <c r="ON312" s="218"/>
      <c r="OO312" s="218"/>
      <c r="OP312" s="218"/>
      <c r="OQ312" s="218"/>
      <c r="OR312" s="218"/>
      <c r="OS312" s="218"/>
      <c r="OT312" s="218"/>
      <c r="OU312" s="218"/>
      <c r="OV312" s="218"/>
      <c r="OW312" s="218"/>
      <c r="OX312" s="218"/>
      <c r="OY312" s="218"/>
      <c r="OZ312" s="218"/>
      <c r="PA312" s="218"/>
      <c r="PB312" s="218"/>
      <c r="PC312" s="218"/>
      <c r="PD312" s="218"/>
      <c r="PE312" s="218"/>
    </row>
    <row r="313" spans="1:421" s="472" customFormat="1" ht="111" customHeight="1">
      <c r="A313" s="677">
        <v>84</v>
      </c>
      <c r="B313" s="600">
        <v>7000024508</v>
      </c>
      <c r="C313" s="600">
        <v>1800</v>
      </c>
      <c r="D313" s="600">
        <v>130</v>
      </c>
      <c r="E313" s="600">
        <v>220</v>
      </c>
      <c r="F313" s="600" t="s">
        <v>528</v>
      </c>
      <c r="G313" s="599">
        <v>100044232</v>
      </c>
      <c r="H313" s="321"/>
      <c r="I313" s="322"/>
      <c r="J313" s="321"/>
      <c r="K313" s="320"/>
      <c r="L313" s="600" t="s">
        <v>619</v>
      </c>
      <c r="M313" s="600" t="s">
        <v>219</v>
      </c>
      <c r="N313" s="600">
        <v>58</v>
      </c>
      <c r="O313" s="465"/>
      <c r="P313" s="601">
        <v>18</v>
      </c>
      <c r="Q313" s="318" t="str">
        <f t="shared" ref="Q313:Q318" si="49">IF(O313=0, "INCLUDED", IF(ISERROR(O313*N313), O313, O313*N313))</f>
        <v>INCLUDED</v>
      </c>
      <c r="R313" s="318" t="str">
        <f t="shared" ref="R313:R427" si="50">IF(P313="", "INCLUDED", IF(ISERROR((P313*Q313)/100), Q313, (P313*Q313)/100))</f>
        <v>INCLUDED</v>
      </c>
      <c r="S313" s="318" t="str">
        <f t="shared" ref="S313:S318" si="51">IF(O313=0,"INCLUDED",IF(ISERROR(R313+Q313),Q313,(Q313+R313)))</f>
        <v>INCLUDED</v>
      </c>
      <c r="T313" s="466">
        <f t="shared" si="40"/>
        <v>0</v>
      </c>
      <c r="U313" s="300">
        <f t="shared" si="41"/>
        <v>0</v>
      </c>
      <c r="V313" s="371">
        <f>Discount!$J$36</f>
        <v>0</v>
      </c>
      <c r="W313" s="300">
        <f t="shared" si="42"/>
        <v>0</v>
      </c>
      <c r="X313" s="301">
        <f t="shared" si="43"/>
        <v>0</v>
      </c>
      <c r="Y313" s="467">
        <f t="shared" si="44"/>
        <v>0</v>
      </c>
      <c r="Z313" s="546">
        <f t="shared" si="45"/>
        <v>0</v>
      </c>
      <c r="AA313" s="467">
        <f t="shared" si="46"/>
        <v>0</v>
      </c>
      <c r="AB313" s="468">
        <f t="shared" si="47"/>
        <v>0</v>
      </c>
      <c r="AC313" s="467">
        <f t="shared" si="48"/>
        <v>0</v>
      </c>
      <c r="AD313" s="468"/>
      <c r="AE313" s="550"/>
      <c r="AF313" s="6"/>
      <c r="AG313" s="6"/>
      <c r="AH313" s="6"/>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218"/>
      <c r="BI313" s="218"/>
      <c r="BJ313" s="218"/>
      <c r="BK313" s="218"/>
      <c r="BL313" s="218"/>
      <c r="BM313" s="218"/>
      <c r="BN313" s="218"/>
      <c r="BO313" s="218"/>
      <c r="BP313" s="218"/>
      <c r="BQ313" s="218"/>
      <c r="BR313" s="218"/>
      <c r="BS313" s="218"/>
      <c r="BT313" s="218"/>
      <c r="BU313" s="218"/>
      <c r="BV313" s="218"/>
      <c r="BW313" s="218"/>
      <c r="BX313" s="218"/>
      <c r="BY313" s="218"/>
      <c r="BZ313" s="218"/>
      <c r="CA313" s="218"/>
      <c r="CB313" s="218"/>
      <c r="CC313" s="218"/>
      <c r="CD313" s="218"/>
      <c r="CE313" s="218"/>
      <c r="CF313" s="218"/>
      <c r="CG313" s="218"/>
      <c r="CH313" s="218"/>
      <c r="CI313" s="218"/>
      <c r="CJ313" s="218"/>
      <c r="CK313" s="218"/>
      <c r="CL313" s="218"/>
      <c r="CM313" s="218"/>
      <c r="CN313" s="218"/>
      <c r="CO313" s="218"/>
      <c r="CP313" s="218"/>
      <c r="CQ313" s="218"/>
      <c r="CR313" s="218"/>
      <c r="CS313" s="218"/>
      <c r="CT313" s="218"/>
      <c r="CU313" s="218"/>
      <c r="CV313" s="218"/>
      <c r="CW313" s="218"/>
      <c r="CX313" s="218"/>
      <c r="CY313" s="218"/>
      <c r="CZ313" s="218"/>
      <c r="DA313" s="218"/>
      <c r="DB313" s="218"/>
      <c r="DC313" s="218"/>
      <c r="DD313" s="218"/>
      <c r="DE313" s="218"/>
      <c r="DF313" s="218"/>
      <c r="DG313" s="218"/>
      <c r="DH313" s="218"/>
      <c r="DI313" s="218"/>
      <c r="DJ313" s="218"/>
      <c r="DK313" s="218"/>
      <c r="DL313" s="218"/>
      <c r="DM313" s="218"/>
      <c r="DN313" s="218"/>
      <c r="DO313" s="218"/>
      <c r="DP313" s="218"/>
      <c r="DQ313" s="218"/>
      <c r="DR313" s="218"/>
      <c r="DS313" s="218"/>
      <c r="DT313" s="218"/>
      <c r="DU313" s="218"/>
      <c r="DV313" s="218"/>
      <c r="DW313" s="218"/>
      <c r="DX313" s="218"/>
      <c r="DY313" s="218"/>
      <c r="DZ313" s="218"/>
      <c r="EA313" s="218"/>
      <c r="EB313" s="218"/>
      <c r="EC313" s="218"/>
      <c r="ED313" s="218"/>
      <c r="EE313" s="218"/>
      <c r="EF313" s="218"/>
      <c r="EG313" s="218"/>
      <c r="EH313" s="218"/>
      <c r="EI313" s="218"/>
      <c r="EJ313" s="218"/>
      <c r="EK313" s="218"/>
      <c r="EL313" s="218"/>
      <c r="EM313" s="218"/>
      <c r="EN313" s="218"/>
      <c r="EO313" s="218"/>
      <c r="EP313" s="218"/>
      <c r="EQ313" s="218"/>
      <c r="ER313" s="218"/>
      <c r="ES313" s="218"/>
      <c r="ET313" s="218"/>
      <c r="EU313" s="218"/>
      <c r="EV313" s="218"/>
      <c r="EW313" s="218"/>
      <c r="EX313" s="218"/>
      <c r="EY313" s="218"/>
      <c r="EZ313" s="218"/>
      <c r="FA313" s="218"/>
      <c r="FB313" s="218"/>
      <c r="FC313" s="218"/>
      <c r="FD313" s="218"/>
      <c r="FE313" s="218"/>
      <c r="FF313" s="218"/>
      <c r="FG313" s="218"/>
      <c r="FH313" s="218"/>
      <c r="FI313" s="218"/>
      <c r="FJ313" s="218"/>
      <c r="FK313" s="218"/>
      <c r="FL313" s="218"/>
      <c r="FM313" s="218"/>
      <c r="FN313" s="218"/>
      <c r="FO313" s="218"/>
      <c r="FP313" s="218"/>
      <c r="FQ313" s="218"/>
      <c r="FR313" s="218"/>
      <c r="FS313" s="218"/>
      <c r="FT313" s="218"/>
      <c r="FU313" s="218"/>
      <c r="FV313" s="218"/>
      <c r="FW313" s="218"/>
      <c r="FX313" s="218"/>
      <c r="FY313" s="218"/>
      <c r="FZ313" s="218"/>
      <c r="GA313" s="218"/>
      <c r="GB313" s="218"/>
      <c r="GC313" s="218"/>
      <c r="GD313" s="218"/>
      <c r="GE313" s="218"/>
      <c r="GF313" s="218"/>
      <c r="GG313" s="218"/>
      <c r="GH313" s="218"/>
      <c r="GI313" s="218"/>
      <c r="GJ313" s="218"/>
      <c r="GK313" s="218"/>
      <c r="GL313" s="218"/>
      <c r="GM313" s="218"/>
      <c r="GN313" s="218"/>
      <c r="GO313" s="218"/>
      <c r="GP313" s="218"/>
      <c r="GQ313" s="218"/>
      <c r="GR313" s="218"/>
      <c r="GS313" s="218"/>
      <c r="GT313" s="218"/>
      <c r="GU313" s="218"/>
      <c r="GV313" s="218"/>
      <c r="GW313" s="218"/>
      <c r="GX313" s="218"/>
      <c r="GY313" s="218"/>
      <c r="GZ313" s="218"/>
      <c r="HA313" s="218"/>
      <c r="HB313" s="218"/>
      <c r="HC313" s="218"/>
      <c r="HD313" s="218"/>
      <c r="HE313" s="218"/>
      <c r="HF313" s="218"/>
      <c r="HG313" s="218"/>
      <c r="HH313" s="218"/>
      <c r="HI313" s="218"/>
      <c r="HJ313" s="218"/>
      <c r="HK313" s="218"/>
      <c r="HL313" s="218"/>
      <c r="HM313" s="218"/>
      <c r="HN313" s="218"/>
      <c r="HO313" s="218"/>
      <c r="HP313" s="218"/>
      <c r="HQ313" s="218"/>
      <c r="HR313" s="218"/>
      <c r="HS313" s="218"/>
      <c r="HT313" s="218"/>
      <c r="HU313" s="218"/>
      <c r="HV313" s="218"/>
      <c r="HW313" s="218"/>
      <c r="HX313" s="218"/>
      <c r="HY313" s="218"/>
      <c r="HZ313" s="218"/>
      <c r="IA313" s="218"/>
      <c r="IB313" s="218"/>
      <c r="IC313" s="218"/>
      <c r="ID313" s="218"/>
      <c r="IE313" s="218"/>
      <c r="IF313" s="218"/>
      <c r="IG313" s="218"/>
      <c r="IH313" s="218"/>
      <c r="II313" s="218"/>
      <c r="IJ313" s="218"/>
      <c r="IK313" s="218"/>
      <c r="IL313" s="218"/>
      <c r="IM313" s="218"/>
      <c r="IN313" s="218"/>
      <c r="IO313" s="218"/>
      <c r="IP313" s="218"/>
      <c r="IQ313" s="218"/>
      <c r="IR313" s="218"/>
      <c r="IS313" s="218"/>
      <c r="IT313" s="218"/>
      <c r="IU313" s="218"/>
      <c r="IV313" s="218"/>
      <c r="IW313" s="218"/>
      <c r="IX313" s="218"/>
      <c r="IY313" s="218"/>
      <c r="IZ313" s="218"/>
      <c r="JA313" s="218"/>
      <c r="JB313" s="218"/>
      <c r="JC313" s="218"/>
      <c r="JD313" s="218"/>
      <c r="JE313" s="218"/>
      <c r="JF313" s="218"/>
      <c r="JG313" s="218"/>
      <c r="JH313" s="218"/>
      <c r="JI313" s="218"/>
      <c r="JJ313" s="218"/>
      <c r="JK313" s="218"/>
      <c r="JL313" s="218"/>
      <c r="JM313" s="218"/>
      <c r="JN313" s="218"/>
      <c r="JO313" s="218"/>
      <c r="JP313" s="218"/>
      <c r="JQ313" s="218"/>
      <c r="JR313" s="218"/>
      <c r="JS313" s="218"/>
      <c r="JT313" s="218"/>
      <c r="JU313" s="218"/>
      <c r="JV313" s="218"/>
      <c r="JW313" s="218"/>
      <c r="JX313" s="218"/>
      <c r="JY313" s="218"/>
      <c r="JZ313" s="218"/>
      <c r="KA313" s="218"/>
      <c r="KB313" s="218"/>
      <c r="KC313" s="218"/>
      <c r="KD313" s="218"/>
      <c r="KE313" s="218"/>
      <c r="KF313" s="218"/>
      <c r="KG313" s="218"/>
      <c r="KH313" s="218"/>
      <c r="KI313" s="218"/>
      <c r="KJ313" s="218"/>
      <c r="KK313" s="218"/>
      <c r="KL313" s="218"/>
      <c r="KM313" s="218"/>
      <c r="KN313" s="218"/>
      <c r="KO313" s="218"/>
      <c r="KP313" s="218"/>
      <c r="KQ313" s="218"/>
      <c r="KR313" s="218"/>
      <c r="KS313" s="218"/>
      <c r="KT313" s="218"/>
      <c r="KU313" s="218"/>
      <c r="KV313" s="218"/>
      <c r="KW313" s="218"/>
      <c r="KX313" s="218"/>
      <c r="KY313" s="218"/>
      <c r="KZ313" s="218"/>
      <c r="LA313" s="218"/>
      <c r="LB313" s="218"/>
      <c r="LC313" s="218"/>
      <c r="LD313" s="218"/>
      <c r="LE313" s="218"/>
      <c r="LF313" s="218"/>
      <c r="LG313" s="218"/>
      <c r="LH313" s="218"/>
      <c r="LI313" s="218"/>
      <c r="LJ313" s="218"/>
      <c r="LK313" s="218"/>
      <c r="LL313" s="218"/>
      <c r="LM313" s="218"/>
      <c r="LN313" s="218"/>
      <c r="LO313" s="218"/>
      <c r="LP313" s="218"/>
      <c r="LQ313" s="218"/>
      <c r="LR313" s="218"/>
      <c r="LS313" s="218"/>
      <c r="LT313" s="218"/>
      <c r="LU313" s="218"/>
      <c r="LV313" s="218"/>
      <c r="LW313" s="218"/>
      <c r="LX313" s="218"/>
      <c r="LY313" s="218"/>
      <c r="LZ313" s="218"/>
      <c r="MA313" s="218"/>
      <c r="MB313" s="218"/>
      <c r="MC313" s="218"/>
      <c r="MD313" s="218"/>
      <c r="ME313" s="218"/>
      <c r="MF313" s="218"/>
      <c r="MG313" s="218"/>
      <c r="MH313" s="218"/>
      <c r="MI313" s="218"/>
      <c r="MJ313" s="218"/>
      <c r="MK313" s="218"/>
      <c r="ML313" s="218"/>
      <c r="MM313" s="218"/>
      <c r="MN313" s="218"/>
      <c r="MO313" s="218"/>
      <c r="MP313" s="218"/>
      <c r="MQ313" s="218"/>
      <c r="MR313" s="218"/>
      <c r="MS313" s="218"/>
      <c r="MT313" s="218"/>
      <c r="MU313" s="218"/>
      <c r="MV313" s="218"/>
      <c r="MW313" s="218"/>
      <c r="MX313" s="218"/>
      <c r="MY313" s="218"/>
      <c r="MZ313" s="218"/>
      <c r="NA313" s="218"/>
      <c r="NB313" s="218"/>
      <c r="NC313" s="218"/>
      <c r="ND313" s="218"/>
      <c r="NE313" s="218"/>
      <c r="NF313" s="218"/>
      <c r="NG313" s="218"/>
      <c r="NH313" s="218"/>
      <c r="NI313" s="218"/>
      <c r="NJ313" s="218"/>
      <c r="NK313" s="218"/>
      <c r="NL313" s="218"/>
      <c r="NM313" s="218"/>
      <c r="NN313" s="218"/>
      <c r="NO313" s="218"/>
      <c r="NP313" s="218"/>
      <c r="NQ313" s="218"/>
      <c r="NR313" s="218"/>
      <c r="NS313" s="218"/>
      <c r="NT313" s="218"/>
      <c r="NU313" s="218"/>
      <c r="NV313" s="218"/>
      <c r="NW313" s="218"/>
      <c r="NX313" s="218"/>
      <c r="NY313" s="218"/>
      <c r="NZ313" s="218"/>
      <c r="OA313" s="218"/>
      <c r="OB313" s="218"/>
      <c r="OC313" s="218"/>
      <c r="OD313" s="218"/>
      <c r="OE313" s="218"/>
      <c r="OF313" s="218"/>
      <c r="OG313" s="218"/>
      <c r="OH313" s="218"/>
      <c r="OI313" s="218"/>
      <c r="OJ313" s="218"/>
      <c r="OK313" s="218"/>
      <c r="OL313" s="218"/>
      <c r="OM313" s="218"/>
      <c r="ON313" s="218"/>
      <c r="OO313" s="218"/>
      <c r="OP313" s="218"/>
      <c r="OQ313" s="218"/>
      <c r="OR313" s="218"/>
      <c r="OS313" s="218"/>
      <c r="OT313" s="218"/>
      <c r="OU313" s="218"/>
      <c r="OV313" s="218"/>
      <c r="OW313" s="218"/>
      <c r="OX313" s="218"/>
      <c r="OY313" s="218"/>
      <c r="OZ313" s="218"/>
      <c r="PA313" s="218"/>
      <c r="PB313" s="218"/>
      <c r="PC313" s="218"/>
      <c r="PD313" s="218"/>
      <c r="PE313" s="218"/>
    </row>
    <row r="314" spans="1:421" s="472" customFormat="1" ht="111" customHeight="1">
      <c r="A314" s="677">
        <v>85</v>
      </c>
      <c r="B314" s="600">
        <v>7000024508</v>
      </c>
      <c r="C314" s="600">
        <v>1800</v>
      </c>
      <c r="D314" s="600">
        <v>130</v>
      </c>
      <c r="E314" s="600">
        <v>230</v>
      </c>
      <c r="F314" s="600" t="s">
        <v>528</v>
      </c>
      <c r="G314" s="599">
        <v>100044231</v>
      </c>
      <c r="H314" s="321"/>
      <c r="I314" s="322"/>
      <c r="J314" s="321"/>
      <c r="K314" s="320"/>
      <c r="L314" s="600" t="s">
        <v>620</v>
      </c>
      <c r="M314" s="600" t="s">
        <v>219</v>
      </c>
      <c r="N314" s="600">
        <v>96</v>
      </c>
      <c r="O314" s="465"/>
      <c r="P314" s="601">
        <v>18</v>
      </c>
      <c r="Q314" s="318" t="str">
        <f t="shared" si="49"/>
        <v>INCLUDED</v>
      </c>
      <c r="R314" s="318" t="str">
        <f t="shared" si="50"/>
        <v>INCLUDED</v>
      </c>
      <c r="S314" s="318" t="str">
        <f t="shared" si="51"/>
        <v>INCLUDED</v>
      </c>
      <c r="T314" s="466">
        <f t="shared" si="40"/>
        <v>0</v>
      </c>
      <c r="U314" s="300">
        <f t="shared" si="41"/>
        <v>0</v>
      </c>
      <c r="V314" s="371">
        <f>Discount!$J$36</f>
        <v>0</v>
      </c>
      <c r="W314" s="300">
        <f t="shared" si="42"/>
        <v>0</v>
      </c>
      <c r="X314" s="301">
        <f t="shared" si="43"/>
        <v>0</v>
      </c>
      <c r="Y314" s="467">
        <f t="shared" si="44"/>
        <v>0</v>
      </c>
      <c r="Z314" s="546">
        <f t="shared" si="45"/>
        <v>0</v>
      </c>
      <c r="AA314" s="467">
        <f t="shared" si="46"/>
        <v>0</v>
      </c>
      <c r="AB314" s="468">
        <f t="shared" si="47"/>
        <v>0</v>
      </c>
      <c r="AC314" s="467">
        <f t="shared" si="48"/>
        <v>0</v>
      </c>
      <c r="AD314" s="468"/>
      <c r="AE314" s="550"/>
      <c r="AF314" s="6"/>
      <c r="AG314" s="6"/>
      <c r="AH314" s="6"/>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218"/>
      <c r="BI314" s="218"/>
      <c r="BJ314" s="218"/>
      <c r="BK314" s="218"/>
      <c r="BL314" s="218"/>
      <c r="BM314" s="218"/>
      <c r="BN314" s="218"/>
      <c r="BO314" s="218"/>
      <c r="BP314" s="218"/>
      <c r="BQ314" s="218"/>
      <c r="BR314" s="218"/>
      <c r="BS314" s="218"/>
      <c r="BT314" s="218"/>
      <c r="BU314" s="218"/>
      <c r="BV314" s="218"/>
      <c r="BW314" s="218"/>
      <c r="BX314" s="218"/>
      <c r="BY314" s="218"/>
      <c r="BZ314" s="218"/>
      <c r="CA314" s="218"/>
      <c r="CB314" s="218"/>
      <c r="CC314" s="218"/>
      <c r="CD314" s="218"/>
      <c r="CE314" s="218"/>
      <c r="CF314" s="218"/>
      <c r="CG314" s="218"/>
      <c r="CH314" s="218"/>
      <c r="CI314" s="218"/>
      <c r="CJ314" s="218"/>
      <c r="CK314" s="218"/>
      <c r="CL314" s="218"/>
      <c r="CM314" s="218"/>
      <c r="CN314" s="218"/>
      <c r="CO314" s="218"/>
      <c r="CP314" s="218"/>
      <c r="CQ314" s="218"/>
      <c r="CR314" s="218"/>
      <c r="CS314" s="218"/>
      <c r="CT314" s="218"/>
      <c r="CU314" s="218"/>
      <c r="CV314" s="218"/>
      <c r="CW314" s="218"/>
      <c r="CX314" s="218"/>
      <c r="CY314" s="218"/>
      <c r="CZ314" s="218"/>
      <c r="DA314" s="218"/>
      <c r="DB314" s="218"/>
      <c r="DC314" s="218"/>
      <c r="DD314" s="218"/>
      <c r="DE314" s="218"/>
      <c r="DF314" s="218"/>
      <c r="DG314" s="218"/>
      <c r="DH314" s="218"/>
      <c r="DI314" s="218"/>
      <c r="DJ314" s="218"/>
      <c r="DK314" s="218"/>
      <c r="DL314" s="218"/>
      <c r="DM314" s="218"/>
      <c r="DN314" s="218"/>
      <c r="DO314" s="218"/>
      <c r="DP314" s="218"/>
      <c r="DQ314" s="218"/>
      <c r="DR314" s="218"/>
      <c r="DS314" s="218"/>
      <c r="DT314" s="218"/>
      <c r="DU314" s="218"/>
      <c r="DV314" s="218"/>
      <c r="DW314" s="218"/>
      <c r="DX314" s="218"/>
      <c r="DY314" s="218"/>
      <c r="DZ314" s="218"/>
      <c r="EA314" s="218"/>
      <c r="EB314" s="218"/>
      <c r="EC314" s="218"/>
      <c r="ED314" s="218"/>
      <c r="EE314" s="218"/>
      <c r="EF314" s="218"/>
      <c r="EG314" s="218"/>
      <c r="EH314" s="218"/>
      <c r="EI314" s="218"/>
      <c r="EJ314" s="218"/>
      <c r="EK314" s="218"/>
      <c r="EL314" s="218"/>
      <c r="EM314" s="218"/>
      <c r="EN314" s="218"/>
      <c r="EO314" s="218"/>
      <c r="EP314" s="218"/>
      <c r="EQ314" s="218"/>
      <c r="ER314" s="218"/>
      <c r="ES314" s="218"/>
      <c r="ET314" s="218"/>
      <c r="EU314" s="218"/>
      <c r="EV314" s="218"/>
      <c r="EW314" s="218"/>
      <c r="EX314" s="218"/>
      <c r="EY314" s="218"/>
      <c r="EZ314" s="218"/>
      <c r="FA314" s="218"/>
      <c r="FB314" s="218"/>
      <c r="FC314" s="218"/>
      <c r="FD314" s="218"/>
      <c r="FE314" s="218"/>
      <c r="FF314" s="218"/>
      <c r="FG314" s="218"/>
      <c r="FH314" s="218"/>
      <c r="FI314" s="218"/>
      <c r="FJ314" s="218"/>
      <c r="FK314" s="218"/>
      <c r="FL314" s="218"/>
      <c r="FM314" s="218"/>
      <c r="FN314" s="218"/>
      <c r="FO314" s="218"/>
      <c r="FP314" s="218"/>
      <c r="FQ314" s="218"/>
      <c r="FR314" s="218"/>
      <c r="FS314" s="218"/>
      <c r="FT314" s="218"/>
      <c r="FU314" s="218"/>
      <c r="FV314" s="218"/>
      <c r="FW314" s="218"/>
      <c r="FX314" s="218"/>
      <c r="FY314" s="218"/>
      <c r="FZ314" s="218"/>
      <c r="GA314" s="218"/>
      <c r="GB314" s="218"/>
      <c r="GC314" s="218"/>
      <c r="GD314" s="218"/>
      <c r="GE314" s="218"/>
      <c r="GF314" s="218"/>
      <c r="GG314" s="218"/>
      <c r="GH314" s="218"/>
      <c r="GI314" s="218"/>
      <c r="GJ314" s="218"/>
      <c r="GK314" s="218"/>
      <c r="GL314" s="218"/>
      <c r="GM314" s="218"/>
      <c r="GN314" s="218"/>
      <c r="GO314" s="218"/>
      <c r="GP314" s="218"/>
      <c r="GQ314" s="218"/>
      <c r="GR314" s="218"/>
      <c r="GS314" s="218"/>
      <c r="GT314" s="218"/>
      <c r="GU314" s="218"/>
      <c r="GV314" s="218"/>
      <c r="GW314" s="218"/>
      <c r="GX314" s="218"/>
      <c r="GY314" s="218"/>
      <c r="GZ314" s="218"/>
      <c r="HA314" s="218"/>
      <c r="HB314" s="218"/>
      <c r="HC314" s="218"/>
      <c r="HD314" s="218"/>
      <c r="HE314" s="218"/>
      <c r="HF314" s="218"/>
      <c r="HG314" s="218"/>
      <c r="HH314" s="218"/>
      <c r="HI314" s="218"/>
      <c r="HJ314" s="218"/>
      <c r="HK314" s="218"/>
      <c r="HL314" s="218"/>
      <c r="HM314" s="218"/>
      <c r="HN314" s="218"/>
      <c r="HO314" s="218"/>
      <c r="HP314" s="218"/>
      <c r="HQ314" s="218"/>
      <c r="HR314" s="218"/>
      <c r="HS314" s="218"/>
      <c r="HT314" s="218"/>
      <c r="HU314" s="218"/>
      <c r="HV314" s="218"/>
      <c r="HW314" s="218"/>
      <c r="HX314" s="218"/>
      <c r="HY314" s="218"/>
      <c r="HZ314" s="218"/>
      <c r="IA314" s="218"/>
      <c r="IB314" s="218"/>
      <c r="IC314" s="218"/>
      <c r="ID314" s="218"/>
      <c r="IE314" s="218"/>
      <c r="IF314" s="218"/>
      <c r="IG314" s="218"/>
      <c r="IH314" s="218"/>
      <c r="II314" s="218"/>
      <c r="IJ314" s="218"/>
      <c r="IK314" s="218"/>
      <c r="IL314" s="218"/>
      <c r="IM314" s="218"/>
      <c r="IN314" s="218"/>
      <c r="IO314" s="218"/>
      <c r="IP314" s="218"/>
      <c r="IQ314" s="218"/>
      <c r="IR314" s="218"/>
      <c r="IS314" s="218"/>
      <c r="IT314" s="218"/>
      <c r="IU314" s="218"/>
      <c r="IV314" s="218"/>
      <c r="IW314" s="218"/>
      <c r="IX314" s="218"/>
      <c r="IY314" s="218"/>
      <c r="IZ314" s="218"/>
      <c r="JA314" s="218"/>
      <c r="JB314" s="218"/>
      <c r="JC314" s="218"/>
      <c r="JD314" s="218"/>
      <c r="JE314" s="218"/>
      <c r="JF314" s="218"/>
      <c r="JG314" s="218"/>
      <c r="JH314" s="218"/>
      <c r="JI314" s="218"/>
      <c r="JJ314" s="218"/>
      <c r="JK314" s="218"/>
      <c r="JL314" s="218"/>
      <c r="JM314" s="218"/>
      <c r="JN314" s="218"/>
      <c r="JO314" s="218"/>
      <c r="JP314" s="218"/>
      <c r="JQ314" s="218"/>
      <c r="JR314" s="218"/>
      <c r="JS314" s="218"/>
      <c r="JT314" s="218"/>
      <c r="JU314" s="218"/>
      <c r="JV314" s="218"/>
      <c r="JW314" s="218"/>
      <c r="JX314" s="218"/>
      <c r="JY314" s="218"/>
      <c r="JZ314" s="218"/>
      <c r="KA314" s="218"/>
      <c r="KB314" s="218"/>
      <c r="KC314" s="218"/>
      <c r="KD314" s="218"/>
      <c r="KE314" s="218"/>
      <c r="KF314" s="218"/>
      <c r="KG314" s="218"/>
      <c r="KH314" s="218"/>
      <c r="KI314" s="218"/>
      <c r="KJ314" s="218"/>
      <c r="KK314" s="218"/>
      <c r="KL314" s="218"/>
      <c r="KM314" s="218"/>
      <c r="KN314" s="218"/>
      <c r="KO314" s="218"/>
      <c r="KP314" s="218"/>
      <c r="KQ314" s="218"/>
      <c r="KR314" s="218"/>
      <c r="KS314" s="218"/>
      <c r="KT314" s="218"/>
      <c r="KU314" s="218"/>
      <c r="KV314" s="218"/>
      <c r="KW314" s="218"/>
      <c r="KX314" s="218"/>
      <c r="KY314" s="218"/>
      <c r="KZ314" s="218"/>
      <c r="LA314" s="218"/>
      <c r="LB314" s="218"/>
      <c r="LC314" s="218"/>
      <c r="LD314" s="218"/>
      <c r="LE314" s="218"/>
      <c r="LF314" s="218"/>
      <c r="LG314" s="218"/>
      <c r="LH314" s="218"/>
      <c r="LI314" s="218"/>
      <c r="LJ314" s="218"/>
      <c r="LK314" s="218"/>
      <c r="LL314" s="218"/>
      <c r="LM314" s="218"/>
      <c r="LN314" s="218"/>
      <c r="LO314" s="218"/>
      <c r="LP314" s="218"/>
      <c r="LQ314" s="218"/>
      <c r="LR314" s="218"/>
      <c r="LS314" s="218"/>
      <c r="LT314" s="218"/>
      <c r="LU314" s="218"/>
      <c r="LV314" s="218"/>
      <c r="LW314" s="218"/>
      <c r="LX314" s="218"/>
      <c r="LY314" s="218"/>
      <c r="LZ314" s="218"/>
      <c r="MA314" s="218"/>
      <c r="MB314" s="218"/>
      <c r="MC314" s="218"/>
      <c r="MD314" s="218"/>
      <c r="ME314" s="218"/>
      <c r="MF314" s="218"/>
      <c r="MG314" s="218"/>
      <c r="MH314" s="218"/>
      <c r="MI314" s="218"/>
      <c r="MJ314" s="218"/>
      <c r="MK314" s="218"/>
      <c r="ML314" s="218"/>
      <c r="MM314" s="218"/>
      <c r="MN314" s="218"/>
      <c r="MO314" s="218"/>
      <c r="MP314" s="218"/>
      <c r="MQ314" s="218"/>
      <c r="MR314" s="218"/>
      <c r="MS314" s="218"/>
      <c r="MT314" s="218"/>
      <c r="MU314" s="218"/>
      <c r="MV314" s="218"/>
      <c r="MW314" s="218"/>
      <c r="MX314" s="218"/>
      <c r="MY314" s="218"/>
      <c r="MZ314" s="218"/>
      <c r="NA314" s="218"/>
      <c r="NB314" s="218"/>
      <c r="NC314" s="218"/>
      <c r="ND314" s="218"/>
      <c r="NE314" s="218"/>
      <c r="NF314" s="218"/>
      <c r="NG314" s="218"/>
      <c r="NH314" s="218"/>
      <c r="NI314" s="218"/>
      <c r="NJ314" s="218"/>
      <c r="NK314" s="218"/>
      <c r="NL314" s="218"/>
      <c r="NM314" s="218"/>
      <c r="NN314" s="218"/>
      <c r="NO314" s="218"/>
      <c r="NP314" s="218"/>
      <c r="NQ314" s="218"/>
      <c r="NR314" s="218"/>
      <c r="NS314" s="218"/>
      <c r="NT314" s="218"/>
      <c r="NU314" s="218"/>
      <c r="NV314" s="218"/>
      <c r="NW314" s="218"/>
      <c r="NX314" s="218"/>
      <c r="NY314" s="218"/>
      <c r="NZ314" s="218"/>
      <c r="OA314" s="218"/>
      <c r="OB314" s="218"/>
      <c r="OC314" s="218"/>
      <c r="OD314" s="218"/>
      <c r="OE314" s="218"/>
      <c r="OF314" s="218"/>
      <c r="OG314" s="218"/>
      <c r="OH314" s="218"/>
      <c r="OI314" s="218"/>
      <c r="OJ314" s="218"/>
      <c r="OK314" s="218"/>
      <c r="OL314" s="218"/>
      <c r="OM314" s="218"/>
      <c r="ON314" s="218"/>
      <c r="OO314" s="218"/>
      <c r="OP314" s="218"/>
      <c r="OQ314" s="218"/>
      <c r="OR314" s="218"/>
      <c r="OS314" s="218"/>
      <c r="OT314" s="218"/>
      <c r="OU314" s="218"/>
      <c r="OV314" s="218"/>
      <c r="OW314" s="218"/>
      <c r="OX314" s="218"/>
      <c r="OY314" s="218"/>
      <c r="OZ314" s="218"/>
      <c r="PA314" s="218"/>
      <c r="PB314" s="218"/>
      <c r="PC314" s="218"/>
      <c r="PD314" s="218"/>
      <c r="PE314" s="218"/>
    </row>
    <row r="315" spans="1:421" s="472" customFormat="1" ht="111" customHeight="1">
      <c r="A315" s="677">
        <v>86</v>
      </c>
      <c r="B315" s="600">
        <v>7000024508</v>
      </c>
      <c r="C315" s="600">
        <v>1800</v>
      </c>
      <c r="D315" s="600">
        <v>130</v>
      </c>
      <c r="E315" s="600">
        <v>240</v>
      </c>
      <c r="F315" s="600" t="s">
        <v>528</v>
      </c>
      <c r="G315" s="599">
        <v>100044230</v>
      </c>
      <c r="H315" s="321"/>
      <c r="I315" s="322"/>
      <c r="J315" s="321"/>
      <c r="K315" s="320"/>
      <c r="L315" s="600" t="s">
        <v>621</v>
      </c>
      <c r="M315" s="600" t="s">
        <v>219</v>
      </c>
      <c r="N315" s="600">
        <v>71</v>
      </c>
      <c r="O315" s="465"/>
      <c r="P315" s="601">
        <v>18</v>
      </c>
      <c r="Q315" s="318" t="str">
        <f t="shared" si="49"/>
        <v>INCLUDED</v>
      </c>
      <c r="R315" s="318" t="str">
        <f t="shared" si="50"/>
        <v>INCLUDED</v>
      </c>
      <c r="S315" s="318" t="str">
        <f t="shared" si="51"/>
        <v>INCLUDED</v>
      </c>
      <c r="T315" s="466">
        <f t="shared" si="40"/>
        <v>0</v>
      </c>
      <c r="U315" s="300">
        <f t="shared" si="41"/>
        <v>0</v>
      </c>
      <c r="V315" s="371">
        <f>Discount!$J$36</f>
        <v>0</v>
      </c>
      <c r="W315" s="300">
        <f t="shared" si="42"/>
        <v>0</v>
      </c>
      <c r="X315" s="301">
        <f t="shared" si="43"/>
        <v>0</v>
      </c>
      <c r="Y315" s="467">
        <f t="shared" si="44"/>
        <v>0</v>
      </c>
      <c r="Z315" s="546">
        <f t="shared" si="45"/>
        <v>0</v>
      </c>
      <c r="AA315" s="467">
        <f t="shared" si="46"/>
        <v>0</v>
      </c>
      <c r="AB315" s="468">
        <f t="shared" si="47"/>
        <v>0</v>
      </c>
      <c r="AC315" s="467">
        <f t="shared" si="48"/>
        <v>0</v>
      </c>
      <c r="AD315" s="468"/>
      <c r="AE315" s="550"/>
      <c r="AF315" s="6"/>
      <c r="AG315" s="6"/>
      <c r="AH315" s="6"/>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218"/>
      <c r="BI315" s="218"/>
      <c r="BJ315" s="218"/>
      <c r="BK315" s="218"/>
      <c r="BL315" s="218"/>
      <c r="BM315" s="218"/>
      <c r="BN315" s="218"/>
      <c r="BO315" s="218"/>
      <c r="BP315" s="218"/>
      <c r="BQ315" s="218"/>
      <c r="BR315" s="218"/>
      <c r="BS315" s="218"/>
      <c r="BT315" s="218"/>
      <c r="BU315" s="218"/>
      <c r="BV315" s="218"/>
      <c r="BW315" s="218"/>
      <c r="BX315" s="218"/>
      <c r="BY315" s="218"/>
      <c r="BZ315" s="218"/>
      <c r="CA315" s="218"/>
      <c r="CB315" s="218"/>
      <c r="CC315" s="218"/>
      <c r="CD315" s="218"/>
      <c r="CE315" s="218"/>
      <c r="CF315" s="218"/>
      <c r="CG315" s="218"/>
      <c r="CH315" s="218"/>
      <c r="CI315" s="218"/>
      <c r="CJ315" s="218"/>
      <c r="CK315" s="218"/>
      <c r="CL315" s="218"/>
      <c r="CM315" s="218"/>
      <c r="CN315" s="218"/>
      <c r="CO315" s="218"/>
      <c r="CP315" s="218"/>
      <c r="CQ315" s="218"/>
      <c r="CR315" s="218"/>
      <c r="CS315" s="218"/>
      <c r="CT315" s="218"/>
      <c r="CU315" s="218"/>
      <c r="CV315" s="218"/>
      <c r="CW315" s="218"/>
      <c r="CX315" s="218"/>
      <c r="CY315" s="218"/>
      <c r="CZ315" s="218"/>
      <c r="DA315" s="218"/>
      <c r="DB315" s="218"/>
      <c r="DC315" s="218"/>
      <c r="DD315" s="218"/>
      <c r="DE315" s="218"/>
      <c r="DF315" s="218"/>
      <c r="DG315" s="218"/>
      <c r="DH315" s="218"/>
      <c r="DI315" s="218"/>
      <c r="DJ315" s="218"/>
      <c r="DK315" s="218"/>
      <c r="DL315" s="218"/>
      <c r="DM315" s="218"/>
      <c r="DN315" s="218"/>
      <c r="DO315" s="218"/>
      <c r="DP315" s="218"/>
      <c r="DQ315" s="218"/>
      <c r="DR315" s="218"/>
      <c r="DS315" s="218"/>
      <c r="DT315" s="218"/>
      <c r="DU315" s="218"/>
      <c r="DV315" s="218"/>
      <c r="DW315" s="218"/>
      <c r="DX315" s="218"/>
      <c r="DY315" s="218"/>
      <c r="DZ315" s="218"/>
      <c r="EA315" s="218"/>
      <c r="EB315" s="218"/>
      <c r="EC315" s="218"/>
      <c r="ED315" s="218"/>
      <c r="EE315" s="218"/>
      <c r="EF315" s="218"/>
      <c r="EG315" s="218"/>
      <c r="EH315" s="218"/>
      <c r="EI315" s="218"/>
      <c r="EJ315" s="218"/>
      <c r="EK315" s="218"/>
      <c r="EL315" s="218"/>
      <c r="EM315" s="218"/>
      <c r="EN315" s="218"/>
      <c r="EO315" s="218"/>
      <c r="EP315" s="218"/>
      <c r="EQ315" s="218"/>
      <c r="ER315" s="218"/>
      <c r="ES315" s="218"/>
      <c r="ET315" s="218"/>
      <c r="EU315" s="218"/>
      <c r="EV315" s="218"/>
      <c r="EW315" s="218"/>
      <c r="EX315" s="218"/>
      <c r="EY315" s="218"/>
      <c r="EZ315" s="218"/>
      <c r="FA315" s="218"/>
      <c r="FB315" s="218"/>
      <c r="FC315" s="218"/>
      <c r="FD315" s="218"/>
      <c r="FE315" s="218"/>
      <c r="FF315" s="218"/>
      <c r="FG315" s="218"/>
      <c r="FH315" s="218"/>
      <c r="FI315" s="218"/>
      <c r="FJ315" s="218"/>
      <c r="FK315" s="218"/>
      <c r="FL315" s="218"/>
      <c r="FM315" s="218"/>
      <c r="FN315" s="218"/>
      <c r="FO315" s="218"/>
      <c r="FP315" s="218"/>
      <c r="FQ315" s="218"/>
      <c r="FR315" s="218"/>
      <c r="FS315" s="218"/>
      <c r="FT315" s="218"/>
      <c r="FU315" s="218"/>
      <c r="FV315" s="218"/>
      <c r="FW315" s="218"/>
      <c r="FX315" s="218"/>
      <c r="FY315" s="218"/>
      <c r="FZ315" s="218"/>
      <c r="GA315" s="218"/>
      <c r="GB315" s="218"/>
      <c r="GC315" s="218"/>
      <c r="GD315" s="218"/>
      <c r="GE315" s="218"/>
      <c r="GF315" s="218"/>
      <c r="GG315" s="218"/>
      <c r="GH315" s="218"/>
      <c r="GI315" s="218"/>
      <c r="GJ315" s="218"/>
      <c r="GK315" s="218"/>
      <c r="GL315" s="218"/>
      <c r="GM315" s="218"/>
      <c r="GN315" s="218"/>
      <c r="GO315" s="218"/>
      <c r="GP315" s="218"/>
      <c r="GQ315" s="218"/>
      <c r="GR315" s="218"/>
      <c r="GS315" s="218"/>
      <c r="GT315" s="218"/>
      <c r="GU315" s="218"/>
      <c r="GV315" s="218"/>
      <c r="GW315" s="218"/>
      <c r="GX315" s="218"/>
      <c r="GY315" s="218"/>
      <c r="GZ315" s="218"/>
      <c r="HA315" s="218"/>
      <c r="HB315" s="218"/>
      <c r="HC315" s="218"/>
      <c r="HD315" s="218"/>
      <c r="HE315" s="218"/>
      <c r="HF315" s="218"/>
      <c r="HG315" s="218"/>
      <c r="HH315" s="218"/>
      <c r="HI315" s="218"/>
      <c r="HJ315" s="218"/>
      <c r="HK315" s="218"/>
      <c r="HL315" s="218"/>
      <c r="HM315" s="218"/>
      <c r="HN315" s="218"/>
      <c r="HO315" s="218"/>
      <c r="HP315" s="218"/>
      <c r="HQ315" s="218"/>
      <c r="HR315" s="218"/>
      <c r="HS315" s="218"/>
      <c r="HT315" s="218"/>
      <c r="HU315" s="218"/>
      <c r="HV315" s="218"/>
      <c r="HW315" s="218"/>
      <c r="HX315" s="218"/>
      <c r="HY315" s="218"/>
      <c r="HZ315" s="218"/>
      <c r="IA315" s="218"/>
      <c r="IB315" s="218"/>
      <c r="IC315" s="218"/>
      <c r="ID315" s="218"/>
      <c r="IE315" s="218"/>
      <c r="IF315" s="218"/>
      <c r="IG315" s="218"/>
      <c r="IH315" s="218"/>
      <c r="II315" s="218"/>
      <c r="IJ315" s="218"/>
      <c r="IK315" s="218"/>
      <c r="IL315" s="218"/>
      <c r="IM315" s="218"/>
      <c r="IN315" s="218"/>
      <c r="IO315" s="218"/>
      <c r="IP315" s="218"/>
      <c r="IQ315" s="218"/>
      <c r="IR315" s="218"/>
      <c r="IS315" s="218"/>
      <c r="IT315" s="218"/>
      <c r="IU315" s="218"/>
      <c r="IV315" s="218"/>
      <c r="IW315" s="218"/>
      <c r="IX315" s="218"/>
      <c r="IY315" s="218"/>
      <c r="IZ315" s="218"/>
      <c r="JA315" s="218"/>
      <c r="JB315" s="218"/>
      <c r="JC315" s="218"/>
      <c r="JD315" s="218"/>
      <c r="JE315" s="218"/>
      <c r="JF315" s="218"/>
      <c r="JG315" s="218"/>
      <c r="JH315" s="218"/>
      <c r="JI315" s="218"/>
      <c r="JJ315" s="218"/>
      <c r="JK315" s="218"/>
      <c r="JL315" s="218"/>
      <c r="JM315" s="218"/>
      <c r="JN315" s="218"/>
      <c r="JO315" s="218"/>
      <c r="JP315" s="218"/>
      <c r="JQ315" s="218"/>
      <c r="JR315" s="218"/>
      <c r="JS315" s="218"/>
      <c r="JT315" s="218"/>
      <c r="JU315" s="218"/>
      <c r="JV315" s="218"/>
      <c r="JW315" s="218"/>
      <c r="JX315" s="218"/>
      <c r="JY315" s="218"/>
      <c r="JZ315" s="218"/>
      <c r="KA315" s="218"/>
      <c r="KB315" s="218"/>
      <c r="KC315" s="218"/>
      <c r="KD315" s="218"/>
      <c r="KE315" s="218"/>
      <c r="KF315" s="218"/>
      <c r="KG315" s="218"/>
      <c r="KH315" s="218"/>
      <c r="KI315" s="218"/>
      <c r="KJ315" s="218"/>
      <c r="KK315" s="218"/>
      <c r="KL315" s="218"/>
      <c r="KM315" s="218"/>
      <c r="KN315" s="218"/>
      <c r="KO315" s="218"/>
      <c r="KP315" s="218"/>
      <c r="KQ315" s="218"/>
      <c r="KR315" s="218"/>
      <c r="KS315" s="218"/>
      <c r="KT315" s="218"/>
      <c r="KU315" s="218"/>
      <c r="KV315" s="218"/>
      <c r="KW315" s="218"/>
      <c r="KX315" s="218"/>
      <c r="KY315" s="218"/>
      <c r="KZ315" s="218"/>
      <c r="LA315" s="218"/>
      <c r="LB315" s="218"/>
      <c r="LC315" s="218"/>
      <c r="LD315" s="218"/>
      <c r="LE315" s="218"/>
      <c r="LF315" s="218"/>
      <c r="LG315" s="218"/>
      <c r="LH315" s="218"/>
      <c r="LI315" s="218"/>
      <c r="LJ315" s="218"/>
      <c r="LK315" s="218"/>
      <c r="LL315" s="218"/>
      <c r="LM315" s="218"/>
      <c r="LN315" s="218"/>
      <c r="LO315" s="218"/>
      <c r="LP315" s="218"/>
      <c r="LQ315" s="218"/>
      <c r="LR315" s="218"/>
      <c r="LS315" s="218"/>
      <c r="LT315" s="218"/>
      <c r="LU315" s="218"/>
      <c r="LV315" s="218"/>
      <c r="LW315" s="218"/>
      <c r="LX315" s="218"/>
      <c r="LY315" s="218"/>
      <c r="LZ315" s="218"/>
      <c r="MA315" s="218"/>
      <c r="MB315" s="218"/>
      <c r="MC315" s="218"/>
      <c r="MD315" s="218"/>
      <c r="ME315" s="218"/>
      <c r="MF315" s="218"/>
      <c r="MG315" s="218"/>
      <c r="MH315" s="218"/>
      <c r="MI315" s="218"/>
      <c r="MJ315" s="218"/>
      <c r="MK315" s="218"/>
      <c r="ML315" s="218"/>
      <c r="MM315" s="218"/>
      <c r="MN315" s="218"/>
      <c r="MO315" s="218"/>
      <c r="MP315" s="218"/>
      <c r="MQ315" s="218"/>
      <c r="MR315" s="218"/>
      <c r="MS315" s="218"/>
      <c r="MT315" s="218"/>
      <c r="MU315" s="218"/>
      <c r="MV315" s="218"/>
      <c r="MW315" s="218"/>
      <c r="MX315" s="218"/>
      <c r="MY315" s="218"/>
      <c r="MZ315" s="218"/>
      <c r="NA315" s="218"/>
      <c r="NB315" s="218"/>
      <c r="NC315" s="218"/>
      <c r="ND315" s="218"/>
      <c r="NE315" s="218"/>
      <c r="NF315" s="218"/>
      <c r="NG315" s="218"/>
      <c r="NH315" s="218"/>
      <c r="NI315" s="218"/>
      <c r="NJ315" s="218"/>
      <c r="NK315" s="218"/>
      <c r="NL315" s="218"/>
      <c r="NM315" s="218"/>
      <c r="NN315" s="218"/>
      <c r="NO315" s="218"/>
      <c r="NP315" s="218"/>
      <c r="NQ315" s="218"/>
      <c r="NR315" s="218"/>
      <c r="NS315" s="218"/>
      <c r="NT315" s="218"/>
      <c r="NU315" s="218"/>
      <c r="NV315" s="218"/>
      <c r="NW315" s="218"/>
      <c r="NX315" s="218"/>
      <c r="NY315" s="218"/>
      <c r="NZ315" s="218"/>
      <c r="OA315" s="218"/>
      <c r="OB315" s="218"/>
      <c r="OC315" s="218"/>
      <c r="OD315" s="218"/>
      <c r="OE315" s="218"/>
      <c r="OF315" s="218"/>
      <c r="OG315" s="218"/>
      <c r="OH315" s="218"/>
      <c r="OI315" s="218"/>
      <c r="OJ315" s="218"/>
      <c r="OK315" s="218"/>
      <c r="OL315" s="218"/>
      <c r="OM315" s="218"/>
      <c r="ON315" s="218"/>
      <c r="OO315" s="218"/>
      <c r="OP315" s="218"/>
      <c r="OQ315" s="218"/>
      <c r="OR315" s="218"/>
      <c r="OS315" s="218"/>
      <c r="OT315" s="218"/>
      <c r="OU315" s="218"/>
      <c r="OV315" s="218"/>
      <c r="OW315" s="218"/>
      <c r="OX315" s="218"/>
      <c r="OY315" s="218"/>
      <c r="OZ315" s="218"/>
      <c r="PA315" s="218"/>
      <c r="PB315" s="218"/>
      <c r="PC315" s="218"/>
      <c r="PD315" s="218"/>
      <c r="PE315" s="218"/>
    </row>
    <row r="316" spans="1:421" s="472" customFormat="1" ht="111" customHeight="1">
      <c r="A316" s="677">
        <v>87</v>
      </c>
      <c r="B316" s="600">
        <v>7000024508</v>
      </c>
      <c r="C316" s="600">
        <v>1810</v>
      </c>
      <c r="D316" s="600">
        <v>150</v>
      </c>
      <c r="E316" s="600">
        <v>10</v>
      </c>
      <c r="F316" s="600" t="s">
        <v>529</v>
      </c>
      <c r="G316" s="599">
        <v>100002202</v>
      </c>
      <c r="H316" s="321"/>
      <c r="I316" s="322"/>
      <c r="J316" s="321"/>
      <c r="K316" s="320"/>
      <c r="L316" s="600" t="s">
        <v>622</v>
      </c>
      <c r="M316" s="600" t="s">
        <v>219</v>
      </c>
      <c r="N316" s="600">
        <v>1</v>
      </c>
      <c r="O316" s="465"/>
      <c r="P316" s="601">
        <v>18</v>
      </c>
      <c r="Q316" s="318" t="str">
        <f t="shared" si="49"/>
        <v>INCLUDED</v>
      </c>
      <c r="R316" s="318" t="str">
        <f t="shared" si="50"/>
        <v>INCLUDED</v>
      </c>
      <c r="S316" s="318" t="str">
        <f t="shared" si="51"/>
        <v>INCLUDED</v>
      </c>
      <c r="T316" s="466">
        <f t="shared" si="40"/>
        <v>0</v>
      </c>
      <c r="U316" s="300">
        <f t="shared" si="41"/>
        <v>0</v>
      </c>
      <c r="V316" s="371">
        <f>Discount!$J$36</f>
        <v>0</v>
      </c>
      <c r="W316" s="300">
        <f t="shared" si="42"/>
        <v>0</v>
      </c>
      <c r="X316" s="301">
        <f t="shared" si="43"/>
        <v>0</v>
      </c>
      <c r="Y316" s="467">
        <f t="shared" si="44"/>
        <v>0</v>
      </c>
      <c r="Z316" s="546">
        <f t="shared" si="45"/>
        <v>0</v>
      </c>
      <c r="AA316" s="467">
        <f t="shared" si="46"/>
        <v>0</v>
      </c>
      <c r="AB316" s="468">
        <f t="shared" si="47"/>
        <v>0</v>
      </c>
      <c r="AC316" s="467">
        <f t="shared" si="48"/>
        <v>0</v>
      </c>
      <c r="AD316" s="468"/>
      <c r="AE316" s="550"/>
      <c r="AF316" s="6"/>
      <c r="AG316" s="6"/>
      <c r="AH316" s="6"/>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218"/>
      <c r="BI316" s="218"/>
      <c r="BJ316" s="218"/>
      <c r="BK316" s="218"/>
      <c r="BL316" s="218"/>
      <c r="BM316" s="218"/>
      <c r="BN316" s="218"/>
      <c r="BO316" s="218"/>
      <c r="BP316" s="218"/>
      <c r="BQ316" s="218"/>
      <c r="BR316" s="218"/>
      <c r="BS316" s="218"/>
      <c r="BT316" s="218"/>
      <c r="BU316" s="218"/>
      <c r="BV316" s="218"/>
      <c r="BW316" s="218"/>
      <c r="BX316" s="218"/>
      <c r="BY316" s="218"/>
      <c r="BZ316" s="218"/>
      <c r="CA316" s="218"/>
      <c r="CB316" s="218"/>
      <c r="CC316" s="218"/>
      <c r="CD316" s="218"/>
      <c r="CE316" s="218"/>
      <c r="CF316" s="218"/>
      <c r="CG316" s="218"/>
      <c r="CH316" s="218"/>
      <c r="CI316" s="218"/>
      <c r="CJ316" s="218"/>
      <c r="CK316" s="218"/>
      <c r="CL316" s="218"/>
      <c r="CM316" s="218"/>
      <c r="CN316" s="218"/>
      <c r="CO316" s="218"/>
      <c r="CP316" s="218"/>
      <c r="CQ316" s="218"/>
      <c r="CR316" s="218"/>
      <c r="CS316" s="218"/>
      <c r="CT316" s="218"/>
      <c r="CU316" s="218"/>
      <c r="CV316" s="218"/>
      <c r="CW316" s="218"/>
      <c r="CX316" s="218"/>
      <c r="CY316" s="218"/>
      <c r="CZ316" s="218"/>
      <c r="DA316" s="218"/>
      <c r="DB316" s="218"/>
      <c r="DC316" s="218"/>
      <c r="DD316" s="218"/>
      <c r="DE316" s="218"/>
      <c r="DF316" s="218"/>
      <c r="DG316" s="218"/>
      <c r="DH316" s="218"/>
      <c r="DI316" s="218"/>
      <c r="DJ316" s="218"/>
      <c r="DK316" s="218"/>
      <c r="DL316" s="218"/>
      <c r="DM316" s="218"/>
      <c r="DN316" s="218"/>
      <c r="DO316" s="218"/>
      <c r="DP316" s="218"/>
      <c r="DQ316" s="218"/>
      <c r="DR316" s="218"/>
      <c r="DS316" s="218"/>
      <c r="DT316" s="218"/>
      <c r="DU316" s="218"/>
      <c r="DV316" s="218"/>
      <c r="DW316" s="218"/>
      <c r="DX316" s="218"/>
      <c r="DY316" s="218"/>
      <c r="DZ316" s="218"/>
      <c r="EA316" s="218"/>
      <c r="EB316" s="218"/>
      <c r="EC316" s="218"/>
      <c r="ED316" s="218"/>
      <c r="EE316" s="218"/>
      <c r="EF316" s="218"/>
      <c r="EG316" s="218"/>
      <c r="EH316" s="218"/>
      <c r="EI316" s="218"/>
      <c r="EJ316" s="218"/>
      <c r="EK316" s="218"/>
      <c r="EL316" s="218"/>
      <c r="EM316" s="218"/>
      <c r="EN316" s="218"/>
      <c r="EO316" s="218"/>
      <c r="EP316" s="218"/>
      <c r="EQ316" s="218"/>
      <c r="ER316" s="218"/>
      <c r="ES316" s="218"/>
      <c r="ET316" s="218"/>
      <c r="EU316" s="218"/>
      <c r="EV316" s="218"/>
      <c r="EW316" s="218"/>
      <c r="EX316" s="218"/>
      <c r="EY316" s="218"/>
      <c r="EZ316" s="218"/>
      <c r="FA316" s="218"/>
      <c r="FB316" s="218"/>
      <c r="FC316" s="218"/>
      <c r="FD316" s="218"/>
      <c r="FE316" s="218"/>
      <c r="FF316" s="218"/>
      <c r="FG316" s="218"/>
      <c r="FH316" s="218"/>
      <c r="FI316" s="218"/>
      <c r="FJ316" s="218"/>
      <c r="FK316" s="218"/>
      <c r="FL316" s="218"/>
      <c r="FM316" s="218"/>
      <c r="FN316" s="218"/>
      <c r="FO316" s="218"/>
      <c r="FP316" s="218"/>
      <c r="FQ316" s="218"/>
      <c r="FR316" s="218"/>
      <c r="FS316" s="218"/>
      <c r="FT316" s="218"/>
      <c r="FU316" s="218"/>
      <c r="FV316" s="218"/>
      <c r="FW316" s="218"/>
      <c r="FX316" s="218"/>
      <c r="FY316" s="218"/>
      <c r="FZ316" s="218"/>
      <c r="GA316" s="218"/>
      <c r="GB316" s="218"/>
      <c r="GC316" s="218"/>
      <c r="GD316" s="218"/>
      <c r="GE316" s="218"/>
      <c r="GF316" s="218"/>
      <c r="GG316" s="218"/>
      <c r="GH316" s="218"/>
      <c r="GI316" s="218"/>
      <c r="GJ316" s="218"/>
      <c r="GK316" s="218"/>
      <c r="GL316" s="218"/>
      <c r="GM316" s="218"/>
      <c r="GN316" s="218"/>
      <c r="GO316" s="218"/>
      <c r="GP316" s="218"/>
      <c r="GQ316" s="218"/>
      <c r="GR316" s="218"/>
      <c r="GS316" s="218"/>
      <c r="GT316" s="218"/>
      <c r="GU316" s="218"/>
      <c r="GV316" s="218"/>
      <c r="GW316" s="218"/>
      <c r="GX316" s="218"/>
      <c r="GY316" s="218"/>
      <c r="GZ316" s="218"/>
      <c r="HA316" s="218"/>
      <c r="HB316" s="218"/>
      <c r="HC316" s="218"/>
      <c r="HD316" s="218"/>
      <c r="HE316" s="218"/>
      <c r="HF316" s="218"/>
      <c r="HG316" s="218"/>
      <c r="HH316" s="218"/>
      <c r="HI316" s="218"/>
      <c r="HJ316" s="218"/>
      <c r="HK316" s="218"/>
      <c r="HL316" s="218"/>
      <c r="HM316" s="218"/>
      <c r="HN316" s="218"/>
      <c r="HO316" s="218"/>
      <c r="HP316" s="218"/>
      <c r="HQ316" s="218"/>
      <c r="HR316" s="218"/>
      <c r="HS316" s="218"/>
      <c r="HT316" s="218"/>
      <c r="HU316" s="218"/>
      <c r="HV316" s="218"/>
      <c r="HW316" s="218"/>
      <c r="HX316" s="218"/>
      <c r="HY316" s="218"/>
      <c r="HZ316" s="218"/>
      <c r="IA316" s="218"/>
      <c r="IB316" s="218"/>
      <c r="IC316" s="218"/>
      <c r="ID316" s="218"/>
      <c r="IE316" s="218"/>
      <c r="IF316" s="218"/>
      <c r="IG316" s="218"/>
      <c r="IH316" s="218"/>
      <c r="II316" s="218"/>
      <c r="IJ316" s="218"/>
      <c r="IK316" s="218"/>
      <c r="IL316" s="218"/>
      <c r="IM316" s="218"/>
      <c r="IN316" s="218"/>
      <c r="IO316" s="218"/>
      <c r="IP316" s="218"/>
      <c r="IQ316" s="218"/>
      <c r="IR316" s="218"/>
      <c r="IS316" s="218"/>
      <c r="IT316" s="218"/>
      <c r="IU316" s="218"/>
      <c r="IV316" s="218"/>
      <c r="IW316" s="218"/>
      <c r="IX316" s="218"/>
      <c r="IY316" s="218"/>
      <c r="IZ316" s="218"/>
      <c r="JA316" s="218"/>
      <c r="JB316" s="218"/>
      <c r="JC316" s="218"/>
      <c r="JD316" s="218"/>
      <c r="JE316" s="218"/>
      <c r="JF316" s="218"/>
      <c r="JG316" s="218"/>
      <c r="JH316" s="218"/>
      <c r="JI316" s="218"/>
      <c r="JJ316" s="218"/>
      <c r="JK316" s="218"/>
      <c r="JL316" s="218"/>
      <c r="JM316" s="218"/>
      <c r="JN316" s="218"/>
      <c r="JO316" s="218"/>
      <c r="JP316" s="218"/>
      <c r="JQ316" s="218"/>
      <c r="JR316" s="218"/>
      <c r="JS316" s="218"/>
      <c r="JT316" s="218"/>
      <c r="JU316" s="218"/>
      <c r="JV316" s="218"/>
      <c r="JW316" s="218"/>
      <c r="JX316" s="218"/>
      <c r="JY316" s="218"/>
      <c r="JZ316" s="218"/>
      <c r="KA316" s="218"/>
      <c r="KB316" s="218"/>
      <c r="KC316" s="218"/>
      <c r="KD316" s="218"/>
      <c r="KE316" s="218"/>
      <c r="KF316" s="218"/>
      <c r="KG316" s="218"/>
      <c r="KH316" s="218"/>
      <c r="KI316" s="218"/>
      <c r="KJ316" s="218"/>
      <c r="KK316" s="218"/>
      <c r="KL316" s="218"/>
      <c r="KM316" s="218"/>
      <c r="KN316" s="218"/>
      <c r="KO316" s="218"/>
      <c r="KP316" s="218"/>
      <c r="KQ316" s="218"/>
      <c r="KR316" s="218"/>
      <c r="KS316" s="218"/>
      <c r="KT316" s="218"/>
      <c r="KU316" s="218"/>
      <c r="KV316" s="218"/>
      <c r="KW316" s="218"/>
      <c r="KX316" s="218"/>
      <c r="KY316" s="218"/>
      <c r="KZ316" s="218"/>
      <c r="LA316" s="218"/>
      <c r="LB316" s="218"/>
      <c r="LC316" s="218"/>
      <c r="LD316" s="218"/>
      <c r="LE316" s="218"/>
      <c r="LF316" s="218"/>
      <c r="LG316" s="218"/>
      <c r="LH316" s="218"/>
      <c r="LI316" s="218"/>
      <c r="LJ316" s="218"/>
      <c r="LK316" s="218"/>
      <c r="LL316" s="218"/>
      <c r="LM316" s="218"/>
      <c r="LN316" s="218"/>
      <c r="LO316" s="218"/>
      <c r="LP316" s="218"/>
      <c r="LQ316" s="218"/>
      <c r="LR316" s="218"/>
      <c r="LS316" s="218"/>
      <c r="LT316" s="218"/>
      <c r="LU316" s="218"/>
      <c r="LV316" s="218"/>
      <c r="LW316" s="218"/>
      <c r="LX316" s="218"/>
      <c r="LY316" s="218"/>
      <c r="LZ316" s="218"/>
      <c r="MA316" s="218"/>
      <c r="MB316" s="218"/>
      <c r="MC316" s="218"/>
      <c r="MD316" s="218"/>
      <c r="ME316" s="218"/>
      <c r="MF316" s="218"/>
      <c r="MG316" s="218"/>
      <c r="MH316" s="218"/>
      <c r="MI316" s="218"/>
      <c r="MJ316" s="218"/>
      <c r="MK316" s="218"/>
      <c r="ML316" s="218"/>
      <c r="MM316" s="218"/>
      <c r="MN316" s="218"/>
      <c r="MO316" s="218"/>
      <c r="MP316" s="218"/>
      <c r="MQ316" s="218"/>
      <c r="MR316" s="218"/>
      <c r="MS316" s="218"/>
      <c r="MT316" s="218"/>
      <c r="MU316" s="218"/>
      <c r="MV316" s="218"/>
      <c r="MW316" s="218"/>
      <c r="MX316" s="218"/>
      <c r="MY316" s="218"/>
      <c r="MZ316" s="218"/>
      <c r="NA316" s="218"/>
      <c r="NB316" s="218"/>
      <c r="NC316" s="218"/>
      <c r="ND316" s="218"/>
      <c r="NE316" s="218"/>
      <c r="NF316" s="218"/>
      <c r="NG316" s="218"/>
      <c r="NH316" s="218"/>
      <c r="NI316" s="218"/>
      <c r="NJ316" s="218"/>
      <c r="NK316" s="218"/>
      <c r="NL316" s="218"/>
      <c r="NM316" s="218"/>
      <c r="NN316" s="218"/>
      <c r="NO316" s="218"/>
      <c r="NP316" s="218"/>
      <c r="NQ316" s="218"/>
      <c r="NR316" s="218"/>
      <c r="NS316" s="218"/>
      <c r="NT316" s="218"/>
      <c r="NU316" s="218"/>
      <c r="NV316" s="218"/>
      <c r="NW316" s="218"/>
      <c r="NX316" s="218"/>
      <c r="NY316" s="218"/>
      <c r="NZ316" s="218"/>
      <c r="OA316" s="218"/>
      <c r="OB316" s="218"/>
      <c r="OC316" s="218"/>
      <c r="OD316" s="218"/>
      <c r="OE316" s="218"/>
      <c r="OF316" s="218"/>
      <c r="OG316" s="218"/>
      <c r="OH316" s="218"/>
      <c r="OI316" s="218"/>
      <c r="OJ316" s="218"/>
      <c r="OK316" s="218"/>
      <c r="OL316" s="218"/>
      <c r="OM316" s="218"/>
      <c r="ON316" s="218"/>
      <c r="OO316" s="218"/>
      <c r="OP316" s="218"/>
      <c r="OQ316" s="218"/>
      <c r="OR316" s="218"/>
      <c r="OS316" s="218"/>
      <c r="OT316" s="218"/>
      <c r="OU316" s="218"/>
      <c r="OV316" s="218"/>
      <c r="OW316" s="218"/>
      <c r="OX316" s="218"/>
      <c r="OY316" s="218"/>
      <c r="OZ316" s="218"/>
      <c r="PA316" s="218"/>
      <c r="PB316" s="218"/>
      <c r="PC316" s="218"/>
      <c r="PD316" s="218"/>
      <c r="PE316" s="218"/>
    </row>
    <row r="317" spans="1:421" s="472" customFormat="1" ht="111" customHeight="1">
      <c r="A317" s="677">
        <v>88</v>
      </c>
      <c r="B317" s="600">
        <v>7000024508</v>
      </c>
      <c r="C317" s="600">
        <v>1810</v>
      </c>
      <c r="D317" s="600">
        <v>150</v>
      </c>
      <c r="E317" s="600">
        <v>20</v>
      </c>
      <c r="F317" s="600" t="s">
        <v>529</v>
      </c>
      <c r="G317" s="599">
        <v>170002471</v>
      </c>
      <c r="H317" s="321"/>
      <c r="I317" s="322"/>
      <c r="J317" s="321"/>
      <c r="K317" s="320"/>
      <c r="L317" s="600" t="s">
        <v>623</v>
      </c>
      <c r="M317" s="600" t="s">
        <v>219</v>
      </c>
      <c r="N317" s="600">
        <v>3</v>
      </c>
      <c r="O317" s="465"/>
      <c r="P317" s="601">
        <v>18</v>
      </c>
      <c r="Q317" s="318" t="str">
        <f t="shared" si="49"/>
        <v>INCLUDED</v>
      </c>
      <c r="R317" s="318" t="str">
        <f t="shared" si="50"/>
        <v>INCLUDED</v>
      </c>
      <c r="S317" s="318" t="str">
        <f t="shared" si="51"/>
        <v>INCLUDED</v>
      </c>
      <c r="T317" s="466">
        <f t="shared" si="40"/>
        <v>0</v>
      </c>
      <c r="U317" s="300">
        <f t="shared" si="41"/>
        <v>0</v>
      </c>
      <c r="V317" s="371">
        <f>Discount!$J$36</f>
        <v>0</v>
      </c>
      <c r="W317" s="300">
        <f t="shared" si="42"/>
        <v>0</v>
      </c>
      <c r="X317" s="301">
        <f t="shared" si="43"/>
        <v>0</v>
      </c>
      <c r="Y317" s="467">
        <f t="shared" si="44"/>
        <v>0</v>
      </c>
      <c r="Z317" s="546">
        <f t="shared" si="45"/>
        <v>0</v>
      </c>
      <c r="AA317" s="467">
        <f t="shared" si="46"/>
        <v>0</v>
      </c>
      <c r="AB317" s="468">
        <f t="shared" si="47"/>
        <v>0</v>
      </c>
      <c r="AC317" s="467">
        <f t="shared" si="48"/>
        <v>0</v>
      </c>
      <c r="AD317" s="468"/>
      <c r="AE317" s="550"/>
      <c r="AF317" s="6"/>
      <c r="AG317" s="6"/>
      <c r="AH317" s="6"/>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218"/>
      <c r="BI317" s="218"/>
      <c r="BJ317" s="218"/>
      <c r="BK317" s="218"/>
      <c r="BL317" s="218"/>
      <c r="BM317" s="218"/>
      <c r="BN317" s="218"/>
      <c r="BO317" s="218"/>
      <c r="BP317" s="218"/>
      <c r="BQ317" s="218"/>
      <c r="BR317" s="218"/>
      <c r="BS317" s="218"/>
      <c r="BT317" s="218"/>
      <c r="BU317" s="218"/>
      <c r="BV317" s="218"/>
      <c r="BW317" s="218"/>
      <c r="BX317" s="218"/>
      <c r="BY317" s="218"/>
      <c r="BZ317" s="218"/>
      <c r="CA317" s="218"/>
      <c r="CB317" s="218"/>
      <c r="CC317" s="218"/>
      <c r="CD317" s="218"/>
      <c r="CE317" s="218"/>
      <c r="CF317" s="218"/>
      <c r="CG317" s="218"/>
      <c r="CH317" s="218"/>
      <c r="CI317" s="218"/>
      <c r="CJ317" s="218"/>
      <c r="CK317" s="218"/>
      <c r="CL317" s="218"/>
      <c r="CM317" s="218"/>
      <c r="CN317" s="218"/>
      <c r="CO317" s="218"/>
      <c r="CP317" s="218"/>
      <c r="CQ317" s="218"/>
      <c r="CR317" s="218"/>
      <c r="CS317" s="218"/>
      <c r="CT317" s="218"/>
      <c r="CU317" s="218"/>
      <c r="CV317" s="218"/>
      <c r="CW317" s="218"/>
      <c r="CX317" s="218"/>
      <c r="CY317" s="218"/>
      <c r="CZ317" s="218"/>
      <c r="DA317" s="218"/>
      <c r="DB317" s="218"/>
      <c r="DC317" s="218"/>
      <c r="DD317" s="218"/>
      <c r="DE317" s="218"/>
      <c r="DF317" s="218"/>
      <c r="DG317" s="218"/>
      <c r="DH317" s="218"/>
      <c r="DI317" s="218"/>
      <c r="DJ317" s="218"/>
      <c r="DK317" s="218"/>
      <c r="DL317" s="218"/>
      <c r="DM317" s="218"/>
      <c r="DN317" s="218"/>
      <c r="DO317" s="218"/>
      <c r="DP317" s="218"/>
      <c r="DQ317" s="218"/>
      <c r="DR317" s="218"/>
      <c r="DS317" s="218"/>
      <c r="DT317" s="218"/>
      <c r="DU317" s="218"/>
      <c r="DV317" s="218"/>
      <c r="DW317" s="218"/>
      <c r="DX317" s="218"/>
      <c r="DY317" s="218"/>
      <c r="DZ317" s="218"/>
      <c r="EA317" s="218"/>
      <c r="EB317" s="218"/>
      <c r="EC317" s="218"/>
      <c r="ED317" s="218"/>
      <c r="EE317" s="218"/>
      <c r="EF317" s="218"/>
      <c r="EG317" s="218"/>
      <c r="EH317" s="218"/>
      <c r="EI317" s="218"/>
      <c r="EJ317" s="218"/>
      <c r="EK317" s="218"/>
      <c r="EL317" s="218"/>
      <c r="EM317" s="218"/>
      <c r="EN317" s="218"/>
      <c r="EO317" s="218"/>
      <c r="EP317" s="218"/>
      <c r="EQ317" s="218"/>
      <c r="ER317" s="218"/>
      <c r="ES317" s="218"/>
      <c r="ET317" s="218"/>
      <c r="EU317" s="218"/>
      <c r="EV317" s="218"/>
      <c r="EW317" s="218"/>
      <c r="EX317" s="218"/>
      <c r="EY317" s="218"/>
      <c r="EZ317" s="218"/>
      <c r="FA317" s="218"/>
      <c r="FB317" s="218"/>
      <c r="FC317" s="218"/>
      <c r="FD317" s="218"/>
      <c r="FE317" s="218"/>
      <c r="FF317" s="218"/>
      <c r="FG317" s="218"/>
      <c r="FH317" s="218"/>
      <c r="FI317" s="218"/>
      <c r="FJ317" s="218"/>
      <c r="FK317" s="218"/>
      <c r="FL317" s="218"/>
      <c r="FM317" s="218"/>
      <c r="FN317" s="218"/>
      <c r="FO317" s="218"/>
      <c r="FP317" s="218"/>
      <c r="FQ317" s="218"/>
      <c r="FR317" s="218"/>
      <c r="FS317" s="218"/>
      <c r="FT317" s="218"/>
      <c r="FU317" s="218"/>
      <c r="FV317" s="218"/>
      <c r="FW317" s="218"/>
      <c r="FX317" s="218"/>
      <c r="FY317" s="218"/>
      <c r="FZ317" s="218"/>
      <c r="GA317" s="218"/>
      <c r="GB317" s="218"/>
      <c r="GC317" s="218"/>
      <c r="GD317" s="218"/>
      <c r="GE317" s="218"/>
      <c r="GF317" s="218"/>
      <c r="GG317" s="218"/>
      <c r="GH317" s="218"/>
      <c r="GI317" s="218"/>
      <c r="GJ317" s="218"/>
      <c r="GK317" s="218"/>
      <c r="GL317" s="218"/>
      <c r="GM317" s="218"/>
      <c r="GN317" s="218"/>
      <c r="GO317" s="218"/>
      <c r="GP317" s="218"/>
      <c r="GQ317" s="218"/>
      <c r="GR317" s="218"/>
      <c r="GS317" s="218"/>
      <c r="GT317" s="218"/>
      <c r="GU317" s="218"/>
      <c r="GV317" s="218"/>
      <c r="GW317" s="218"/>
      <c r="GX317" s="218"/>
      <c r="GY317" s="218"/>
      <c r="GZ317" s="218"/>
      <c r="HA317" s="218"/>
      <c r="HB317" s="218"/>
      <c r="HC317" s="218"/>
      <c r="HD317" s="218"/>
      <c r="HE317" s="218"/>
      <c r="HF317" s="218"/>
      <c r="HG317" s="218"/>
      <c r="HH317" s="218"/>
      <c r="HI317" s="218"/>
      <c r="HJ317" s="218"/>
      <c r="HK317" s="218"/>
      <c r="HL317" s="218"/>
      <c r="HM317" s="218"/>
      <c r="HN317" s="218"/>
      <c r="HO317" s="218"/>
      <c r="HP317" s="218"/>
      <c r="HQ317" s="218"/>
      <c r="HR317" s="218"/>
      <c r="HS317" s="218"/>
      <c r="HT317" s="218"/>
      <c r="HU317" s="218"/>
      <c r="HV317" s="218"/>
      <c r="HW317" s="218"/>
      <c r="HX317" s="218"/>
      <c r="HY317" s="218"/>
      <c r="HZ317" s="218"/>
      <c r="IA317" s="218"/>
      <c r="IB317" s="218"/>
      <c r="IC317" s="218"/>
      <c r="ID317" s="218"/>
      <c r="IE317" s="218"/>
      <c r="IF317" s="218"/>
      <c r="IG317" s="218"/>
      <c r="IH317" s="218"/>
      <c r="II317" s="218"/>
      <c r="IJ317" s="218"/>
      <c r="IK317" s="218"/>
      <c r="IL317" s="218"/>
      <c r="IM317" s="218"/>
      <c r="IN317" s="218"/>
      <c r="IO317" s="218"/>
      <c r="IP317" s="218"/>
      <c r="IQ317" s="218"/>
      <c r="IR317" s="218"/>
      <c r="IS317" s="218"/>
      <c r="IT317" s="218"/>
      <c r="IU317" s="218"/>
      <c r="IV317" s="218"/>
      <c r="IW317" s="218"/>
      <c r="IX317" s="218"/>
      <c r="IY317" s="218"/>
      <c r="IZ317" s="218"/>
      <c r="JA317" s="218"/>
      <c r="JB317" s="218"/>
      <c r="JC317" s="218"/>
      <c r="JD317" s="218"/>
      <c r="JE317" s="218"/>
      <c r="JF317" s="218"/>
      <c r="JG317" s="218"/>
      <c r="JH317" s="218"/>
      <c r="JI317" s="218"/>
      <c r="JJ317" s="218"/>
      <c r="JK317" s="218"/>
      <c r="JL317" s="218"/>
      <c r="JM317" s="218"/>
      <c r="JN317" s="218"/>
      <c r="JO317" s="218"/>
      <c r="JP317" s="218"/>
      <c r="JQ317" s="218"/>
      <c r="JR317" s="218"/>
      <c r="JS317" s="218"/>
      <c r="JT317" s="218"/>
      <c r="JU317" s="218"/>
      <c r="JV317" s="218"/>
      <c r="JW317" s="218"/>
      <c r="JX317" s="218"/>
      <c r="JY317" s="218"/>
      <c r="JZ317" s="218"/>
      <c r="KA317" s="218"/>
      <c r="KB317" s="218"/>
      <c r="KC317" s="218"/>
      <c r="KD317" s="218"/>
      <c r="KE317" s="218"/>
      <c r="KF317" s="218"/>
      <c r="KG317" s="218"/>
      <c r="KH317" s="218"/>
      <c r="KI317" s="218"/>
      <c r="KJ317" s="218"/>
      <c r="KK317" s="218"/>
      <c r="KL317" s="218"/>
      <c r="KM317" s="218"/>
      <c r="KN317" s="218"/>
      <c r="KO317" s="218"/>
      <c r="KP317" s="218"/>
      <c r="KQ317" s="218"/>
      <c r="KR317" s="218"/>
      <c r="KS317" s="218"/>
      <c r="KT317" s="218"/>
      <c r="KU317" s="218"/>
      <c r="KV317" s="218"/>
      <c r="KW317" s="218"/>
      <c r="KX317" s="218"/>
      <c r="KY317" s="218"/>
      <c r="KZ317" s="218"/>
      <c r="LA317" s="218"/>
      <c r="LB317" s="218"/>
      <c r="LC317" s="218"/>
      <c r="LD317" s="218"/>
      <c r="LE317" s="218"/>
      <c r="LF317" s="218"/>
      <c r="LG317" s="218"/>
      <c r="LH317" s="218"/>
      <c r="LI317" s="218"/>
      <c r="LJ317" s="218"/>
      <c r="LK317" s="218"/>
      <c r="LL317" s="218"/>
      <c r="LM317" s="218"/>
      <c r="LN317" s="218"/>
      <c r="LO317" s="218"/>
      <c r="LP317" s="218"/>
      <c r="LQ317" s="218"/>
      <c r="LR317" s="218"/>
      <c r="LS317" s="218"/>
      <c r="LT317" s="218"/>
      <c r="LU317" s="218"/>
      <c r="LV317" s="218"/>
      <c r="LW317" s="218"/>
      <c r="LX317" s="218"/>
      <c r="LY317" s="218"/>
      <c r="LZ317" s="218"/>
      <c r="MA317" s="218"/>
      <c r="MB317" s="218"/>
      <c r="MC317" s="218"/>
      <c r="MD317" s="218"/>
      <c r="ME317" s="218"/>
      <c r="MF317" s="218"/>
      <c r="MG317" s="218"/>
      <c r="MH317" s="218"/>
      <c r="MI317" s="218"/>
      <c r="MJ317" s="218"/>
      <c r="MK317" s="218"/>
      <c r="ML317" s="218"/>
      <c r="MM317" s="218"/>
      <c r="MN317" s="218"/>
      <c r="MO317" s="218"/>
      <c r="MP317" s="218"/>
      <c r="MQ317" s="218"/>
      <c r="MR317" s="218"/>
      <c r="MS317" s="218"/>
      <c r="MT317" s="218"/>
      <c r="MU317" s="218"/>
      <c r="MV317" s="218"/>
      <c r="MW317" s="218"/>
      <c r="MX317" s="218"/>
      <c r="MY317" s="218"/>
      <c r="MZ317" s="218"/>
      <c r="NA317" s="218"/>
      <c r="NB317" s="218"/>
      <c r="NC317" s="218"/>
      <c r="ND317" s="218"/>
      <c r="NE317" s="218"/>
      <c r="NF317" s="218"/>
      <c r="NG317" s="218"/>
      <c r="NH317" s="218"/>
      <c r="NI317" s="218"/>
      <c r="NJ317" s="218"/>
      <c r="NK317" s="218"/>
      <c r="NL317" s="218"/>
      <c r="NM317" s="218"/>
      <c r="NN317" s="218"/>
      <c r="NO317" s="218"/>
      <c r="NP317" s="218"/>
      <c r="NQ317" s="218"/>
      <c r="NR317" s="218"/>
      <c r="NS317" s="218"/>
      <c r="NT317" s="218"/>
      <c r="NU317" s="218"/>
      <c r="NV317" s="218"/>
      <c r="NW317" s="218"/>
      <c r="NX317" s="218"/>
      <c r="NY317" s="218"/>
      <c r="NZ317" s="218"/>
      <c r="OA317" s="218"/>
      <c r="OB317" s="218"/>
      <c r="OC317" s="218"/>
      <c r="OD317" s="218"/>
      <c r="OE317" s="218"/>
      <c r="OF317" s="218"/>
      <c r="OG317" s="218"/>
      <c r="OH317" s="218"/>
      <c r="OI317" s="218"/>
      <c r="OJ317" s="218"/>
      <c r="OK317" s="218"/>
      <c r="OL317" s="218"/>
      <c r="OM317" s="218"/>
      <c r="ON317" s="218"/>
      <c r="OO317" s="218"/>
      <c r="OP317" s="218"/>
      <c r="OQ317" s="218"/>
      <c r="OR317" s="218"/>
      <c r="OS317" s="218"/>
      <c r="OT317" s="218"/>
      <c r="OU317" s="218"/>
      <c r="OV317" s="218"/>
      <c r="OW317" s="218"/>
      <c r="OX317" s="218"/>
      <c r="OY317" s="218"/>
      <c r="OZ317" s="218"/>
      <c r="PA317" s="218"/>
      <c r="PB317" s="218"/>
      <c r="PC317" s="218"/>
      <c r="PD317" s="218"/>
      <c r="PE317" s="218"/>
    </row>
    <row r="318" spans="1:421" s="472" customFormat="1" ht="111" customHeight="1">
      <c r="A318" s="677">
        <v>89</v>
      </c>
      <c r="B318" s="600">
        <v>7000024508</v>
      </c>
      <c r="C318" s="600">
        <v>1810</v>
      </c>
      <c r="D318" s="600">
        <v>150</v>
      </c>
      <c r="E318" s="600">
        <v>30</v>
      </c>
      <c r="F318" s="600" t="s">
        <v>529</v>
      </c>
      <c r="G318" s="599">
        <v>100018257</v>
      </c>
      <c r="H318" s="321"/>
      <c r="I318" s="322"/>
      <c r="J318" s="321"/>
      <c r="K318" s="320"/>
      <c r="L318" s="600" t="s">
        <v>624</v>
      </c>
      <c r="M318" s="600" t="s">
        <v>219</v>
      </c>
      <c r="N318" s="600">
        <v>8</v>
      </c>
      <c r="O318" s="465"/>
      <c r="P318" s="601">
        <v>18</v>
      </c>
      <c r="Q318" s="318" t="str">
        <f t="shared" si="49"/>
        <v>INCLUDED</v>
      </c>
      <c r="R318" s="318" t="str">
        <f t="shared" si="50"/>
        <v>INCLUDED</v>
      </c>
      <c r="S318" s="318" t="str">
        <f t="shared" si="51"/>
        <v>INCLUDED</v>
      </c>
      <c r="T318" s="466">
        <f t="shared" si="40"/>
        <v>0</v>
      </c>
      <c r="U318" s="300">
        <f t="shared" si="41"/>
        <v>0</v>
      </c>
      <c r="V318" s="371">
        <f>Discount!$J$36</f>
        <v>0</v>
      </c>
      <c r="W318" s="300">
        <f t="shared" si="42"/>
        <v>0</v>
      </c>
      <c r="X318" s="301">
        <f t="shared" si="43"/>
        <v>0</v>
      </c>
      <c r="Y318" s="467">
        <f t="shared" si="44"/>
        <v>0</v>
      </c>
      <c r="Z318" s="546">
        <f t="shared" si="45"/>
        <v>0</v>
      </c>
      <c r="AA318" s="467">
        <f t="shared" si="46"/>
        <v>0</v>
      </c>
      <c r="AB318" s="468">
        <f t="shared" si="47"/>
        <v>0</v>
      </c>
      <c r="AC318" s="467">
        <f t="shared" si="48"/>
        <v>0</v>
      </c>
      <c r="AD318" s="468"/>
      <c r="AE318" s="550"/>
      <c r="AF318" s="6"/>
      <c r="AG318" s="6"/>
      <c r="AH318" s="6"/>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218"/>
      <c r="BI318" s="218"/>
      <c r="BJ318" s="218"/>
      <c r="BK318" s="218"/>
      <c r="BL318" s="218"/>
      <c r="BM318" s="218"/>
      <c r="BN318" s="218"/>
      <c r="BO318" s="218"/>
      <c r="BP318" s="218"/>
      <c r="BQ318" s="218"/>
      <c r="BR318" s="218"/>
      <c r="BS318" s="218"/>
      <c r="BT318" s="218"/>
      <c r="BU318" s="218"/>
      <c r="BV318" s="218"/>
      <c r="BW318" s="218"/>
      <c r="BX318" s="218"/>
      <c r="BY318" s="218"/>
      <c r="BZ318" s="218"/>
      <c r="CA318" s="218"/>
      <c r="CB318" s="218"/>
      <c r="CC318" s="218"/>
      <c r="CD318" s="218"/>
      <c r="CE318" s="218"/>
      <c r="CF318" s="218"/>
      <c r="CG318" s="218"/>
      <c r="CH318" s="218"/>
      <c r="CI318" s="218"/>
      <c r="CJ318" s="218"/>
      <c r="CK318" s="218"/>
      <c r="CL318" s="218"/>
      <c r="CM318" s="218"/>
      <c r="CN318" s="218"/>
      <c r="CO318" s="218"/>
      <c r="CP318" s="218"/>
      <c r="CQ318" s="218"/>
      <c r="CR318" s="218"/>
      <c r="CS318" s="218"/>
      <c r="CT318" s="218"/>
      <c r="CU318" s="218"/>
      <c r="CV318" s="218"/>
      <c r="CW318" s="218"/>
      <c r="CX318" s="218"/>
      <c r="CY318" s="218"/>
      <c r="CZ318" s="218"/>
      <c r="DA318" s="218"/>
      <c r="DB318" s="218"/>
      <c r="DC318" s="218"/>
      <c r="DD318" s="218"/>
      <c r="DE318" s="218"/>
      <c r="DF318" s="218"/>
      <c r="DG318" s="218"/>
      <c r="DH318" s="218"/>
      <c r="DI318" s="218"/>
      <c r="DJ318" s="218"/>
      <c r="DK318" s="218"/>
      <c r="DL318" s="218"/>
      <c r="DM318" s="218"/>
      <c r="DN318" s="218"/>
      <c r="DO318" s="218"/>
      <c r="DP318" s="218"/>
      <c r="DQ318" s="218"/>
      <c r="DR318" s="218"/>
      <c r="DS318" s="218"/>
      <c r="DT318" s="218"/>
      <c r="DU318" s="218"/>
      <c r="DV318" s="218"/>
      <c r="DW318" s="218"/>
      <c r="DX318" s="218"/>
      <c r="DY318" s="218"/>
      <c r="DZ318" s="218"/>
      <c r="EA318" s="218"/>
      <c r="EB318" s="218"/>
      <c r="EC318" s="218"/>
      <c r="ED318" s="218"/>
      <c r="EE318" s="218"/>
      <c r="EF318" s="218"/>
      <c r="EG318" s="218"/>
      <c r="EH318" s="218"/>
      <c r="EI318" s="218"/>
      <c r="EJ318" s="218"/>
      <c r="EK318" s="218"/>
      <c r="EL318" s="218"/>
      <c r="EM318" s="218"/>
      <c r="EN318" s="218"/>
      <c r="EO318" s="218"/>
      <c r="EP318" s="218"/>
      <c r="EQ318" s="218"/>
      <c r="ER318" s="218"/>
      <c r="ES318" s="218"/>
      <c r="ET318" s="218"/>
      <c r="EU318" s="218"/>
      <c r="EV318" s="218"/>
      <c r="EW318" s="218"/>
      <c r="EX318" s="218"/>
      <c r="EY318" s="218"/>
      <c r="EZ318" s="218"/>
      <c r="FA318" s="218"/>
      <c r="FB318" s="218"/>
      <c r="FC318" s="218"/>
      <c r="FD318" s="218"/>
      <c r="FE318" s="218"/>
      <c r="FF318" s="218"/>
      <c r="FG318" s="218"/>
      <c r="FH318" s="218"/>
      <c r="FI318" s="218"/>
      <c r="FJ318" s="218"/>
      <c r="FK318" s="218"/>
      <c r="FL318" s="218"/>
      <c r="FM318" s="218"/>
      <c r="FN318" s="218"/>
      <c r="FO318" s="218"/>
      <c r="FP318" s="218"/>
      <c r="FQ318" s="218"/>
      <c r="FR318" s="218"/>
      <c r="FS318" s="218"/>
      <c r="FT318" s="218"/>
      <c r="FU318" s="218"/>
      <c r="FV318" s="218"/>
      <c r="FW318" s="218"/>
      <c r="FX318" s="218"/>
      <c r="FY318" s="218"/>
      <c r="FZ318" s="218"/>
      <c r="GA318" s="218"/>
      <c r="GB318" s="218"/>
      <c r="GC318" s="218"/>
      <c r="GD318" s="218"/>
      <c r="GE318" s="218"/>
      <c r="GF318" s="218"/>
      <c r="GG318" s="218"/>
      <c r="GH318" s="218"/>
      <c r="GI318" s="218"/>
      <c r="GJ318" s="218"/>
      <c r="GK318" s="218"/>
      <c r="GL318" s="218"/>
      <c r="GM318" s="218"/>
      <c r="GN318" s="218"/>
      <c r="GO318" s="218"/>
      <c r="GP318" s="218"/>
      <c r="GQ318" s="218"/>
      <c r="GR318" s="218"/>
      <c r="GS318" s="218"/>
      <c r="GT318" s="218"/>
      <c r="GU318" s="218"/>
      <c r="GV318" s="218"/>
      <c r="GW318" s="218"/>
      <c r="GX318" s="218"/>
      <c r="GY318" s="218"/>
      <c r="GZ318" s="218"/>
      <c r="HA318" s="218"/>
      <c r="HB318" s="218"/>
      <c r="HC318" s="218"/>
      <c r="HD318" s="218"/>
      <c r="HE318" s="218"/>
      <c r="HF318" s="218"/>
      <c r="HG318" s="218"/>
      <c r="HH318" s="218"/>
      <c r="HI318" s="218"/>
      <c r="HJ318" s="218"/>
      <c r="HK318" s="218"/>
      <c r="HL318" s="218"/>
      <c r="HM318" s="218"/>
      <c r="HN318" s="218"/>
      <c r="HO318" s="218"/>
      <c r="HP318" s="218"/>
      <c r="HQ318" s="218"/>
      <c r="HR318" s="218"/>
      <c r="HS318" s="218"/>
      <c r="HT318" s="218"/>
      <c r="HU318" s="218"/>
      <c r="HV318" s="218"/>
      <c r="HW318" s="218"/>
      <c r="HX318" s="218"/>
      <c r="HY318" s="218"/>
      <c r="HZ318" s="218"/>
      <c r="IA318" s="218"/>
      <c r="IB318" s="218"/>
      <c r="IC318" s="218"/>
      <c r="ID318" s="218"/>
      <c r="IE318" s="218"/>
      <c r="IF318" s="218"/>
      <c r="IG318" s="218"/>
      <c r="IH318" s="218"/>
      <c r="II318" s="218"/>
      <c r="IJ318" s="218"/>
      <c r="IK318" s="218"/>
      <c r="IL318" s="218"/>
      <c r="IM318" s="218"/>
      <c r="IN318" s="218"/>
      <c r="IO318" s="218"/>
      <c r="IP318" s="218"/>
      <c r="IQ318" s="218"/>
      <c r="IR318" s="218"/>
      <c r="IS318" s="218"/>
      <c r="IT318" s="218"/>
      <c r="IU318" s="218"/>
      <c r="IV318" s="218"/>
      <c r="IW318" s="218"/>
      <c r="IX318" s="218"/>
      <c r="IY318" s="218"/>
      <c r="IZ318" s="218"/>
      <c r="JA318" s="218"/>
      <c r="JB318" s="218"/>
      <c r="JC318" s="218"/>
      <c r="JD318" s="218"/>
      <c r="JE318" s="218"/>
      <c r="JF318" s="218"/>
      <c r="JG318" s="218"/>
      <c r="JH318" s="218"/>
      <c r="JI318" s="218"/>
      <c r="JJ318" s="218"/>
      <c r="JK318" s="218"/>
      <c r="JL318" s="218"/>
      <c r="JM318" s="218"/>
      <c r="JN318" s="218"/>
      <c r="JO318" s="218"/>
      <c r="JP318" s="218"/>
      <c r="JQ318" s="218"/>
      <c r="JR318" s="218"/>
      <c r="JS318" s="218"/>
      <c r="JT318" s="218"/>
      <c r="JU318" s="218"/>
      <c r="JV318" s="218"/>
      <c r="JW318" s="218"/>
      <c r="JX318" s="218"/>
      <c r="JY318" s="218"/>
      <c r="JZ318" s="218"/>
      <c r="KA318" s="218"/>
      <c r="KB318" s="218"/>
      <c r="KC318" s="218"/>
      <c r="KD318" s="218"/>
      <c r="KE318" s="218"/>
      <c r="KF318" s="218"/>
      <c r="KG318" s="218"/>
      <c r="KH318" s="218"/>
      <c r="KI318" s="218"/>
      <c r="KJ318" s="218"/>
      <c r="KK318" s="218"/>
      <c r="KL318" s="218"/>
      <c r="KM318" s="218"/>
      <c r="KN318" s="218"/>
      <c r="KO318" s="218"/>
      <c r="KP318" s="218"/>
      <c r="KQ318" s="218"/>
      <c r="KR318" s="218"/>
      <c r="KS318" s="218"/>
      <c r="KT318" s="218"/>
      <c r="KU318" s="218"/>
      <c r="KV318" s="218"/>
      <c r="KW318" s="218"/>
      <c r="KX318" s="218"/>
      <c r="KY318" s="218"/>
      <c r="KZ318" s="218"/>
      <c r="LA318" s="218"/>
      <c r="LB318" s="218"/>
      <c r="LC318" s="218"/>
      <c r="LD318" s="218"/>
      <c r="LE318" s="218"/>
      <c r="LF318" s="218"/>
      <c r="LG318" s="218"/>
      <c r="LH318" s="218"/>
      <c r="LI318" s="218"/>
      <c r="LJ318" s="218"/>
      <c r="LK318" s="218"/>
      <c r="LL318" s="218"/>
      <c r="LM318" s="218"/>
      <c r="LN318" s="218"/>
      <c r="LO318" s="218"/>
      <c r="LP318" s="218"/>
      <c r="LQ318" s="218"/>
      <c r="LR318" s="218"/>
      <c r="LS318" s="218"/>
      <c r="LT318" s="218"/>
      <c r="LU318" s="218"/>
      <c r="LV318" s="218"/>
      <c r="LW318" s="218"/>
      <c r="LX318" s="218"/>
      <c r="LY318" s="218"/>
      <c r="LZ318" s="218"/>
      <c r="MA318" s="218"/>
      <c r="MB318" s="218"/>
      <c r="MC318" s="218"/>
      <c r="MD318" s="218"/>
      <c r="ME318" s="218"/>
      <c r="MF318" s="218"/>
      <c r="MG318" s="218"/>
      <c r="MH318" s="218"/>
      <c r="MI318" s="218"/>
      <c r="MJ318" s="218"/>
      <c r="MK318" s="218"/>
      <c r="ML318" s="218"/>
      <c r="MM318" s="218"/>
      <c r="MN318" s="218"/>
      <c r="MO318" s="218"/>
      <c r="MP318" s="218"/>
      <c r="MQ318" s="218"/>
      <c r="MR318" s="218"/>
      <c r="MS318" s="218"/>
      <c r="MT318" s="218"/>
      <c r="MU318" s="218"/>
      <c r="MV318" s="218"/>
      <c r="MW318" s="218"/>
      <c r="MX318" s="218"/>
      <c r="MY318" s="218"/>
      <c r="MZ318" s="218"/>
      <c r="NA318" s="218"/>
      <c r="NB318" s="218"/>
      <c r="NC318" s="218"/>
      <c r="ND318" s="218"/>
      <c r="NE318" s="218"/>
      <c r="NF318" s="218"/>
      <c r="NG318" s="218"/>
      <c r="NH318" s="218"/>
      <c r="NI318" s="218"/>
      <c r="NJ318" s="218"/>
      <c r="NK318" s="218"/>
      <c r="NL318" s="218"/>
      <c r="NM318" s="218"/>
      <c r="NN318" s="218"/>
      <c r="NO318" s="218"/>
      <c r="NP318" s="218"/>
      <c r="NQ318" s="218"/>
      <c r="NR318" s="218"/>
      <c r="NS318" s="218"/>
      <c r="NT318" s="218"/>
      <c r="NU318" s="218"/>
      <c r="NV318" s="218"/>
      <c r="NW318" s="218"/>
      <c r="NX318" s="218"/>
      <c r="NY318" s="218"/>
      <c r="NZ318" s="218"/>
      <c r="OA318" s="218"/>
      <c r="OB318" s="218"/>
      <c r="OC318" s="218"/>
      <c r="OD318" s="218"/>
      <c r="OE318" s="218"/>
      <c r="OF318" s="218"/>
      <c r="OG318" s="218"/>
      <c r="OH318" s="218"/>
      <c r="OI318" s="218"/>
      <c r="OJ318" s="218"/>
      <c r="OK318" s="218"/>
      <c r="OL318" s="218"/>
      <c r="OM318" s="218"/>
      <c r="ON318" s="218"/>
      <c r="OO318" s="218"/>
      <c r="OP318" s="218"/>
      <c r="OQ318" s="218"/>
      <c r="OR318" s="218"/>
      <c r="OS318" s="218"/>
      <c r="OT318" s="218"/>
      <c r="OU318" s="218"/>
      <c r="OV318" s="218"/>
      <c r="OW318" s="218"/>
      <c r="OX318" s="218"/>
      <c r="OY318" s="218"/>
      <c r="OZ318" s="218"/>
      <c r="PA318" s="218"/>
      <c r="PB318" s="218"/>
      <c r="PC318" s="218"/>
      <c r="PD318" s="218"/>
      <c r="PE318" s="218"/>
    </row>
    <row r="319" spans="1:421" s="469" customFormat="1" ht="111" customHeight="1">
      <c r="A319" s="677">
        <v>90</v>
      </c>
      <c r="B319" s="600">
        <v>7000024508</v>
      </c>
      <c r="C319" s="600">
        <v>1810</v>
      </c>
      <c r="D319" s="600">
        <v>150</v>
      </c>
      <c r="E319" s="600">
        <v>40</v>
      </c>
      <c r="F319" s="600" t="s">
        <v>529</v>
      </c>
      <c r="G319" s="599">
        <v>100008105</v>
      </c>
      <c r="H319" s="321"/>
      <c r="I319" s="322"/>
      <c r="J319" s="321"/>
      <c r="K319" s="320"/>
      <c r="L319" s="600" t="s">
        <v>625</v>
      </c>
      <c r="M319" s="600" t="s">
        <v>219</v>
      </c>
      <c r="N319" s="600">
        <v>25</v>
      </c>
      <c r="O319" s="465"/>
      <c r="P319" s="601">
        <v>18</v>
      </c>
      <c r="Q319" s="318" t="str">
        <f>IF(O319=0, "INCLUDED", IF(ISERROR(O319*N319), O319, O319*N319))</f>
        <v>INCLUDED</v>
      </c>
      <c r="R319" s="318" t="str">
        <f t="shared" si="50"/>
        <v>INCLUDED</v>
      </c>
      <c r="S319" s="318" t="str">
        <f>IF(O319=0,"INCLUDED",IF(ISERROR(R319+Q319),Q319,(Q319+R319)))</f>
        <v>INCLUDED</v>
      </c>
      <c r="T319" s="466">
        <f t="shared" ref="T319:T433" si="52">IF(S319="Included",0,S319)</f>
        <v>0</v>
      </c>
      <c r="U319" s="300">
        <f t="shared" ref="U319:U433" si="53">IF( K319="",J319*(IF(S319="Included",0,S319))/100,K319*(IF(S319="Included",0,S319)))</f>
        <v>0</v>
      </c>
      <c r="V319" s="371">
        <f>Discount!$J$36</f>
        <v>0</v>
      </c>
      <c r="W319" s="300">
        <f t="shared" ref="W319:W433" si="54">V319*T319</f>
        <v>0</v>
      </c>
      <c r="X319" s="301">
        <f t="shared" ref="X319:X433" si="55">IF(K319="",J319*W319/100,K319*W319)</f>
        <v>0</v>
      </c>
      <c r="Y319" s="467">
        <f t="shared" ref="Y319:Y433" si="56">O319*N319</f>
        <v>0</v>
      </c>
      <c r="Z319" s="546">
        <f t="shared" ref="Z319:Z433" si="57">ROUND(O319,2)</f>
        <v>0</v>
      </c>
      <c r="AA319" s="467">
        <f t="shared" ref="AA319:AA433" si="58">N319*Z319</f>
        <v>0</v>
      </c>
      <c r="AB319" s="468">
        <f t="shared" ref="AB319:AB433" si="59">IF(K319="",J319/100,K319)</f>
        <v>0</v>
      </c>
      <c r="AC319" s="467">
        <f t="shared" ref="AC319:AC433" si="60">AA319*AB319</f>
        <v>0</v>
      </c>
      <c r="AD319" s="468"/>
      <c r="AE319" s="550"/>
      <c r="AF319" s="6"/>
      <c r="AG319" s="6"/>
      <c r="AH319" s="6"/>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c r="FV319" s="3"/>
      <c r="FW319" s="3"/>
      <c r="FX319" s="3"/>
      <c r="FY319" s="3"/>
      <c r="FZ319" s="3"/>
      <c r="GA319" s="3"/>
      <c r="GB319" s="3"/>
      <c r="GC319" s="3"/>
      <c r="GD319" s="3"/>
      <c r="GE319" s="3"/>
      <c r="GF319" s="3"/>
      <c r="GG319" s="3"/>
      <c r="GH319" s="3"/>
      <c r="GI319" s="3"/>
      <c r="GJ319" s="3"/>
      <c r="GK319" s="3"/>
      <c r="GL319" s="3"/>
      <c r="GM319" s="3"/>
      <c r="GN319" s="3"/>
      <c r="GO319" s="3"/>
      <c r="GP319" s="3"/>
      <c r="GQ319" s="3"/>
      <c r="GR319" s="3"/>
      <c r="GS319" s="3"/>
      <c r="GT319" s="3"/>
      <c r="GU319" s="3"/>
      <c r="GV319" s="3"/>
      <c r="GW319" s="3"/>
      <c r="GX319" s="3"/>
      <c r="GY319" s="3"/>
      <c r="GZ319" s="3"/>
      <c r="HA319" s="3"/>
      <c r="HB319" s="3"/>
      <c r="HC319" s="3"/>
      <c r="HD319" s="3"/>
      <c r="HE319" s="3"/>
      <c r="HF319" s="3"/>
      <c r="HG319" s="3"/>
      <c r="HH319" s="3"/>
      <c r="HI319" s="3"/>
      <c r="HJ319" s="3"/>
      <c r="HK319" s="3"/>
      <c r="HL319" s="3"/>
      <c r="HM319" s="3"/>
      <c r="HN319" s="3"/>
      <c r="HO319" s="3"/>
      <c r="HP319" s="3"/>
      <c r="HQ319" s="3"/>
      <c r="HR319" s="3"/>
      <c r="HS319" s="3"/>
      <c r="HT319" s="3"/>
      <c r="HU319" s="3"/>
      <c r="HV319" s="3"/>
      <c r="HW319" s="3"/>
      <c r="HX319" s="3"/>
      <c r="HY319" s="3"/>
      <c r="HZ319" s="3"/>
      <c r="IA319" s="3"/>
      <c r="IB319" s="3"/>
      <c r="IC319" s="3"/>
      <c r="ID319" s="3"/>
      <c r="IE319" s="3"/>
      <c r="IF319" s="3"/>
      <c r="IG319" s="3"/>
      <c r="IH319" s="3"/>
      <c r="II319" s="3"/>
      <c r="IJ319" s="3"/>
      <c r="IK319" s="3"/>
      <c r="IL319" s="3"/>
      <c r="IM319" s="3"/>
      <c r="IN319" s="3"/>
      <c r="IO319" s="3"/>
      <c r="IP319" s="3"/>
      <c r="IQ319" s="3"/>
      <c r="IR319" s="3"/>
      <c r="IS319" s="3"/>
      <c r="IT319" s="3"/>
      <c r="IU319" s="3"/>
      <c r="IV319" s="3"/>
      <c r="IW319" s="3"/>
      <c r="IX319" s="3"/>
      <c r="IY319" s="3"/>
      <c r="IZ319" s="3"/>
      <c r="JA319" s="3"/>
      <c r="JB319" s="3"/>
      <c r="JC319" s="3"/>
      <c r="JD319" s="3"/>
      <c r="JE319" s="3"/>
      <c r="JF319" s="3"/>
      <c r="JG319" s="3"/>
      <c r="JH319" s="3"/>
      <c r="JI319" s="3"/>
      <c r="JJ319" s="3"/>
      <c r="JK319" s="3"/>
      <c r="JL319" s="3"/>
      <c r="JM319" s="3"/>
      <c r="JN319" s="3"/>
      <c r="JO319" s="3"/>
      <c r="JP319" s="3"/>
      <c r="JQ319" s="3"/>
      <c r="JR319" s="3"/>
      <c r="JS319" s="3"/>
      <c r="JT319" s="3"/>
      <c r="JU319" s="3"/>
      <c r="JV319" s="3"/>
      <c r="JW319" s="3"/>
      <c r="JX319" s="3"/>
      <c r="JY319" s="3"/>
      <c r="JZ319" s="3"/>
      <c r="KA319" s="3"/>
      <c r="KB319" s="3"/>
      <c r="KC319" s="3"/>
      <c r="KD319" s="3"/>
      <c r="KE319" s="3"/>
      <c r="KF319" s="3"/>
      <c r="KG319" s="3"/>
      <c r="KH319" s="3"/>
      <c r="KI319" s="3"/>
      <c r="KJ319" s="3"/>
      <c r="KK319" s="3"/>
      <c r="KL319" s="3"/>
      <c r="KM319" s="3"/>
      <c r="KN319" s="3"/>
      <c r="KO319" s="3"/>
      <c r="KP319" s="3"/>
      <c r="KQ319" s="3"/>
      <c r="KR319" s="3"/>
      <c r="KS319" s="3"/>
      <c r="KT319" s="3"/>
      <c r="KU319" s="3"/>
      <c r="KV319" s="3"/>
      <c r="KW319" s="3"/>
      <c r="KX319" s="3"/>
      <c r="KY319" s="3"/>
      <c r="KZ319" s="3"/>
      <c r="LA319" s="3"/>
      <c r="LB319" s="3"/>
      <c r="LC319" s="3"/>
      <c r="LD319" s="3"/>
      <c r="LE319" s="3"/>
      <c r="LF319" s="3"/>
      <c r="LG319" s="3"/>
      <c r="LH319" s="3"/>
      <c r="LI319" s="3"/>
      <c r="LJ319" s="3"/>
      <c r="LK319" s="3"/>
      <c r="LL319" s="3"/>
      <c r="LM319" s="3"/>
      <c r="LN319" s="3"/>
      <c r="LO319" s="3"/>
      <c r="LP319" s="3"/>
      <c r="LQ319" s="3"/>
      <c r="LR319" s="3"/>
      <c r="LS319" s="3"/>
      <c r="LT319" s="3"/>
      <c r="LU319" s="3"/>
      <c r="LV319" s="3"/>
      <c r="LW319" s="3"/>
      <c r="LX319" s="3"/>
      <c r="LY319" s="3"/>
      <c r="LZ319" s="3"/>
      <c r="MA319" s="3"/>
      <c r="MB319" s="3"/>
      <c r="MC319" s="3"/>
      <c r="MD319" s="3"/>
      <c r="ME319" s="3"/>
      <c r="MF319" s="3"/>
      <c r="MG319" s="3"/>
      <c r="MH319" s="3"/>
      <c r="MI319" s="3"/>
      <c r="MJ319" s="3"/>
      <c r="MK319" s="3"/>
      <c r="ML319" s="3"/>
      <c r="MM319" s="3"/>
      <c r="MN319" s="3"/>
      <c r="MO319" s="3"/>
      <c r="MP319" s="3"/>
      <c r="MQ319" s="3"/>
      <c r="MR319" s="3"/>
      <c r="MS319" s="3"/>
      <c r="MT319" s="3"/>
      <c r="MU319" s="3"/>
      <c r="MV319" s="3"/>
      <c r="MW319" s="3"/>
      <c r="MX319" s="3"/>
      <c r="MY319" s="3"/>
      <c r="MZ319" s="3"/>
      <c r="NA319" s="3"/>
      <c r="NB319" s="3"/>
      <c r="NC319" s="3"/>
      <c r="ND319" s="3"/>
      <c r="NE319" s="3"/>
      <c r="NF319" s="3"/>
      <c r="NG319" s="3"/>
      <c r="NH319" s="3"/>
      <c r="NI319" s="3"/>
      <c r="NJ319" s="3"/>
      <c r="NK319" s="3"/>
      <c r="NL319" s="3"/>
      <c r="NM319" s="3"/>
      <c r="NN319" s="3"/>
      <c r="NO319" s="3"/>
      <c r="NP319" s="3"/>
      <c r="NQ319" s="3"/>
      <c r="NR319" s="3"/>
      <c r="NS319" s="3"/>
      <c r="NT319" s="3"/>
      <c r="NU319" s="3"/>
      <c r="NV319" s="3"/>
      <c r="NW319" s="3"/>
      <c r="NX319" s="3"/>
      <c r="NY319" s="3"/>
      <c r="NZ319" s="3"/>
      <c r="OA319" s="3"/>
      <c r="OB319" s="3"/>
      <c r="OC319" s="3"/>
      <c r="OD319" s="3"/>
      <c r="OE319" s="3"/>
      <c r="OF319" s="3"/>
      <c r="OG319" s="3"/>
      <c r="OH319" s="3"/>
      <c r="OI319" s="3"/>
      <c r="OJ319" s="3"/>
      <c r="OK319" s="3"/>
      <c r="OL319" s="3"/>
      <c r="OM319" s="3"/>
      <c r="ON319" s="3"/>
      <c r="OO319" s="3"/>
      <c r="OP319" s="3"/>
      <c r="OQ319" s="3"/>
      <c r="OR319" s="3"/>
      <c r="OS319" s="3"/>
      <c r="OT319" s="3"/>
      <c r="OU319" s="3"/>
      <c r="OV319" s="3"/>
      <c r="OW319" s="3"/>
      <c r="OX319" s="3"/>
      <c r="OY319" s="3"/>
      <c r="OZ319" s="3"/>
      <c r="PA319" s="3"/>
      <c r="PB319" s="3"/>
      <c r="PC319" s="3"/>
      <c r="PD319" s="3"/>
      <c r="PE319" s="3"/>
    </row>
    <row r="320" spans="1:421" s="469" customFormat="1" ht="111" customHeight="1">
      <c r="A320" s="677">
        <v>91</v>
      </c>
      <c r="B320" s="600">
        <v>7000024508</v>
      </c>
      <c r="C320" s="600">
        <v>1810</v>
      </c>
      <c r="D320" s="600">
        <v>150</v>
      </c>
      <c r="E320" s="600">
        <v>50</v>
      </c>
      <c r="F320" s="600" t="s">
        <v>529</v>
      </c>
      <c r="G320" s="599">
        <v>100004928</v>
      </c>
      <c r="H320" s="321"/>
      <c r="I320" s="322"/>
      <c r="J320" s="321"/>
      <c r="K320" s="320"/>
      <c r="L320" s="600" t="s">
        <v>476</v>
      </c>
      <c r="M320" s="600" t="s">
        <v>219</v>
      </c>
      <c r="N320" s="600">
        <v>28</v>
      </c>
      <c r="O320" s="465"/>
      <c r="P320" s="601">
        <v>18</v>
      </c>
      <c r="Q320" s="318" t="str">
        <f t="shared" ref="Q320:Q433" si="61">IF(O320=0, "INCLUDED", IF(ISERROR(O320*N320), O320, O320*N320))</f>
        <v>INCLUDED</v>
      </c>
      <c r="R320" s="318" t="str">
        <f t="shared" si="50"/>
        <v>INCLUDED</v>
      </c>
      <c r="S320" s="318" t="str">
        <f t="shared" ref="S320:S433" si="62">IF(O320=0,"INCLUDED",IF(ISERROR(R320+Q320),Q320,(Q320+R320)))</f>
        <v>INCLUDED</v>
      </c>
      <c r="T320" s="466">
        <f t="shared" si="52"/>
        <v>0</v>
      </c>
      <c r="U320" s="300">
        <f t="shared" si="53"/>
        <v>0</v>
      </c>
      <c r="V320" s="371">
        <f>Discount!$J$36</f>
        <v>0</v>
      </c>
      <c r="W320" s="300">
        <f t="shared" si="54"/>
        <v>0</v>
      </c>
      <c r="X320" s="301">
        <f t="shared" si="55"/>
        <v>0</v>
      </c>
      <c r="Y320" s="467">
        <f t="shared" si="56"/>
        <v>0</v>
      </c>
      <c r="Z320" s="546">
        <f t="shared" si="57"/>
        <v>0</v>
      </c>
      <c r="AA320" s="467">
        <f t="shared" si="58"/>
        <v>0</v>
      </c>
      <c r="AB320" s="468">
        <f t="shared" si="59"/>
        <v>0</v>
      </c>
      <c r="AC320" s="467">
        <f t="shared" si="60"/>
        <v>0</v>
      </c>
      <c r="AD320" s="468"/>
      <c r="AE320" s="550"/>
      <c r="AF320" s="6"/>
      <c r="AG320" s="6"/>
      <c r="AH320" s="6"/>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c r="FV320" s="3"/>
      <c r="FW320" s="3"/>
      <c r="FX320" s="3"/>
      <c r="FY320" s="3"/>
      <c r="FZ320" s="3"/>
      <c r="GA320" s="3"/>
      <c r="GB320" s="3"/>
      <c r="GC320" s="3"/>
      <c r="GD320" s="3"/>
      <c r="GE320" s="3"/>
      <c r="GF320" s="3"/>
      <c r="GG320" s="3"/>
      <c r="GH320" s="3"/>
      <c r="GI320" s="3"/>
      <c r="GJ320" s="3"/>
      <c r="GK320" s="3"/>
      <c r="GL320" s="3"/>
      <c r="GM320" s="3"/>
      <c r="GN320" s="3"/>
      <c r="GO320" s="3"/>
      <c r="GP320" s="3"/>
      <c r="GQ320" s="3"/>
      <c r="GR320" s="3"/>
      <c r="GS320" s="3"/>
      <c r="GT320" s="3"/>
      <c r="GU320" s="3"/>
      <c r="GV320" s="3"/>
      <c r="GW320" s="3"/>
      <c r="GX320" s="3"/>
      <c r="GY320" s="3"/>
      <c r="GZ320" s="3"/>
      <c r="HA320" s="3"/>
      <c r="HB320" s="3"/>
      <c r="HC320" s="3"/>
      <c r="HD320" s="3"/>
      <c r="HE320" s="3"/>
      <c r="HF320" s="3"/>
      <c r="HG320" s="3"/>
      <c r="HH320" s="3"/>
      <c r="HI320" s="3"/>
      <c r="HJ320" s="3"/>
      <c r="HK320" s="3"/>
      <c r="HL320" s="3"/>
      <c r="HM320" s="3"/>
      <c r="HN320" s="3"/>
      <c r="HO320" s="3"/>
      <c r="HP320" s="3"/>
      <c r="HQ320" s="3"/>
      <c r="HR320" s="3"/>
      <c r="HS320" s="3"/>
      <c r="HT320" s="3"/>
      <c r="HU320" s="3"/>
      <c r="HV320" s="3"/>
      <c r="HW320" s="3"/>
      <c r="HX320" s="3"/>
      <c r="HY320" s="3"/>
      <c r="HZ320" s="3"/>
      <c r="IA320" s="3"/>
      <c r="IB320" s="3"/>
      <c r="IC320" s="3"/>
      <c r="ID320" s="3"/>
      <c r="IE320" s="3"/>
      <c r="IF320" s="3"/>
      <c r="IG320" s="3"/>
      <c r="IH320" s="3"/>
      <c r="II320" s="3"/>
      <c r="IJ320" s="3"/>
      <c r="IK320" s="3"/>
      <c r="IL320" s="3"/>
      <c r="IM320" s="3"/>
      <c r="IN320" s="3"/>
      <c r="IO320" s="3"/>
      <c r="IP320" s="3"/>
      <c r="IQ320" s="3"/>
      <c r="IR320" s="3"/>
      <c r="IS320" s="3"/>
      <c r="IT320" s="3"/>
      <c r="IU320" s="3"/>
      <c r="IV320" s="3"/>
      <c r="IW320" s="3"/>
      <c r="IX320" s="3"/>
      <c r="IY320" s="3"/>
      <c r="IZ320" s="3"/>
      <c r="JA320" s="3"/>
      <c r="JB320" s="3"/>
      <c r="JC320" s="3"/>
      <c r="JD320" s="3"/>
      <c r="JE320" s="3"/>
      <c r="JF320" s="3"/>
      <c r="JG320" s="3"/>
      <c r="JH320" s="3"/>
      <c r="JI320" s="3"/>
      <c r="JJ320" s="3"/>
      <c r="JK320" s="3"/>
      <c r="JL320" s="3"/>
      <c r="JM320" s="3"/>
      <c r="JN320" s="3"/>
      <c r="JO320" s="3"/>
      <c r="JP320" s="3"/>
      <c r="JQ320" s="3"/>
      <c r="JR320" s="3"/>
      <c r="JS320" s="3"/>
      <c r="JT320" s="3"/>
      <c r="JU320" s="3"/>
      <c r="JV320" s="3"/>
      <c r="JW320" s="3"/>
      <c r="JX320" s="3"/>
      <c r="JY320" s="3"/>
      <c r="JZ320" s="3"/>
      <c r="KA320" s="3"/>
      <c r="KB320" s="3"/>
      <c r="KC320" s="3"/>
      <c r="KD320" s="3"/>
      <c r="KE320" s="3"/>
      <c r="KF320" s="3"/>
      <c r="KG320" s="3"/>
      <c r="KH320" s="3"/>
      <c r="KI320" s="3"/>
      <c r="KJ320" s="3"/>
      <c r="KK320" s="3"/>
      <c r="KL320" s="3"/>
      <c r="KM320" s="3"/>
      <c r="KN320" s="3"/>
      <c r="KO320" s="3"/>
      <c r="KP320" s="3"/>
      <c r="KQ320" s="3"/>
      <c r="KR320" s="3"/>
      <c r="KS320" s="3"/>
      <c r="KT320" s="3"/>
      <c r="KU320" s="3"/>
      <c r="KV320" s="3"/>
      <c r="KW320" s="3"/>
      <c r="KX320" s="3"/>
      <c r="KY320" s="3"/>
      <c r="KZ320" s="3"/>
      <c r="LA320" s="3"/>
      <c r="LB320" s="3"/>
      <c r="LC320" s="3"/>
      <c r="LD320" s="3"/>
      <c r="LE320" s="3"/>
      <c r="LF320" s="3"/>
      <c r="LG320" s="3"/>
      <c r="LH320" s="3"/>
      <c r="LI320" s="3"/>
      <c r="LJ320" s="3"/>
      <c r="LK320" s="3"/>
      <c r="LL320" s="3"/>
      <c r="LM320" s="3"/>
      <c r="LN320" s="3"/>
      <c r="LO320" s="3"/>
      <c r="LP320" s="3"/>
      <c r="LQ320" s="3"/>
      <c r="LR320" s="3"/>
      <c r="LS320" s="3"/>
      <c r="LT320" s="3"/>
      <c r="LU320" s="3"/>
      <c r="LV320" s="3"/>
      <c r="LW320" s="3"/>
      <c r="LX320" s="3"/>
      <c r="LY320" s="3"/>
      <c r="LZ320" s="3"/>
      <c r="MA320" s="3"/>
      <c r="MB320" s="3"/>
      <c r="MC320" s="3"/>
      <c r="MD320" s="3"/>
      <c r="ME320" s="3"/>
      <c r="MF320" s="3"/>
      <c r="MG320" s="3"/>
      <c r="MH320" s="3"/>
      <c r="MI320" s="3"/>
      <c r="MJ320" s="3"/>
      <c r="MK320" s="3"/>
      <c r="ML320" s="3"/>
      <c r="MM320" s="3"/>
      <c r="MN320" s="3"/>
      <c r="MO320" s="3"/>
      <c r="MP320" s="3"/>
      <c r="MQ320" s="3"/>
      <c r="MR320" s="3"/>
      <c r="MS320" s="3"/>
      <c r="MT320" s="3"/>
      <c r="MU320" s="3"/>
      <c r="MV320" s="3"/>
      <c r="MW320" s="3"/>
      <c r="MX320" s="3"/>
      <c r="MY320" s="3"/>
      <c r="MZ320" s="3"/>
      <c r="NA320" s="3"/>
      <c r="NB320" s="3"/>
      <c r="NC320" s="3"/>
      <c r="ND320" s="3"/>
      <c r="NE320" s="3"/>
      <c r="NF320" s="3"/>
      <c r="NG320" s="3"/>
      <c r="NH320" s="3"/>
      <c r="NI320" s="3"/>
      <c r="NJ320" s="3"/>
      <c r="NK320" s="3"/>
      <c r="NL320" s="3"/>
      <c r="NM320" s="3"/>
      <c r="NN320" s="3"/>
      <c r="NO320" s="3"/>
      <c r="NP320" s="3"/>
      <c r="NQ320" s="3"/>
      <c r="NR320" s="3"/>
      <c r="NS320" s="3"/>
      <c r="NT320" s="3"/>
      <c r="NU320" s="3"/>
      <c r="NV320" s="3"/>
      <c r="NW320" s="3"/>
      <c r="NX320" s="3"/>
      <c r="NY320" s="3"/>
      <c r="NZ320" s="3"/>
      <c r="OA320" s="3"/>
      <c r="OB320" s="3"/>
      <c r="OC320" s="3"/>
      <c r="OD320" s="3"/>
      <c r="OE320" s="3"/>
      <c r="OF320" s="3"/>
      <c r="OG320" s="3"/>
      <c r="OH320" s="3"/>
      <c r="OI320" s="3"/>
      <c r="OJ320" s="3"/>
      <c r="OK320" s="3"/>
      <c r="OL320" s="3"/>
      <c r="OM320" s="3"/>
      <c r="ON320" s="3"/>
      <c r="OO320" s="3"/>
      <c r="OP320" s="3"/>
      <c r="OQ320" s="3"/>
      <c r="OR320" s="3"/>
      <c r="OS320" s="3"/>
      <c r="OT320" s="3"/>
      <c r="OU320" s="3"/>
      <c r="OV320" s="3"/>
      <c r="OW320" s="3"/>
      <c r="OX320" s="3"/>
      <c r="OY320" s="3"/>
      <c r="OZ320" s="3"/>
      <c r="PA320" s="3"/>
      <c r="PB320" s="3"/>
      <c r="PC320" s="3"/>
      <c r="PD320" s="3"/>
      <c r="PE320" s="3"/>
    </row>
    <row r="321" spans="1:421" s="469" customFormat="1" ht="111" customHeight="1">
      <c r="A321" s="677">
        <v>92</v>
      </c>
      <c r="B321" s="600">
        <v>7000024508</v>
      </c>
      <c r="C321" s="600">
        <v>1810</v>
      </c>
      <c r="D321" s="600">
        <v>150</v>
      </c>
      <c r="E321" s="600">
        <v>60</v>
      </c>
      <c r="F321" s="600" t="s">
        <v>529</v>
      </c>
      <c r="G321" s="599">
        <v>100001270</v>
      </c>
      <c r="H321" s="321"/>
      <c r="I321" s="322"/>
      <c r="J321" s="321"/>
      <c r="K321" s="320"/>
      <c r="L321" s="600" t="s">
        <v>626</v>
      </c>
      <c r="M321" s="600" t="s">
        <v>219</v>
      </c>
      <c r="N321" s="600">
        <v>224</v>
      </c>
      <c r="O321" s="465"/>
      <c r="P321" s="601">
        <v>18</v>
      </c>
      <c r="Q321" s="318" t="str">
        <f t="shared" si="61"/>
        <v>INCLUDED</v>
      </c>
      <c r="R321" s="318" t="str">
        <f t="shared" si="50"/>
        <v>INCLUDED</v>
      </c>
      <c r="S321" s="318" t="str">
        <f t="shared" si="62"/>
        <v>INCLUDED</v>
      </c>
      <c r="T321" s="466">
        <f t="shared" si="52"/>
        <v>0</v>
      </c>
      <c r="U321" s="300">
        <f t="shared" si="53"/>
        <v>0</v>
      </c>
      <c r="V321" s="371">
        <f>Discount!$J$36</f>
        <v>0</v>
      </c>
      <c r="W321" s="300">
        <f t="shared" si="54"/>
        <v>0</v>
      </c>
      <c r="X321" s="301">
        <f t="shared" si="55"/>
        <v>0</v>
      </c>
      <c r="Y321" s="467">
        <f t="shared" si="56"/>
        <v>0</v>
      </c>
      <c r="Z321" s="546">
        <f t="shared" si="57"/>
        <v>0</v>
      </c>
      <c r="AA321" s="467">
        <f t="shared" si="58"/>
        <v>0</v>
      </c>
      <c r="AB321" s="468">
        <f t="shared" si="59"/>
        <v>0</v>
      </c>
      <c r="AC321" s="467">
        <f t="shared" si="60"/>
        <v>0</v>
      </c>
      <c r="AD321" s="468"/>
      <c r="AE321" s="550"/>
      <c r="AF321" s="6"/>
      <c r="AG321" s="6"/>
      <c r="AH321" s="6"/>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c r="FV321" s="3"/>
      <c r="FW321" s="3"/>
      <c r="FX321" s="3"/>
      <c r="FY321" s="3"/>
      <c r="FZ321" s="3"/>
      <c r="GA321" s="3"/>
      <c r="GB321" s="3"/>
      <c r="GC321" s="3"/>
      <c r="GD321" s="3"/>
      <c r="GE321" s="3"/>
      <c r="GF321" s="3"/>
      <c r="GG321" s="3"/>
      <c r="GH321" s="3"/>
      <c r="GI321" s="3"/>
      <c r="GJ321" s="3"/>
      <c r="GK321" s="3"/>
      <c r="GL321" s="3"/>
      <c r="GM321" s="3"/>
      <c r="GN321" s="3"/>
      <c r="GO321" s="3"/>
      <c r="GP321" s="3"/>
      <c r="GQ321" s="3"/>
      <c r="GR321" s="3"/>
      <c r="GS321" s="3"/>
      <c r="GT321" s="3"/>
      <c r="GU321" s="3"/>
      <c r="GV321" s="3"/>
      <c r="GW321" s="3"/>
      <c r="GX321" s="3"/>
      <c r="GY321" s="3"/>
      <c r="GZ321" s="3"/>
      <c r="HA321" s="3"/>
      <c r="HB321" s="3"/>
      <c r="HC321" s="3"/>
      <c r="HD321" s="3"/>
      <c r="HE321" s="3"/>
      <c r="HF321" s="3"/>
      <c r="HG321" s="3"/>
      <c r="HH321" s="3"/>
      <c r="HI321" s="3"/>
      <c r="HJ321" s="3"/>
      <c r="HK321" s="3"/>
      <c r="HL321" s="3"/>
      <c r="HM321" s="3"/>
      <c r="HN321" s="3"/>
      <c r="HO321" s="3"/>
      <c r="HP321" s="3"/>
      <c r="HQ321" s="3"/>
      <c r="HR321" s="3"/>
      <c r="HS321" s="3"/>
      <c r="HT321" s="3"/>
      <c r="HU321" s="3"/>
      <c r="HV321" s="3"/>
      <c r="HW321" s="3"/>
      <c r="HX321" s="3"/>
      <c r="HY321" s="3"/>
      <c r="HZ321" s="3"/>
      <c r="IA321" s="3"/>
      <c r="IB321" s="3"/>
      <c r="IC321" s="3"/>
      <c r="ID321" s="3"/>
      <c r="IE321" s="3"/>
      <c r="IF321" s="3"/>
      <c r="IG321" s="3"/>
      <c r="IH321" s="3"/>
      <c r="II321" s="3"/>
      <c r="IJ321" s="3"/>
      <c r="IK321" s="3"/>
      <c r="IL321" s="3"/>
      <c r="IM321" s="3"/>
      <c r="IN321" s="3"/>
      <c r="IO321" s="3"/>
      <c r="IP321" s="3"/>
      <c r="IQ321" s="3"/>
      <c r="IR321" s="3"/>
      <c r="IS321" s="3"/>
      <c r="IT321" s="3"/>
      <c r="IU321" s="3"/>
      <c r="IV321" s="3"/>
      <c r="IW321" s="3"/>
      <c r="IX321" s="3"/>
      <c r="IY321" s="3"/>
      <c r="IZ321" s="3"/>
      <c r="JA321" s="3"/>
      <c r="JB321" s="3"/>
      <c r="JC321" s="3"/>
      <c r="JD321" s="3"/>
      <c r="JE321" s="3"/>
      <c r="JF321" s="3"/>
      <c r="JG321" s="3"/>
      <c r="JH321" s="3"/>
      <c r="JI321" s="3"/>
      <c r="JJ321" s="3"/>
      <c r="JK321" s="3"/>
      <c r="JL321" s="3"/>
      <c r="JM321" s="3"/>
      <c r="JN321" s="3"/>
      <c r="JO321" s="3"/>
      <c r="JP321" s="3"/>
      <c r="JQ321" s="3"/>
      <c r="JR321" s="3"/>
      <c r="JS321" s="3"/>
      <c r="JT321" s="3"/>
      <c r="JU321" s="3"/>
      <c r="JV321" s="3"/>
      <c r="JW321" s="3"/>
      <c r="JX321" s="3"/>
      <c r="JY321" s="3"/>
      <c r="JZ321" s="3"/>
      <c r="KA321" s="3"/>
      <c r="KB321" s="3"/>
      <c r="KC321" s="3"/>
      <c r="KD321" s="3"/>
      <c r="KE321" s="3"/>
      <c r="KF321" s="3"/>
      <c r="KG321" s="3"/>
      <c r="KH321" s="3"/>
      <c r="KI321" s="3"/>
      <c r="KJ321" s="3"/>
      <c r="KK321" s="3"/>
      <c r="KL321" s="3"/>
      <c r="KM321" s="3"/>
      <c r="KN321" s="3"/>
      <c r="KO321" s="3"/>
      <c r="KP321" s="3"/>
      <c r="KQ321" s="3"/>
      <c r="KR321" s="3"/>
      <c r="KS321" s="3"/>
      <c r="KT321" s="3"/>
      <c r="KU321" s="3"/>
      <c r="KV321" s="3"/>
      <c r="KW321" s="3"/>
      <c r="KX321" s="3"/>
      <c r="KY321" s="3"/>
      <c r="KZ321" s="3"/>
      <c r="LA321" s="3"/>
      <c r="LB321" s="3"/>
      <c r="LC321" s="3"/>
      <c r="LD321" s="3"/>
      <c r="LE321" s="3"/>
      <c r="LF321" s="3"/>
      <c r="LG321" s="3"/>
      <c r="LH321" s="3"/>
      <c r="LI321" s="3"/>
      <c r="LJ321" s="3"/>
      <c r="LK321" s="3"/>
      <c r="LL321" s="3"/>
      <c r="LM321" s="3"/>
      <c r="LN321" s="3"/>
      <c r="LO321" s="3"/>
      <c r="LP321" s="3"/>
      <c r="LQ321" s="3"/>
      <c r="LR321" s="3"/>
      <c r="LS321" s="3"/>
      <c r="LT321" s="3"/>
      <c r="LU321" s="3"/>
      <c r="LV321" s="3"/>
      <c r="LW321" s="3"/>
      <c r="LX321" s="3"/>
      <c r="LY321" s="3"/>
      <c r="LZ321" s="3"/>
      <c r="MA321" s="3"/>
      <c r="MB321" s="3"/>
      <c r="MC321" s="3"/>
      <c r="MD321" s="3"/>
      <c r="ME321" s="3"/>
      <c r="MF321" s="3"/>
      <c r="MG321" s="3"/>
      <c r="MH321" s="3"/>
      <c r="MI321" s="3"/>
      <c r="MJ321" s="3"/>
      <c r="MK321" s="3"/>
      <c r="ML321" s="3"/>
      <c r="MM321" s="3"/>
      <c r="MN321" s="3"/>
      <c r="MO321" s="3"/>
      <c r="MP321" s="3"/>
      <c r="MQ321" s="3"/>
      <c r="MR321" s="3"/>
      <c r="MS321" s="3"/>
      <c r="MT321" s="3"/>
      <c r="MU321" s="3"/>
      <c r="MV321" s="3"/>
      <c r="MW321" s="3"/>
      <c r="MX321" s="3"/>
      <c r="MY321" s="3"/>
      <c r="MZ321" s="3"/>
      <c r="NA321" s="3"/>
      <c r="NB321" s="3"/>
      <c r="NC321" s="3"/>
      <c r="ND321" s="3"/>
      <c r="NE321" s="3"/>
      <c r="NF321" s="3"/>
      <c r="NG321" s="3"/>
      <c r="NH321" s="3"/>
      <c r="NI321" s="3"/>
      <c r="NJ321" s="3"/>
      <c r="NK321" s="3"/>
      <c r="NL321" s="3"/>
      <c r="NM321" s="3"/>
      <c r="NN321" s="3"/>
      <c r="NO321" s="3"/>
      <c r="NP321" s="3"/>
      <c r="NQ321" s="3"/>
      <c r="NR321" s="3"/>
      <c r="NS321" s="3"/>
      <c r="NT321" s="3"/>
      <c r="NU321" s="3"/>
      <c r="NV321" s="3"/>
      <c r="NW321" s="3"/>
      <c r="NX321" s="3"/>
      <c r="NY321" s="3"/>
      <c r="NZ321" s="3"/>
      <c r="OA321" s="3"/>
      <c r="OB321" s="3"/>
      <c r="OC321" s="3"/>
      <c r="OD321" s="3"/>
      <c r="OE321" s="3"/>
      <c r="OF321" s="3"/>
      <c r="OG321" s="3"/>
      <c r="OH321" s="3"/>
      <c r="OI321" s="3"/>
      <c r="OJ321" s="3"/>
      <c r="OK321" s="3"/>
      <c r="OL321" s="3"/>
      <c r="OM321" s="3"/>
      <c r="ON321" s="3"/>
      <c r="OO321" s="3"/>
      <c r="OP321" s="3"/>
      <c r="OQ321" s="3"/>
      <c r="OR321" s="3"/>
      <c r="OS321" s="3"/>
      <c r="OT321" s="3"/>
      <c r="OU321" s="3"/>
      <c r="OV321" s="3"/>
      <c r="OW321" s="3"/>
      <c r="OX321" s="3"/>
      <c r="OY321" s="3"/>
      <c r="OZ321" s="3"/>
      <c r="PA321" s="3"/>
      <c r="PB321" s="3"/>
      <c r="PC321" s="3"/>
      <c r="PD321" s="3"/>
      <c r="PE321" s="3"/>
    </row>
    <row r="322" spans="1:421" s="469" customFormat="1" ht="111" customHeight="1">
      <c r="A322" s="677">
        <v>93</v>
      </c>
      <c r="B322" s="600">
        <v>7000024508</v>
      </c>
      <c r="C322" s="600">
        <v>1810</v>
      </c>
      <c r="D322" s="600">
        <v>150</v>
      </c>
      <c r="E322" s="600">
        <v>70</v>
      </c>
      <c r="F322" s="600" t="s">
        <v>529</v>
      </c>
      <c r="G322" s="599">
        <v>100001269</v>
      </c>
      <c r="H322" s="321"/>
      <c r="I322" s="322"/>
      <c r="J322" s="321"/>
      <c r="K322" s="320"/>
      <c r="L322" s="600" t="s">
        <v>627</v>
      </c>
      <c r="M322" s="600" t="s">
        <v>219</v>
      </c>
      <c r="N322" s="600">
        <v>25</v>
      </c>
      <c r="O322" s="465"/>
      <c r="P322" s="601">
        <v>18</v>
      </c>
      <c r="Q322" s="318" t="str">
        <f t="shared" si="61"/>
        <v>INCLUDED</v>
      </c>
      <c r="R322" s="318" t="str">
        <f t="shared" si="50"/>
        <v>INCLUDED</v>
      </c>
      <c r="S322" s="318" t="str">
        <f t="shared" si="62"/>
        <v>INCLUDED</v>
      </c>
      <c r="T322" s="466">
        <f t="shared" si="52"/>
        <v>0</v>
      </c>
      <c r="U322" s="300">
        <f t="shared" si="53"/>
        <v>0</v>
      </c>
      <c r="V322" s="371">
        <f>Discount!$J$36</f>
        <v>0</v>
      </c>
      <c r="W322" s="300">
        <f t="shared" si="54"/>
        <v>0</v>
      </c>
      <c r="X322" s="301">
        <f t="shared" si="55"/>
        <v>0</v>
      </c>
      <c r="Y322" s="467">
        <f t="shared" si="56"/>
        <v>0</v>
      </c>
      <c r="Z322" s="546">
        <f t="shared" si="57"/>
        <v>0</v>
      </c>
      <c r="AA322" s="467">
        <f t="shared" si="58"/>
        <v>0</v>
      </c>
      <c r="AB322" s="468">
        <f t="shared" si="59"/>
        <v>0</v>
      </c>
      <c r="AC322" s="467">
        <f t="shared" si="60"/>
        <v>0</v>
      </c>
      <c r="AD322" s="468"/>
      <c r="AE322" s="550"/>
      <c r="AF322" s="6"/>
      <c r="AG322" s="6"/>
      <c r="AH322" s="6"/>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c r="FV322" s="3"/>
      <c r="FW322" s="3"/>
      <c r="FX322" s="3"/>
      <c r="FY322" s="3"/>
      <c r="FZ322" s="3"/>
      <c r="GA322" s="3"/>
      <c r="GB322" s="3"/>
      <c r="GC322" s="3"/>
      <c r="GD322" s="3"/>
      <c r="GE322" s="3"/>
      <c r="GF322" s="3"/>
      <c r="GG322" s="3"/>
      <c r="GH322" s="3"/>
      <c r="GI322" s="3"/>
      <c r="GJ322" s="3"/>
      <c r="GK322" s="3"/>
      <c r="GL322" s="3"/>
      <c r="GM322" s="3"/>
      <c r="GN322" s="3"/>
      <c r="GO322" s="3"/>
      <c r="GP322" s="3"/>
      <c r="GQ322" s="3"/>
      <c r="GR322" s="3"/>
      <c r="GS322" s="3"/>
      <c r="GT322" s="3"/>
      <c r="GU322" s="3"/>
      <c r="GV322" s="3"/>
      <c r="GW322" s="3"/>
      <c r="GX322" s="3"/>
      <c r="GY322" s="3"/>
      <c r="GZ322" s="3"/>
      <c r="HA322" s="3"/>
      <c r="HB322" s="3"/>
      <c r="HC322" s="3"/>
      <c r="HD322" s="3"/>
      <c r="HE322" s="3"/>
      <c r="HF322" s="3"/>
      <c r="HG322" s="3"/>
      <c r="HH322" s="3"/>
      <c r="HI322" s="3"/>
      <c r="HJ322" s="3"/>
      <c r="HK322" s="3"/>
      <c r="HL322" s="3"/>
      <c r="HM322" s="3"/>
      <c r="HN322" s="3"/>
      <c r="HO322" s="3"/>
      <c r="HP322" s="3"/>
      <c r="HQ322" s="3"/>
      <c r="HR322" s="3"/>
      <c r="HS322" s="3"/>
      <c r="HT322" s="3"/>
      <c r="HU322" s="3"/>
      <c r="HV322" s="3"/>
      <c r="HW322" s="3"/>
      <c r="HX322" s="3"/>
      <c r="HY322" s="3"/>
      <c r="HZ322" s="3"/>
      <c r="IA322" s="3"/>
      <c r="IB322" s="3"/>
      <c r="IC322" s="3"/>
      <c r="ID322" s="3"/>
      <c r="IE322" s="3"/>
      <c r="IF322" s="3"/>
      <c r="IG322" s="3"/>
      <c r="IH322" s="3"/>
      <c r="II322" s="3"/>
      <c r="IJ322" s="3"/>
      <c r="IK322" s="3"/>
      <c r="IL322" s="3"/>
      <c r="IM322" s="3"/>
      <c r="IN322" s="3"/>
      <c r="IO322" s="3"/>
      <c r="IP322" s="3"/>
      <c r="IQ322" s="3"/>
      <c r="IR322" s="3"/>
      <c r="IS322" s="3"/>
      <c r="IT322" s="3"/>
      <c r="IU322" s="3"/>
      <c r="IV322" s="3"/>
      <c r="IW322" s="3"/>
      <c r="IX322" s="3"/>
      <c r="IY322" s="3"/>
      <c r="IZ322" s="3"/>
      <c r="JA322" s="3"/>
      <c r="JB322" s="3"/>
      <c r="JC322" s="3"/>
      <c r="JD322" s="3"/>
      <c r="JE322" s="3"/>
      <c r="JF322" s="3"/>
      <c r="JG322" s="3"/>
      <c r="JH322" s="3"/>
      <c r="JI322" s="3"/>
      <c r="JJ322" s="3"/>
      <c r="JK322" s="3"/>
      <c r="JL322" s="3"/>
      <c r="JM322" s="3"/>
      <c r="JN322" s="3"/>
      <c r="JO322" s="3"/>
      <c r="JP322" s="3"/>
      <c r="JQ322" s="3"/>
      <c r="JR322" s="3"/>
      <c r="JS322" s="3"/>
      <c r="JT322" s="3"/>
      <c r="JU322" s="3"/>
      <c r="JV322" s="3"/>
      <c r="JW322" s="3"/>
      <c r="JX322" s="3"/>
      <c r="JY322" s="3"/>
      <c r="JZ322" s="3"/>
      <c r="KA322" s="3"/>
      <c r="KB322" s="3"/>
      <c r="KC322" s="3"/>
      <c r="KD322" s="3"/>
      <c r="KE322" s="3"/>
      <c r="KF322" s="3"/>
      <c r="KG322" s="3"/>
      <c r="KH322" s="3"/>
      <c r="KI322" s="3"/>
      <c r="KJ322" s="3"/>
      <c r="KK322" s="3"/>
      <c r="KL322" s="3"/>
      <c r="KM322" s="3"/>
      <c r="KN322" s="3"/>
      <c r="KO322" s="3"/>
      <c r="KP322" s="3"/>
      <c r="KQ322" s="3"/>
      <c r="KR322" s="3"/>
      <c r="KS322" s="3"/>
      <c r="KT322" s="3"/>
      <c r="KU322" s="3"/>
      <c r="KV322" s="3"/>
      <c r="KW322" s="3"/>
      <c r="KX322" s="3"/>
      <c r="KY322" s="3"/>
      <c r="KZ322" s="3"/>
      <c r="LA322" s="3"/>
      <c r="LB322" s="3"/>
      <c r="LC322" s="3"/>
      <c r="LD322" s="3"/>
      <c r="LE322" s="3"/>
      <c r="LF322" s="3"/>
      <c r="LG322" s="3"/>
      <c r="LH322" s="3"/>
      <c r="LI322" s="3"/>
      <c r="LJ322" s="3"/>
      <c r="LK322" s="3"/>
      <c r="LL322" s="3"/>
      <c r="LM322" s="3"/>
      <c r="LN322" s="3"/>
      <c r="LO322" s="3"/>
      <c r="LP322" s="3"/>
      <c r="LQ322" s="3"/>
      <c r="LR322" s="3"/>
      <c r="LS322" s="3"/>
      <c r="LT322" s="3"/>
      <c r="LU322" s="3"/>
      <c r="LV322" s="3"/>
      <c r="LW322" s="3"/>
      <c r="LX322" s="3"/>
      <c r="LY322" s="3"/>
      <c r="LZ322" s="3"/>
      <c r="MA322" s="3"/>
      <c r="MB322" s="3"/>
      <c r="MC322" s="3"/>
      <c r="MD322" s="3"/>
      <c r="ME322" s="3"/>
      <c r="MF322" s="3"/>
      <c r="MG322" s="3"/>
      <c r="MH322" s="3"/>
      <c r="MI322" s="3"/>
      <c r="MJ322" s="3"/>
      <c r="MK322" s="3"/>
      <c r="ML322" s="3"/>
      <c r="MM322" s="3"/>
      <c r="MN322" s="3"/>
      <c r="MO322" s="3"/>
      <c r="MP322" s="3"/>
      <c r="MQ322" s="3"/>
      <c r="MR322" s="3"/>
      <c r="MS322" s="3"/>
      <c r="MT322" s="3"/>
      <c r="MU322" s="3"/>
      <c r="MV322" s="3"/>
      <c r="MW322" s="3"/>
      <c r="MX322" s="3"/>
      <c r="MY322" s="3"/>
      <c r="MZ322" s="3"/>
      <c r="NA322" s="3"/>
      <c r="NB322" s="3"/>
      <c r="NC322" s="3"/>
      <c r="ND322" s="3"/>
      <c r="NE322" s="3"/>
      <c r="NF322" s="3"/>
      <c r="NG322" s="3"/>
      <c r="NH322" s="3"/>
      <c r="NI322" s="3"/>
      <c r="NJ322" s="3"/>
      <c r="NK322" s="3"/>
      <c r="NL322" s="3"/>
      <c r="NM322" s="3"/>
      <c r="NN322" s="3"/>
      <c r="NO322" s="3"/>
      <c r="NP322" s="3"/>
      <c r="NQ322" s="3"/>
      <c r="NR322" s="3"/>
      <c r="NS322" s="3"/>
      <c r="NT322" s="3"/>
      <c r="NU322" s="3"/>
      <c r="NV322" s="3"/>
      <c r="NW322" s="3"/>
      <c r="NX322" s="3"/>
      <c r="NY322" s="3"/>
      <c r="NZ322" s="3"/>
      <c r="OA322" s="3"/>
      <c r="OB322" s="3"/>
      <c r="OC322" s="3"/>
      <c r="OD322" s="3"/>
      <c r="OE322" s="3"/>
      <c r="OF322" s="3"/>
      <c r="OG322" s="3"/>
      <c r="OH322" s="3"/>
      <c r="OI322" s="3"/>
      <c r="OJ322" s="3"/>
      <c r="OK322" s="3"/>
      <c r="OL322" s="3"/>
      <c r="OM322" s="3"/>
      <c r="ON322" s="3"/>
      <c r="OO322" s="3"/>
      <c r="OP322" s="3"/>
      <c r="OQ322" s="3"/>
      <c r="OR322" s="3"/>
      <c r="OS322" s="3"/>
      <c r="OT322" s="3"/>
      <c r="OU322" s="3"/>
      <c r="OV322" s="3"/>
      <c r="OW322" s="3"/>
      <c r="OX322" s="3"/>
      <c r="OY322" s="3"/>
      <c r="OZ322" s="3"/>
      <c r="PA322" s="3"/>
      <c r="PB322" s="3"/>
      <c r="PC322" s="3"/>
      <c r="PD322" s="3"/>
      <c r="PE322" s="3"/>
    </row>
    <row r="323" spans="1:421" s="469" customFormat="1" ht="111" customHeight="1">
      <c r="A323" s="677">
        <v>94</v>
      </c>
      <c r="B323" s="600">
        <v>7000024508</v>
      </c>
      <c r="C323" s="600">
        <v>1820</v>
      </c>
      <c r="D323" s="600">
        <v>160</v>
      </c>
      <c r="E323" s="600">
        <v>10</v>
      </c>
      <c r="F323" s="600" t="s">
        <v>530</v>
      </c>
      <c r="G323" s="599">
        <v>100001274</v>
      </c>
      <c r="H323" s="321"/>
      <c r="I323" s="322"/>
      <c r="J323" s="321"/>
      <c r="K323" s="320"/>
      <c r="L323" s="600" t="s">
        <v>628</v>
      </c>
      <c r="M323" s="600" t="s">
        <v>219</v>
      </c>
      <c r="N323" s="600">
        <v>277</v>
      </c>
      <c r="O323" s="465"/>
      <c r="P323" s="601">
        <v>18</v>
      </c>
      <c r="Q323" s="318" t="str">
        <f t="shared" si="61"/>
        <v>INCLUDED</v>
      </c>
      <c r="R323" s="318" t="str">
        <f t="shared" si="50"/>
        <v>INCLUDED</v>
      </c>
      <c r="S323" s="318" t="str">
        <f t="shared" si="62"/>
        <v>INCLUDED</v>
      </c>
      <c r="T323" s="466">
        <f t="shared" si="52"/>
        <v>0</v>
      </c>
      <c r="U323" s="300">
        <f t="shared" si="53"/>
        <v>0</v>
      </c>
      <c r="V323" s="371">
        <f>Discount!$J$36</f>
        <v>0</v>
      </c>
      <c r="W323" s="300">
        <f t="shared" si="54"/>
        <v>0</v>
      </c>
      <c r="X323" s="301">
        <f t="shared" si="55"/>
        <v>0</v>
      </c>
      <c r="Y323" s="467">
        <f t="shared" si="56"/>
        <v>0</v>
      </c>
      <c r="Z323" s="546">
        <f t="shared" si="57"/>
        <v>0</v>
      </c>
      <c r="AA323" s="467">
        <f t="shared" si="58"/>
        <v>0</v>
      </c>
      <c r="AB323" s="468">
        <f t="shared" si="59"/>
        <v>0</v>
      </c>
      <c r="AC323" s="467">
        <f t="shared" si="60"/>
        <v>0</v>
      </c>
      <c r="AD323" s="468"/>
      <c r="AE323" s="550"/>
      <c r="AF323" s="6"/>
      <c r="AG323" s="6"/>
      <c r="AH323" s="6"/>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c r="FV323" s="3"/>
      <c r="FW323" s="3"/>
      <c r="FX323" s="3"/>
      <c r="FY323" s="3"/>
      <c r="FZ323" s="3"/>
      <c r="GA323" s="3"/>
      <c r="GB323" s="3"/>
      <c r="GC323" s="3"/>
      <c r="GD323" s="3"/>
      <c r="GE323" s="3"/>
      <c r="GF323" s="3"/>
      <c r="GG323" s="3"/>
      <c r="GH323" s="3"/>
      <c r="GI323" s="3"/>
      <c r="GJ323" s="3"/>
      <c r="GK323" s="3"/>
      <c r="GL323" s="3"/>
      <c r="GM323" s="3"/>
      <c r="GN323" s="3"/>
      <c r="GO323" s="3"/>
      <c r="GP323" s="3"/>
      <c r="GQ323" s="3"/>
      <c r="GR323" s="3"/>
      <c r="GS323" s="3"/>
      <c r="GT323" s="3"/>
      <c r="GU323" s="3"/>
      <c r="GV323" s="3"/>
      <c r="GW323" s="3"/>
      <c r="GX323" s="3"/>
      <c r="GY323" s="3"/>
      <c r="GZ323" s="3"/>
      <c r="HA323" s="3"/>
      <c r="HB323" s="3"/>
      <c r="HC323" s="3"/>
      <c r="HD323" s="3"/>
      <c r="HE323" s="3"/>
      <c r="HF323" s="3"/>
      <c r="HG323" s="3"/>
      <c r="HH323" s="3"/>
      <c r="HI323" s="3"/>
      <c r="HJ323" s="3"/>
      <c r="HK323" s="3"/>
      <c r="HL323" s="3"/>
      <c r="HM323" s="3"/>
      <c r="HN323" s="3"/>
      <c r="HO323" s="3"/>
      <c r="HP323" s="3"/>
      <c r="HQ323" s="3"/>
      <c r="HR323" s="3"/>
      <c r="HS323" s="3"/>
      <c r="HT323" s="3"/>
      <c r="HU323" s="3"/>
      <c r="HV323" s="3"/>
      <c r="HW323" s="3"/>
      <c r="HX323" s="3"/>
      <c r="HY323" s="3"/>
      <c r="HZ323" s="3"/>
      <c r="IA323" s="3"/>
      <c r="IB323" s="3"/>
      <c r="IC323" s="3"/>
      <c r="ID323" s="3"/>
      <c r="IE323" s="3"/>
      <c r="IF323" s="3"/>
      <c r="IG323" s="3"/>
      <c r="IH323" s="3"/>
      <c r="II323" s="3"/>
      <c r="IJ323" s="3"/>
      <c r="IK323" s="3"/>
      <c r="IL323" s="3"/>
      <c r="IM323" s="3"/>
      <c r="IN323" s="3"/>
      <c r="IO323" s="3"/>
      <c r="IP323" s="3"/>
      <c r="IQ323" s="3"/>
      <c r="IR323" s="3"/>
      <c r="IS323" s="3"/>
      <c r="IT323" s="3"/>
      <c r="IU323" s="3"/>
      <c r="IV323" s="3"/>
      <c r="IW323" s="3"/>
      <c r="IX323" s="3"/>
      <c r="IY323" s="3"/>
      <c r="IZ323" s="3"/>
      <c r="JA323" s="3"/>
      <c r="JB323" s="3"/>
      <c r="JC323" s="3"/>
      <c r="JD323" s="3"/>
      <c r="JE323" s="3"/>
      <c r="JF323" s="3"/>
      <c r="JG323" s="3"/>
      <c r="JH323" s="3"/>
      <c r="JI323" s="3"/>
      <c r="JJ323" s="3"/>
      <c r="JK323" s="3"/>
      <c r="JL323" s="3"/>
      <c r="JM323" s="3"/>
      <c r="JN323" s="3"/>
      <c r="JO323" s="3"/>
      <c r="JP323" s="3"/>
      <c r="JQ323" s="3"/>
      <c r="JR323" s="3"/>
      <c r="JS323" s="3"/>
      <c r="JT323" s="3"/>
      <c r="JU323" s="3"/>
      <c r="JV323" s="3"/>
      <c r="JW323" s="3"/>
      <c r="JX323" s="3"/>
      <c r="JY323" s="3"/>
      <c r="JZ323" s="3"/>
      <c r="KA323" s="3"/>
      <c r="KB323" s="3"/>
      <c r="KC323" s="3"/>
      <c r="KD323" s="3"/>
      <c r="KE323" s="3"/>
      <c r="KF323" s="3"/>
      <c r="KG323" s="3"/>
      <c r="KH323" s="3"/>
      <c r="KI323" s="3"/>
      <c r="KJ323" s="3"/>
      <c r="KK323" s="3"/>
      <c r="KL323" s="3"/>
      <c r="KM323" s="3"/>
      <c r="KN323" s="3"/>
      <c r="KO323" s="3"/>
      <c r="KP323" s="3"/>
      <c r="KQ323" s="3"/>
      <c r="KR323" s="3"/>
      <c r="KS323" s="3"/>
      <c r="KT323" s="3"/>
      <c r="KU323" s="3"/>
      <c r="KV323" s="3"/>
      <c r="KW323" s="3"/>
      <c r="KX323" s="3"/>
      <c r="KY323" s="3"/>
      <c r="KZ323" s="3"/>
      <c r="LA323" s="3"/>
      <c r="LB323" s="3"/>
      <c r="LC323" s="3"/>
      <c r="LD323" s="3"/>
      <c r="LE323" s="3"/>
      <c r="LF323" s="3"/>
      <c r="LG323" s="3"/>
      <c r="LH323" s="3"/>
      <c r="LI323" s="3"/>
      <c r="LJ323" s="3"/>
      <c r="LK323" s="3"/>
      <c r="LL323" s="3"/>
      <c r="LM323" s="3"/>
      <c r="LN323" s="3"/>
      <c r="LO323" s="3"/>
      <c r="LP323" s="3"/>
      <c r="LQ323" s="3"/>
      <c r="LR323" s="3"/>
      <c r="LS323" s="3"/>
      <c r="LT323" s="3"/>
      <c r="LU323" s="3"/>
      <c r="LV323" s="3"/>
      <c r="LW323" s="3"/>
      <c r="LX323" s="3"/>
      <c r="LY323" s="3"/>
      <c r="LZ323" s="3"/>
      <c r="MA323" s="3"/>
      <c r="MB323" s="3"/>
      <c r="MC323" s="3"/>
      <c r="MD323" s="3"/>
      <c r="ME323" s="3"/>
      <c r="MF323" s="3"/>
      <c r="MG323" s="3"/>
      <c r="MH323" s="3"/>
      <c r="MI323" s="3"/>
      <c r="MJ323" s="3"/>
      <c r="MK323" s="3"/>
      <c r="ML323" s="3"/>
      <c r="MM323" s="3"/>
      <c r="MN323" s="3"/>
      <c r="MO323" s="3"/>
      <c r="MP323" s="3"/>
      <c r="MQ323" s="3"/>
      <c r="MR323" s="3"/>
      <c r="MS323" s="3"/>
      <c r="MT323" s="3"/>
      <c r="MU323" s="3"/>
      <c r="MV323" s="3"/>
      <c r="MW323" s="3"/>
      <c r="MX323" s="3"/>
      <c r="MY323" s="3"/>
      <c r="MZ323" s="3"/>
      <c r="NA323" s="3"/>
      <c r="NB323" s="3"/>
      <c r="NC323" s="3"/>
      <c r="ND323" s="3"/>
      <c r="NE323" s="3"/>
      <c r="NF323" s="3"/>
      <c r="NG323" s="3"/>
      <c r="NH323" s="3"/>
      <c r="NI323" s="3"/>
      <c r="NJ323" s="3"/>
      <c r="NK323" s="3"/>
      <c r="NL323" s="3"/>
      <c r="NM323" s="3"/>
      <c r="NN323" s="3"/>
      <c r="NO323" s="3"/>
      <c r="NP323" s="3"/>
      <c r="NQ323" s="3"/>
      <c r="NR323" s="3"/>
      <c r="NS323" s="3"/>
      <c r="NT323" s="3"/>
      <c r="NU323" s="3"/>
      <c r="NV323" s="3"/>
      <c r="NW323" s="3"/>
      <c r="NX323" s="3"/>
      <c r="NY323" s="3"/>
      <c r="NZ323" s="3"/>
      <c r="OA323" s="3"/>
      <c r="OB323" s="3"/>
      <c r="OC323" s="3"/>
      <c r="OD323" s="3"/>
      <c r="OE323" s="3"/>
      <c r="OF323" s="3"/>
      <c r="OG323" s="3"/>
      <c r="OH323" s="3"/>
      <c r="OI323" s="3"/>
      <c r="OJ323" s="3"/>
      <c r="OK323" s="3"/>
      <c r="OL323" s="3"/>
      <c r="OM323" s="3"/>
      <c r="ON323" s="3"/>
      <c r="OO323" s="3"/>
      <c r="OP323" s="3"/>
      <c r="OQ323" s="3"/>
      <c r="OR323" s="3"/>
      <c r="OS323" s="3"/>
      <c r="OT323" s="3"/>
      <c r="OU323" s="3"/>
      <c r="OV323" s="3"/>
      <c r="OW323" s="3"/>
      <c r="OX323" s="3"/>
      <c r="OY323" s="3"/>
      <c r="OZ323" s="3"/>
      <c r="PA323" s="3"/>
      <c r="PB323" s="3"/>
      <c r="PC323" s="3"/>
      <c r="PD323" s="3"/>
      <c r="PE323" s="3"/>
    </row>
    <row r="324" spans="1:421" s="469" customFormat="1" ht="111" customHeight="1">
      <c r="A324" s="677">
        <v>95</v>
      </c>
      <c r="B324" s="600">
        <v>7000024508</v>
      </c>
      <c r="C324" s="600">
        <v>1820</v>
      </c>
      <c r="D324" s="600">
        <v>160</v>
      </c>
      <c r="E324" s="600">
        <v>20</v>
      </c>
      <c r="F324" s="600" t="s">
        <v>530</v>
      </c>
      <c r="G324" s="599">
        <v>100001275</v>
      </c>
      <c r="H324" s="321"/>
      <c r="I324" s="322"/>
      <c r="J324" s="321"/>
      <c r="K324" s="320"/>
      <c r="L324" s="600" t="s">
        <v>629</v>
      </c>
      <c r="M324" s="600" t="s">
        <v>219</v>
      </c>
      <c r="N324" s="600">
        <v>277</v>
      </c>
      <c r="O324" s="465"/>
      <c r="P324" s="601">
        <v>18</v>
      </c>
      <c r="Q324" s="318" t="str">
        <f t="shared" si="61"/>
        <v>INCLUDED</v>
      </c>
      <c r="R324" s="318" t="str">
        <f t="shared" si="50"/>
        <v>INCLUDED</v>
      </c>
      <c r="S324" s="318" t="str">
        <f t="shared" si="62"/>
        <v>INCLUDED</v>
      </c>
      <c r="T324" s="466">
        <f t="shared" si="52"/>
        <v>0</v>
      </c>
      <c r="U324" s="300">
        <f t="shared" si="53"/>
        <v>0</v>
      </c>
      <c r="V324" s="371">
        <f>Discount!$J$36</f>
        <v>0</v>
      </c>
      <c r="W324" s="300">
        <f t="shared" si="54"/>
        <v>0</v>
      </c>
      <c r="X324" s="301">
        <f t="shared" si="55"/>
        <v>0</v>
      </c>
      <c r="Y324" s="467">
        <f t="shared" si="56"/>
        <v>0</v>
      </c>
      <c r="Z324" s="546">
        <f t="shared" si="57"/>
        <v>0</v>
      </c>
      <c r="AA324" s="467">
        <f t="shared" si="58"/>
        <v>0</v>
      </c>
      <c r="AB324" s="468">
        <f t="shared" si="59"/>
        <v>0</v>
      </c>
      <c r="AC324" s="467">
        <f t="shared" si="60"/>
        <v>0</v>
      </c>
      <c r="AD324" s="468"/>
      <c r="AE324" s="550"/>
      <c r="AF324" s="6"/>
      <c r="AG324" s="6"/>
      <c r="AH324" s="6"/>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c r="FV324" s="3"/>
      <c r="FW324" s="3"/>
      <c r="FX324" s="3"/>
      <c r="FY324" s="3"/>
      <c r="FZ324" s="3"/>
      <c r="GA324" s="3"/>
      <c r="GB324" s="3"/>
      <c r="GC324" s="3"/>
      <c r="GD324" s="3"/>
      <c r="GE324" s="3"/>
      <c r="GF324" s="3"/>
      <c r="GG324" s="3"/>
      <c r="GH324" s="3"/>
      <c r="GI324" s="3"/>
      <c r="GJ324" s="3"/>
      <c r="GK324" s="3"/>
      <c r="GL324" s="3"/>
      <c r="GM324" s="3"/>
      <c r="GN324" s="3"/>
      <c r="GO324" s="3"/>
      <c r="GP324" s="3"/>
      <c r="GQ324" s="3"/>
      <c r="GR324" s="3"/>
      <c r="GS324" s="3"/>
      <c r="GT324" s="3"/>
      <c r="GU324" s="3"/>
      <c r="GV324" s="3"/>
      <c r="GW324" s="3"/>
      <c r="GX324" s="3"/>
      <c r="GY324" s="3"/>
      <c r="GZ324" s="3"/>
      <c r="HA324" s="3"/>
      <c r="HB324" s="3"/>
      <c r="HC324" s="3"/>
      <c r="HD324" s="3"/>
      <c r="HE324" s="3"/>
      <c r="HF324" s="3"/>
      <c r="HG324" s="3"/>
      <c r="HH324" s="3"/>
      <c r="HI324" s="3"/>
      <c r="HJ324" s="3"/>
      <c r="HK324" s="3"/>
      <c r="HL324" s="3"/>
      <c r="HM324" s="3"/>
      <c r="HN324" s="3"/>
      <c r="HO324" s="3"/>
      <c r="HP324" s="3"/>
      <c r="HQ324" s="3"/>
      <c r="HR324" s="3"/>
      <c r="HS324" s="3"/>
      <c r="HT324" s="3"/>
      <c r="HU324" s="3"/>
      <c r="HV324" s="3"/>
      <c r="HW324" s="3"/>
      <c r="HX324" s="3"/>
      <c r="HY324" s="3"/>
      <c r="HZ324" s="3"/>
      <c r="IA324" s="3"/>
      <c r="IB324" s="3"/>
      <c r="IC324" s="3"/>
      <c r="ID324" s="3"/>
      <c r="IE324" s="3"/>
      <c r="IF324" s="3"/>
      <c r="IG324" s="3"/>
      <c r="IH324" s="3"/>
      <c r="II324" s="3"/>
      <c r="IJ324" s="3"/>
      <c r="IK324" s="3"/>
      <c r="IL324" s="3"/>
      <c r="IM324" s="3"/>
      <c r="IN324" s="3"/>
      <c r="IO324" s="3"/>
      <c r="IP324" s="3"/>
      <c r="IQ324" s="3"/>
      <c r="IR324" s="3"/>
      <c r="IS324" s="3"/>
      <c r="IT324" s="3"/>
      <c r="IU324" s="3"/>
      <c r="IV324" s="3"/>
      <c r="IW324" s="3"/>
      <c r="IX324" s="3"/>
      <c r="IY324" s="3"/>
      <c r="IZ324" s="3"/>
      <c r="JA324" s="3"/>
      <c r="JB324" s="3"/>
      <c r="JC324" s="3"/>
      <c r="JD324" s="3"/>
      <c r="JE324" s="3"/>
      <c r="JF324" s="3"/>
      <c r="JG324" s="3"/>
      <c r="JH324" s="3"/>
      <c r="JI324" s="3"/>
      <c r="JJ324" s="3"/>
      <c r="JK324" s="3"/>
      <c r="JL324" s="3"/>
      <c r="JM324" s="3"/>
      <c r="JN324" s="3"/>
      <c r="JO324" s="3"/>
      <c r="JP324" s="3"/>
      <c r="JQ324" s="3"/>
      <c r="JR324" s="3"/>
      <c r="JS324" s="3"/>
      <c r="JT324" s="3"/>
      <c r="JU324" s="3"/>
      <c r="JV324" s="3"/>
      <c r="JW324" s="3"/>
      <c r="JX324" s="3"/>
      <c r="JY324" s="3"/>
      <c r="JZ324" s="3"/>
      <c r="KA324" s="3"/>
      <c r="KB324" s="3"/>
      <c r="KC324" s="3"/>
      <c r="KD324" s="3"/>
      <c r="KE324" s="3"/>
      <c r="KF324" s="3"/>
      <c r="KG324" s="3"/>
      <c r="KH324" s="3"/>
      <c r="KI324" s="3"/>
      <c r="KJ324" s="3"/>
      <c r="KK324" s="3"/>
      <c r="KL324" s="3"/>
      <c r="KM324" s="3"/>
      <c r="KN324" s="3"/>
      <c r="KO324" s="3"/>
      <c r="KP324" s="3"/>
      <c r="KQ324" s="3"/>
      <c r="KR324" s="3"/>
      <c r="KS324" s="3"/>
      <c r="KT324" s="3"/>
      <c r="KU324" s="3"/>
      <c r="KV324" s="3"/>
      <c r="KW324" s="3"/>
      <c r="KX324" s="3"/>
      <c r="KY324" s="3"/>
      <c r="KZ324" s="3"/>
      <c r="LA324" s="3"/>
      <c r="LB324" s="3"/>
      <c r="LC324" s="3"/>
      <c r="LD324" s="3"/>
      <c r="LE324" s="3"/>
      <c r="LF324" s="3"/>
      <c r="LG324" s="3"/>
      <c r="LH324" s="3"/>
      <c r="LI324" s="3"/>
      <c r="LJ324" s="3"/>
      <c r="LK324" s="3"/>
      <c r="LL324" s="3"/>
      <c r="LM324" s="3"/>
      <c r="LN324" s="3"/>
      <c r="LO324" s="3"/>
      <c r="LP324" s="3"/>
      <c r="LQ324" s="3"/>
      <c r="LR324" s="3"/>
      <c r="LS324" s="3"/>
      <c r="LT324" s="3"/>
      <c r="LU324" s="3"/>
      <c r="LV324" s="3"/>
      <c r="LW324" s="3"/>
      <c r="LX324" s="3"/>
      <c r="LY324" s="3"/>
      <c r="LZ324" s="3"/>
      <c r="MA324" s="3"/>
      <c r="MB324" s="3"/>
      <c r="MC324" s="3"/>
      <c r="MD324" s="3"/>
      <c r="ME324" s="3"/>
      <c r="MF324" s="3"/>
      <c r="MG324" s="3"/>
      <c r="MH324" s="3"/>
      <c r="MI324" s="3"/>
      <c r="MJ324" s="3"/>
      <c r="MK324" s="3"/>
      <c r="ML324" s="3"/>
      <c r="MM324" s="3"/>
      <c r="MN324" s="3"/>
      <c r="MO324" s="3"/>
      <c r="MP324" s="3"/>
      <c r="MQ324" s="3"/>
      <c r="MR324" s="3"/>
      <c r="MS324" s="3"/>
      <c r="MT324" s="3"/>
      <c r="MU324" s="3"/>
      <c r="MV324" s="3"/>
      <c r="MW324" s="3"/>
      <c r="MX324" s="3"/>
      <c r="MY324" s="3"/>
      <c r="MZ324" s="3"/>
      <c r="NA324" s="3"/>
      <c r="NB324" s="3"/>
      <c r="NC324" s="3"/>
      <c r="ND324" s="3"/>
      <c r="NE324" s="3"/>
      <c r="NF324" s="3"/>
      <c r="NG324" s="3"/>
      <c r="NH324" s="3"/>
      <c r="NI324" s="3"/>
      <c r="NJ324" s="3"/>
      <c r="NK324" s="3"/>
      <c r="NL324" s="3"/>
      <c r="NM324" s="3"/>
      <c r="NN324" s="3"/>
      <c r="NO324" s="3"/>
      <c r="NP324" s="3"/>
      <c r="NQ324" s="3"/>
      <c r="NR324" s="3"/>
      <c r="NS324" s="3"/>
      <c r="NT324" s="3"/>
      <c r="NU324" s="3"/>
      <c r="NV324" s="3"/>
      <c r="NW324" s="3"/>
      <c r="NX324" s="3"/>
      <c r="NY324" s="3"/>
      <c r="NZ324" s="3"/>
      <c r="OA324" s="3"/>
      <c r="OB324" s="3"/>
      <c r="OC324" s="3"/>
      <c r="OD324" s="3"/>
      <c r="OE324" s="3"/>
      <c r="OF324" s="3"/>
      <c r="OG324" s="3"/>
      <c r="OH324" s="3"/>
      <c r="OI324" s="3"/>
      <c r="OJ324" s="3"/>
      <c r="OK324" s="3"/>
      <c r="OL324" s="3"/>
      <c r="OM324" s="3"/>
      <c r="ON324" s="3"/>
      <c r="OO324" s="3"/>
      <c r="OP324" s="3"/>
      <c r="OQ324" s="3"/>
      <c r="OR324" s="3"/>
      <c r="OS324" s="3"/>
      <c r="OT324" s="3"/>
      <c r="OU324" s="3"/>
      <c r="OV324" s="3"/>
      <c r="OW324" s="3"/>
      <c r="OX324" s="3"/>
      <c r="OY324" s="3"/>
      <c r="OZ324" s="3"/>
      <c r="PA324" s="3"/>
      <c r="PB324" s="3"/>
      <c r="PC324" s="3"/>
      <c r="PD324" s="3"/>
      <c r="PE324" s="3"/>
    </row>
    <row r="325" spans="1:421" s="469" customFormat="1" ht="111" customHeight="1">
      <c r="A325" s="677">
        <v>96</v>
      </c>
      <c r="B325" s="600">
        <v>7000024508</v>
      </c>
      <c r="C325" s="600">
        <v>1820</v>
      </c>
      <c r="D325" s="600">
        <v>160</v>
      </c>
      <c r="E325" s="600">
        <v>30</v>
      </c>
      <c r="F325" s="600" t="s">
        <v>530</v>
      </c>
      <c r="G325" s="599">
        <v>100001276</v>
      </c>
      <c r="H325" s="321"/>
      <c r="I325" s="322"/>
      <c r="J325" s="321"/>
      <c r="K325" s="320"/>
      <c r="L325" s="600" t="s">
        <v>630</v>
      </c>
      <c r="M325" s="600" t="s">
        <v>220</v>
      </c>
      <c r="N325" s="600">
        <v>277</v>
      </c>
      <c r="O325" s="465"/>
      <c r="P325" s="601">
        <v>18</v>
      </c>
      <c r="Q325" s="318" t="str">
        <f t="shared" si="61"/>
        <v>INCLUDED</v>
      </c>
      <c r="R325" s="318" t="str">
        <f t="shared" si="50"/>
        <v>INCLUDED</v>
      </c>
      <c r="S325" s="318" t="str">
        <f t="shared" si="62"/>
        <v>INCLUDED</v>
      </c>
      <c r="T325" s="466">
        <f t="shared" si="52"/>
        <v>0</v>
      </c>
      <c r="U325" s="300">
        <f t="shared" si="53"/>
        <v>0</v>
      </c>
      <c r="V325" s="371">
        <f>Discount!$J$36</f>
        <v>0</v>
      </c>
      <c r="W325" s="300">
        <f t="shared" si="54"/>
        <v>0</v>
      </c>
      <c r="X325" s="301">
        <f t="shared" si="55"/>
        <v>0</v>
      </c>
      <c r="Y325" s="467">
        <f t="shared" si="56"/>
        <v>0</v>
      </c>
      <c r="Z325" s="546">
        <f t="shared" si="57"/>
        <v>0</v>
      </c>
      <c r="AA325" s="467">
        <f t="shared" si="58"/>
        <v>0</v>
      </c>
      <c r="AB325" s="468">
        <f t="shared" si="59"/>
        <v>0</v>
      </c>
      <c r="AC325" s="467">
        <f t="shared" si="60"/>
        <v>0</v>
      </c>
      <c r="AD325" s="468"/>
      <c r="AE325" s="550"/>
      <c r="AF325" s="6"/>
      <c r="AG325" s="6"/>
      <c r="AH325" s="6"/>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c r="FV325" s="3"/>
      <c r="FW325" s="3"/>
      <c r="FX325" s="3"/>
      <c r="FY325" s="3"/>
      <c r="FZ325" s="3"/>
      <c r="GA325" s="3"/>
      <c r="GB325" s="3"/>
      <c r="GC325" s="3"/>
      <c r="GD325" s="3"/>
      <c r="GE325" s="3"/>
      <c r="GF325" s="3"/>
      <c r="GG325" s="3"/>
      <c r="GH325" s="3"/>
      <c r="GI325" s="3"/>
      <c r="GJ325" s="3"/>
      <c r="GK325" s="3"/>
      <c r="GL325" s="3"/>
      <c r="GM325" s="3"/>
      <c r="GN325" s="3"/>
      <c r="GO325" s="3"/>
      <c r="GP325" s="3"/>
      <c r="GQ325" s="3"/>
      <c r="GR325" s="3"/>
      <c r="GS325" s="3"/>
      <c r="GT325" s="3"/>
      <c r="GU325" s="3"/>
      <c r="GV325" s="3"/>
      <c r="GW325" s="3"/>
      <c r="GX325" s="3"/>
      <c r="GY325" s="3"/>
      <c r="GZ325" s="3"/>
      <c r="HA325" s="3"/>
      <c r="HB325" s="3"/>
      <c r="HC325" s="3"/>
      <c r="HD325" s="3"/>
      <c r="HE325" s="3"/>
      <c r="HF325" s="3"/>
      <c r="HG325" s="3"/>
      <c r="HH325" s="3"/>
      <c r="HI325" s="3"/>
      <c r="HJ325" s="3"/>
      <c r="HK325" s="3"/>
      <c r="HL325" s="3"/>
      <c r="HM325" s="3"/>
      <c r="HN325" s="3"/>
      <c r="HO325" s="3"/>
      <c r="HP325" s="3"/>
      <c r="HQ325" s="3"/>
      <c r="HR325" s="3"/>
      <c r="HS325" s="3"/>
      <c r="HT325" s="3"/>
      <c r="HU325" s="3"/>
      <c r="HV325" s="3"/>
      <c r="HW325" s="3"/>
      <c r="HX325" s="3"/>
      <c r="HY325" s="3"/>
      <c r="HZ325" s="3"/>
      <c r="IA325" s="3"/>
      <c r="IB325" s="3"/>
      <c r="IC325" s="3"/>
      <c r="ID325" s="3"/>
      <c r="IE325" s="3"/>
      <c r="IF325" s="3"/>
      <c r="IG325" s="3"/>
      <c r="IH325" s="3"/>
      <c r="II325" s="3"/>
      <c r="IJ325" s="3"/>
      <c r="IK325" s="3"/>
      <c r="IL325" s="3"/>
      <c r="IM325" s="3"/>
      <c r="IN325" s="3"/>
      <c r="IO325" s="3"/>
      <c r="IP325" s="3"/>
      <c r="IQ325" s="3"/>
      <c r="IR325" s="3"/>
      <c r="IS325" s="3"/>
      <c r="IT325" s="3"/>
      <c r="IU325" s="3"/>
      <c r="IV325" s="3"/>
      <c r="IW325" s="3"/>
      <c r="IX325" s="3"/>
      <c r="IY325" s="3"/>
      <c r="IZ325" s="3"/>
      <c r="JA325" s="3"/>
      <c r="JB325" s="3"/>
      <c r="JC325" s="3"/>
      <c r="JD325" s="3"/>
      <c r="JE325" s="3"/>
      <c r="JF325" s="3"/>
      <c r="JG325" s="3"/>
      <c r="JH325" s="3"/>
      <c r="JI325" s="3"/>
      <c r="JJ325" s="3"/>
      <c r="JK325" s="3"/>
      <c r="JL325" s="3"/>
      <c r="JM325" s="3"/>
      <c r="JN325" s="3"/>
      <c r="JO325" s="3"/>
      <c r="JP325" s="3"/>
      <c r="JQ325" s="3"/>
      <c r="JR325" s="3"/>
      <c r="JS325" s="3"/>
      <c r="JT325" s="3"/>
      <c r="JU325" s="3"/>
      <c r="JV325" s="3"/>
      <c r="JW325" s="3"/>
      <c r="JX325" s="3"/>
      <c r="JY325" s="3"/>
      <c r="JZ325" s="3"/>
      <c r="KA325" s="3"/>
      <c r="KB325" s="3"/>
      <c r="KC325" s="3"/>
      <c r="KD325" s="3"/>
      <c r="KE325" s="3"/>
      <c r="KF325" s="3"/>
      <c r="KG325" s="3"/>
      <c r="KH325" s="3"/>
      <c r="KI325" s="3"/>
      <c r="KJ325" s="3"/>
      <c r="KK325" s="3"/>
      <c r="KL325" s="3"/>
      <c r="KM325" s="3"/>
      <c r="KN325" s="3"/>
      <c r="KO325" s="3"/>
      <c r="KP325" s="3"/>
      <c r="KQ325" s="3"/>
      <c r="KR325" s="3"/>
      <c r="KS325" s="3"/>
      <c r="KT325" s="3"/>
      <c r="KU325" s="3"/>
      <c r="KV325" s="3"/>
      <c r="KW325" s="3"/>
      <c r="KX325" s="3"/>
      <c r="KY325" s="3"/>
      <c r="KZ325" s="3"/>
      <c r="LA325" s="3"/>
      <c r="LB325" s="3"/>
      <c r="LC325" s="3"/>
      <c r="LD325" s="3"/>
      <c r="LE325" s="3"/>
      <c r="LF325" s="3"/>
      <c r="LG325" s="3"/>
      <c r="LH325" s="3"/>
      <c r="LI325" s="3"/>
      <c r="LJ325" s="3"/>
      <c r="LK325" s="3"/>
      <c r="LL325" s="3"/>
      <c r="LM325" s="3"/>
      <c r="LN325" s="3"/>
      <c r="LO325" s="3"/>
      <c r="LP325" s="3"/>
      <c r="LQ325" s="3"/>
      <c r="LR325" s="3"/>
      <c r="LS325" s="3"/>
      <c r="LT325" s="3"/>
      <c r="LU325" s="3"/>
      <c r="LV325" s="3"/>
      <c r="LW325" s="3"/>
      <c r="LX325" s="3"/>
      <c r="LY325" s="3"/>
      <c r="LZ325" s="3"/>
      <c r="MA325" s="3"/>
      <c r="MB325" s="3"/>
      <c r="MC325" s="3"/>
      <c r="MD325" s="3"/>
      <c r="ME325" s="3"/>
      <c r="MF325" s="3"/>
      <c r="MG325" s="3"/>
      <c r="MH325" s="3"/>
      <c r="MI325" s="3"/>
      <c r="MJ325" s="3"/>
      <c r="MK325" s="3"/>
      <c r="ML325" s="3"/>
      <c r="MM325" s="3"/>
      <c r="MN325" s="3"/>
      <c r="MO325" s="3"/>
      <c r="MP325" s="3"/>
      <c r="MQ325" s="3"/>
      <c r="MR325" s="3"/>
      <c r="MS325" s="3"/>
      <c r="MT325" s="3"/>
      <c r="MU325" s="3"/>
      <c r="MV325" s="3"/>
      <c r="MW325" s="3"/>
      <c r="MX325" s="3"/>
      <c r="MY325" s="3"/>
      <c r="MZ325" s="3"/>
      <c r="NA325" s="3"/>
      <c r="NB325" s="3"/>
      <c r="NC325" s="3"/>
      <c r="ND325" s="3"/>
      <c r="NE325" s="3"/>
      <c r="NF325" s="3"/>
      <c r="NG325" s="3"/>
      <c r="NH325" s="3"/>
      <c r="NI325" s="3"/>
      <c r="NJ325" s="3"/>
      <c r="NK325" s="3"/>
      <c r="NL325" s="3"/>
      <c r="NM325" s="3"/>
      <c r="NN325" s="3"/>
      <c r="NO325" s="3"/>
      <c r="NP325" s="3"/>
      <c r="NQ325" s="3"/>
      <c r="NR325" s="3"/>
      <c r="NS325" s="3"/>
      <c r="NT325" s="3"/>
      <c r="NU325" s="3"/>
      <c r="NV325" s="3"/>
      <c r="NW325" s="3"/>
      <c r="NX325" s="3"/>
      <c r="NY325" s="3"/>
      <c r="NZ325" s="3"/>
      <c r="OA325" s="3"/>
      <c r="OB325" s="3"/>
      <c r="OC325" s="3"/>
      <c r="OD325" s="3"/>
      <c r="OE325" s="3"/>
      <c r="OF325" s="3"/>
      <c r="OG325" s="3"/>
      <c r="OH325" s="3"/>
      <c r="OI325" s="3"/>
      <c r="OJ325" s="3"/>
      <c r="OK325" s="3"/>
      <c r="OL325" s="3"/>
      <c r="OM325" s="3"/>
      <c r="ON325" s="3"/>
      <c r="OO325" s="3"/>
      <c r="OP325" s="3"/>
      <c r="OQ325" s="3"/>
      <c r="OR325" s="3"/>
      <c r="OS325" s="3"/>
      <c r="OT325" s="3"/>
      <c r="OU325" s="3"/>
      <c r="OV325" s="3"/>
      <c r="OW325" s="3"/>
      <c r="OX325" s="3"/>
      <c r="OY325" s="3"/>
      <c r="OZ325" s="3"/>
      <c r="PA325" s="3"/>
      <c r="PB325" s="3"/>
      <c r="PC325" s="3"/>
      <c r="PD325" s="3"/>
      <c r="PE325" s="3"/>
    </row>
    <row r="326" spans="1:421" s="469" customFormat="1" ht="111" customHeight="1">
      <c r="A326" s="677">
        <v>97</v>
      </c>
      <c r="B326" s="600">
        <v>7000024508</v>
      </c>
      <c r="C326" s="600">
        <v>1820</v>
      </c>
      <c r="D326" s="600">
        <v>160</v>
      </c>
      <c r="E326" s="600">
        <v>40</v>
      </c>
      <c r="F326" s="600" t="s">
        <v>530</v>
      </c>
      <c r="G326" s="599">
        <v>100001278</v>
      </c>
      <c r="H326" s="321"/>
      <c r="I326" s="322"/>
      <c r="J326" s="321"/>
      <c r="K326" s="320"/>
      <c r="L326" s="600" t="s">
        <v>631</v>
      </c>
      <c r="M326" s="600" t="s">
        <v>220</v>
      </c>
      <c r="N326" s="600">
        <v>277</v>
      </c>
      <c r="O326" s="465"/>
      <c r="P326" s="601">
        <v>18</v>
      </c>
      <c r="Q326" s="318" t="str">
        <f t="shared" si="61"/>
        <v>INCLUDED</v>
      </c>
      <c r="R326" s="318" t="str">
        <f t="shared" si="50"/>
        <v>INCLUDED</v>
      </c>
      <c r="S326" s="318" t="str">
        <f t="shared" si="62"/>
        <v>INCLUDED</v>
      </c>
      <c r="T326" s="466">
        <f t="shared" si="52"/>
        <v>0</v>
      </c>
      <c r="U326" s="300">
        <f t="shared" si="53"/>
        <v>0</v>
      </c>
      <c r="V326" s="371">
        <f>Discount!$J$36</f>
        <v>0</v>
      </c>
      <c r="W326" s="300">
        <f t="shared" si="54"/>
        <v>0</v>
      </c>
      <c r="X326" s="301">
        <f t="shared" si="55"/>
        <v>0</v>
      </c>
      <c r="Y326" s="467">
        <f t="shared" si="56"/>
        <v>0</v>
      </c>
      <c r="Z326" s="546">
        <f t="shared" si="57"/>
        <v>0</v>
      </c>
      <c r="AA326" s="467">
        <f t="shared" si="58"/>
        <v>0</v>
      </c>
      <c r="AB326" s="468">
        <f t="shared" si="59"/>
        <v>0</v>
      </c>
      <c r="AC326" s="467">
        <f t="shared" si="60"/>
        <v>0</v>
      </c>
      <c r="AD326" s="468"/>
      <c r="AE326" s="550"/>
      <c r="AF326" s="6"/>
      <c r="AG326" s="6"/>
      <c r="AH326" s="6"/>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c r="FN326" s="3"/>
      <c r="FO326" s="3"/>
      <c r="FP326" s="3"/>
      <c r="FQ326" s="3"/>
      <c r="FR326" s="3"/>
      <c r="FS326" s="3"/>
      <c r="FT326" s="3"/>
      <c r="FU326" s="3"/>
      <c r="FV326" s="3"/>
      <c r="FW326" s="3"/>
      <c r="FX326" s="3"/>
      <c r="FY326" s="3"/>
      <c r="FZ326" s="3"/>
      <c r="GA326" s="3"/>
      <c r="GB326" s="3"/>
      <c r="GC326" s="3"/>
      <c r="GD326" s="3"/>
      <c r="GE326" s="3"/>
      <c r="GF326" s="3"/>
      <c r="GG326" s="3"/>
      <c r="GH326" s="3"/>
      <c r="GI326" s="3"/>
      <c r="GJ326" s="3"/>
      <c r="GK326" s="3"/>
      <c r="GL326" s="3"/>
      <c r="GM326" s="3"/>
      <c r="GN326" s="3"/>
      <c r="GO326" s="3"/>
      <c r="GP326" s="3"/>
      <c r="GQ326" s="3"/>
      <c r="GR326" s="3"/>
      <c r="GS326" s="3"/>
      <c r="GT326" s="3"/>
      <c r="GU326" s="3"/>
      <c r="GV326" s="3"/>
      <c r="GW326" s="3"/>
      <c r="GX326" s="3"/>
      <c r="GY326" s="3"/>
      <c r="GZ326" s="3"/>
      <c r="HA326" s="3"/>
      <c r="HB326" s="3"/>
      <c r="HC326" s="3"/>
      <c r="HD326" s="3"/>
      <c r="HE326" s="3"/>
      <c r="HF326" s="3"/>
      <c r="HG326" s="3"/>
      <c r="HH326" s="3"/>
      <c r="HI326" s="3"/>
      <c r="HJ326" s="3"/>
      <c r="HK326" s="3"/>
      <c r="HL326" s="3"/>
      <c r="HM326" s="3"/>
      <c r="HN326" s="3"/>
      <c r="HO326" s="3"/>
      <c r="HP326" s="3"/>
      <c r="HQ326" s="3"/>
      <c r="HR326" s="3"/>
      <c r="HS326" s="3"/>
      <c r="HT326" s="3"/>
      <c r="HU326" s="3"/>
      <c r="HV326" s="3"/>
      <c r="HW326" s="3"/>
      <c r="HX326" s="3"/>
      <c r="HY326" s="3"/>
      <c r="HZ326" s="3"/>
      <c r="IA326" s="3"/>
      <c r="IB326" s="3"/>
      <c r="IC326" s="3"/>
      <c r="ID326" s="3"/>
      <c r="IE326" s="3"/>
      <c r="IF326" s="3"/>
      <c r="IG326" s="3"/>
      <c r="IH326" s="3"/>
      <c r="II326" s="3"/>
      <c r="IJ326" s="3"/>
      <c r="IK326" s="3"/>
      <c r="IL326" s="3"/>
      <c r="IM326" s="3"/>
      <c r="IN326" s="3"/>
      <c r="IO326" s="3"/>
      <c r="IP326" s="3"/>
      <c r="IQ326" s="3"/>
      <c r="IR326" s="3"/>
      <c r="IS326" s="3"/>
      <c r="IT326" s="3"/>
      <c r="IU326" s="3"/>
      <c r="IV326" s="3"/>
      <c r="IW326" s="3"/>
      <c r="IX326" s="3"/>
      <c r="IY326" s="3"/>
      <c r="IZ326" s="3"/>
      <c r="JA326" s="3"/>
      <c r="JB326" s="3"/>
      <c r="JC326" s="3"/>
      <c r="JD326" s="3"/>
      <c r="JE326" s="3"/>
      <c r="JF326" s="3"/>
      <c r="JG326" s="3"/>
      <c r="JH326" s="3"/>
      <c r="JI326" s="3"/>
      <c r="JJ326" s="3"/>
      <c r="JK326" s="3"/>
      <c r="JL326" s="3"/>
      <c r="JM326" s="3"/>
      <c r="JN326" s="3"/>
      <c r="JO326" s="3"/>
      <c r="JP326" s="3"/>
      <c r="JQ326" s="3"/>
      <c r="JR326" s="3"/>
      <c r="JS326" s="3"/>
      <c r="JT326" s="3"/>
      <c r="JU326" s="3"/>
      <c r="JV326" s="3"/>
      <c r="JW326" s="3"/>
      <c r="JX326" s="3"/>
      <c r="JY326" s="3"/>
      <c r="JZ326" s="3"/>
      <c r="KA326" s="3"/>
      <c r="KB326" s="3"/>
      <c r="KC326" s="3"/>
      <c r="KD326" s="3"/>
      <c r="KE326" s="3"/>
      <c r="KF326" s="3"/>
      <c r="KG326" s="3"/>
      <c r="KH326" s="3"/>
      <c r="KI326" s="3"/>
      <c r="KJ326" s="3"/>
      <c r="KK326" s="3"/>
      <c r="KL326" s="3"/>
      <c r="KM326" s="3"/>
      <c r="KN326" s="3"/>
      <c r="KO326" s="3"/>
      <c r="KP326" s="3"/>
      <c r="KQ326" s="3"/>
      <c r="KR326" s="3"/>
      <c r="KS326" s="3"/>
      <c r="KT326" s="3"/>
      <c r="KU326" s="3"/>
      <c r="KV326" s="3"/>
      <c r="KW326" s="3"/>
      <c r="KX326" s="3"/>
      <c r="KY326" s="3"/>
      <c r="KZ326" s="3"/>
      <c r="LA326" s="3"/>
      <c r="LB326" s="3"/>
      <c r="LC326" s="3"/>
      <c r="LD326" s="3"/>
      <c r="LE326" s="3"/>
      <c r="LF326" s="3"/>
      <c r="LG326" s="3"/>
      <c r="LH326" s="3"/>
      <c r="LI326" s="3"/>
      <c r="LJ326" s="3"/>
      <c r="LK326" s="3"/>
      <c r="LL326" s="3"/>
      <c r="LM326" s="3"/>
      <c r="LN326" s="3"/>
      <c r="LO326" s="3"/>
      <c r="LP326" s="3"/>
      <c r="LQ326" s="3"/>
      <c r="LR326" s="3"/>
      <c r="LS326" s="3"/>
      <c r="LT326" s="3"/>
      <c r="LU326" s="3"/>
      <c r="LV326" s="3"/>
      <c r="LW326" s="3"/>
      <c r="LX326" s="3"/>
      <c r="LY326" s="3"/>
      <c r="LZ326" s="3"/>
      <c r="MA326" s="3"/>
      <c r="MB326" s="3"/>
      <c r="MC326" s="3"/>
      <c r="MD326" s="3"/>
      <c r="ME326" s="3"/>
      <c r="MF326" s="3"/>
      <c r="MG326" s="3"/>
      <c r="MH326" s="3"/>
      <c r="MI326" s="3"/>
      <c r="MJ326" s="3"/>
      <c r="MK326" s="3"/>
      <c r="ML326" s="3"/>
      <c r="MM326" s="3"/>
      <c r="MN326" s="3"/>
      <c r="MO326" s="3"/>
      <c r="MP326" s="3"/>
      <c r="MQ326" s="3"/>
      <c r="MR326" s="3"/>
      <c r="MS326" s="3"/>
      <c r="MT326" s="3"/>
      <c r="MU326" s="3"/>
      <c r="MV326" s="3"/>
      <c r="MW326" s="3"/>
      <c r="MX326" s="3"/>
      <c r="MY326" s="3"/>
      <c r="MZ326" s="3"/>
      <c r="NA326" s="3"/>
      <c r="NB326" s="3"/>
      <c r="NC326" s="3"/>
      <c r="ND326" s="3"/>
      <c r="NE326" s="3"/>
      <c r="NF326" s="3"/>
      <c r="NG326" s="3"/>
      <c r="NH326" s="3"/>
      <c r="NI326" s="3"/>
      <c r="NJ326" s="3"/>
      <c r="NK326" s="3"/>
      <c r="NL326" s="3"/>
      <c r="NM326" s="3"/>
      <c r="NN326" s="3"/>
      <c r="NO326" s="3"/>
      <c r="NP326" s="3"/>
      <c r="NQ326" s="3"/>
      <c r="NR326" s="3"/>
      <c r="NS326" s="3"/>
      <c r="NT326" s="3"/>
      <c r="NU326" s="3"/>
      <c r="NV326" s="3"/>
      <c r="NW326" s="3"/>
      <c r="NX326" s="3"/>
      <c r="NY326" s="3"/>
      <c r="NZ326" s="3"/>
      <c r="OA326" s="3"/>
      <c r="OB326" s="3"/>
      <c r="OC326" s="3"/>
      <c r="OD326" s="3"/>
      <c r="OE326" s="3"/>
      <c r="OF326" s="3"/>
      <c r="OG326" s="3"/>
      <c r="OH326" s="3"/>
      <c r="OI326" s="3"/>
      <c r="OJ326" s="3"/>
      <c r="OK326" s="3"/>
      <c r="OL326" s="3"/>
      <c r="OM326" s="3"/>
      <c r="ON326" s="3"/>
      <c r="OO326" s="3"/>
      <c r="OP326" s="3"/>
      <c r="OQ326" s="3"/>
      <c r="OR326" s="3"/>
      <c r="OS326" s="3"/>
      <c r="OT326" s="3"/>
      <c r="OU326" s="3"/>
      <c r="OV326" s="3"/>
      <c r="OW326" s="3"/>
      <c r="OX326" s="3"/>
      <c r="OY326" s="3"/>
      <c r="OZ326" s="3"/>
      <c r="PA326" s="3"/>
      <c r="PB326" s="3"/>
      <c r="PC326" s="3"/>
      <c r="PD326" s="3"/>
      <c r="PE326" s="3"/>
    </row>
    <row r="327" spans="1:421" s="469" customFormat="1" ht="111" customHeight="1">
      <c r="A327" s="677">
        <v>98</v>
      </c>
      <c r="B327" s="600">
        <v>7000024508</v>
      </c>
      <c r="C327" s="600">
        <v>1820</v>
      </c>
      <c r="D327" s="600">
        <v>160</v>
      </c>
      <c r="E327" s="600">
        <v>50</v>
      </c>
      <c r="F327" s="600" t="s">
        <v>530</v>
      </c>
      <c r="G327" s="599">
        <v>100001277</v>
      </c>
      <c r="H327" s="321"/>
      <c r="I327" s="322"/>
      <c r="J327" s="321"/>
      <c r="K327" s="320"/>
      <c r="L327" s="600" t="s">
        <v>632</v>
      </c>
      <c r="M327" s="600" t="s">
        <v>219</v>
      </c>
      <c r="N327" s="600">
        <v>277</v>
      </c>
      <c r="O327" s="465"/>
      <c r="P327" s="601">
        <v>18</v>
      </c>
      <c r="Q327" s="318" t="str">
        <f t="shared" si="61"/>
        <v>INCLUDED</v>
      </c>
      <c r="R327" s="318" t="str">
        <f t="shared" si="50"/>
        <v>INCLUDED</v>
      </c>
      <c r="S327" s="318" t="str">
        <f t="shared" si="62"/>
        <v>INCLUDED</v>
      </c>
      <c r="T327" s="466">
        <f t="shared" si="52"/>
        <v>0</v>
      </c>
      <c r="U327" s="300">
        <f t="shared" si="53"/>
        <v>0</v>
      </c>
      <c r="V327" s="371">
        <f>Discount!$J$36</f>
        <v>0</v>
      </c>
      <c r="W327" s="300">
        <f t="shared" si="54"/>
        <v>0</v>
      </c>
      <c r="X327" s="301">
        <f t="shared" si="55"/>
        <v>0</v>
      </c>
      <c r="Y327" s="467">
        <f t="shared" si="56"/>
        <v>0</v>
      </c>
      <c r="Z327" s="546">
        <f t="shared" si="57"/>
        <v>0</v>
      </c>
      <c r="AA327" s="467">
        <f t="shared" si="58"/>
        <v>0</v>
      </c>
      <c r="AB327" s="468">
        <f t="shared" si="59"/>
        <v>0</v>
      </c>
      <c r="AC327" s="467">
        <f t="shared" si="60"/>
        <v>0</v>
      </c>
      <c r="AD327" s="468"/>
      <c r="AE327" s="550"/>
      <c r="AF327" s="6"/>
      <c r="AG327" s="6"/>
      <c r="AH327" s="6"/>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c r="FV327" s="3"/>
      <c r="FW327" s="3"/>
      <c r="FX327" s="3"/>
      <c r="FY327" s="3"/>
      <c r="FZ327" s="3"/>
      <c r="GA327" s="3"/>
      <c r="GB327" s="3"/>
      <c r="GC327" s="3"/>
      <c r="GD327" s="3"/>
      <c r="GE327" s="3"/>
      <c r="GF327" s="3"/>
      <c r="GG327" s="3"/>
      <c r="GH327" s="3"/>
      <c r="GI327" s="3"/>
      <c r="GJ327" s="3"/>
      <c r="GK327" s="3"/>
      <c r="GL327" s="3"/>
      <c r="GM327" s="3"/>
      <c r="GN327" s="3"/>
      <c r="GO327" s="3"/>
      <c r="GP327" s="3"/>
      <c r="GQ327" s="3"/>
      <c r="GR327" s="3"/>
      <c r="GS327" s="3"/>
      <c r="GT327" s="3"/>
      <c r="GU327" s="3"/>
      <c r="GV327" s="3"/>
      <c r="GW327" s="3"/>
      <c r="GX327" s="3"/>
      <c r="GY327" s="3"/>
      <c r="GZ327" s="3"/>
      <c r="HA327" s="3"/>
      <c r="HB327" s="3"/>
      <c r="HC327" s="3"/>
      <c r="HD327" s="3"/>
      <c r="HE327" s="3"/>
      <c r="HF327" s="3"/>
      <c r="HG327" s="3"/>
      <c r="HH327" s="3"/>
      <c r="HI327" s="3"/>
      <c r="HJ327" s="3"/>
      <c r="HK327" s="3"/>
      <c r="HL327" s="3"/>
      <c r="HM327" s="3"/>
      <c r="HN327" s="3"/>
      <c r="HO327" s="3"/>
      <c r="HP327" s="3"/>
      <c r="HQ327" s="3"/>
      <c r="HR327" s="3"/>
      <c r="HS327" s="3"/>
      <c r="HT327" s="3"/>
      <c r="HU327" s="3"/>
      <c r="HV327" s="3"/>
      <c r="HW327" s="3"/>
      <c r="HX327" s="3"/>
      <c r="HY327" s="3"/>
      <c r="HZ327" s="3"/>
      <c r="IA327" s="3"/>
      <c r="IB327" s="3"/>
      <c r="IC327" s="3"/>
      <c r="ID327" s="3"/>
      <c r="IE327" s="3"/>
      <c r="IF327" s="3"/>
      <c r="IG327" s="3"/>
      <c r="IH327" s="3"/>
      <c r="II327" s="3"/>
      <c r="IJ327" s="3"/>
      <c r="IK327" s="3"/>
      <c r="IL327" s="3"/>
      <c r="IM327" s="3"/>
      <c r="IN327" s="3"/>
      <c r="IO327" s="3"/>
      <c r="IP327" s="3"/>
      <c r="IQ327" s="3"/>
      <c r="IR327" s="3"/>
      <c r="IS327" s="3"/>
      <c r="IT327" s="3"/>
      <c r="IU327" s="3"/>
      <c r="IV327" s="3"/>
      <c r="IW327" s="3"/>
      <c r="IX327" s="3"/>
      <c r="IY327" s="3"/>
      <c r="IZ327" s="3"/>
      <c r="JA327" s="3"/>
      <c r="JB327" s="3"/>
      <c r="JC327" s="3"/>
      <c r="JD327" s="3"/>
      <c r="JE327" s="3"/>
      <c r="JF327" s="3"/>
      <c r="JG327" s="3"/>
      <c r="JH327" s="3"/>
      <c r="JI327" s="3"/>
      <c r="JJ327" s="3"/>
      <c r="JK327" s="3"/>
      <c r="JL327" s="3"/>
      <c r="JM327" s="3"/>
      <c r="JN327" s="3"/>
      <c r="JO327" s="3"/>
      <c r="JP327" s="3"/>
      <c r="JQ327" s="3"/>
      <c r="JR327" s="3"/>
      <c r="JS327" s="3"/>
      <c r="JT327" s="3"/>
      <c r="JU327" s="3"/>
      <c r="JV327" s="3"/>
      <c r="JW327" s="3"/>
      <c r="JX327" s="3"/>
      <c r="JY327" s="3"/>
      <c r="JZ327" s="3"/>
      <c r="KA327" s="3"/>
      <c r="KB327" s="3"/>
      <c r="KC327" s="3"/>
      <c r="KD327" s="3"/>
      <c r="KE327" s="3"/>
      <c r="KF327" s="3"/>
      <c r="KG327" s="3"/>
      <c r="KH327" s="3"/>
      <c r="KI327" s="3"/>
      <c r="KJ327" s="3"/>
      <c r="KK327" s="3"/>
      <c r="KL327" s="3"/>
      <c r="KM327" s="3"/>
      <c r="KN327" s="3"/>
      <c r="KO327" s="3"/>
      <c r="KP327" s="3"/>
      <c r="KQ327" s="3"/>
      <c r="KR327" s="3"/>
      <c r="KS327" s="3"/>
      <c r="KT327" s="3"/>
      <c r="KU327" s="3"/>
      <c r="KV327" s="3"/>
      <c r="KW327" s="3"/>
      <c r="KX327" s="3"/>
      <c r="KY327" s="3"/>
      <c r="KZ327" s="3"/>
      <c r="LA327" s="3"/>
      <c r="LB327" s="3"/>
      <c r="LC327" s="3"/>
      <c r="LD327" s="3"/>
      <c r="LE327" s="3"/>
      <c r="LF327" s="3"/>
      <c r="LG327" s="3"/>
      <c r="LH327" s="3"/>
      <c r="LI327" s="3"/>
      <c r="LJ327" s="3"/>
      <c r="LK327" s="3"/>
      <c r="LL327" s="3"/>
      <c r="LM327" s="3"/>
      <c r="LN327" s="3"/>
      <c r="LO327" s="3"/>
      <c r="LP327" s="3"/>
      <c r="LQ327" s="3"/>
      <c r="LR327" s="3"/>
      <c r="LS327" s="3"/>
      <c r="LT327" s="3"/>
      <c r="LU327" s="3"/>
      <c r="LV327" s="3"/>
      <c r="LW327" s="3"/>
      <c r="LX327" s="3"/>
      <c r="LY327" s="3"/>
      <c r="LZ327" s="3"/>
      <c r="MA327" s="3"/>
      <c r="MB327" s="3"/>
      <c r="MC327" s="3"/>
      <c r="MD327" s="3"/>
      <c r="ME327" s="3"/>
      <c r="MF327" s="3"/>
      <c r="MG327" s="3"/>
      <c r="MH327" s="3"/>
      <c r="MI327" s="3"/>
      <c r="MJ327" s="3"/>
      <c r="MK327" s="3"/>
      <c r="ML327" s="3"/>
      <c r="MM327" s="3"/>
      <c r="MN327" s="3"/>
      <c r="MO327" s="3"/>
      <c r="MP327" s="3"/>
      <c r="MQ327" s="3"/>
      <c r="MR327" s="3"/>
      <c r="MS327" s="3"/>
      <c r="MT327" s="3"/>
      <c r="MU327" s="3"/>
      <c r="MV327" s="3"/>
      <c r="MW327" s="3"/>
      <c r="MX327" s="3"/>
      <c r="MY327" s="3"/>
      <c r="MZ327" s="3"/>
      <c r="NA327" s="3"/>
      <c r="NB327" s="3"/>
      <c r="NC327" s="3"/>
      <c r="ND327" s="3"/>
      <c r="NE327" s="3"/>
      <c r="NF327" s="3"/>
      <c r="NG327" s="3"/>
      <c r="NH327" s="3"/>
      <c r="NI327" s="3"/>
      <c r="NJ327" s="3"/>
      <c r="NK327" s="3"/>
      <c r="NL327" s="3"/>
      <c r="NM327" s="3"/>
      <c r="NN327" s="3"/>
      <c r="NO327" s="3"/>
      <c r="NP327" s="3"/>
      <c r="NQ327" s="3"/>
      <c r="NR327" s="3"/>
      <c r="NS327" s="3"/>
      <c r="NT327" s="3"/>
      <c r="NU327" s="3"/>
      <c r="NV327" s="3"/>
      <c r="NW327" s="3"/>
      <c r="NX327" s="3"/>
      <c r="NY327" s="3"/>
      <c r="NZ327" s="3"/>
      <c r="OA327" s="3"/>
      <c r="OB327" s="3"/>
      <c r="OC327" s="3"/>
      <c r="OD327" s="3"/>
      <c r="OE327" s="3"/>
      <c r="OF327" s="3"/>
      <c r="OG327" s="3"/>
      <c r="OH327" s="3"/>
      <c r="OI327" s="3"/>
      <c r="OJ327" s="3"/>
      <c r="OK327" s="3"/>
      <c r="OL327" s="3"/>
      <c r="OM327" s="3"/>
      <c r="ON327" s="3"/>
      <c r="OO327" s="3"/>
      <c r="OP327" s="3"/>
      <c r="OQ327" s="3"/>
      <c r="OR327" s="3"/>
      <c r="OS327" s="3"/>
      <c r="OT327" s="3"/>
      <c r="OU327" s="3"/>
      <c r="OV327" s="3"/>
      <c r="OW327" s="3"/>
      <c r="OX327" s="3"/>
      <c r="OY327" s="3"/>
      <c r="OZ327" s="3"/>
      <c r="PA327" s="3"/>
      <c r="PB327" s="3"/>
      <c r="PC327" s="3"/>
      <c r="PD327" s="3"/>
      <c r="PE327" s="3"/>
    </row>
    <row r="328" spans="1:421" s="469" customFormat="1" ht="111" customHeight="1">
      <c r="A328" s="677">
        <v>99</v>
      </c>
      <c r="B328" s="600">
        <v>7000024508</v>
      </c>
      <c r="C328" s="600">
        <v>1820</v>
      </c>
      <c r="D328" s="600">
        <v>160</v>
      </c>
      <c r="E328" s="600">
        <v>60</v>
      </c>
      <c r="F328" s="600" t="s">
        <v>530</v>
      </c>
      <c r="G328" s="599">
        <v>100001279</v>
      </c>
      <c r="H328" s="321"/>
      <c r="I328" s="322"/>
      <c r="J328" s="321"/>
      <c r="K328" s="320"/>
      <c r="L328" s="600" t="s">
        <v>633</v>
      </c>
      <c r="M328" s="600" t="s">
        <v>220</v>
      </c>
      <c r="N328" s="600">
        <v>71</v>
      </c>
      <c r="O328" s="465"/>
      <c r="P328" s="601">
        <v>18</v>
      </c>
      <c r="Q328" s="318" t="str">
        <f t="shared" si="61"/>
        <v>INCLUDED</v>
      </c>
      <c r="R328" s="318" t="str">
        <f t="shared" si="50"/>
        <v>INCLUDED</v>
      </c>
      <c r="S328" s="318" t="str">
        <f t="shared" si="62"/>
        <v>INCLUDED</v>
      </c>
      <c r="T328" s="466">
        <f t="shared" si="52"/>
        <v>0</v>
      </c>
      <c r="U328" s="300">
        <f t="shared" si="53"/>
        <v>0</v>
      </c>
      <c r="V328" s="371">
        <f>Discount!$J$36</f>
        <v>0</v>
      </c>
      <c r="W328" s="300">
        <f t="shared" si="54"/>
        <v>0</v>
      </c>
      <c r="X328" s="301">
        <f t="shared" si="55"/>
        <v>0</v>
      </c>
      <c r="Y328" s="467">
        <f t="shared" si="56"/>
        <v>0</v>
      </c>
      <c r="Z328" s="546">
        <f t="shared" si="57"/>
        <v>0</v>
      </c>
      <c r="AA328" s="467">
        <f t="shared" si="58"/>
        <v>0</v>
      </c>
      <c r="AB328" s="468">
        <f t="shared" si="59"/>
        <v>0</v>
      </c>
      <c r="AC328" s="467">
        <f t="shared" si="60"/>
        <v>0</v>
      </c>
      <c r="AD328" s="468"/>
      <c r="AE328" s="550"/>
      <c r="AF328" s="6"/>
      <c r="AG328" s="6"/>
      <c r="AH328" s="6"/>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c r="FV328" s="3"/>
      <c r="FW328" s="3"/>
      <c r="FX328" s="3"/>
      <c r="FY328" s="3"/>
      <c r="FZ328" s="3"/>
      <c r="GA328" s="3"/>
      <c r="GB328" s="3"/>
      <c r="GC328" s="3"/>
      <c r="GD328" s="3"/>
      <c r="GE328" s="3"/>
      <c r="GF328" s="3"/>
      <c r="GG328" s="3"/>
      <c r="GH328" s="3"/>
      <c r="GI328" s="3"/>
      <c r="GJ328" s="3"/>
      <c r="GK328" s="3"/>
      <c r="GL328" s="3"/>
      <c r="GM328" s="3"/>
      <c r="GN328" s="3"/>
      <c r="GO328" s="3"/>
      <c r="GP328" s="3"/>
      <c r="GQ328" s="3"/>
      <c r="GR328" s="3"/>
      <c r="GS328" s="3"/>
      <c r="GT328" s="3"/>
      <c r="GU328" s="3"/>
      <c r="GV328" s="3"/>
      <c r="GW328" s="3"/>
      <c r="GX328" s="3"/>
      <c r="GY328" s="3"/>
      <c r="GZ328" s="3"/>
      <c r="HA328" s="3"/>
      <c r="HB328" s="3"/>
      <c r="HC328" s="3"/>
      <c r="HD328" s="3"/>
      <c r="HE328" s="3"/>
      <c r="HF328" s="3"/>
      <c r="HG328" s="3"/>
      <c r="HH328" s="3"/>
      <c r="HI328" s="3"/>
      <c r="HJ328" s="3"/>
      <c r="HK328" s="3"/>
      <c r="HL328" s="3"/>
      <c r="HM328" s="3"/>
      <c r="HN328" s="3"/>
      <c r="HO328" s="3"/>
      <c r="HP328" s="3"/>
      <c r="HQ328" s="3"/>
      <c r="HR328" s="3"/>
      <c r="HS328" s="3"/>
      <c r="HT328" s="3"/>
      <c r="HU328" s="3"/>
      <c r="HV328" s="3"/>
      <c r="HW328" s="3"/>
      <c r="HX328" s="3"/>
      <c r="HY328" s="3"/>
      <c r="HZ328" s="3"/>
      <c r="IA328" s="3"/>
      <c r="IB328" s="3"/>
      <c r="IC328" s="3"/>
      <c r="ID328" s="3"/>
      <c r="IE328" s="3"/>
      <c r="IF328" s="3"/>
      <c r="IG328" s="3"/>
      <c r="IH328" s="3"/>
      <c r="II328" s="3"/>
      <c r="IJ328" s="3"/>
      <c r="IK328" s="3"/>
      <c r="IL328" s="3"/>
      <c r="IM328" s="3"/>
      <c r="IN328" s="3"/>
      <c r="IO328" s="3"/>
      <c r="IP328" s="3"/>
      <c r="IQ328" s="3"/>
      <c r="IR328" s="3"/>
      <c r="IS328" s="3"/>
      <c r="IT328" s="3"/>
      <c r="IU328" s="3"/>
      <c r="IV328" s="3"/>
      <c r="IW328" s="3"/>
      <c r="IX328" s="3"/>
      <c r="IY328" s="3"/>
      <c r="IZ328" s="3"/>
      <c r="JA328" s="3"/>
      <c r="JB328" s="3"/>
      <c r="JC328" s="3"/>
      <c r="JD328" s="3"/>
      <c r="JE328" s="3"/>
      <c r="JF328" s="3"/>
      <c r="JG328" s="3"/>
      <c r="JH328" s="3"/>
      <c r="JI328" s="3"/>
      <c r="JJ328" s="3"/>
      <c r="JK328" s="3"/>
      <c r="JL328" s="3"/>
      <c r="JM328" s="3"/>
      <c r="JN328" s="3"/>
      <c r="JO328" s="3"/>
      <c r="JP328" s="3"/>
      <c r="JQ328" s="3"/>
      <c r="JR328" s="3"/>
      <c r="JS328" s="3"/>
      <c r="JT328" s="3"/>
      <c r="JU328" s="3"/>
      <c r="JV328" s="3"/>
      <c r="JW328" s="3"/>
      <c r="JX328" s="3"/>
      <c r="JY328" s="3"/>
      <c r="JZ328" s="3"/>
      <c r="KA328" s="3"/>
      <c r="KB328" s="3"/>
      <c r="KC328" s="3"/>
      <c r="KD328" s="3"/>
      <c r="KE328" s="3"/>
      <c r="KF328" s="3"/>
      <c r="KG328" s="3"/>
      <c r="KH328" s="3"/>
      <c r="KI328" s="3"/>
      <c r="KJ328" s="3"/>
      <c r="KK328" s="3"/>
      <c r="KL328" s="3"/>
      <c r="KM328" s="3"/>
      <c r="KN328" s="3"/>
      <c r="KO328" s="3"/>
      <c r="KP328" s="3"/>
      <c r="KQ328" s="3"/>
      <c r="KR328" s="3"/>
      <c r="KS328" s="3"/>
      <c r="KT328" s="3"/>
      <c r="KU328" s="3"/>
      <c r="KV328" s="3"/>
      <c r="KW328" s="3"/>
      <c r="KX328" s="3"/>
      <c r="KY328" s="3"/>
      <c r="KZ328" s="3"/>
      <c r="LA328" s="3"/>
      <c r="LB328" s="3"/>
      <c r="LC328" s="3"/>
      <c r="LD328" s="3"/>
      <c r="LE328" s="3"/>
      <c r="LF328" s="3"/>
      <c r="LG328" s="3"/>
      <c r="LH328" s="3"/>
      <c r="LI328" s="3"/>
      <c r="LJ328" s="3"/>
      <c r="LK328" s="3"/>
      <c r="LL328" s="3"/>
      <c r="LM328" s="3"/>
      <c r="LN328" s="3"/>
      <c r="LO328" s="3"/>
      <c r="LP328" s="3"/>
      <c r="LQ328" s="3"/>
      <c r="LR328" s="3"/>
      <c r="LS328" s="3"/>
      <c r="LT328" s="3"/>
      <c r="LU328" s="3"/>
      <c r="LV328" s="3"/>
      <c r="LW328" s="3"/>
      <c r="LX328" s="3"/>
      <c r="LY328" s="3"/>
      <c r="LZ328" s="3"/>
      <c r="MA328" s="3"/>
      <c r="MB328" s="3"/>
      <c r="MC328" s="3"/>
      <c r="MD328" s="3"/>
      <c r="ME328" s="3"/>
      <c r="MF328" s="3"/>
      <c r="MG328" s="3"/>
      <c r="MH328" s="3"/>
      <c r="MI328" s="3"/>
      <c r="MJ328" s="3"/>
      <c r="MK328" s="3"/>
      <c r="ML328" s="3"/>
      <c r="MM328" s="3"/>
      <c r="MN328" s="3"/>
      <c r="MO328" s="3"/>
      <c r="MP328" s="3"/>
      <c r="MQ328" s="3"/>
      <c r="MR328" s="3"/>
      <c r="MS328" s="3"/>
      <c r="MT328" s="3"/>
      <c r="MU328" s="3"/>
      <c r="MV328" s="3"/>
      <c r="MW328" s="3"/>
      <c r="MX328" s="3"/>
      <c r="MY328" s="3"/>
      <c r="MZ328" s="3"/>
      <c r="NA328" s="3"/>
      <c r="NB328" s="3"/>
      <c r="NC328" s="3"/>
      <c r="ND328" s="3"/>
      <c r="NE328" s="3"/>
      <c r="NF328" s="3"/>
      <c r="NG328" s="3"/>
      <c r="NH328" s="3"/>
      <c r="NI328" s="3"/>
      <c r="NJ328" s="3"/>
      <c r="NK328" s="3"/>
      <c r="NL328" s="3"/>
      <c r="NM328" s="3"/>
      <c r="NN328" s="3"/>
      <c r="NO328" s="3"/>
      <c r="NP328" s="3"/>
      <c r="NQ328" s="3"/>
      <c r="NR328" s="3"/>
      <c r="NS328" s="3"/>
      <c r="NT328" s="3"/>
      <c r="NU328" s="3"/>
      <c r="NV328" s="3"/>
      <c r="NW328" s="3"/>
      <c r="NX328" s="3"/>
      <c r="NY328" s="3"/>
      <c r="NZ328" s="3"/>
      <c r="OA328" s="3"/>
      <c r="OB328" s="3"/>
      <c r="OC328" s="3"/>
      <c r="OD328" s="3"/>
      <c r="OE328" s="3"/>
      <c r="OF328" s="3"/>
      <c r="OG328" s="3"/>
      <c r="OH328" s="3"/>
      <c r="OI328" s="3"/>
      <c r="OJ328" s="3"/>
      <c r="OK328" s="3"/>
      <c r="OL328" s="3"/>
      <c r="OM328" s="3"/>
      <c r="ON328" s="3"/>
      <c r="OO328" s="3"/>
      <c r="OP328" s="3"/>
      <c r="OQ328" s="3"/>
      <c r="OR328" s="3"/>
      <c r="OS328" s="3"/>
      <c r="OT328" s="3"/>
      <c r="OU328" s="3"/>
      <c r="OV328" s="3"/>
      <c r="OW328" s="3"/>
      <c r="OX328" s="3"/>
      <c r="OY328" s="3"/>
      <c r="OZ328" s="3"/>
      <c r="PA328" s="3"/>
      <c r="PB328" s="3"/>
      <c r="PC328" s="3"/>
      <c r="PD328" s="3"/>
      <c r="PE328" s="3"/>
    </row>
    <row r="329" spans="1:421" s="469" customFormat="1" ht="111" customHeight="1">
      <c r="A329" s="677">
        <v>100</v>
      </c>
      <c r="B329" s="600">
        <v>7000024508</v>
      </c>
      <c r="C329" s="600">
        <v>1830</v>
      </c>
      <c r="D329" s="600">
        <v>180</v>
      </c>
      <c r="E329" s="600">
        <v>10</v>
      </c>
      <c r="F329" s="600" t="s">
        <v>531</v>
      </c>
      <c r="G329" s="599">
        <v>100044268</v>
      </c>
      <c r="H329" s="321"/>
      <c r="I329" s="322"/>
      <c r="J329" s="321"/>
      <c r="K329" s="320"/>
      <c r="L329" s="600" t="s">
        <v>634</v>
      </c>
      <c r="M329" s="600" t="s">
        <v>363</v>
      </c>
      <c r="N329" s="600">
        <v>45</v>
      </c>
      <c r="O329" s="465"/>
      <c r="P329" s="601">
        <v>18</v>
      </c>
      <c r="Q329" s="318" t="str">
        <f t="shared" si="61"/>
        <v>INCLUDED</v>
      </c>
      <c r="R329" s="318" t="str">
        <f t="shared" si="50"/>
        <v>INCLUDED</v>
      </c>
      <c r="S329" s="318" t="str">
        <f t="shared" si="62"/>
        <v>INCLUDED</v>
      </c>
      <c r="T329" s="466">
        <f t="shared" si="52"/>
        <v>0</v>
      </c>
      <c r="U329" s="300">
        <f t="shared" si="53"/>
        <v>0</v>
      </c>
      <c r="V329" s="371">
        <f>Discount!$J$36</f>
        <v>0</v>
      </c>
      <c r="W329" s="300">
        <f t="shared" si="54"/>
        <v>0</v>
      </c>
      <c r="X329" s="301">
        <f t="shared" si="55"/>
        <v>0</v>
      </c>
      <c r="Y329" s="467">
        <f t="shared" si="56"/>
        <v>0</v>
      </c>
      <c r="Z329" s="546">
        <f t="shared" si="57"/>
        <v>0</v>
      </c>
      <c r="AA329" s="467">
        <f t="shared" si="58"/>
        <v>0</v>
      </c>
      <c r="AB329" s="468">
        <f t="shared" si="59"/>
        <v>0</v>
      </c>
      <c r="AC329" s="467">
        <f t="shared" si="60"/>
        <v>0</v>
      </c>
      <c r="AD329" s="468"/>
      <c r="AE329" s="550"/>
      <c r="AF329" s="6"/>
      <c r="AG329" s="6"/>
      <c r="AH329" s="6"/>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c r="FV329" s="3"/>
      <c r="FW329" s="3"/>
      <c r="FX329" s="3"/>
      <c r="FY329" s="3"/>
      <c r="FZ329" s="3"/>
      <c r="GA329" s="3"/>
      <c r="GB329" s="3"/>
      <c r="GC329" s="3"/>
      <c r="GD329" s="3"/>
      <c r="GE329" s="3"/>
      <c r="GF329" s="3"/>
      <c r="GG329" s="3"/>
      <c r="GH329" s="3"/>
      <c r="GI329" s="3"/>
      <c r="GJ329" s="3"/>
      <c r="GK329" s="3"/>
      <c r="GL329" s="3"/>
      <c r="GM329" s="3"/>
      <c r="GN329" s="3"/>
      <c r="GO329" s="3"/>
      <c r="GP329" s="3"/>
      <c r="GQ329" s="3"/>
      <c r="GR329" s="3"/>
      <c r="GS329" s="3"/>
      <c r="GT329" s="3"/>
      <c r="GU329" s="3"/>
      <c r="GV329" s="3"/>
      <c r="GW329" s="3"/>
      <c r="GX329" s="3"/>
      <c r="GY329" s="3"/>
      <c r="GZ329" s="3"/>
      <c r="HA329" s="3"/>
      <c r="HB329" s="3"/>
      <c r="HC329" s="3"/>
      <c r="HD329" s="3"/>
      <c r="HE329" s="3"/>
      <c r="HF329" s="3"/>
      <c r="HG329" s="3"/>
      <c r="HH329" s="3"/>
      <c r="HI329" s="3"/>
      <c r="HJ329" s="3"/>
      <c r="HK329" s="3"/>
      <c r="HL329" s="3"/>
      <c r="HM329" s="3"/>
      <c r="HN329" s="3"/>
      <c r="HO329" s="3"/>
      <c r="HP329" s="3"/>
      <c r="HQ329" s="3"/>
      <c r="HR329" s="3"/>
      <c r="HS329" s="3"/>
      <c r="HT329" s="3"/>
      <c r="HU329" s="3"/>
      <c r="HV329" s="3"/>
      <c r="HW329" s="3"/>
      <c r="HX329" s="3"/>
      <c r="HY329" s="3"/>
      <c r="HZ329" s="3"/>
      <c r="IA329" s="3"/>
      <c r="IB329" s="3"/>
      <c r="IC329" s="3"/>
      <c r="ID329" s="3"/>
      <c r="IE329" s="3"/>
      <c r="IF329" s="3"/>
      <c r="IG329" s="3"/>
      <c r="IH329" s="3"/>
      <c r="II329" s="3"/>
      <c r="IJ329" s="3"/>
      <c r="IK329" s="3"/>
      <c r="IL329" s="3"/>
      <c r="IM329" s="3"/>
      <c r="IN329" s="3"/>
      <c r="IO329" s="3"/>
      <c r="IP329" s="3"/>
      <c r="IQ329" s="3"/>
      <c r="IR329" s="3"/>
      <c r="IS329" s="3"/>
      <c r="IT329" s="3"/>
      <c r="IU329" s="3"/>
      <c r="IV329" s="3"/>
      <c r="IW329" s="3"/>
      <c r="IX329" s="3"/>
      <c r="IY329" s="3"/>
      <c r="IZ329" s="3"/>
      <c r="JA329" s="3"/>
      <c r="JB329" s="3"/>
      <c r="JC329" s="3"/>
      <c r="JD329" s="3"/>
      <c r="JE329" s="3"/>
      <c r="JF329" s="3"/>
      <c r="JG329" s="3"/>
      <c r="JH329" s="3"/>
      <c r="JI329" s="3"/>
      <c r="JJ329" s="3"/>
      <c r="JK329" s="3"/>
      <c r="JL329" s="3"/>
      <c r="JM329" s="3"/>
      <c r="JN329" s="3"/>
      <c r="JO329" s="3"/>
      <c r="JP329" s="3"/>
      <c r="JQ329" s="3"/>
      <c r="JR329" s="3"/>
      <c r="JS329" s="3"/>
      <c r="JT329" s="3"/>
      <c r="JU329" s="3"/>
      <c r="JV329" s="3"/>
      <c r="JW329" s="3"/>
      <c r="JX329" s="3"/>
      <c r="JY329" s="3"/>
      <c r="JZ329" s="3"/>
      <c r="KA329" s="3"/>
      <c r="KB329" s="3"/>
      <c r="KC329" s="3"/>
      <c r="KD329" s="3"/>
      <c r="KE329" s="3"/>
      <c r="KF329" s="3"/>
      <c r="KG329" s="3"/>
      <c r="KH329" s="3"/>
      <c r="KI329" s="3"/>
      <c r="KJ329" s="3"/>
      <c r="KK329" s="3"/>
      <c r="KL329" s="3"/>
      <c r="KM329" s="3"/>
      <c r="KN329" s="3"/>
      <c r="KO329" s="3"/>
      <c r="KP329" s="3"/>
      <c r="KQ329" s="3"/>
      <c r="KR329" s="3"/>
      <c r="KS329" s="3"/>
      <c r="KT329" s="3"/>
      <c r="KU329" s="3"/>
      <c r="KV329" s="3"/>
      <c r="KW329" s="3"/>
      <c r="KX329" s="3"/>
      <c r="KY329" s="3"/>
      <c r="KZ329" s="3"/>
      <c r="LA329" s="3"/>
      <c r="LB329" s="3"/>
      <c r="LC329" s="3"/>
      <c r="LD329" s="3"/>
      <c r="LE329" s="3"/>
      <c r="LF329" s="3"/>
      <c r="LG329" s="3"/>
      <c r="LH329" s="3"/>
      <c r="LI329" s="3"/>
      <c r="LJ329" s="3"/>
      <c r="LK329" s="3"/>
      <c r="LL329" s="3"/>
      <c r="LM329" s="3"/>
      <c r="LN329" s="3"/>
      <c r="LO329" s="3"/>
      <c r="LP329" s="3"/>
      <c r="LQ329" s="3"/>
      <c r="LR329" s="3"/>
      <c r="LS329" s="3"/>
      <c r="LT329" s="3"/>
      <c r="LU329" s="3"/>
      <c r="LV329" s="3"/>
      <c r="LW329" s="3"/>
      <c r="LX329" s="3"/>
      <c r="LY329" s="3"/>
      <c r="LZ329" s="3"/>
      <c r="MA329" s="3"/>
      <c r="MB329" s="3"/>
      <c r="MC329" s="3"/>
      <c r="MD329" s="3"/>
      <c r="ME329" s="3"/>
      <c r="MF329" s="3"/>
      <c r="MG329" s="3"/>
      <c r="MH329" s="3"/>
      <c r="MI329" s="3"/>
      <c r="MJ329" s="3"/>
      <c r="MK329" s="3"/>
      <c r="ML329" s="3"/>
      <c r="MM329" s="3"/>
      <c r="MN329" s="3"/>
      <c r="MO329" s="3"/>
      <c r="MP329" s="3"/>
      <c r="MQ329" s="3"/>
      <c r="MR329" s="3"/>
      <c r="MS329" s="3"/>
      <c r="MT329" s="3"/>
      <c r="MU329" s="3"/>
      <c r="MV329" s="3"/>
      <c r="MW329" s="3"/>
      <c r="MX329" s="3"/>
      <c r="MY329" s="3"/>
      <c r="MZ329" s="3"/>
      <c r="NA329" s="3"/>
      <c r="NB329" s="3"/>
      <c r="NC329" s="3"/>
      <c r="ND329" s="3"/>
      <c r="NE329" s="3"/>
      <c r="NF329" s="3"/>
      <c r="NG329" s="3"/>
      <c r="NH329" s="3"/>
      <c r="NI329" s="3"/>
      <c r="NJ329" s="3"/>
      <c r="NK329" s="3"/>
      <c r="NL329" s="3"/>
      <c r="NM329" s="3"/>
      <c r="NN329" s="3"/>
      <c r="NO329" s="3"/>
      <c r="NP329" s="3"/>
      <c r="NQ329" s="3"/>
      <c r="NR329" s="3"/>
      <c r="NS329" s="3"/>
      <c r="NT329" s="3"/>
      <c r="NU329" s="3"/>
      <c r="NV329" s="3"/>
      <c r="NW329" s="3"/>
      <c r="NX329" s="3"/>
      <c r="NY329" s="3"/>
      <c r="NZ329" s="3"/>
      <c r="OA329" s="3"/>
      <c r="OB329" s="3"/>
      <c r="OC329" s="3"/>
      <c r="OD329" s="3"/>
      <c r="OE329" s="3"/>
      <c r="OF329" s="3"/>
      <c r="OG329" s="3"/>
      <c r="OH329" s="3"/>
      <c r="OI329" s="3"/>
      <c r="OJ329" s="3"/>
      <c r="OK329" s="3"/>
      <c r="OL329" s="3"/>
      <c r="OM329" s="3"/>
      <c r="ON329" s="3"/>
      <c r="OO329" s="3"/>
      <c r="OP329" s="3"/>
      <c r="OQ329" s="3"/>
      <c r="OR329" s="3"/>
      <c r="OS329" s="3"/>
      <c r="OT329" s="3"/>
      <c r="OU329" s="3"/>
      <c r="OV329" s="3"/>
      <c r="OW329" s="3"/>
      <c r="OX329" s="3"/>
      <c r="OY329" s="3"/>
      <c r="OZ329" s="3"/>
      <c r="PA329" s="3"/>
      <c r="PB329" s="3"/>
      <c r="PC329" s="3"/>
      <c r="PD329" s="3"/>
      <c r="PE329" s="3"/>
    </row>
    <row r="330" spans="1:421" s="472" customFormat="1" ht="111" customHeight="1">
      <c r="A330" s="677">
        <v>101</v>
      </c>
      <c r="B330" s="600">
        <v>7000024508</v>
      </c>
      <c r="C330" s="600">
        <v>1840</v>
      </c>
      <c r="D330" s="600">
        <v>190</v>
      </c>
      <c r="E330" s="600">
        <v>10</v>
      </c>
      <c r="F330" s="600" t="s">
        <v>532</v>
      </c>
      <c r="G330" s="599">
        <v>100001285</v>
      </c>
      <c r="H330" s="321"/>
      <c r="I330" s="322"/>
      <c r="J330" s="321"/>
      <c r="K330" s="320"/>
      <c r="L330" s="600" t="s">
        <v>635</v>
      </c>
      <c r="M330" s="600" t="s">
        <v>424</v>
      </c>
      <c r="N330" s="600">
        <v>280</v>
      </c>
      <c r="O330" s="465"/>
      <c r="P330" s="601">
        <v>18</v>
      </c>
      <c r="Q330" s="318" t="str">
        <f t="shared" si="61"/>
        <v>INCLUDED</v>
      </c>
      <c r="R330" s="318" t="str">
        <f t="shared" si="50"/>
        <v>INCLUDED</v>
      </c>
      <c r="S330" s="318" t="str">
        <f t="shared" si="62"/>
        <v>INCLUDED</v>
      </c>
      <c r="T330" s="466">
        <f t="shared" si="52"/>
        <v>0</v>
      </c>
      <c r="U330" s="300">
        <f t="shared" si="53"/>
        <v>0</v>
      </c>
      <c r="V330" s="371">
        <f>Discount!$J$36</f>
        <v>0</v>
      </c>
      <c r="W330" s="300">
        <f t="shared" si="54"/>
        <v>0</v>
      </c>
      <c r="X330" s="301">
        <f t="shared" si="55"/>
        <v>0</v>
      </c>
      <c r="Y330" s="467">
        <f t="shared" si="56"/>
        <v>0</v>
      </c>
      <c r="Z330" s="546">
        <f t="shared" si="57"/>
        <v>0</v>
      </c>
      <c r="AA330" s="467">
        <f t="shared" si="58"/>
        <v>0</v>
      </c>
      <c r="AB330" s="468">
        <f t="shared" si="59"/>
        <v>0</v>
      </c>
      <c r="AC330" s="467">
        <f t="shared" si="60"/>
        <v>0</v>
      </c>
      <c r="AD330" s="468"/>
      <c r="AE330" s="550"/>
      <c r="AF330" s="6"/>
      <c r="AG330" s="6"/>
      <c r="AH330" s="6"/>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218"/>
      <c r="BI330" s="218"/>
      <c r="BJ330" s="218"/>
      <c r="BK330" s="218"/>
      <c r="BL330" s="218"/>
      <c r="BM330" s="218"/>
      <c r="BN330" s="218"/>
      <c r="BO330" s="218"/>
      <c r="BP330" s="218"/>
      <c r="BQ330" s="218"/>
      <c r="BR330" s="218"/>
      <c r="BS330" s="218"/>
      <c r="BT330" s="218"/>
      <c r="BU330" s="218"/>
      <c r="BV330" s="218"/>
      <c r="BW330" s="218"/>
      <c r="BX330" s="218"/>
      <c r="BY330" s="218"/>
      <c r="BZ330" s="218"/>
      <c r="CA330" s="218"/>
      <c r="CB330" s="218"/>
      <c r="CC330" s="218"/>
      <c r="CD330" s="218"/>
      <c r="CE330" s="218"/>
      <c r="CF330" s="218"/>
      <c r="CG330" s="218"/>
      <c r="CH330" s="218"/>
      <c r="CI330" s="218"/>
      <c r="CJ330" s="218"/>
      <c r="CK330" s="218"/>
      <c r="CL330" s="218"/>
      <c r="CM330" s="218"/>
      <c r="CN330" s="218"/>
      <c r="CO330" s="218"/>
      <c r="CP330" s="218"/>
      <c r="CQ330" s="218"/>
      <c r="CR330" s="218"/>
      <c r="CS330" s="218"/>
      <c r="CT330" s="218"/>
      <c r="CU330" s="218"/>
      <c r="CV330" s="218"/>
      <c r="CW330" s="218"/>
      <c r="CX330" s="218"/>
      <c r="CY330" s="218"/>
      <c r="CZ330" s="218"/>
      <c r="DA330" s="218"/>
      <c r="DB330" s="218"/>
      <c r="DC330" s="218"/>
      <c r="DD330" s="218"/>
      <c r="DE330" s="218"/>
      <c r="DF330" s="218"/>
      <c r="DG330" s="218"/>
      <c r="DH330" s="218"/>
      <c r="DI330" s="218"/>
      <c r="DJ330" s="218"/>
      <c r="DK330" s="218"/>
      <c r="DL330" s="218"/>
      <c r="DM330" s="218"/>
      <c r="DN330" s="218"/>
      <c r="DO330" s="218"/>
      <c r="DP330" s="218"/>
      <c r="DQ330" s="218"/>
      <c r="DR330" s="218"/>
      <c r="DS330" s="218"/>
      <c r="DT330" s="218"/>
      <c r="DU330" s="218"/>
      <c r="DV330" s="218"/>
      <c r="DW330" s="218"/>
      <c r="DX330" s="218"/>
      <c r="DY330" s="218"/>
      <c r="DZ330" s="218"/>
      <c r="EA330" s="218"/>
      <c r="EB330" s="218"/>
      <c r="EC330" s="218"/>
      <c r="ED330" s="218"/>
      <c r="EE330" s="218"/>
      <c r="EF330" s="218"/>
      <c r="EG330" s="218"/>
      <c r="EH330" s="218"/>
      <c r="EI330" s="218"/>
      <c r="EJ330" s="218"/>
      <c r="EK330" s="218"/>
      <c r="EL330" s="218"/>
      <c r="EM330" s="218"/>
      <c r="EN330" s="218"/>
      <c r="EO330" s="218"/>
      <c r="EP330" s="218"/>
      <c r="EQ330" s="218"/>
      <c r="ER330" s="218"/>
      <c r="ES330" s="218"/>
      <c r="ET330" s="218"/>
      <c r="EU330" s="218"/>
      <c r="EV330" s="218"/>
      <c r="EW330" s="218"/>
      <c r="EX330" s="218"/>
      <c r="EY330" s="218"/>
      <c r="EZ330" s="218"/>
      <c r="FA330" s="218"/>
      <c r="FB330" s="218"/>
      <c r="FC330" s="218"/>
      <c r="FD330" s="218"/>
      <c r="FE330" s="218"/>
      <c r="FF330" s="218"/>
      <c r="FG330" s="218"/>
      <c r="FH330" s="218"/>
      <c r="FI330" s="218"/>
      <c r="FJ330" s="218"/>
      <c r="FK330" s="218"/>
      <c r="FL330" s="218"/>
      <c r="FM330" s="218"/>
      <c r="FN330" s="218"/>
      <c r="FO330" s="218"/>
      <c r="FP330" s="218"/>
      <c r="FQ330" s="218"/>
      <c r="FR330" s="218"/>
      <c r="FS330" s="218"/>
      <c r="FT330" s="218"/>
      <c r="FU330" s="218"/>
      <c r="FV330" s="218"/>
      <c r="FW330" s="218"/>
      <c r="FX330" s="218"/>
      <c r="FY330" s="218"/>
      <c r="FZ330" s="218"/>
      <c r="GA330" s="218"/>
      <c r="GB330" s="218"/>
      <c r="GC330" s="218"/>
      <c r="GD330" s="218"/>
      <c r="GE330" s="218"/>
      <c r="GF330" s="218"/>
      <c r="GG330" s="218"/>
      <c r="GH330" s="218"/>
      <c r="GI330" s="218"/>
      <c r="GJ330" s="218"/>
      <c r="GK330" s="218"/>
      <c r="GL330" s="218"/>
      <c r="GM330" s="218"/>
      <c r="GN330" s="218"/>
      <c r="GO330" s="218"/>
      <c r="GP330" s="218"/>
      <c r="GQ330" s="218"/>
      <c r="GR330" s="218"/>
      <c r="GS330" s="218"/>
      <c r="GT330" s="218"/>
      <c r="GU330" s="218"/>
      <c r="GV330" s="218"/>
      <c r="GW330" s="218"/>
      <c r="GX330" s="218"/>
      <c r="GY330" s="218"/>
      <c r="GZ330" s="218"/>
      <c r="HA330" s="218"/>
      <c r="HB330" s="218"/>
      <c r="HC330" s="218"/>
      <c r="HD330" s="218"/>
      <c r="HE330" s="218"/>
      <c r="HF330" s="218"/>
      <c r="HG330" s="218"/>
      <c r="HH330" s="218"/>
      <c r="HI330" s="218"/>
      <c r="HJ330" s="218"/>
      <c r="HK330" s="218"/>
      <c r="HL330" s="218"/>
      <c r="HM330" s="218"/>
      <c r="HN330" s="218"/>
      <c r="HO330" s="218"/>
      <c r="HP330" s="218"/>
      <c r="HQ330" s="218"/>
      <c r="HR330" s="218"/>
      <c r="HS330" s="218"/>
      <c r="HT330" s="218"/>
      <c r="HU330" s="218"/>
      <c r="HV330" s="218"/>
      <c r="HW330" s="218"/>
      <c r="HX330" s="218"/>
      <c r="HY330" s="218"/>
      <c r="HZ330" s="218"/>
      <c r="IA330" s="218"/>
      <c r="IB330" s="218"/>
      <c r="IC330" s="218"/>
      <c r="ID330" s="218"/>
      <c r="IE330" s="218"/>
      <c r="IF330" s="218"/>
      <c r="IG330" s="218"/>
      <c r="IH330" s="218"/>
      <c r="II330" s="218"/>
      <c r="IJ330" s="218"/>
      <c r="IK330" s="218"/>
      <c r="IL330" s="218"/>
      <c r="IM330" s="218"/>
      <c r="IN330" s="218"/>
      <c r="IO330" s="218"/>
      <c r="IP330" s="218"/>
      <c r="IQ330" s="218"/>
      <c r="IR330" s="218"/>
      <c r="IS330" s="218"/>
      <c r="IT330" s="218"/>
      <c r="IU330" s="218"/>
      <c r="IV330" s="218"/>
      <c r="IW330" s="218"/>
      <c r="IX330" s="218"/>
      <c r="IY330" s="218"/>
      <c r="IZ330" s="218"/>
      <c r="JA330" s="218"/>
      <c r="JB330" s="218"/>
      <c r="JC330" s="218"/>
      <c r="JD330" s="218"/>
      <c r="JE330" s="218"/>
      <c r="JF330" s="218"/>
      <c r="JG330" s="218"/>
      <c r="JH330" s="218"/>
      <c r="JI330" s="218"/>
      <c r="JJ330" s="218"/>
      <c r="JK330" s="218"/>
      <c r="JL330" s="218"/>
      <c r="JM330" s="218"/>
      <c r="JN330" s="218"/>
      <c r="JO330" s="218"/>
      <c r="JP330" s="218"/>
      <c r="JQ330" s="218"/>
      <c r="JR330" s="218"/>
      <c r="JS330" s="218"/>
      <c r="JT330" s="218"/>
      <c r="JU330" s="218"/>
      <c r="JV330" s="218"/>
      <c r="JW330" s="218"/>
      <c r="JX330" s="218"/>
      <c r="JY330" s="218"/>
      <c r="JZ330" s="218"/>
      <c r="KA330" s="218"/>
      <c r="KB330" s="218"/>
      <c r="KC330" s="218"/>
      <c r="KD330" s="218"/>
      <c r="KE330" s="218"/>
      <c r="KF330" s="218"/>
      <c r="KG330" s="218"/>
      <c r="KH330" s="218"/>
      <c r="KI330" s="218"/>
      <c r="KJ330" s="218"/>
      <c r="KK330" s="218"/>
      <c r="KL330" s="218"/>
      <c r="KM330" s="218"/>
      <c r="KN330" s="218"/>
      <c r="KO330" s="218"/>
      <c r="KP330" s="218"/>
      <c r="KQ330" s="218"/>
      <c r="KR330" s="218"/>
      <c r="KS330" s="218"/>
      <c r="KT330" s="218"/>
      <c r="KU330" s="218"/>
      <c r="KV330" s="218"/>
      <c r="KW330" s="218"/>
      <c r="KX330" s="218"/>
      <c r="KY330" s="218"/>
      <c r="KZ330" s="218"/>
      <c r="LA330" s="218"/>
      <c r="LB330" s="218"/>
      <c r="LC330" s="218"/>
      <c r="LD330" s="218"/>
      <c r="LE330" s="218"/>
      <c r="LF330" s="218"/>
      <c r="LG330" s="218"/>
      <c r="LH330" s="218"/>
      <c r="LI330" s="218"/>
      <c r="LJ330" s="218"/>
      <c r="LK330" s="218"/>
      <c r="LL330" s="218"/>
      <c r="LM330" s="218"/>
      <c r="LN330" s="218"/>
      <c r="LO330" s="218"/>
      <c r="LP330" s="218"/>
      <c r="LQ330" s="218"/>
      <c r="LR330" s="218"/>
      <c r="LS330" s="218"/>
      <c r="LT330" s="218"/>
      <c r="LU330" s="218"/>
      <c r="LV330" s="218"/>
      <c r="LW330" s="218"/>
      <c r="LX330" s="218"/>
      <c r="LY330" s="218"/>
      <c r="LZ330" s="218"/>
      <c r="MA330" s="218"/>
      <c r="MB330" s="218"/>
      <c r="MC330" s="218"/>
      <c r="MD330" s="218"/>
      <c r="ME330" s="218"/>
      <c r="MF330" s="218"/>
      <c r="MG330" s="218"/>
      <c r="MH330" s="218"/>
      <c r="MI330" s="218"/>
      <c r="MJ330" s="218"/>
      <c r="MK330" s="218"/>
      <c r="ML330" s="218"/>
      <c r="MM330" s="218"/>
      <c r="MN330" s="218"/>
      <c r="MO330" s="218"/>
      <c r="MP330" s="218"/>
      <c r="MQ330" s="218"/>
      <c r="MR330" s="218"/>
      <c r="MS330" s="218"/>
      <c r="MT330" s="218"/>
      <c r="MU330" s="218"/>
      <c r="MV330" s="218"/>
      <c r="MW330" s="218"/>
      <c r="MX330" s="218"/>
      <c r="MY330" s="218"/>
      <c r="MZ330" s="218"/>
      <c r="NA330" s="218"/>
      <c r="NB330" s="218"/>
      <c r="NC330" s="218"/>
      <c r="ND330" s="218"/>
      <c r="NE330" s="218"/>
      <c r="NF330" s="218"/>
      <c r="NG330" s="218"/>
      <c r="NH330" s="218"/>
      <c r="NI330" s="218"/>
      <c r="NJ330" s="218"/>
      <c r="NK330" s="218"/>
      <c r="NL330" s="218"/>
      <c r="NM330" s="218"/>
      <c r="NN330" s="218"/>
      <c r="NO330" s="218"/>
      <c r="NP330" s="218"/>
      <c r="NQ330" s="218"/>
      <c r="NR330" s="218"/>
      <c r="NS330" s="218"/>
      <c r="NT330" s="218"/>
      <c r="NU330" s="218"/>
      <c r="NV330" s="218"/>
      <c r="NW330" s="218"/>
      <c r="NX330" s="218"/>
      <c r="NY330" s="218"/>
      <c r="NZ330" s="218"/>
      <c r="OA330" s="218"/>
      <c r="OB330" s="218"/>
      <c r="OC330" s="218"/>
      <c r="OD330" s="218"/>
      <c r="OE330" s="218"/>
      <c r="OF330" s="218"/>
      <c r="OG330" s="218"/>
      <c r="OH330" s="218"/>
      <c r="OI330" s="218"/>
      <c r="OJ330" s="218"/>
      <c r="OK330" s="218"/>
      <c r="OL330" s="218"/>
      <c r="OM330" s="218"/>
      <c r="ON330" s="218"/>
      <c r="OO330" s="218"/>
      <c r="OP330" s="218"/>
      <c r="OQ330" s="218"/>
      <c r="OR330" s="218"/>
      <c r="OS330" s="218"/>
      <c r="OT330" s="218"/>
      <c r="OU330" s="218"/>
      <c r="OV330" s="218"/>
      <c r="OW330" s="218"/>
      <c r="OX330" s="218"/>
      <c r="OY330" s="218"/>
      <c r="OZ330" s="218"/>
      <c r="PA330" s="218"/>
      <c r="PB330" s="218"/>
      <c r="PC330" s="218"/>
      <c r="PD330" s="218"/>
      <c r="PE330" s="218"/>
    </row>
    <row r="331" spans="1:421" s="469" customFormat="1" ht="111" customHeight="1">
      <c r="A331" s="677">
        <v>102</v>
      </c>
      <c r="B331" s="600">
        <v>7000024508</v>
      </c>
      <c r="C331" s="600">
        <v>1850</v>
      </c>
      <c r="D331" s="600">
        <v>200</v>
      </c>
      <c r="E331" s="600">
        <v>10</v>
      </c>
      <c r="F331" s="600" t="s">
        <v>533</v>
      </c>
      <c r="G331" s="599">
        <v>100001282</v>
      </c>
      <c r="H331" s="321"/>
      <c r="I331" s="322"/>
      <c r="J331" s="321"/>
      <c r="K331" s="320"/>
      <c r="L331" s="600" t="s">
        <v>636</v>
      </c>
      <c r="M331" s="600" t="s">
        <v>219</v>
      </c>
      <c r="N331" s="600">
        <v>28</v>
      </c>
      <c r="O331" s="465"/>
      <c r="P331" s="601">
        <v>18</v>
      </c>
      <c r="Q331" s="318" t="str">
        <f t="shared" si="61"/>
        <v>INCLUDED</v>
      </c>
      <c r="R331" s="318" t="str">
        <f t="shared" si="50"/>
        <v>INCLUDED</v>
      </c>
      <c r="S331" s="318" t="str">
        <f t="shared" si="62"/>
        <v>INCLUDED</v>
      </c>
      <c r="T331" s="466">
        <f t="shared" si="52"/>
        <v>0</v>
      </c>
      <c r="U331" s="300">
        <f t="shared" si="53"/>
        <v>0</v>
      </c>
      <c r="V331" s="371">
        <f>Discount!$J$36</f>
        <v>0</v>
      </c>
      <c r="W331" s="300">
        <f t="shared" si="54"/>
        <v>0</v>
      </c>
      <c r="X331" s="301">
        <f t="shared" si="55"/>
        <v>0</v>
      </c>
      <c r="Y331" s="467">
        <f t="shared" si="56"/>
        <v>0</v>
      </c>
      <c r="Z331" s="546">
        <f t="shared" si="57"/>
        <v>0</v>
      </c>
      <c r="AA331" s="467">
        <f t="shared" si="58"/>
        <v>0</v>
      </c>
      <c r="AB331" s="468">
        <f t="shared" si="59"/>
        <v>0</v>
      </c>
      <c r="AC331" s="467">
        <f t="shared" si="60"/>
        <v>0</v>
      </c>
      <c r="AD331" s="468"/>
      <c r="AE331" s="550"/>
      <c r="AF331" s="6"/>
      <c r="AG331" s="6"/>
      <c r="AH331" s="6"/>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c r="FN331" s="3"/>
      <c r="FO331" s="3"/>
      <c r="FP331" s="3"/>
      <c r="FQ331" s="3"/>
      <c r="FR331" s="3"/>
      <c r="FS331" s="3"/>
      <c r="FT331" s="3"/>
      <c r="FU331" s="3"/>
      <c r="FV331" s="3"/>
      <c r="FW331" s="3"/>
      <c r="FX331" s="3"/>
      <c r="FY331" s="3"/>
      <c r="FZ331" s="3"/>
      <c r="GA331" s="3"/>
      <c r="GB331" s="3"/>
      <c r="GC331" s="3"/>
      <c r="GD331" s="3"/>
      <c r="GE331" s="3"/>
      <c r="GF331" s="3"/>
      <c r="GG331" s="3"/>
      <c r="GH331" s="3"/>
      <c r="GI331" s="3"/>
      <c r="GJ331" s="3"/>
      <c r="GK331" s="3"/>
      <c r="GL331" s="3"/>
      <c r="GM331" s="3"/>
      <c r="GN331" s="3"/>
      <c r="GO331" s="3"/>
      <c r="GP331" s="3"/>
      <c r="GQ331" s="3"/>
      <c r="GR331" s="3"/>
      <c r="GS331" s="3"/>
      <c r="GT331" s="3"/>
      <c r="GU331" s="3"/>
      <c r="GV331" s="3"/>
      <c r="GW331" s="3"/>
      <c r="GX331" s="3"/>
      <c r="GY331" s="3"/>
      <c r="GZ331" s="3"/>
      <c r="HA331" s="3"/>
      <c r="HB331" s="3"/>
      <c r="HC331" s="3"/>
      <c r="HD331" s="3"/>
      <c r="HE331" s="3"/>
      <c r="HF331" s="3"/>
      <c r="HG331" s="3"/>
      <c r="HH331" s="3"/>
      <c r="HI331" s="3"/>
      <c r="HJ331" s="3"/>
      <c r="HK331" s="3"/>
      <c r="HL331" s="3"/>
      <c r="HM331" s="3"/>
      <c r="HN331" s="3"/>
      <c r="HO331" s="3"/>
      <c r="HP331" s="3"/>
      <c r="HQ331" s="3"/>
      <c r="HR331" s="3"/>
      <c r="HS331" s="3"/>
      <c r="HT331" s="3"/>
      <c r="HU331" s="3"/>
      <c r="HV331" s="3"/>
      <c r="HW331" s="3"/>
      <c r="HX331" s="3"/>
      <c r="HY331" s="3"/>
      <c r="HZ331" s="3"/>
      <c r="IA331" s="3"/>
      <c r="IB331" s="3"/>
      <c r="IC331" s="3"/>
      <c r="ID331" s="3"/>
      <c r="IE331" s="3"/>
      <c r="IF331" s="3"/>
      <c r="IG331" s="3"/>
      <c r="IH331" s="3"/>
      <c r="II331" s="3"/>
      <c r="IJ331" s="3"/>
      <c r="IK331" s="3"/>
      <c r="IL331" s="3"/>
      <c r="IM331" s="3"/>
      <c r="IN331" s="3"/>
      <c r="IO331" s="3"/>
      <c r="IP331" s="3"/>
      <c r="IQ331" s="3"/>
      <c r="IR331" s="3"/>
      <c r="IS331" s="3"/>
      <c r="IT331" s="3"/>
      <c r="IU331" s="3"/>
      <c r="IV331" s="3"/>
      <c r="IW331" s="3"/>
      <c r="IX331" s="3"/>
      <c r="IY331" s="3"/>
      <c r="IZ331" s="3"/>
      <c r="JA331" s="3"/>
      <c r="JB331" s="3"/>
      <c r="JC331" s="3"/>
      <c r="JD331" s="3"/>
      <c r="JE331" s="3"/>
      <c r="JF331" s="3"/>
      <c r="JG331" s="3"/>
      <c r="JH331" s="3"/>
      <c r="JI331" s="3"/>
      <c r="JJ331" s="3"/>
      <c r="JK331" s="3"/>
      <c r="JL331" s="3"/>
      <c r="JM331" s="3"/>
      <c r="JN331" s="3"/>
      <c r="JO331" s="3"/>
      <c r="JP331" s="3"/>
      <c r="JQ331" s="3"/>
      <c r="JR331" s="3"/>
      <c r="JS331" s="3"/>
      <c r="JT331" s="3"/>
      <c r="JU331" s="3"/>
      <c r="JV331" s="3"/>
      <c r="JW331" s="3"/>
      <c r="JX331" s="3"/>
      <c r="JY331" s="3"/>
      <c r="JZ331" s="3"/>
      <c r="KA331" s="3"/>
      <c r="KB331" s="3"/>
      <c r="KC331" s="3"/>
      <c r="KD331" s="3"/>
      <c r="KE331" s="3"/>
      <c r="KF331" s="3"/>
      <c r="KG331" s="3"/>
      <c r="KH331" s="3"/>
      <c r="KI331" s="3"/>
      <c r="KJ331" s="3"/>
      <c r="KK331" s="3"/>
      <c r="KL331" s="3"/>
      <c r="KM331" s="3"/>
      <c r="KN331" s="3"/>
      <c r="KO331" s="3"/>
      <c r="KP331" s="3"/>
      <c r="KQ331" s="3"/>
      <c r="KR331" s="3"/>
      <c r="KS331" s="3"/>
      <c r="KT331" s="3"/>
      <c r="KU331" s="3"/>
      <c r="KV331" s="3"/>
      <c r="KW331" s="3"/>
      <c r="KX331" s="3"/>
      <c r="KY331" s="3"/>
      <c r="KZ331" s="3"/>
      <c r="LA331" s="3"/>
      <c r="LB331" s="3"/>
      <c r="LC331" s="3"/>
      <c r="LD331" s="3"/>
      <c r="LE331" s="3"/>
      <c r="LF331" s="3"/>
      <c r="LG331" s="3"/>
      <c r="LH331" s="3"/>
      <c r="LI331" s="3"/>
      <c r="LJ331" s="3"/>
      <c r="LK331" s="3"/>
      <c r="LL331" s="3"/>
      <c r="LM331" s="3"/>
      <c r="LN331" s="3"/>
      <c r="LO331" s="3"/>
      <c r="LP331" s="3"/>
      <c r="LQ331" s="3"/>
      <c r="LR331" s="3"/>
      <c r="LS331" s="3"/>
      <c r="LT331" s="3"/>
      <c r="LU331" s="3"/>
      <c r="LV331" s="3"/>
      <c r="LW331" s="3"/>
      <c r="LX331" s="3"/>
      <c r="LY331" s="3"/>
      <c r="LZ331" s="3"/>
      <c r="MA331" s="3"/>
      <c r="MB331" s="3"/>
      <c r="MC331" s="3"/>
      <c r="MD331" s="3"/>
      <c r="ME331" s="3"/>
      <c r="MF331" s="3"/>
      <c r="MG331" s="3"/>
      <c r="MH331" s="3"/>
      <c r="MI331" s="3"/>
      <c r="MJ331" s="3"/>
      <c r="MK331" s="3"/>
      <c r="ML331" s="3"/>
      <c r="MM331" s="3"/>
      <c r="MN331" s="3"/>
      <c r="MO331" s="3"/>
      <c r="MP331" s="3"/>
      <c r="MQ331" s="3"/>
      <c r="MR331" s="3"/>
      <c r="MS331" s="3"/>
      <c r="MT331" s="3"/>
      <c r="MU331" s="3"/>
      <c r="MV331" s="3"/>
      <c r="MW331" s="3"/>
      <c r="MX331" s="3"/>
      <c r="MY331" s="3"/>
      <c r="MZ331" s="3"/>
      <c r="NA331" s="3"/>
      <c r="NB331" s="3"/>
      <c r="NC331" s="3"/>
      <c r="ND331" s="3"/>
      <c r="NE331" s="3"/>
      <c r="NF331" s="3"/>
      <c r="NG331" s="3"/>
      <c r="NH331" s="3"/>
      <c r="NI331" s="3"/>
      <c r="NJ331" s="3"/>
      <c r="NK331" s="3"/>
      <c r="NL331" s="3"/>
      <c r="NM331" s="3"/>
      <c r="NN331" s="3"/>
      <c r="NO331" s="3"/>
      <c r="NP331" s="3"/>
      <c r="NQ331" s="3"/>
      <c r="NR331" s="3"/>
      <c r="NS331" s="3"/>
      <c r="NT331" s="3"/>
      <c r="NU331" s="3"/>
      <c r="NV331" s="3"/>
      <c r="NW331" s="3"/>
      <c r="NX331" s="3"/>
      <c r="NY331" s="3"/>
      <c r="NZ331" s="3"/>
      <c r="OA331" s="3"/>
      <c r="OB331" s="3"/>
      <c r="OC331" s="3"/>
      <c r="OD331" s="3"/>
      <c r="OE331" s="3"/>
      <c r="OF331" s="3"/>
      <c r="OG331" s="3"/>
      <c r="OH331" s="3"/>
      <c r="OI331" s="3"/>
      <c r="OJ331" s="3"/>
      <c r="OK331" s="3"/>
      <c r="OL331" s="3"/>
      <c r="OM331" s="3"/>
      <c r="ON331" s="3"/>
      <c r="OO331" s="3"/>
      <c r="OP331" s="3"/>
      <c r="OQ331" s="3"/>
      <c r="OR331" s="3"/>
      <c r="OS331" s="3"/>
      <c r="OT331" s="3"/>
      <c r="OU331" s="3"/>
      <c r="OV331" s="3"/>
      <c r="OW331" s="3"/>
      <c r="OX331" s="3"/>
      <c r="OY331" s="3"/>
      <c r="OZ331" s="3"/>
      <c r="PA331" s="3"/>
      <c r="PB331" s="3"/>
      <c r="PC331" s="3"/>
      <c r="PD331" s="3"/>
      <c r="PE331" s="3"/>
    </row>
    <row r="332" spans="1:421" s="469" customFormat="1" ht="111" customHeight="1">
      <c r="A332" s="677">
        <v>103</v>
      </c>
      <c r="B332" s="600">
        <v>7000024508</v>
      </c>
      <c r="C332" s="600">
        <v>1850</v>
      </c>
      <c r="D332" s="600">
        <v>200</v>
      </c>
      <c r="E332" s="600">
        <v>20</v>
      </c>
      <c r="F332" s="600" t="s">
        <v>533</v>
      </c>
      <c r="G332" s="599">
        <v>100001283</v>
      </c>
      <c r="H332" s="321"/>
      <c r="I332" s="322"/>
      <c r="J332" s="321"/>
      <c r="K332" s="320"/>
      <c r="L332" s="600" t="s">
        <v>637</v>
      </c>
      <c r="M332" s="600" t="s">
        <v>220</v>
      </c>
      <c r="N332" s="600">
        <v>14</v>
      </c>
      <c r="O332" s="465"/>
      <c r="P332" s="601">
        <v>18</v>
      </c>
      <c r="Q332" s="318" t="str">
        <f t="shared" si="61"/>
        <v>INCLUDED</v>
      </c>
      <c r="R332" s="318" t="str">
        <f t="shared" si="50"/>
        <v>INCLUDED</v>
      </c>
      <c r="S332" s="318" t="str">
        <f t="shared" si="62"/>
        <v>INCLUDED</v>
      </c>
      <c r="T332" s="466">
        <f t="shared" si="52"/>
        <v>0</v>
      </c>
      <c r="U332" s="300">
        <f t="shared" si="53"/>
        <v>0</v>
      </c>
      <c r="V332" s="371">
        <f>Discount!$J$36</f>
        <v>0</v>
      </c>
      <c r="W332" s="300">
        <f t="shared" si="54"/>
        <v>0</v>
      </c>
      <c r="X332" s="301">
        <f t="shared" si="55"/>
        <v>0</v>
      </c>
      <c r="Y332" s="467">
        <f t="shared" si="56"/>
        <v>0</v>
      </c>
      <c r="Z332" s="546">
        <f t="shared" si="57"/>
        <v>0</v>
      </c>
      <c r="AA332" s="467">
        <f t="shared" si="58"/>
        <v>0</v>
      </c>
      <c r="AB332" s="468">
        <f t="shared" si="59"/>
        <v>0</v>
      </c>
      <c r="AC332" s="467">
        <f t="shared" si="60"/>
        <v>0</v>
      </c>
      <c r="AD332" s="468"/>
      <c r="AE332" s="550"/>
      <c r="AF332" s="6"/>
      <c r="AG332" s="6"/>
      <c r="AH332" s="6"/>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c r="FV332" s="3"/>
      <c r="FW332" s="3"/>
      <c r="FX332" s="3"/>
      <c r="FY332" s="3"/>
      <c r="FZ332" s="3"/>
      <c r="GA332" s="3"/>
      <c r="GB332" s="3"/>
      <c r="GC332" s="3"/>
      <c r="GD332" s="3"/>
      <c r="GE332" s="3"/>
      <c r="GF332" s="3"/>
      <c r="GG332" s="3"/>
      <c r="GH332" s="3"/>
      <c r="GI332" s="3"/>
      <c r="GJ332" s="3"/>
      <c r="GK332" s="3"/>
      <c r="GL332" s="3"/>
      <c r="GM332" s="3"/>
      <c r="GN332" s="3"/>
      <c r="GO332" s="3"/>
      <c r="GP332" s="3"/>
      <c r="GQ332" s="3"/>
      <c r="GR332" s="3"/>
      <c r="GS332" s="3"/>
      <c r="GT332" s="3"/>
      <c r="GU332" s="3"/>
      <c r="GV332" s="3"/>
      <c r="GW332" s="3"/>
      <c r="GX332" s="3"/>
      <c r="GY332" s="3"/>
      <c r="GZ332" s="3"/>
      <c r="HA332" s="3"/>
      <c r="HB332" s="3"/>
      <c r="HC332" s="3"/>
      <c r="HD332" s="3"/>
      <c r="HE332" s="3"/>
      <c r="HF332" s="3"/>
      <c r="HG332" s="3"/>
      <c r="HH332" s="3"/>
      <c r="HI332" s="3"/>
      <c r="HJ332" s="3"/>
      <c r="HK332" s="3"/>
      <c r="HL332" s="3"/>
      <c r="HM332" s="3"/>
      <c r="HN332" s="3"/>
      <c r="HO332" s="3"/>
      <c r="HP332" s="3"/>
      <c r="HQ332" s="3"/>
      <c r="HR332" s="3"/>
      <c r="HS332" s="3"/>
      <c r="HT332" s="3"/>
      <c r="HU332" s="3"/>
      <c r="HV332" s="3"/>
      <c r="HW332" s="3"/>
      <c r="HX332" s="3"/>
      <c r="HY332" s="3"/>
      <c r="HZ332" s="3"/>
      <c r="IA332" s="3"/>
      <c r="IB332" s="3"/>
      <c r="IC332" s="3"/>
      <c r="ID332" s="3"/>
      <c r="IE332" s="3"/>
      <c r="IF332" s="3"/>
      <c r="IG332" s="3"/>
      <c r="IH332" s="3"/>
      <c r="II332" s="3"/>
      <c r="IJ332" s="3"/>
      <c r="IK332" s="3"/>
      <c r="IL332" s="3"/>
      <c r="IM332" s="3"/>
      <c r="IN332" s="3"/>
      <c r="IO332" s="3"/>
      <c r="IP332" s="3"/>
      <c r="IQ332" s="3"/>
      <c r="IR332" s="3"/>
      <c r="IS332" s="3"/>
      <c r="IT332" s="3"/>
      <c r="IU332" s="3"/>
      <c r="IV332" s="3"/>
      <c r="IW332" s="3"/>
      <c r="IX332" s="3"/>
      <c r="IY332" s="3"/>
      <c r="IZ332" s="3"/>
      <c r="JA332" s="3"/>
      <c r="JB332" s="3"/>
      <c r="JC332" s="3"/>
      <c r="JD332" s="3"/>
      <c r="JE332" s="3"/>
      <c r="JF332" s="3"/>
      <c r="JG332" s="3"/>
      <c r="JH332" s="3"/>
      <c r="JI332" s="3"/>
      <c r="JJ332" s="3"/>
      <c r="JK332" s="3"/>
      <c r="JL332" s="3"/>
      <c r="JM332" s="3"/>
      <c r="JN332" s="3"/>
      <c r="JO332" s="3"/>
      <c r="JP332" s="3"/>
      <c r="JQ332" s="3"/>
      <c r="JR332" s="3"/>
      <c r="JS332" s="3"/>
      <c r="JT332" s="3"/>
      <c r="JU332" s="3"/>
      <c r="JV332" s="3"/>
      <c r="JW332" s="3"/>
      <c r="JX332" s="3"/>
      <c r="JY332" s="3"/>
      <c r="JZ332" s="3"/>
      <c r="KA332" s="3"/>
      <c r="KB332" s="3"/>
      <c r="KC332" s="3"/>
      <c r="KD332" s="3"/>
      <c r="KE332" s="3"/>
      <c r="KF332" s="3"/>
      <c r="KG332" s="3"/>
      <c r="KH332" s="3"/>
      <c r="KI332" s="3"/>
      <c r="KJ332" s="3"/>
      <c r="KK332" s="3"/>
      <c r="KL332" s="3"/>
      <c r="KM332" s="3"/>
      <c r="KN332" s="3"/>
      <c r="KO332" s="3"/>
      <c r="KP332" s="3"/>
      <c r="KQ332" s="3"/>
      <c r="KR332" s="3"/>
      <c r="KS332" s="3"/>
      <c r="KT332" s="3"/>
      <c r="KU332" s="3"/>
      <c r="KV332" s="3"/>
      <c r="KW332" s="3"/>
      <c r="KX332" s="3"/>
      <c r="KY332" s="3"/>
      <c r="KZ332" s="3"/>
      <c r="LA332" s="3"/>
      <c r="LB332" s="3"/>
      <c r="LC332" s="3"/>
      <c r="LD332" s="3"/>
      <c r="LE332" s="3"/>
      <c r="LF332" s="3"/>
      <c r="LG332" s="3"/>
      <c r="LH332" s="3"/>
      <c r="LI332" s="3"/>
      <c r="LJ332" s="3"/>
      <c r="LK332" s="3"/>
      <c r="LL332" s="3"/>
      <c r="LM332" s="3"/>
      <c r="LN332" s="3"/>
      <c r="LO332" s="3"/>
      <c r="LP332" s="3"/>
      <c r="LQ332" s="3"/>
      <c r="LR332" s="3"/>
      <c r="LS332" s="3"/>
      <c r="LT332" s="3"/>
      <c r="LU332" s="3"/>
      <c r="LV332" s="3"/>
      <c r="LW332" s="3"/>
      <c r="LX332" s="3"/>
      <c r="LY332" s="3"/>
      <c r="LZ332" s="3"/>
      <c r="MA332" s="3"/>
      <c r="MB332" s="3"/>
      <c r="MC332" s="3"/>
      <c r="MD332" s="3"/>
      <c r="ME332" s="3"/>
      <c r="MF332" s="3"/>
      <c r="MG332" s="3"/>
      <c r="MH332" s="3"/>
      <c r="MI332" s="3"/>
      <c r="MJ332" s="3"/>
      <c r="MK332" s="3"/>
      <c r="ML332" s="3"/>
      <c r="MM332" s="3"/>
      <c r="MN332" s="3"/>
      <c r="MO332" s="3"/>
      <c r="MP332" s="3"/>
      <c r="MQ332" s="3"/>
      <c r="MR332" s="3"/>
      <c r="MS332" s="3"/>
      <c r="MT332" s="3"/>
      <c r="MU332" s="3"/>
      <c r="MV332" s="3"/>
      <c r="MW332" s="3"/>
      <c r="MX332" s="3"/>
      <c r="MY332" s="3"/>
      <c r="MZ332" s="3"/>
      <c r="NA332" s="3"/>
      <c r="NB332" s="3"/>
      <c r="NC332" s="3"/>
      <c r="ND332" s="3"/>
      <c r="NE332" s="3"/>
      <c r="NF332" s="3"/>
      <c r="NG332" s="3"/>
      <c r="NH332" s="3"/>
      <c r="NI332" s="3"/>
      <c r="NJ332" s="3"/>
      <c r="NK332" s="3"/>
      <c r="NL332" s="3"/>
      <c r="NM332" s="3"/>
      <c r="NN332" s="3"/>
      <c r="NO332" s="3"/>
      <c r="NP332" s="3"/>
      <c r="NQ332" s="3"/>
      <c r="NR332" s="3"/>
      <c r="NS332" s="3"/>
      <c r="NT332" s="3"/>
      <c r="NU332" s="3"/>
      <c r="NV332" s="3"/>
      <c r="NW332" s="3"/>
      <c r="NX332" s="3"/>
      <c r="NY332" s="3"/>
      <c r="NZ332" s="3"/>
      <c r="OA332" s="3"/>
      <c r="OB332" s="3"/>
      <c r="OC332" s="3"/>
      <c r="OD332" s="3"/>
      <c r="OE332" s="3"/>
      <c r="OF332" s="3"/>
      <c r="OG332" s="3"/>
      <c r="OH332" s="3"/>
      <c r="OI332" s="3"/>
      <c r="OJ332" s="3"/>
      <c r="OK332" s="3"/>
      <c r="OL332" s="3"/>
      <c r="OM332" s="3"/>
      <c r="ON332" s="3"/>
      <c r="OO332" s="3"/>
      <c r="OP332" s="3"/>
      <c r="OQ332" s="3"/>
      <c r="OR332" s="3"/>
      <c r="OS332" s="3"/>
      <c r="OT332" s="3"/>
      <c r="OU332" s="3"/>
      <c r="OV332" s="3"/>
      <c r="OW332" s="3"/>
      <c r="OX332" s="3"/>
      <c r="OY332" s="3"/>
      <c r="OZ332" s="3"/>
      <c r="PA332" s="3"/>
      <c r="PB332" s="3"/>
      <c r="PC332" s="3"/>
      <c r="PD332" s="3"/>
      <c r="PE332" s="3"/>
    </row>
    <row r="333" spans="1:421" s="469" customFormat="1" ht="111" customHeight="1">
      <c r="A333" s="677">
        <v>104</v>
      </c>
      <c r="B333" s="600">
        <v>7000024508</v>
      </c>
      <c r="C333" s="600">
        <v>1850</v>
      </c>
      <c r="D333" s="600">
        <v>200</v>
      </c>
      <c r="E333" s="600">
        <v>30</v>
      </c>
      <c r="F333" s="600" t="s">
        <v>533</v>
      </c>
      <c r="G333" s="599">
        <v>100001284</v>
      </c>
      <c r="H333" s="321"/>
      <c r="I333" s="322"/>
      <c r="J333" s="321"/>
      <c r="K333" s="320"/>
      <c r="L333" s="600" t="s">
        <v>638</v>
      </c>
      <c r="M333" s="600" t="s">
        <v>220</v>
      </c>
      <c r="N333" s="600">
        <v>7</v>
      </c>
      <c r="O333" s="465"/>
      <c r="P333" s="601">
        <v>18</v>
      </c>
      <c r="Q333" s="318" t="str">
        <f t="shared" si="61"/>
        <v>INCLUDED</v>
      </c>
      <c r="R333" s="318" t="str">
        <f t="shared" si="50"/>
        <v>INCLUDED</v>
      </c>
      <c r="S333" s="318" t="str">
        <f t="shared" si="62"/>
        <v>INCLUDED</v>
      </c>
      <c r="T333" s="466">
        <f t="shared" si="52"/>
        <v>0</v>
      </c>
      <c r="U333" s="300">
        <f t="shared" si="53"/>
        <v>0</v>
      </c>
      <c r="V333" s="371">
        <f>Discount!$J$36</f>
        <v>0</v>
      </c>
      <c r="W333" s="300">
        <f t="shared" si="54"/>
        <v>0</v>
      </c>
      <c r="X333" s="301">
        <f t="shared" si="55"/>
        <v>0</v>
      </c>
      <c r="Y333" s="467">
        <f t="shared" si="56"/>
        <v>0</v>
      </c>
      <c r="Z333" s="546">
        <f t="shared" si="57"/>
        <v>0</v>
      </c>
      <c r="AA333" s="467">
        <f t="shared" si="58"/>
        <v>0</v>
      </c>
      <c r="AB333" s="468">
        <f t="shared" si="59"/>
        <v>0</v>
      </c>
      <c r="AC333" s="467">
        <f t="shared" si="60"/>
        <v>0</v>
      </c>
      <c r="AD333" s="468"/>
      <c r="AE333" s="550"/>
      <c r="AF333" s="6"/>
      <c r="AG333" s="6"/>
      <c r="AH333" s="6"/>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c r="FN333" s="3"/>
      <c r="FO333" s="3"/>
      <c r="FP333" s="3"/>
      <c r="FQ333" s="3"/>
      <c r="FR333" s="3"/>
      <c r="FS333" s="3"/>
      <c r="FT333" s="3"/>
      <c r="FU333" s="3"/>
      <c r="FV333" s="3"/>
      <c r="FW333" s="3"/>
      <c r="FX333" s="3"/>
      <c r="FY333" s="3"/>
      <c r="FZ333" s="3"/>
      <c r="GA333" s="3"/>
      <c r="GB333" s="3"/>
      <c r="GC333" s="3"/>
      <c r="GD333" s="3"/>
      <c r="GE333" s="3"/>
      <c r="GF333" s="3"/>
      <c r="GG333" s="3"/>
      <c r="GH333" s="3"/>
      <c r="GI333" s="3"/>
      <c r="GJ333" s="3"/>
      <c r="GK333" s="3"/>
      <c r="GL333" s="3"/>
      <c r="GM333" s="3"/>
      <c r="GN333" s="3"/>
      <c r="GO333" s="3"/>
      <c r="GP333" s="3"/>
      <c r="GQ333" s="3"/>
      <c r="GR333" s="3"/>
      <c r="GS333" s="3"/>
      <c r="GT333" s="3"/>
      <c r="GU333" s="3"/>
      <c r="GV333" s="3"/>
      <c r="GW333" s="3"/>
      <c r="GX333" s="3"/>
      <c r="GY333" s="3"/>
      <c r="GZ333" s="3"/>
      <c r="HA333" s="3"/>
      <c r="HB333" s="3"/>
      <c r="HC333" s="3"/>
      <c r="HD333" s="3"/>
      <c r="HE333" s="3"/>
      <c r="HF333" s="3"/>
      <c r="HG333" s="3"/>
      <c r="HH333" s="3"/>
      <c r="HI333" s="3"/>
      <c r="HJ333" s="3"/>
      <c r="HK333" s="3"/>
      <c r="HL333" s="3"/>
      <c r="HM333" s="3"/>
      <c r="HN333" s="3"/>
      <c r="HO333" s="3"/>
      <c r="HP333" s="3"/>
      <c r="HQ333" s="3"/>
      <c r="HR333" s="3"/>
      <c r="HS333" s="3"/>
      <c r="HT333" s="3"/>
      <c r="HU333" s="3"/>
      <c r="HV333" s="3"/>
      <c r="HW333" s="3"/>
      <c r="HX333" s="3"/>
      <c r="HY333" s="3"/>
      <c r="HZ333" s="3"/>
      <c r="IA333" s="3"/>
      <c r="IB333" s="3"/>
      <c r="IC333" s="3"/>
      <c r="ID333" s="3"/>
      <c r="IE333" s="3"/>
      <c r="IF333" s="3"/>
      <c r="IG333" s="3"/>
      <c r="IH333" s="3"/>
      <c r="II333" s="3"/>
      <c r="IJ333" s="3"/>
      <c r="IK333" s="3"/>
      <c r="IL333" s="3"/>
      <c r="IM333" s="3"/>
      <c r="IN333" s="3"/>
      <c r="IO333" s="3"/>
      <c r="IP333" s="3"/>
      <c r="IQ333" s="3"/>
      <c r="IR333" s="3"/>
      <c r="IS333" s="3"/>
      <c r="IT333" s="3"/>
      <c r="IU333" s="3"/>
      <c r="IV333" s="3"/>
      <c r="IW333" s="3"/>
      <c r="IX333" s="3"/>
      <c r="IY333" s="3"/>
      <c r="IZ333" s="3"/>
      <c r="JA333" s="3"/>
      <c r="JB333" s="3"/>
      <c r="JC333" s="3"/>
      <c r="JD333" s="3"/>
      <c r="JE333" s="3"/>
      <c r="JF333" s="3"/>
      <c r="JG333" s="3"/>
      <c r="JH333" s="3"/>
      <c r="JI333" s="3"/>
      <c r="JJ333" s="3"/>
      <c r="JK333" s="3"/>
      <c r="JL333" s="3"/>
      <c r="JM333" s="3"/>
      <c r="JN333" s="3"/>
      <c r="JO333" s="3"/>
      <c r="JP333" s="3"/>
      <c r="JQ333" s="3"/>
      <c r="JR333" s="3"/>
      <c r="JS333" s="3"/>
      <c r="JT333" s="3"/>
      <c r="JU333" s="3"/>
      <c r="JV333" s="3"/>
      <c r="JW333" s="3"/>
      <c r="JX333" s="3"/>
      <c r="JY333" s="3"/>
      <c r="JZ333" s="3"/>
      <c r="KA333" s="3"/>
      <c r="KB333" s="3"/>
      <c r="KC333" s="3"/>
      <c r="KD333" s="3"/>
      <c r="KE333" s="3"/>
      <c r="KF333" s="3"/>
      <c r="KG333" s="3"/>
      <c r="KH333" s="3"/>
      <c r="KI333" s="3"/>
      <c r="KJ333" s="3"/>
      <c r="KK333" s="3"/>
      <c r="KL333" s="3"/>
      <c r="KM333" s="3"/>
      <c r="KN333" s="3"/>
      <c r="KO333" s="3"/>
      <c r="KP333" s="3"/>
      <c r="KQ333" s="3"/>
      <c r="KR333" s="3"/>
      <c r="KS333" s="3"/>
      <c r="KT333" s="3"/>
      <c r="KU333" s="3"/>
      <c r="KV333" s="3"/>
      <c r="KW333" s="3"/>
      <c r="KX333" s="3"/>
      <c r="KY333" s="3"/>
      <c r="KZ333" s="3"/>
      <c r="LA333" s="3"/>
      <c r="LB333" s="3"/>
      <c r="LC333" s="3"/>
      <c r="LD333" s="3"/>
      <c r="LE333" s="3"/>
      <c r="LF333" s="3"/>
      <c r="LG333" s="3"/>
      <c r="LH333" s="3"/>
      <c r="LI333" s="3"/>
      <c r="LJ333" s="3"/>
      <c r="LK333" s="3"/>
      <c r="LL333" s="3"/>
      <c r="LM333" s="3"/>
      <c r="LN333" s="3"/>
      <c r="LO333" s="3"/>
      <c r="LP333" s="3"/>
      <c r="LQ333" s="3"/>
      <c r="LR333" s="3"/>
      <c r="LS333" s="3"/>
      <c r="LT333" s="3"/>
      <c r="LU333" s="3"/>
      <c r="LV333" s="3"/>
      <c r="LW333" s="3"/>
      <c r="LX333" s="3"/>
      <c r="LY333" s="3"/>
      <c r="LZ333" s="3"/>
      <c r="MA333" s="3"/>
      <c r="MB333" s="3"/>
      <c r="MC333" s="3"/>
      <c r="MD333" s="3"/>
      <c r="ME333" s="3"/>
      <c r="MF333" s="3"/>
      <c r="MG333" s="3"/>
      <c r="MH333" s="3"/>
      <c r="MI333" s="3"/>
      <c r="MJ333" s="3"/>
      <c r="MK333" s="3"/>
      <c r="ML333" s="3"/>
      <c r="MM333" s="3"/>
      <c r="MN333" s="3"/>
      <c r="MO333" s="3"/>
      <c r="MP333" s="3"/>
      <c r="MQ333" s="3"/>
      <c r="MR333" s="3"/>
      <c r="MS333" s="3"/>
      <c r="MT333" s="3"/>
      <c r="MU333" s="3"/>
      <c r="MV333" s="3"/>
      <c r="MW333" s="3"/>
      <c r="MX333" s="3"/>
      <c r="MY333" s="3"/>
      <c r="MZ333" s="3"/>
      <c r="NA333" s="3"/>
      <c r="NB333" s="3"/>
      <c r="NC333" s="3"/>
      <c r="ND333" s="3"/>
      <c r="NE333" s="3"/>
      <c r="NF333" s="3"/>
      <c r="NG333" s="3"/>
      <c r="NH333" s="3"/>
      <c r="NI333" s="3"/>
      <c r="NJ333" s="3"/>
      <c r="NK333" s="3"/>
      <c r="NL333" s="3"/>
      <c r="NM333" s="3"/>
      <c r="NN333" s="3"/>
      <c r="NO333" s="3"/>
      <c r="NP333" s="3"/>
      <c r="NQ333" s="3"/>
      <c r="NR333" s="3"/>
      <c r="NS333" s="3"/>
      <c r="NT333" s="3"/>
      <c r="NU333" s="3"/>
      <c r="NV333" s="3"/>
      <c r="NW333" s="3"/>
      <c r="NX333" s="3"/>
      <c r="NY333" s="3"/>
      <c r="NZ333" s="3"/>
      <c r="OA333" s="3"/>
      <c r="OB333" s="3"/>
      <c r="OC333" s="3"/>
      <c r="OD333" s="3"/>
      <c r="OE333" s="3"/>
      <c r="OF333" s="3"/>
      <c r="OG333" s="3"/>
      <c r="OH333" s="3"/>
      <c r="OI333" s="3"/>
      <c r="OJ333" s="3"/>
      <c r="OK333" s="3"/>
      <c r="OL333" s="3"/>
      <c r="OM333" s="3"/>
      <c r="ON333" s="3"/>
      <c r="OO333" s="3"/>
      <c r="OP333" s="3"/>
      <c r="OQ333" s="3"/>
      <c r="OR333" s="3"/>
      <c r="OS333" s="3"/>
      <c r="OT333" s="3"/>
      <c r="OU333" s="3"/>
      <c r="OV333" s="3"/>
      <c r="OW333" s="3"/>
      <c r="OX333" s="3"/>
      <c r="OY333" s="3"/>
      <c r="OZ333" s="3"/>
      <c r="PA333" s="3"/>
      <c r="PB333" s="3"/>
      <c r="PC333" s="3"/>
      <c r="PD333" s="3"/>
      <c r="PE333" s="3"/>
    </row>
    <row r="334" spans="1:421" s="469" customFormat="1" ht="111" customHeight="1">
      <c r="A334" s="677">
        <v>105</v>
      </c>
      <c r="B334" s="600">
        <v>7000024508</v>
      </c>
      <c r="C334" s="600">
        <v>1860</v>
      </c>
      <c r="D334" s="600">
        <v>210</v>
      </c>
      <c r="E334" s="600">
        <v>10</v>
      </c>
      <c r="F334" s="600" t="s">
        <v>534</v>
      </c>
      <c r="G334" s="599">
        <v>100001252</v>
      </c>
      <c r="H334" s="321"/>
      <c r="I334" s="322"/>
      <c r="J334" s="321"/>
      <c r="K334" s="320"/>
      <c r="L334" s="600" t="s">
        <v>639</v>
      </c>
      <c r="M334" s="600" t="s">
        <v>443</v>
      </c>
      <c r="N334" s="600">
        <v>5460</v>
      </c>
      <c r="O334" s="465"/>
      <c r="P334" s="601">
        <v>18</v>
      </c>
      <c r="Q334" s="318" t="str">
        <f t="shared" si="61"/>
        <v>INCLUDED</v>
      </c>
      <c r="R334" s="318" t="str">
        <f t="shared" si="50"/>
        <v>INCLUDED</v>
      </c>
      <c r="S334" s="318" t="str">
        <f t="shared" si="62"/>
        <v>INCLUDED</v>
      </c>
      <c r="T334" s="466">
        <f t="shared" si="52"/>
        <v>0</v>
      </c>
      <c r="U334" s="300">
        <f t="shared" si="53"/>
        <v>0</v>
      </c>
      <c r="V334" s="371">
        <f>Discount!$J$36</f>
        <v>0</v>
      </c>
      <c r="W334" s="300">
        <f t="shared" si="54"/>
        <v>0</v>
      </c>
      <c r="X334" s="301">
        <f t="shared" si="55"/>
        <v>0</v>
      </c>
      <c r="Y334" s="467">
        <f t="shared" si="56"/>
        <v>0</v>
      </c>
      <c r="Z334" s="546">
        <f t="shared" si="57"/>
        <v>0</v>
      </c>
      <c r="AA334" s="467">
        <f t="shared" si="58"/>
        <v>0</v>
      </c>
      <c r="AB334" s="468">
        <f t="shared" si="59"/>
        <v>0</v>
      </c>
      <c r="AC334" s="467">
        <f t="shared" si="60"/>
        <v>0</v>
      </c>
      <c r="AD334" s="468"/>
      <c r="AE334" s="550"/>
      <c r="AF334" s="6"/>
      <c r="AG334" s="6"/>
      <c r="AH334" s="6"/>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c r="FN334" s="3"/>
      <c r="FO334" s="3"/>
      <c r="FP334" s="3"/>
      <c r="FQ334" s="3"/>
      <c r="FR334" s="3"/>
      <c r="FS334" s="3"/>
      <c r="FT334" s="3"/>
      <c r="FU334" s="3"/>
      <c r="FV334" s="3"/>
      <c r="FW334" s="3"/>
      <c r="FX334" s="3"/>
      <c r="FY334" s="3"/>
      <c r="FZ334" s="3"/>
      <c r="GA334" s="3"/>
      <c r="GB334" s="3"/>
      <c r="GC334" s="3"/>
      <c r="GD334" s="3"/>
      <c r="GE334" s="3"/>
      <c r="GF334" s="3"/>
      <c r="GG334" s="3"/>
      <c r="GH334" s="3"/>
      <c r="GI334" s="3"/>
      <c r="GJ334" s="3"/>
      <c r="GK334" s="3"/>
      <c r="GL334" s="3"/>
      <c r="GM334" s="3"/>
      <c r="GN334" s="3"/>
      <c r="GO334" s="3"/>
      <c r="GP334" s="3"/>
      <c r="GQ334" s="3"/>
      <c r="GR334" s="3"/>
      <c r="GS334" s="3"/>
      <c r="GT334" s="3"/>
      <c r="GU334" s="3"/>
      <c r="GV334" s="3"/>
      <c r="GW334" s="3"/>
      <c r="GX334" s="3"/>
      <c r="GY334" s="3"/>
      <c r="GZ334" s="3"/>
      <c r="HA334" s="3"/>
      <c r="HB334" s="3"/>
      <c r="HC334" s="3"/>
      <c r="HD334" s="3"/>
      <c r="HE334" s="3"/>
      <c r="HF334" s="3"/>
      <c r="HG334" s="3"/>
      <c r="HH334" s="3"/>
      <c r="HI334" s="3"/>
      <c r="HJ334" s="3"/>
      <c r="HK334" s="3"/>
      <c r="HL334" s="3"/>
      <c r="HM334" s="3"/>
      <c r="HN334" s="3"/>
      <c r="HO334" s="3"/>
      <c r="HP334" s="3"/>
      <c r="HQ334" s="3"/>
      <c r="HR334" s="3"/>
      <c r="HS334" s="3"/>
      <c r="HT334" s="3"/>
      <c r="HU334" s="3"/>
      <c r="HV334" s="3"/>
      <c r="HW334" s="3"/>
      <c r="HX334" s="3"/>
      <c r="HY334" s="3"/>
      <c r="HZ334" s="3"/>
      <c r="IA334" s="3"/>
      <c r="IB334" s="3"/>
      <c r="IC334" s="3"/>
      <c r="ID334" s="3"/>
      <c r="IE334" s="3"/>
      <c r="IF334" s="3"/>
      <c r="IG334" s="3"/>
      <c r="IH334" s="3"/>
      <c r="II334" s="3"/>
      <c r="IJ334" s="3"/>
      <c r="IK334" s="3"/>
      <c r="IL334" s="3"/>
      <c r="IM334" s="3"/>
      <c r="IN334" s="3"/>
      <c r="IO334" s="3"/>
      <c r="IP334" s="3"/>
      <c r="IQ334" s="3"/>
      <c r="IR334" s="3"/>
      <c r="IS334" s="3"/>
      <c r="IT334" s="3"/>
      <c r="IU334" s="3"/>
      <c r="IV334" s="3"/>
      <c r="IW334" s="3"/>
      <c r="IX334" s="3"/>
      <c r="IY334" s="3"/>
      <c r="IZ334" s="3"/>
      <c r="JA334" s="3"/>
      <c r="JB334" s="3"/>
      <c r="JC334" s="3"/>
      <c r="JD334" s="3"/>
      <c r="JE334" s="3"/>
      <c r="JF334" s="3"/>
      <c r="JG334" s="3"/>
      <c r="JH334" s="3"/>
      <c r="JI334" s="3"/>
      <c r="JJ334" s="3"/>
      <c r="JK334" s="3"/>
      <c r="JL334" s="3"/>
      <c r="JM334" s="3"/>
      <c r="JN334" s="3"/>
      <c r="JO334" s="3"/>
      <c r="JP334" s="3"/>
      <c r="JQ334" s="3"/>
      <c r="JR334" s="3"/>
      <c r="JS334" s="3"/>
      <c r="JT334" s="3"/>
      <c r="JU334" s="3"/>
      <c r="JV334" s="3"/>
      <c r="JW334" s="3"/>
      <c r="JX334" s="3"/>
      <c r="JY334" s="3"/>
      <c r="JZ334" s="3"/>
      <c r="KA334" s="3"/>
      <c r="KB334" s="3"/>
      <c r="KC334" s="3"/>
      <c r="KD334" s="3"/>
      <c r="KE334" s="3"/>
      <c r="KF334" s="3"/>
      <c r="KG334" s="3"/>
      <c r="KH334" s="3"/>
      <c r="KI334" s="3"/>
      <c r="KJ334" s="3"/>
      <c r="KK334" s="3"/>
      <c r="KL334" s="3"/>
      <c r="KM334" s="3"/>
      <c r="KN334" s="3"/>
      <c r="KO334" s="3"/>
      <c r="KP334" s="3"/>
      <c r="KQ334" s="3"/>
      <c r="KR334" s="3"/>
      <c r="KS334" s="3"/>
      <c r="KT334" s="3"/>
      <c r="KU334" s="3"/>
      <c r="KV334" s="3"/>
      <c r="KW334" s="3"/>
      <c r="KX334" s="3"/>
      <c r="KY334" s="3"/>
      <c r="KZ334" s="3"/>
      <c r="LA334" s="3"/>
      <c r="LB334" s="3"/>
      <c r="LC334" s="3"/>
      <c r="LD334" s="3"/>
      <c r="LE334" s="3"/>
      <c r="LF334" s="3"/>
      <c r="LG334" s="3"/>
      <c r="LH334" s="3"/>
      <c r="LI334" s="3"/>
      <c r="LJ334" s="3"/>
      <c r="LK334" s="3"/>
      <c r="LL334" s="3"/>
      <c r="LM334" s="3"/>
      <c r="LN334" s="3"/>
      <c r="LO334" s="3"/>
      <c r="LP334" s="3"/>
      <c r="LQ334" s="3"/>
      <c r="LR334" s="3"/>
      <c r="LS334" s="3"/>
      <c r="LT334" s="3"/>
      <c r="LU334" s="3"/>
      <c r="LV334" s="3"/>
      <c r="LW334" s="3"/>
      <c r="LX334" s="3"/>
      <c r="LY334" s="3"/>
      <c r="LZ334" s="3"/>
      <c r="MA334" s="3"/>
      <c r="MB334" s="3"/>
      <c r="MC334" s="3"/>
      <c r="MD334" s="3"/>
      <c r="ME334" s="3"/>
      <c r="MF334" s="3"/>
      <c r="MG334" s="3"/>
      <c r="MH334" s="3"/>
      <c r="MI334" s="3"/>
      <c r="MJ334" s="3"/>
      <c r="MK334" s="3"/>
      <c r="ML334" s="3"/>
      <c r="MM334" s="3"/>
      <c r="MN334" s="3"/>
      <c r="MO334" s="3"/>
      <c r="MP334" s="3"/>
      <c r="MQ334" s="3"/>
      <c r="MR334" s="3"/>
      <c r="MS334" s="3"/>
      <c r="MT334" s="3"/>
      <c r="MU334" s="3"/>
      <c r="MV334" s="3"/>
      <c r="MW334" s="3"/>
      <c r="MX334" s="3"/>
      <c r="MY334" s="3"/>
      <c r="MZ334" s="3"/>
      <c r="NA334" s="3"/>
      <c r="NB334" s="3"/>
      <c r="NC334" s="3"/>
      <c r="ND334" s="3"/>
      <c r="NE334" s="3"/>
      <c r="NF334" s="3"/>
      <c r="NG334" s="3"/>
      <c r="NH334" s="3"/>
      <c r="NI334" s="3"/>
      <c r="NJ334" s="3"/>
      <c r="NK334" s="3"/>
      <c r="NL334" s="3"/>
      <c r="NM334" s="3"/>
      <c r="NN334" s="3"/>
      <c r="NO334" s="3"/>
      <c r="NP334" s="3"/>
      <c r="NQ334" s="3"/>
      <c r="NR334" s="3"/>
      <c r="NS334" s="3"/>
      <c r="NT334" s="3"/>
      <c r="NU334" s="3"/>
      <c r="NV334" s="3"/>
      <c r="NW334" s="3"/>
      <c r="NX334" s="3"/>
      <c r="NY334" s="3"/>
      <c r="NZ334" s="3"/>
      <c r="OA334" s="3"/>
      <c r="OB334" s="3"/>
      <c r="OC334" s="3"/>
      <c r="OD334" s="3"/>
      <c r="OE334" s="3"/>
      <c r="OF334" s="3"/>
      <c r="OG334" s="3"/>
      <c r="OH334" s="3"/>
      <c r="OI334" s="3"/>
      <c r="OJ334" s="3"/>
      <c r="OK334" s="3"/>
      <c r="OL334" s="3"/>
      <c r="OM334" s="3"/>
      <c r="ON334" s="3"/>
      <c r="OO334" s="3"/>
      <c r="OP334" s="3"/>
      <c r="OQ334" s="3"/>
      <c r="OR334" s="3"/>
      <c r="OS334" s="3"/>
      <c r="OT334" s="3"/>
      <c r="OU334" s="3"/>
      <c r="OV334" s="3"/>
      <c r="OW334" s="3"/>
      <c r="OX334" s="3"/>
      <c r="OY334" s="3"/>
      <c r="OZ334" s="3"/>
      <c r="PA334" s="3"/>
      <c r="PB334" s="3"/>
      <c r="PC334" s="3"/>
      <c r="PD334" s="3"/>
      <c r="PE334" s="3"/>
    </row>
    <row r="335" spans="1:421" s="472" customFormat="1" ht="111" customHeight="1">
      <c r="A335" s="677">
        <v>106</v>
      </c>
      <c r="B335" s="600">
        <v>7000024508</v>
      </c>
      <c r="C335" s="600">
        <v>1860</v>
      </c>
      <c r="D335" s="600">
        <v>210</v>
      </c>
      <c r="E335" s="600">
        <v>20</v>
      </c>
      <c r="F335" s="600" t="s">
        <v>534</v>
      </c>
      <c r="G335" s="599">
        <v>100001253</v>
      </c>
      <c r="H335" s="321"/>
      <c r="I335" s="322"/>
      <c r="J335" s="321"/>
      <c r="K335" s="320"/>
      <c r="L335" s="600" t="s">
        <v>640</v>
      </c>
      <c r="M335" s="600" t="s">
        <v>443</v>
      </c>
      <c r="N335" s="600">
        <v>1492</v>
      </c>
      <c r="O335" s="465"/>
      <c r="P335" s="601">
        <v>18</v>
      </c>
      <c r="Q335" s="318" t="str">
        <f t="shared" si="61"/>
        <v>INCLUDED</v>
      </c>
      <c r="R335" s="318" t="str">
        <f t="shared" si="50"/>
        <v>INCLUDED</v>
      </c>
      <c r="S335" s="318" t="str">
        <f t="shared" si="62"/>
        <v>INCLUDED</v>
      </c>
      <c r="T335" s="466">
        <f t="shared" si="52"/>
        <v>0</v>
      </c>
      <c r="U335" s="300">
        <f t="shared" si="53"/>
        <v>0</v>
      </c>
      <c r="V335" s="371">
        <f>Discount!$J$36</f>
        <v>0</v>
      </c>
      <c r="W335" s="300">
        <f t="shared" si="54"/>
        <v>0</v>
      </c>
      <c r="X335" s="301">
        <f t="shared" si="55"/>
        <v>0</v>
      </c>
      <c r="Y335" s="467">
        <f t="shared" si="56"/>
        <v>0</v>
      </c>
      <c r="Z335" s="546">
        <f t="shared" si="57"/>
        <v>0</v>
      </c>
      <c r="AA335" s="467">
        <f t="shared" si="58"/>
        <v>0</v>
      </c>
      <c r="AB335" s="468">
        <f t="shared" si="59"/>
        <v>0</v>
      </c>
      <c r="AC335" s="467">
        <f t="shared" si="60"/>
        <v>0</v>
      </c>
      <c r="AD335" s="468"/>
      <c r="AE335" s="550"/>
      <c r="AF335" s="6"/>
      <c r="AG335" s="6"/>
      <c r="AH335" s="6"/>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218"/>
      <c r="BI335" s="218"/>
      <c r="BJ335" s="218"/>
      <c r="BK335" s="218"/>
      <c r="BL335" s="218"/>
      <c r="BM335" s="218"/>
      <c r="BN335" s="218"/>
      <c r="BO335" s="218"/>
      <c r="BP335" s="218"/>
      <c r="BQ335" s="218"/>
      <c r="BR335" s="218"/>
      <c r="BS335" s="218"/>
      <c r="BT335" s="218"/>
      <c r="BU335" s="218"/>
      <c r="BV335" s="218"/>
      <c r="BW335" s="218"/>
      <c r="BX335" s="218"/>
      <c r="BY335" s="218"/>
      <c r="BZ335" s="218"/>
      <c r="CA335" s="218"/>
      <c r="CB335" s="218"/>
      <c r="CC335" s="218"/>
      <c r="CD335" s="218"/>
      <c r="CE335" s="218"/>
      <c r="CF335" s="218"/>
      <c r="CG335" s="218"/>
      <c r="CH335" s="218"/>
      <c r="CI335" s="218"/>
      <c r="CJ335" s="218"/>
      <c r="CK335" s="218"/>
      <c r="CL335" s="218"/>
      <c r="CM335" s="218"/>
      <c r="CN335" s="218"/>
      <c r="CO335" s="218"/>
      <c r="CP335" s="218"/>
      <c r="CQ335" s="218"/>
      <c r="CR335" s="218"/>
      <c r="CS335" s="218"/>
      <c r="CT335" s="218"/>
      <c r="CU335" s="218"/>
      <c r="CV335" s="218"/>
      <c r="CW335" s="218"/>
      <c r="CX335" s="218"/>
      <c r="CY335" s="218"/>
      <c r="CZ335" s="218"/>
      <c r="DA335" s="218"/>
      <c r="DB335" s="218"/>
      <c r="DC335" s="218"/>
      <c r="DD335" s="218"/>
      <c r="DE335" s="218"/>
      <c r="DF335" s="218"/>
      <c r="DG335" s="218"/>
      <c r="DH335" s="218"/>
      <c r="DI335" s="218"/>
      <c r="DJ335" s="218"/>
      <c r="DK335" s="218"/>
      <c r="DL335" s="218"/>
      <c r="DM335" s="218"/>
      <c r="DN335" s="218"/>
      <c r="DO335" s="218"/>
      <c r="DP335" s="218"/>
      <c r="DQ335" s="218"/>
      <c r="DR335" s="218"/>
      <c r="DS335" s="218"/>
      <c r="DT335" s="218"/>
      <c r="DU335" s="218"/>
      <c r="DV335" s="218"/>
      <c r="DW335" s="218"/>
      <c r="DX335" s="218"/>
      <c r="DY335" s="218"/>
      <c r="DZ335" s="218"/>
      <c r="EA335" s="218"/>
      <c r="EB335" s="218"/>
      <c r="EC335" s="218"/>
      <c r="ED335" s="218"/>
      <c r="EE335" s="218"/>
      <c r="EF335" s="218"/>
      <c r="EG335" s="218"/>
      <c r="EH335" s="218"/>
      <c r="EI335" s="218"/>
      <c r="EJ335" s="218"/>
      <c r="EK335" s="218"/>
      <c r="EL335" s="218"/>
      <c r="EM335" s="218"/>
      <c r="EN335" s="218"/>
      <c r="EO335" s="218"/>
      <c r="EP335" s="218"/>
      <c r="EQ335" s="218"/>
      <c r="ER335" s="218"/>
      <c r="ES335" s="218"/>
      <c r="ET335" s="218"/>
      <c r="EU335" s="218"/>
      <c r="EV335" s="218"/>
      <c r="EW335" s="218"/>
      <c r="EX335" s="218"/>
      <c r="EY335" s="218"/>
      <c r="EZ335" s="218"/>
      <c r="FA335" s="218"/>
      <c r="FB335" s="218"/>
      <c r="FC335" s="218"/>
      <c r="FD335" s="218"/>
      <c r="FE335" s="218"/>
      <c r="FF335" s="218"/>
      <c r="FG335" s="218"/>
      <c r="FH335" s="218"/>
      <c r="FI335" s="218"/>
      <c r="FJ335" s="218"/>
      <c r="FK335" s="218"/>
      <c r="FL335" s="218"/>
      <c r="FM335" s="218"/>
      <c r="FN335" s="218"/>
      <c r="FO335" s="218"/>
      <c r="FP335" s="218"/>
      <c r="FQ335" s="218"/>
      <c r="FR335" s="218"/>
      <c r="FS335" s="218"/>
      <c r="FT335" s="218"/>
      <c r="FU335" s="218"/>
      <c r="FV335" s="218"/>
      <c r="FW335" s="218"/>
      <c r="FX335" s="218"/>
      <c r="FY335" s="218"/>
      <c r="FZ335" s="218"/>
      <c r="GA335" s="218"/>
      <c r="GB335" s="218"/>
      <c r="GC335" s="218"/>
      <c r="GD335" s="218"/>
      <c r="GE335" s="218"/>
      <c r="GF335" s="218"/>
      <c r="GG335" s="218"/>
      <c r="GH335" s="218"/>
      <c r="GI335" s="218"/>
      <c r="GJ335" s="218"/>
      <c r="GK335" s="218"/>
      <c r="GL335" s="218"/>
      <c r="GM335" s="218"/>
      <c r="GN335" s="218"/>
      <c r="GO335" s="218"/>
      <c r="GP335" s="218"/>
      <c r="GQ335" s="218"/>
      <c r="GR335" s="218"/>
      <c r="GS335" s="218"/>
      <c r="GT335" s="218"/>
      <c r="GU335" s="218"/>
      <c r="GV335" s="218"/>
      <c r="GW335" s="218"/>
      <c r="GX335" s="218"/>
      <c r="GY335" s="218"/>
      <c r="GZ335" s="218"/>
      <c r="HA335" s="218"/>
      <c r="HB335" s="218"/>
      <c r="HC335" s="218"/>
      <c r="HD335" s="218"/>
      <c r="HE335" s="218"/>
      <c r="HF335" s="218"/>
      <c r="HG335" s="218"/>
      <c r="HH335" s="218"/>
      <c r="HI335" s="218"/>
      <c r="HJ335" s="218"/>
      <c r="HK335" s="218"/>
      <c r="HL335" s="218"/>
      <c r="HM335" s="218"/>
      <c r="HN335" s="218"/>
      <c r="HO335" s="218"/>
      <c r="HP335" s="218"/>
      <c r="HQ335" s="218"/>
      <c r="HR335" s="218"/>
      <c r="HS335" s="218"/>
      <c r="HT335" s="218"/>
      <c r="HU335" s="218"/>
      <c r="HV335" s="218"/>
      <c r="HW335" s="218"/>
      <c r="HX335" s="218"/>
      <c r="HY335" s="218"/>
      <c r="HZ335" s="218"/>
      <c r="IA335" s="218"/>
      <c r="IB335" s="218"/>
      <c r="IC335" s="218"/>
      <c r="ID335" s="218"/>
      <c r="IE335" s="218"/>
      <c r="IF335" s="218"/>
      <c r="IG335" s="218"/>
      <c r="IH335" s="218"/>
      <c r="II335" s="218"/>
      <c r="IJ335" s="218"/>
      <c r="IK335" s="218"/>
      <c r="IL335" s="218"/>
      <c r="IM335" s="218"/>
      <c r="IN335" s="218"/>
      <c r="IO335" s="218"/>
      <c r="IP335" s="218"/>
      <c r="IQ335" s="218"/>
      <c r="IR335" s="218"/>
      <c r="IS335" s="218"/>
      <c r="IT335" s="218"/>
      <c r="IU335" s="218"/>
      <c r="IV335" s="218"/>
      <c r="IW335" s="218"/>
      <c r="IX335" s="218"/>
      <c r="IY335" s="218"/>
      <c r="IZ335" s="218"/>
      <c r="JA335" s="218"/>
      <c r="JB335" s="218"/>
      <c r="JC335" s="218"/>
      <c r="JD335" s="218"/>
      <c r="JE335" s="218"/>
      <c r="JF335" s="218"/>
      <c r="JG335" s="218"/>
      <c r="JH335" s="218"/>
      <c r="JI335" s="218"/>
      <c r="JJ335" s="218"/>
      <c r="JK335" s="218"/>
      <c r="JL335" s="218"/>
      <c r="JM335" s="218"/>
      <c r="JN335" s="218"/>
      <c r="JO335" s="218"/>
      <c r="JP335" s="218"/>
      <c r="JQ335" s="218"/>
      <c r="JR335" s="218"/>
      <c r="JS335" s="218"/>
      <c r="JT335" s="218"/>
      <c r="JU335" s="218"/>
      <c r="JV335" s="218"/>
      <c r="JW335" s="218"/>
      <c r="JX335" s="218"/>
      <c r="JY335" s="218"/>
      <c r="JZ335" s="218"/>
      <c r="KA335" s="218"/>
      <c r="KB335" s="218"/>
      <c r="KC335" s="218"/>
      <c r="KD335" s="218"/>
      <c r="KE335" s="218"/>
      <c r="KF335" s="218"/>
      <c r="KG335" s="218"/>
      <c r="KH335" s="218"/>
      <c r="KI335" s="218"/>
      <c r="KJ335" s="218"/>
      <c r="KK335" s="218"/>
      <c r="KL335" s="218"/>
      <c r="KM335" s="218"/>
      <c r="KN335" s="218"/>
      <c r="KO335" s="218"/>
      <c r="KP335" s="218"/>
      <c r="KQ335" s="218"/>
      <c r="KR335" s="218"/>
      <c r="KS335" s="218"/>
      <c r="KT335" s="218"/>
      <c r="KU335" s="218"/>
      <c r="KV335" s="218"/>
      <c r="KW335" s="218"/>
      <c r="KX335" s="218"/>
      <c r="KY335" s="218"/>
      <c r="KZ335" s="218"/>
      <c r="LA335" s="218"/>
      <c r="LB335" s="218"/>
      <c r="LC335" s="218"/>
      <c r="LD335" s="218"/>
      <c r="LE335" s="218"/>
      <c r="LF335" s="218"/>
      <c r="LG335" s="218"/>
      <c r="LH335" s="218"/>
      <c r="LI335" s="218"/>
      <c r="LJ335" s="218"/>
      <c r="LK335" s="218"/>
      <c r="LL335" s="218"/>
      <c r="LM335" s="218"/>
      <c r="LN335" s="218"/>
      <c r="LO335" s="218"/>
      <c r="LP335" s="218"/>
      <c r="LQ335" s="218"/>
      <c r="LR335" s="218"/>
      <c r="LS335" s="218"/>
      <c r="LT335" s="218"/>
      <c r="LU335" s="218"/>
      <c r="LV335" s="218"/>
      <c r="LW335" s="218"/>
      <c r="LX335" s="218"/>
      <c r="LY335" s="218"/>
      <c r="LZ335" s="218"/>
      <c r="MA335" s="218"/>
      <c r="MB335" s="218"/>
      <c r="MC335" s="218"/>
      <c r="MD335" s="218"/>
      <c r="ME335" s="218"/>
      <c r="MF335" s="218"/>
      <c r="MG335" s="218"/>
      <c r="MH335" s="218"/>
      <c r="MI335" s="218"/>
      <c r="MJ335" s="218"/>
      <c r="MK335" s="218"/>
      <c r="ML335" s="218"/>
      <c r="MM335" s="218"/>
      <c r="MN335" s="218"/>
      <c r="MO335" s="218"/>
      <c r="MP335" s="218"/>
      <c r="MQ335" s="218"/>
      <c r="MR335" s="218"/>
      <c r="MS335" s="218"/>
      <c r="MT335" s="218"/>
      <c r="MU335" s="218"/>
      <c r="MV335" s="218"/>
      <c r="MW335" s="218"/>
      <c r="MX335" s="218"/>
      <c r="MY335" s="218"/>
      <c r="MZ335" s="218"/>
      <c r="NA335" s="218"/>
      <c r="NB335" s="218"/>
      <c r="NC335" s="218"/>
      <c r="ND335" s="218"/>
      <c r="NE335" s="218"/>
      <c r="NF335" s="218"/>
      <c r="NG335" s="218"/>
      <c r="NH335" s="218"/>
      <c r="NI335" s="218"/>
      <c r="NJ335" s="218"/>
      <c r="NK335" s="218"/>
      <c r="NL335" s="218"/>
      <c r="NM335" s="218"/>
      <c r="NN335" s="218"/>
      <c r="NO335" s="218"/>
      <c r="NP335" s="218"/>
      <c r="NQ335" s="218"/>
      <c r="NR335" s="218"/>
      <c r="NS335" s="218"/>
      <c r="NT335" s="218"/>
      <c r="NU335" s="218"/>
      <c r="NV335" s="218"/>
      <c r="NW335" s="218"/>
      <c r="NX335" s="218"/>
      <c r="NY335" s="218"/>
      <c r="NZ335" s="218"/>
      <c r="OA335" s="218"/>
      <c r="OB335" s="218"/>
      <c r="OC335" s="218"/>
      <c r="OD335" s="218"/>
      <c r="OE335" s="218"/>
      <c r="OF335" s="218"/>
      <c r="OG335" s="218"/>
      <c r="OH335" s="218"/>
      <c r="OI335" s="218"/>
      <c r="OJ335" s="218"/>
      <c r="OK335" s="218"/>
      <c r="OL335" s="218"/>
      <c r="OM335" s="218"/>
      <c r="ON335" s="218"/>
      <c r="OO335" s="218"/>
      <c r="OP335" s="218"/>
      <c r="OQ335" s="218"/>
      <c r="OR335" s="218"/>
      <c r="OS335" s="218"/>
      <c r="OT335" s="218"/>
      <c r="OU335" s="218"/>
      <c r="OV335" s="218"/>
      <c r="OW335" s="218"/>
      <c r="OX335" s="218"/>
      <c r="OY335" s="218"/>
      <c r="OZ335" s="218"/>
      <c r="PA335" s="218"/>
      <c r="PB335" s="218"/>
      <c r="PC335" s="218"/>
      <c r="PD335" s="218"/>
      <c r="PE335" s="218"/>
    </row>
    <row r="336" spans="1:421" s="472" customFormat="1" ht="111" customHeight="1">
      <c r="A336" s="677">
        <v>107</v>
      </c>
      <c r="B336" s="600">
        <v>7000024508</v>
      </c>
      <c r="C336" s="600">
        <v>1860</v>
      </c>
      <c r="D336" s="600">
        <v>210</v>
      </c>
      <c r="E336" s="600">
        <v>30</v>
      </c>
      <c r="F336" s="600" t="s">
        <v>534</v>
      </c>
      <c r="G336" s="599">
        <v>100001254</v>
      </c>
      <c r="H336" s="321"/>
      <c r="I336" s="322"/>
      <c r="J336" s="321"/>
      <c r="K336" s="320"/>
      <c r="L336" s="600" t="s">
        <v>641</v>
      </c>
      <c r="M336" s="600" t="s">
        <v>443</v>
      </c>
      <c r="N336" s="600">
        <v>372</v>
      </c>
      <c r="O336" s="465"/>
      <c r="P336" s="601">
        <v>18</v>
      </c>
      <c r="Q336" s="318" t="str">
        <f t="shared" si="61"/>
        <v>INCLUDED</v>
      </c>
      <c r="R336" s="318" t="str">
        <f t="shared" si="50"/>
        <v>INCLUDED</v>
      </c>
      <c r="S336" s="318" t="str">
        <f t="shared" si="62"/>
        <v>INCLUDED</v>
      </c>
      <c r="T336" s="466">
        <f t="shared" si="52"/>
        <v>0</v>
      </c>
      <c r="U336" s="300">
        <f t="shared" si="53"/>
        <v>0</v>
      </c>
      <c r="V336" s="371">
        <f>Discount!$J$36</f>
        <v>0</v>
      </c>
      <c r="W336" s="300">
        <f t="shared" si="54"/>
        <v>0</v>
      </c>
      <c r="X336" s="301">
        <f t="shared" si="55"/>
        <v>0</v>
      </c>
      <c r="Y336" s="467">
        <f t="shared" si="56"/>
        <v>0</v>
      </c>
      <c r="Z336" s="546">
        <f t="shared" si="57"/>
        <v>0</v>
      </c>
      <c r="AA336" s="467">
        <f t="shared" si="58"/>
        <v>0</v>
      </c>
      <c r="AB336" s="468">
        <f t="shared" si="59"/>
        <v>0</v>
      </c>
      <c r="AC336" s="467">
        <f t="shared" si="60"/>
        <v>0</v>
      </c>
      <c r="AD336" s="468"/>
      <c r="AE336" s="550"/>
      <c r="AF336" s="6"/>
      <c r="AG336" s="6"/>
      <c r="AH336" s="6"/>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218"/>
      <c r="BI336" s="218"/>
      <c r="BJ336" s="218"/>
      <c r="BK336" s="218"/>
      <c r="BL336" s="218"/>
      <c r="BM336" s="218"/>
      <c r="BN336" s="218"/>
      <c r="BO336" s="218"/>
      <c r="BP336" s="218"/>
      <c r="BQ336" s="218"/>
      <c r="BR336" s="218"/>
      <c r="BS336" s="218"/>
      <c r="BT336" s="218"/>
      <c r="BU336" s="218"/>
      <c r="BV336" s="218"/>
      <c r="BW336" s="218"/>
      <c r="BX336" s="218"/>
      <c r="BY336" s="218"/>
      <c r="BZ336" s="218"/>
      <c r="CA336" s="218"/>
      <c r="CB336" s="218"/>
      <c r="CC336" s="218"/>
      <c r="CD336" s="218"/>
      <c r="CE336" s="218"/>
      <c r="CF336" s="218"/>
      <c r="CG336" s="218"/>
      <c r="CH336" s="218"/>
      <c r="CI336" s="218"/>
      <c r="CJ336" s="218"/>
      <c r="CK336" s="218"/>
      <c r="CL336" s="218"/>
      <c r="CM336" s="218"/>
      <c r="CN336" s="218"/>
      <c r="CO336" s="218"/>
      <c r="CP336" s="218"/>
      <c r="CQ336" s="218"/>
      <c r="CR336" s="218"/>
      <c r="CS336" s="218"/>
      <c r="CT336" s="218"/>
      <c r="CU336" s="218"/>
      <c r="CV336" s="218"/>
      <c r="CW336" s="218"/>
      <c r="CX336" s="218"/>
      <c r="CY336" s="218"/>
      <c r="CZ336" s="218"/>
      <c r="DA336" s="218"/>
      <c r="DB336" s="218"/>
      <c r="DC336" s="218"/>
      <c r="DD336" s="218"/>
      <c r="DE336" s="218"/>
      <c r="DF336" s="218"/>
      <c r="DG336" s="218"/>
      <c r="DH336" s="218"/>
      <c r="DI336" s="218"/>
      <c r="DJ336" s="218"/>
      <c r="DK336" s="218"/>
      <c r="DL336" s="218"/>
      <c r="DM336" s="218"/>
      <c r="DN336" s="218"/>
      <c r="DO336" s="218"/>
      <c r="DP336" s="218"/>
      <c r="DQ336" s="218"/>
      <c r="DR336" s="218"/>
      <c r="DS336" s="218"/>
      <c r="DT336" s="218"/>
      <c r="DU336" s="218"/>
      <c r="DV336" s="218"/>
      <c r="DW336" s="218"/>
      <c r="DX336" s="218"/>
      <c r="DY336" s="218"/>
      <c r="DZ336" s="218"/>
      <c r="EA336" s="218"/>
      <c r="EB336" s="218"/>
      <c r="EC336" s="218"/>
      <c r="ED336" s="218"/>
      <c r="EE336" s="218"/>
      <c r="EF336" s="218"/>
      <c r="EG336" s="218"/>
      <c r="EH336" s="218"/>
      <c r="EI336" s="218"/>
      <c r="EJ336" s="218"/>
      <c r="EK336" s="218"/>
      <c r="EL336" s="218"/>
      <c r="EM336" s="218"/>
      <c r="EN336" s="218"/>
      <c r="EO336" s="218"/>
      <c r="EP336" s="218"/>
      <c r="EQ336" s="218"/>
      <c r="ER336" s="218"/>
      <c r="ES336" s="218"/>
      <c r="ET336" s="218"/>
      <c r="EU336" s="218"/>
      <c r="EV336" s="218"/>
      <c r="EW336" s="218"/>
      <c r="EX336" s="218"/>
      <c r="EY336" s="218"/>
      <c r="EZ336" s="218"/>
      <c r="FA336" s="218"/>
      <c r="FB336" s="218"/>
      <c r="FC336" s="218"/>
      <c r="FD336" s="218"/>
      <c r="FE336" s="218"/>
      <c r="FF336" s="218"/>
      <c r="FG336" s="218"/>
      <c r="FH336" s="218"/>
      <c r="FI336" s="218"/>
      <c r="FJ336" s="218"/>
      <c r="FK336" s="218"/>
      <c r="FL336" s="218"/>
      <c r="FM336" s="218"/>
      <c r="FN336" s="218"/>
      <c r="FO336" s="218"/>
      <c r="FP336" s="218"/>
      <c r="FQ336" s="218"/>
      <c r="FR336" s="218"/>
      <c r="FS336" s="218"/>
      <c r="FT336" s="218"/>
      <c r="FU336" s="218"/>
      <c r="FV336" s="218"/>
      <c r="FW336" s="218"/>
      <c r="FX336" s="218"/>
      <c r="FY336" s="218"/>
      <c r="FZ336" s="218"/>
      <c r="GA336" s="218"/>
      <c r="GB336" s="218"/>
      <c r="GC336" s="218"/>
      <c r="GD336" s="218"/>
      <c r="GE336" s="218"/>
      <c r="GF336" s="218"/>
      <c r="GG336" s="218"/>
      <c r="GH336" s="218"/>
      <c r="GI336" s="218"/>
      <c r="GJ336" s="218"/>
      <c r="GK336" s="218"/>
      <c r="GL336" s="218"/>
      <c r="GM336" s="218"/>
      <c r="GN336" s="218"/>
      <c r="GO336" s="218"/>
      <c r="GP336" s="218"/>
      <c r="GQ336" s="218"/>
      <c r="GR336" s="218"/>
      <c r="GS336" s="218"/>
      <c r="GT336" s="218"/>
      <c r="GU336" s="218"/>
      <c r="GV336" s="218"/>
      <c r="GW336" s="218"/>
      <c r="GX336" s="218"/>
      <c r="GY336" s="218"/>
      <c r="GZ336" s="218"/>
      <c r="HA336" s="218"/>
      <c r="HB336" s="218"/>
      <c r="HC336" s="218"/>
      <c r="HD336" s="218"/>
      <c r="HE336" s="218"/>
      <c r="HF336" s="218"/>
      <c r="HG336" s="218"/>
      <c r="HH336" s="218"/>
      <c r="HI336" s="218"/>
      <c r="HJ336" s="218"/>
      <c r="HK336" s="218"/>
      <c r="HL336" s="218"/>
      <c r="HM336" s="218"/>
      <c r="HN336" s="218"/>
      <c r="HO336" s="218"/>
      <c r="HP336" s="218"/>
      <c r="HQ336" s="218"/>
      <c r="HR336" s="218"/>
      <c r="HS336" s="218"/>
      <c r="HT336" s="218"/>
      <c r="HU336" s="218"/>
      <c r="HV336" s="218"/>
      <c r="HW336" s="218"/>
      <c r="HX336" s="218"/>
      <c r="HY336" s="218"/>
      <c r="HZ336" s="218"/>
      <c r="IA336" s="218"/>
      <c r="IB336" s="218"/>
      <c r="IC336" s="218"/>
      <c r="ID336" s="218"/>
      <c r="IE336" s="218"/>
      <c r="IF336" s="218"/>
      <c r="IG336" s="218"/>
      <c r="IH336" s="218"/>
      <c r="II336" s="218"/>
      <c r="IJ336" s="218"/>
      <c r="IK336" s="218"/>
      <c r="IL336" s="218"/>
      <c r="IM336" s="218"/>
      <c r="IN336" s="218"/>
      <c r="IO336" s="218"/>
      <c r="IP336" s="218"/>
      <c r="IQ336" s="218"/>
      <c r="IR336" s="218"/>
      <c r="IS336" s="218"/>
      <c r="IT336" s="218"/>
      <c r="IU336" s="218"/>
      <c r="IV336" s="218"/>
      <c r="IW336" s="218"/>
      <c r="IX336" s="218"/>
      <c r="IY336" s="218"/>
      <c r="IZ336" s="218"/>
      <c r="JA336" s="218"/>
      <c r="JB336" s="218"/>
      <c r="JC336" s="218"/>
      <c r="JD336" s="218"/>
      <c r="JE336" s="218"/>
      <c r="JF336" s="218"/>
      <c r="JG336" s="218"/>
      <c r="JH336" s="218"/>
      <c r="JI336" s="218"/>
      <c r="JJ336" s="218"/>
      <c r="JK336" s="218"/>
      <c r="JL336" s="218"/>
      <c r="JM336" s="218"/>
      <c r="JN336" s="218"/>
      <c r="JO336" s="218"/>
      <c r="JP336" s="218"/>
      <c r="JQ336" s="218"/>
      <c r="JR336" s="218"/>
      <c r="JS336" s="218"/>
      <c r="JT336" s="218"/>
      <c r="JU336" s="218"/>
      <c r="JV336" s="218"/>
      <c r="JW336" s="218"/>
      <c r="JX336" s="218"/>
      <c r="JY336" s="218"/>
      <c r="JZ336" s="218"/>
      <c r="KA336" s="218"/>
      <c r="KB336" s="218"/>
      <c r="KC336" s="218"/>
      <c r="KD336" s="218"/>
      <c r="KE336" s="218"/>
      <c r="KF336" s="218"/>
      <c r="KG336" s="218"/>
      <c r="KH336" s="218"/>
      <c r="KI336" s="218"/>
      <c r="KJ336" s="218"/>
      <c r="KK336" s="218"/>
      <c r="KL336" s="218"/>
      <c r="KM336" s="218"/>
      <c r="KN336" s="218"/>
      <c r="KO336" s="218"/>
      <c r="KP336" s="218"/>
      <c r="KQ336" s="218"/>
      <c r="KR336" s="218"/>
      <c r="KS336" s="218"/>
      <c r="KT336" s="218"/>
      <c r="KU336" s="218"/>
      <c r="KV336" s="218"/>
      <c r="KW336" s="218"/>
      <c r="KX336" s="218"/>
      <c r="KY336" s="218"/>
      <c r="KZ336" s="218"/>
      <c r="LA336" s="218"/>
      <c r="LB336" s="218"/>
      <c r="LC336" s="218"/>
      <c r="LD336" s="218"/>
      <c r="LE336" s="218"/>
      <c r="LF336" s="218"/>
      <c r="LG336" s="218"/>
      <c r="LH336" s="218"/>
      <c r="LI336" s="218"/>
      <c r="LJ336" s="218"/>
      <c r="LK336" s="218"/>
      <c r="LL336" s="218"/>
      <c r="LM336" s="218"/>
      <c r="LN336" s="218"/>
      <c r="LO336" s="218"/>
      <c r="LP336" s="218"/>
      <c r="LQ336" s="218"/>
      <c r="LR336" s="218"/>
      <c r="LS336" s="218"/>
      <c r="LT336" s="218"/>
      <c r="LU336" s="218"/>
      <c r="LV336" s="218"/>
      <c r="LW336" s="218"/>
      <c r="LX336" s="218"/>
      <c r="LY336" s="218"/>
      <c r="LZ336" s="218"/>
      <c r="MA336" s="218"/>
      <c r="MB336" s="218"/>
      <c r="MC336" s="218"/>
      <c r="MD336" s="218"/>
      <c r="ME336" s="218"/>
      <c r="MF336" s="218"/>
      <c r="MG336" s="218"/>
      <c r="MH336" s="218"/>
      <c r="MI336" s="218"/>
      <c r="MJ336" s="218"/>
      <c r="MK336" s="218"/>
      <c r="ML336" s="218"/>
      <c r="MM336" s="218"/>
      <c r="MN336" s="218"/>
      <c r="MO336" s="218"/>
      <c r="MP336" s="218"/>
      <c r="MQ336" s="218"/>
      <c r="MR336" s="218"/>
      <c r="MS336" s="218"/>
      <c r="MT336" s="218"/>
      <c r="MU336" s="218"/>
      <c r="MV336" s="218"/>
      <c r="MW336" s="218"/>
      <c r="MX336" s="218"/>
      <c r="MY336" s="218"/>
      <c r="MZ336" s="218"/>
      <c r="NA336" s="218"/>
      <c r="NB336" s="218"/>
      <c r="NC336" s="218"/>
      <c r="ND336" s="218"/>
      <c r="NE336" s="218"/>
      <c r="NF336" s="218"/>
      <c r="NG336" s="218"/>
      <c r="NH336" s="218"/>
      <c r="NI336" s="218"/>
      <c r="NJ336" s="218"/>
      <c r="NK336" s="218"/>
      <c r="NL336" s="218"/>
      <c r="NM336" s="218"/>
      <c r="NN336" s="218"/>
      <c r="NO336" s="218"/>
      <c r="NP336" s="218"/>
      <c r="NQ336" s="218"/>
      <c r="NR336" s="218"/>
      <c r="NS336" s="218"/>
      <c r="NT336" s="218"/>
      <c r="NU336" s="218"/>
      <c r="NV336" s="218"/>
      <c r="NW336" s="218"/>
      <c r="NX336" s="218"/>
      <c r="NY336" s="218"/>
      <c r="NZ336" s="218"/>
      <c r="OA336" s="218"/>
      <c r="OB336" s="218"/>
      <c r="OC336" s="218"/>
      <c r="OD336" s="218"/>
      <c r="OE336" s="218"/>
      <c r="OF336" s="218"/>
      <c r="OG336" s="218"/>
      <c r="OH336" s="218"/>
      <c r="OI336" s="218"/>
      <c r="OJ336" s="218"/>
      <c r="OK336" s="218"/>
      <c r="OL336" s="218"/>
      <c r="OM336" s="218"/>
      <c r="ON336" s="218"/>
      <c r="OO336" s="218"/>
      <c r="OP336" s="218"/>
      <c r="OQ336" s="218"/>
      <c r="OR336" s="218"/>
      <c r="OS336" s="218"/>
      <c r="OT336" s="218"/>
      <c r="OU336" s="218"/>
      <c r="OV336" s="218"/>
      <c r="OW336" s="218"/>
      <c r="OX336" s="218"/>
      <c r="OY336" s="218"/>
      <c r="OZ336" s="218"/>
      <c r="PA336" s="218"/>
      <c r="PB336" s="218"/>
      <c r="PC336" s="218"/>
      <c r="PD336" s="218"/>
      <c r="PE336" s="218"/>
    </row>
    <row r="337" spans="1:421" s="472" customFormat="1" ht="111" customHeight="1">
      <c r="A337" s="677">
        <v>108</v>
      </c>
      <c r="B337" s="600">
        <v>7000024508</v>
      </c>
      <c r="C337" s="600">
        <v>1870</v>
      </c>
      <c r="D337" s="600">
        <v>220</v>
      </c>
      <c r="E337" s="600">
        <v>10</v>
      </c>
      <c r="F337" s="600" t="s">
        <v>535</v>
      </c>
      <c r="G337" s="599">
        <v>100001264</v>
      </c>
      <c r="H337" s="321"/>
      <c r="I337" s="322"/>
      <c r="J337" s="321"/>
      <c r="K337" s="320"/>
      <c r="L337" s="600" t="s">
        <v>642</v>
      </c>
      <c r="M337" s="600" t="s">
        <v>443</v>
      </c>
      <c r="N337" s="600">
        <v>6925</v>
      </c>
      <c r="O337" s="465"/>
      <c r="P337" s="601">
        <v>18</v>
      </c>
      <c r="Q337" s="318" t="str">
        <f t="shared" si="61"/>
        <v>INCLUDED</v>
      </c>
      <c r="R337" s="318" t="str">
        <f t="shared" si="50"/>
        <v>INCLUDED</v>
      </c>
      <c r="S337" s="318" t="str">
        <f t="shared" si="62"/>
        <v>INCLUDED</v>
      </c>
      <c r="T337" s="466">
        <f t="shared" si="52"/>
        <v>0</v>
      </c>
      <c r="U337" s="300">
        <f t="shared" si="53"/>
        <v>0</v>
      </c>
      <c r="V337" s="371">
        <f>Discount!$J$36</f>
        <v>0</v>
      </c>
      <c r="W337" s="300">
        <f t="shared" si="54"/>
        <v>0</v>
      </c>
      <c r="X337" s="301">
        <f t="shared" si="55"/>
        <v>0</v>
      </c>
      <c r="Y337" s="467">
        <f t="shared" si="56"/>
        <v>0</v>
      </c>
      <c r="Z337" s="546">
        <f t="shared" si="57"/>
        <v>0</v>
      </c>
      <c r="AA337" s="467">
        <f t="shared" si="58"/>
        <v>0</v>
      </c>
      <c r="AB337" s="468">
        <f t="shared" si="59"/>
        <v>0</v>
      </c>
      <c r="AC337" s="467">
        <f t="shared" si="60"/>
        <v>0</v>
      </c>
      <c r="AD337" s="468"/>
      <c r="AE337" s="550"/>
      <c r="AF337" s="6"/>
      <c r="AG337" s="6"/>
      <c r="AH337" s="6"/>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218"/>
      <c r="BI337" s="218"/>
      <c r="BJ337" s="218"/>
      <c r="BK337" s="218"/>
      <c r="BL337" s="218"/>
      <c r="BM337" s="218"/>
      <c r="BN337" s="218"/>
      <c r="BO337" s="218"/>
      <c r="BP337" s="218"/>
      <c r="BQ337" s="218"/>
      <c r="BR337" s="218"/>
      <c r="BS337" s="218"/>
      <c r="BT337" s="218"/>
      <c r="BU337" s="218"/>
      <c r="BV337" s="218"/>
      <c r="BW337" s="218"/>
      <c r="BX337" s="218"/>
      <c r="BY337" s="218"/>
      <c r="BZ337" s="218"/>
      <c r="CA337" s="218"/>
      <c r="CB337" s="218"/>
      <c r="CC337" s="218"/>
      <c r="CD337" s="218"/>
      <c r="CE337" s="218"/>
      <c r="CF337" s="218"/>
      <c r="CG337" s="218"/>
      <c r="CH337" s="218"/>
      <c r="CI337" s="218"/>
      <c r="CJ337" s="218"/>
      <c r="CK337" s="218"/>
      <c r="CL337" s="218"/>
      <c r="CM337" s="218"/>
      <c r="CN337" s="218"/>
      <c r="CO337" s="218"/>
      <c r="CP337" s="218"/>
      <c r="CQ337" s="218"/>
      <c r="CR337" s="218"/>
      <c r="CS337" s="218"/>
      <c r="CT337" s="218"/>
      <c r="CU337" s="218"/>
      <c r="CV337" s="218"/>
      <c r="CW337" s="218"/>
      <c r="CX337" s="218"/>
      <c r="CY337" s="218"/>
      <c r="CZ337" s="218"/>
      <c r="DA337" s="218"/>
      <c r="DB337" s="218"/>
      <c r="DC337" s="218"/>
      <c r="DD337" s="218"/>
      <c r="DE337" s="218"/>
      <c r="DF337" s="218"/>
      <c r="DG337" s="218"/>
      <c r="DH337" s="218"/>
      <c r="DI337" s="218"/>
      <c r="DJ337" s="218"/>
      <c r="DK337" s="218"/>
      <c r="DL337" s="218"/>
      <c r="DM337" s="218"/>
      <c r="DN337" s="218"/>
      <c r="DO337" s="218"/>
      <c r="DP337" s="218"/>
      <c r="DQ337" s="218"/>
      <c r="DR337" s="218"/>
      <c r="DS337" s="218"/>
      <c r="DT337" s="218"/>
      <c r="DU337" s="218"/>
      <c r="DV337" s="218"/>
      <c r="DW337" s="218"/>
      <c r="DX337" s="218"/>
      <c r="DY337" s="218"/>
      <c r="DZ337" s="218"/>
      <c r="EA337" s="218"/>
      <c r="EB337" s="218"/>
      <c r="EC337" s="218"/>
      <c r="ED337" s="218"/>
      <c r="EE337" s="218"/>
      <c r="EF337" s="218"/>
      <c r="EG337" s="218"/>
      <c r="EH337" s="218"/>
      <c r="EI337" s="218"/>
      <c r="EJ337" s="218"/>
      <c r="EK337" s="218"/>
      <c r="EL337" s="218"/>
      <c r="EM337" s="218"/>
      <c r="EN337" s="218"/>
      <c r="EO337" s="218"/>
      <c r="EP337" s="218"/>
      <c r="EQ337" s="218"/>
      <c r="ER337" s="218"/>
      <c r="ES337" s="218"/>
      <c r="ET337" s="218"/>
      <c r="EU337" s="218"/>
      <c r="EV337" s="218"/>
      <c r="EW337" s="218"/>
      <c r="EX337" s="218"/>
      <c r="EY337" s="218"/>
      <c r="EZ337" s="218"/>
      <c r="FA337" s="218"/>
      <c r="FB337" s="218"/>
      <c r="FC337" s="218"/>
      <c r="FD337" s="218"/>
      <c r="FE337" s="218"/>
      <c r="FF337" s="218"/>
      <c r="FG337" s="218"/>
      <c r="FH337" s="218"/>
      <c r="FI337" s="218"/>
      <c r="FJ337" s="218"/>
      <c r="FK337" s="218"/>
      <c r="FL337" s="218"/>
      <c r="FM337" s="218"/>
      <c r="FN337" s="218"/>
      <c r="FO337" s="218"/>
      <c r="FP337" s="218"/>
      <c r="FQ337" s="218"/>
      <c r="FR337" s="218"/>
      <c r="FS337" s="218"/>
      <c r="FT337" s="218"/>
      <c r="FU337" s="218"/>
      <c r="FV337" s="218"/>
      <c r="FW337" s="218"/>
      <c r="FX337" s="218"/>
      <c r="FY337" s="218"/>
      <c r="FZ337" s="218"/>
      <c r="GA337" s="218"/>
      <c r="GB337" s="218"/>
      <c r="GC337" s="218"/>
      <c r="GD337" s="218"/>
      <c r="GE337" s="218"/>
      <c r="GF337" s="218"/>
      <c r="GG337" s="218"/>
      <c r="GH337" s="218"/>
      <c r="GI337" s="218"/>
      <c r="GJ337" s="218"/>
      <c r="GK337" s="218"/>
      <c r="GL337" s="218"/>
      <c r="GM337" s="218"/>
      <c r="GN337" s="218"/>
      <c r="GO337" s="218"/>
      <c r="GP337" s="218"/>
      <c r="GQ337" s="218"/>
      <c r="GR337" s="218"/>
      <c r="GS337" s="218"/>
      <c r="GT337" s="218"/>
      <c r="GU337" s="218"/>
      <c r="GV337" s="218"/>
      <c r="GW337" s="218"/>
      <c r="GX337" s="218"/>
      <c r="GY337" s="218"/>
      <c r="GZ337" s="218"/>
      <c r="HA337" s="218"/>
      <c r="HB337" s="218"/>
      <c r="HC337" s="218"/>
      <c r="HD337" s="218"/>
      <c r="HE337" s="218"/>
      <c r="HF337" s="218"/>
      <c r="HG337" s="218"/>
      <c r="HH337" s="218"/>
      <c r="HI337" s="218"/>
      <c r="HJ337" s="218"/>
      <c r="HK337" s="218"/>
      <c r="HL337" s="218"/>
      <c r="HM337" s="218"/>
      <c r="HN337" s="218"/>
      <c r="HO337" s="218"/>
      <c r="HP337" s="218"/>
      <c r="HQ337" s="218"/>
      <c r="HR337" s="218"/>
      <c r="HS337" s="218"/>
      <c r="HT337" s="218"/>
      <c r="HU337" s="218"/>
      <c r="HV337" s="218"/>
      <c r="HW337" s="218"/>
      <c r="HX337" s="218"/>
      <c r="HY337" s="218"/>
      <c r="HZ337" s="218"/>
      <c r="IA337" s="218"/>
      <c r="IB337" s="218"/>
      <c r="IC337" s="218"/>
      <c r="ID337" s="218"/>
      <c r="IE337" s="218"/>
      <c r="IF337" s="218"/>
      <c r="IG337" s="218"/>
      <c r="IH337" s="218"/>
      <c r="II337" s="218"/>
      <c r="IJ337" s="218"/>
      <c r="IK337" s="218"/>
      <c r="IL337" s="218"/>
      <c r="IM337" s="218"/>
      <c r="IN337" s="218"/>
      <c r="IO337" s="218"/>
      <c r="IP337" s="218"/>
      <c r="IQ337" s="218"/>
      <c r="IR337" s="218"/>
      <c r="IS337" s="218"/>
      <c r="IT337" s="218"/>
      <c r="IU337" s="218"/>
      <c r="IV337" s="218"/>
      <c r="IW337" s="218"/>
      <c r="IX337" s="218"/>
      <c r="IY337" s="218"/>
      <c r="IZ337" s="218"/>
      <c r="JA337" s="218"/>
      <c r="JB337" s="218"/>
      <c r="JC337" s="218"/>
      <c r="JD337" s="218"/>
      <c r="JE337" s="218"/>
      <c r="JF337" s="218"/>
      <c r="JG337" s="218"/>
      <c r="JH337" s="218"/>
      <c r="JI337" s="218"/>
      <c r="JJ337" s="218"/>
      <c r="JK337" s="218"/>
      <c r="JL337" s="218"/>
      <c r="JM337" s="218"/>
      <c r="JN337" s="218"/>
      <c r="JO337" s="218"/>
      <c r="JP337" s="218"/>
      <c r="JQ337" s="218"/>
      <c r="JR337" s="218"/>
      <c r="JS337" s="218"/>
      <c r="JT337" s="218"/>
      <c r="JU337" s="218"/>
      <c r="JV337" s="218"/>
      <c r="JW337" s="218"/>
      <c r="JX337" s="218"/>
      <c r="JY337" s="218"/>
      <c r="JZ337" s="218"/>
      <c r="KA337" s="218"/>
      <c r="KB337" s="218"/>
      <c r="KC337" s="218"/>
      <c r="KD337" s="218"/>
      <c r="KE337" s="218"/>
      <c r="KF337" s="218"/>
      <c r="KG337" s="218"/>
      <c r="KH337" s="218"/>
      <c r="KI337" s="218"/>
      <c r="KJ337" s="218"/>
      <c r="KK337" s="218"/>
      <c r="KL337" s="218"/>
      <c r="KM337" s="218"/>
      <c r="KN337" s="218"/>
      <c r="KO337" s="218"/>
      <c r="KP337" s="218"/>
      <c r="KQ337" s="218"/>
      <c r="KR337" s="218"/>
      <c r="KS337" s="218"/>
      <c r="KT337" s="218"/>
      <c r="KU337" s="218"/>
      <c r="KV337" s="218"/>
      <c r="KW337" s="218"/>
      <c r="KX337" s="218"/>
      <c r="KY337" s="218"/>
      <c r="KZ337" s="218"/>
      <c r="LA337" s="218"/>
      <c r="LB337" s="218"/>
      <c r="LC337" s="218"/>
      <c r="LD337" s="218"/>
      <c r="LE337" s="218"/>
      <c r="LF337" s="218"/>
      <c r="LG337" s="218"/>
      <c r="LH337" s="218"/>
      <c r="LI337" s="218"/>
      <c r="LJ337" s="218"/>
      <c r="LK337" s="218"/>
      <c r="LL337" s="218"/>
      <c r="LM337" s="218"/>
      <c r="LN337" s="218"/>
      <c r="LO337" s="218"/>
      <c r="LP337" s="218"/>
      <c r="LQ337" s="218"/>
      <c r="LR337" s="218"/>
      <c r="LS337" s="218"/>
      <c r="LT337" s="218"/>
      <c r="LU337" s="218"/>
      <c r="LV337" s="218"/>
      <c r="LW337" s="218"/>
      <c r="LX337" s="218"/>
      <c r="LY337" s="218"/>
      <c r="LZ337" s="218"/>
      <c r="MA337" s="218"/>
      <c r="MB337" s="218"/>
      <c r="MC337" s="218"/>
      <c r="MD337" s="218"/>
      <c r="ME337" s="218"/>
      <c r="MF337" s="218"/>
      <c r="MG337" s="218"/>
      <c r="MH337" s="218"/>
      <c r="MI337" s="218"/>
      <c r="MJ337" s="218"/>
      <c r="MK337" s="218"/>
      <c r="ML337" s="218"/>
      <c r="MM337" s="218"/>
      <c r="MN337" s="218"/>
      <c r="MO337" s="218"/>
      <c r="MP337" s="218"/>
      <c r="MQ337" s="218"/>
      <c r="MR337" s="218"/>
      <c r="MS337" s="218"/>
      <c r="MT337" s="218"/>
      <c r="MU337" s="218"/>
      <c r="MV337" s="218"/>
      <c r="MW337" s="218"/>
      <c r="MX337" s="218"/>
      <c r="MY337" s="218"/>
      <c r="MZ337" s="218"/>
      <c r="NA337" s="218"/>
      <c r="NB337" s="218"/>
      <c r="NC337" s="218"/>
      <c r="ND337" s="218"/>
      <c r="NE337" s="218"/>
      <c r="NF337" s="218"/>
      <c r="NG337" s="218"/>
      <c r="NH337" s="218"/>
      <c r="NI337" s="218"/>
      <c r="NJ337" s="218"/>
      <c r="NK337" s="218"/>
      <c r="NL337" s="218"/>
      <c r="NM337" s="218"/>
      <c r="NN337" s="218"/>
      <c r="NO337" s="218"/>
      <c r="NP337" s="218"/>
      <c r="NQ337" s="218"/>
      <c r="NR337" s="218"/>
      <c r="NS337" s="218"/>
      <c r="NT337" s="218"/>
      <c r="NU337" s="218"/>
      <c r="NV337" s="218"/>
      <c r="NW337" s="218"/>
      <c r="NX337" s="218"/>
      <c r="NY337" s="218"/>
      <c r="NZ337" s="218"/>
      <c r="OA337" s="218"/>
      <c r="OB337" s="218"/>
      <c r="OC337" s="218"/>
      <c r="OD337" s="218"/>
      <c r="OE337" s="218"/>
      <c r="OF337" s="218"/>
      <c r="OG337" s="218"/>
      <c r="OH337" s="218"/>
      <c r="OI337" s="218"/>
      <c r="OJ337" s="218"/>
      <c r="OK337" s="218"/>
      <c r="OL337" s="218"/>
      <c r="OM337" s="218"/>
      <c r="ON337" s="218"/>
      <c r="OO337" s="218"/>
      <c r="OP337" s="218"/>
      <c r="OQ337" s="218"/>
      <c r="OR337" s="218"/>
      <c r="OS337" s="218"/>
      <c r="OT337" s="218"/>
      <c r="OU337" s="218"/>
      <c r="OV337" s="218"/>
      <c r="OW337" s="218"/>
      <c r="OX337" s="218"/>
      <c r="OY337" s="218"/>
      <c r="OZ337" s="218"/>
      <c r="PA337" s="218"/>
      <c r="PB337" s="218"/>
      <c r="PC337" s="218"/>
      <c r="PD337" s="218"/>
      <c r="PE337" s="218"/>
    </row>
    <row r="338" spans="1:421" s="469" customFormat="1" ht="111" customHeight="1">
      <c r="A338" s="677">
        <v>109</v>
      </c>
      <c r="B338" s="600">
        <v>7000024508</v>
      </c>
      <c r="C338" s="600">
        <v>1870</v>
      </c>
      <c r="D338" s="600">
        <v>220</v>
      </c>
      <c r="E338" s="600">
        <v>20</v>
      </c>
      <c r="F338" s="600" t="s">
        <v>535</v>
      </c>
      <c r="G338" s="599">
        <v>100001267</v>
      </c>
      <c r="H338" s="321"/>
      <c r="I338" s="322"/>
      <c r="J338" s="321"/>
      <c r="K338" s="320"/>
      <c r="L338" s="600" t="s">
        <v>643</v>
      </c>
      <c r="M338" s="600" t="s">
        <v>443</v>
      </c>
      <c r="N338" s="600">
        <v>69</v>
      </c>
      <c r="O338" s="465"/>
      <c r="P338" s="601">
        <v>18</v>
      </c>
      <c r="Q338" s="318" t="str">
        <f t="shared" si="61"/>
        <v>INCLUDED</v>
      </c>
      <c r="R338" s="318" t="str">
        <f t="shared" si="50"/>
        <v>INCLUDED</v>
      </c>
      <c r="S338" s="318" t="str">
        <f t="shared" si="62"/>
        <v>INCLUDED</v>
      </c>
      <c r="T338" s="466">
        <f t="shared" si="52"/>
        <v>0</v>
      </c>
      <c r="U338" s="300">
        <f t="shared" si="53"/>
        <v>0</v>
      </c>
      <c r="V338" s="371">
        <f>Discount!$J$36</f>
        <v>0</v>
      </c>
      <c r="W338" s="300">
        <f t="shared" si="54"/>
        <v>0</v>
      </c>
      <c r="X338" s="301">
        <f t="shared" si="55"/>
        <v>0</v>
      </c>
      <c r="Y338" s="467">
        <f t="shared" si="56"/>
        <v>0</v>
      </c>
      <c r="Z338" s="546">
        <f t="shared" si="57"/>
        <v>0</v>
      </c>
      <c r="AA338" s="467">
        <f t="shared" si="58"/>
        <v>0</v>
      </c>
      <c r="AB338" s="468">
        <f t="shared" si="59"/>
        <v>0</v>
      </c>
      <c r="AC338" s="467">
        <f t="shared" si="60"/>
        <v>0</v>
      </c>
      <c r="AD338" s="468"/>
      <c r="AE338" s="550"/>
      <c r="AF338" s="6"/>
      <c r="AG338" s="6"/>
      <c r="AH338" s="6"/>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c r="FN338" s="3"/>
      <c r="FO338" s="3"/>
      <c r="FP338" s="3"/>
      <c r="FQ338" s="3"/>
      <c r="FR338" s="3"/>
      <c r="FS338" s="3"/>
      <c r="FT338" s="3"/>
      <c r="FU338" s="3"/>
      <c r="FV338" s="3"/>
      <c r="FW338" s="3"/>
      <c r="FX338" s="3"/>
      <c r="FY338" s="3"/>
      <c r="FZ338" s="3"/>
      <c r="GA338" s="3"/>
      <c r="GB338" s="3"/>
      <c r="GC338" s="3"/>
      <c r="GD338" s="3"/>
      <c r="GE338" s="3"/>
      <c r="GF338" s="3"/>
      <c r="GG338" s="3"/>
      <c r="GH338" s="3"/>
      <c r="GI338" s="3"/>
      <c r="GJ338" s="3"/>
      <c r="GK338" s="3"/>
      <c r="GL338" s="3"/>
      <c r="GM338" s="3"/>
      <c r="GN338" s="3"/>
      <c r="GO338" s="3"/>
      <c r="GP338" s="3"/>
      <c r="GQ338" s="3"/>
      <c r="GR338" s="3"/>
      <c r="GS338" s="3"/>
      <c r="GT338" s="3"/>
      <c r="GU338" s="3"/>
      <c r="GV338" s="3"/>
      <c r="GW338" s="3"/>
      <c r="GX338" s="3"/>
      <c r="GY338" s="3"/>
      <c r="GZ338" s="3"/>
      <c r="HA338" s="3"/>
      <c r="HB338" s="3"/>
      <c r="HC338" s="3"/>
      <c r="HD338" s="3"/>
      <c r="HE338" s="3"/>
      <c r="HF338" s="3"/>
      <c r="HG338" s="3"/>
      <c r="HH338" s="3"/>
      <c r="HI338" s="3"/>
      <c r="HJ338" s="3"/>
      <c r="HK338" s="3"/>
      <c r="HL338" s="3"/>
      <c r="HM338" s="3"/>
      <c r="HN338" s="3"/>
      <c r="HO338" s="3"/>
      <c r="HP338" s="3"/>
      <c r="HQ338" s="3"/>
      <c r="HR338" s="3"/>
      <c r="HS338" s="3"/>
      <c r="HT338" s="3"/>
      <c r="HU338" s="3"/>
      <c r="HV338" s="3"/>
      <c r="HW338" s="3"/>
      <c r="HX338" s="3"/>
      <c r="HY338" s="3"/>
      <c r="HZ338" s="3"/>
      <c r="IA338" s="3"/>
      <c r="IB338" s="3"/>
      <c r="IC338" s="3"/>
      <c r="ID338" s="3"/>
      <c r="IE338" s="3"/>
      <c r="IF338" s="3"/>
      <c r="IG338" s="3"/>
      <c r="IH338" s="3"/>
      <c r="II338" s="3"/>
      <c r="IJ338" s="3"/>
      <c r="IK338" s="3"/>
      <c r="IL338" s="3"/>
      <c r="IM338" s="3"/>
      <c r="IN338" s="3"/>
      <c r="IO338" s="3"/>
      <c r="IP338" s="3"/>
      <c r="IQ338" s="3"/>
      <c r="IR338" s="3"/>
      <c r="IS338" s="3"/>
      <c r="IT338" s="3"/>
      <c r="IU338" s="3"/>
      <c r="IV338" s="3"/>
      <c r="IW338" s="3"/>
      <c r="IX338" s="3"/>
      <c r="IY338" s="3"/>
      <c r="IZ338" s="3"/>
      <c r="JA338" s="3"/>
      <c r="JB338" s="3"/>
      <c r="JC338" s="3"/>
      <c r="JD338" s="3"/>
      <c r="JE338" s="3"/>
      <c r="JF338" s="3"/>
      <c r="JG338" s="3"/>
      <c r="JH338" s="3"/>
      <c r="JI338" s="3"/>
      <c r="JJ338" s="3"/>
      <c r="JK338" s="3"/>
      <c r="JL338" s="3"/>
      <c r="JM338" s="3"/>
      <c r="JN338" s="3"/>
      <c r="JO338" s="3"/>
      <c r="JP338" s="3"/>
      <c r="JQ338" s="3"/>
      <c r="JR338" s="3"/>
      <c r="JS338" s="3"/>
      <c r="JT338" s="3"/>
      <c r="JU338" s="3"/>
      <c r="JV338" s="3"/>
      <c r="JW338" s="3"/>
      <c r="JX338" s="3"/>
      <c r="JY338" s="3"/>
      <c r="JZ338" s="3"/>
      <c r="KA338" s="3"/>
      <c r="KB338" s="3"/>
      <c r="KC338" s="3"/>
      <c r="KD338" s="3"/>
      <c r="KE338" s="3"/>
      <c r="KF338" s="3"/>
      <c r="KG338" s="3"/>
      <c r="KH338" s="3"/>
      <c r="KI338" s="3"/>
      <c r="KJ338" s="3"/>
      <c r="KK338" s="3"/>
      <c r="KL338" s="3"/>
      <c r="KM338" s="3"/>
      <c r="KN338" s="3"/>
      <c r="KO338" s="3"/>
      <c r="KP338" s="3"/>
      <c r="KQ338" s="3"/>
      <c r="KR338" s="3"/>
      <c r="KS338" s="3"/>
      <c r="KT338" s="3"/>
      <c r="KU338" s="3"/>
      <c r="KV338" s="3"/>
      <c r="KW338" s="3"/>
      <c r="KX338" s="3"/>
      <c r="KY338" s="3"/>
      <c r="KZ338" s="3"/>
      <c r="LA338" s="3"/>
      <c r="LB338" s="3"/>
      <c r="LC338" s="3"/>
      <c r="LD338" s="3"/>
      <c r="LE338" s="3"/>
      <c r="LF338" s="3"/>
      <c r="LG338" s="3"/>
      <c r="LH338" s="3"/>
      <c r="LI338" s="3"/>
      <c r="LJ338" s="3"/>
      <c r="LK338" s="3"/>
      <c r="LL338" s="3"/>
      <c r="LM338" s="3"/>
      <c r="LN338" s="3"/>
      <c r="LO338" s="3"/>
      <c r="LP338" s="3"/>
      <c r="LQ338" s="3"/>
      <c r="LR338" s="3"/>
      <c r="LS338" s="3"/>
      <c r="LT338" s="3"/>
      <c r="LU338" s="3"/>
      <c r="LV338" s="3"/>
      <c r="LW338" s="3"/>
      <c r="LX338" s="3"/>
      <c r="LY338" s="3"/>
      <c r="LZ338" s="3"/>
      <c r="MA338" s="3"/>
      <c r="MB338" s="3"/>
      <c r="MC338" s="3"/>
      <c r="MD338" s="3"/>
      <c r="ME338" s="3"/>
      <c r="MF338" s="3"/>
      <c r="MG338" s="3"/>
      <c r="MH338" s="3"/>
      <c r="MI338" s="3"/>
      <c r="MJ338" s="3"/>
      <c r="MK338" s="3"/>
      <c r="ML338" s="3"/>
      <c r="MM338" s="3"/>
      <c r="MN338" s="3"/>
      <c r="MO338" s="3"/>
      <c r="MP338" s="3"/>
      <c r="MQ338" s="3"/>
      <c r="MR338" s="3"/>
      <c r="MS338" s="3"/>
      <c r="MT338" s="3"/>
      <c r="MU338" s="3"/>
      <c r="MV338" s="3"/>
      <c r="MW338" s="3"/>
      <c r="MX338" s="3"/>
      <c r="MY338" s="3"/>
      <c r="MZ338" s="3"/>
      <c r="NA338" s="3"/>
      <c r="NB338" s="3"/>
      <c r="NC338" s="3"/>
      <c r="ND338" s="3"/>
      <c r="NE338" s="3"/>
      <c r="NF338" s="3"/>
      <c r="NG338" s="3"/>
      <c r="NH338" s="3"/>
      <c r="NI338" s="3"/>
      <c r="NJ338" s="3"/>
      <c r="NK338" s="3"/>
      <c r="NL338" s="3"/>
      <c r="NM338" s="3"/>
      <c r="NN338" s="3"/>
      <c r="NO338" s="3"/>
      <c r="NP338" s="3"/>
      <c r="NQ338" s="3"/>
      <c r="NR338" s="3"/>
      <c r="NS338" s="3"/>
      <c r="NT338" s="3"/>
      <c r="NU338" s="3"/>
      <c r="NV338" s="3"/>
      <c r="NW338" s="3"/>
      <c r="NX338" s="3"/>
      <c r="NY338" s="3"/>
      <c r="NZ338" s="3"/>
      <c r="OA338" s="3"/>
      <c r="OB338" s="3"/>
      <c r="OC338" s="3"/>
      <c r="OD338" s="3"/>
      <c r="OE338" s="3"/>
      <c r="OF338" s="3"/>
      <c r="OG338" s="3"/>
      <c r="OH338" s="3"/>
      <c r="OI338" s="3"/>
      <c r="OJ338" s="3"/>
      <c r="OK338" s="3"/>
      <c r="OL338" s="3"/>
      <c r="OM338" s="3"/>
      <c r="ON338" s="3"/>
      <c r="OO338" s="3"/>
      <c r="OP338" s="3"/>
      <c r="OQ338" s="3"/>
      <c r="OR338" s="3"/>
      <c r="OS338" s="3"/>
      <c r="OT338" s="3"/>
      <c r="OU338" s="3"/>
      <c r="OV338" s="3"/>
      <c r="OW338" s="3"/>
      <c r="OX338" s="3"/>
      <c r="OY338" s="3"/>
      <c r="OZ338" s="3"/>
      <c r="PA338" s="3"/>
      <c r="PB338" s="3"/>
      <c r="PC338" s="3"/>
      <c r="PD338" s="3"/>
      <c r="PE338" s="3"/>
    </row>
    <row r="339" spans="1:421" s="469" customFormat="1" ht="111" customHeight="1">
      <c r="A339" s="677">
        <v>110</v>
      </c>
      <c r="B339" s="600">
        <v>7000024508</v>
      </c>
      <c r="C339" s="600">
        <v>1870</v>
      </c>
      <c r="D339" s="600">
        <v>220</v>
      </c>
      <c r="E339" s="600">
        <v>30</v>
      </c>
      <c r="F339" s="600" t="s">
        <v>535</v>
      </c>
      <c r="G339" s="599">
        <v>100001265</v>
      </c>
      <c r="H339" s="321"/>
      <c r="I339" s="322"/>
      <c r="J339" s="321"/>
      <c r="K339" s="320"/>
      <c r="L339" s="600" t="s">
        <v>644</v>
      </c>
      <c r="M339" s="600" t="s">
        <v>443</v>
      </c>
      <c r="N339" s="600">
        <v>693</v>
      </c>
      <c r="O339" s="465"/>
      <c r="P339" s="601">
        <v>18</v>
      </c>
      <c r="Q339" s="318" t="str">
        <f t="shared" si="61"/>
        <v>INCLUDED</v>
      </c>
      <c r="R339" s="318" t="str">
        <f t="shared" si="50"/>
        <v>INCLUDED</v>
      </c>
      <c r="S339" s="318" t="str">
        <f t="shared" si="62"/>
        <v>INCLUDED</v>
      </c>
      <c r="T339" s="466">
        <f t="shared" si="52"/>
        <v>0</v>
      </c>
      <c r="U339" s="300">
        <f t="shared" si="53"/>
        <v>0</v>
      </c>
      <c r="V339" s="371">
        <f>Discount!$J$36</f>
        <v>0</v>
      </c>
      <c r="W339" s="300">
        <f t="shared" si="54"/>
        <v>0</v>
      </c>
      <c r="X339" s="301">
        <f t="shared" si="55"/>
        <v>0</v>
      </c>
      <c r="Y339" s="467">
        <f t="shared" si="56"/>
        <v>0</v>
      </c>
      <c r="Z339" s="546">
        <f t="shared" si="57"/>
        <v>0</v>
      </c>
      <c r="AA339" s="467">
        <f t="shared" si="58"/>
        <v>0</v>
      </c>
      <c r="AB339" s="468">
        <f t="shared" si="59"/>
        <v>0</v>
      </c>
      <c r="AC339" s="467">
        <f t="shared" si="60"/>
        <v>0</v>
      </c>
      <c r="AD339" s="468"/>
      <c r="AE339" s="550"/>
      <c r="AF339" s="6"/>
      <c r="AG339" s="6"/>
      <c r="AH339" s="6"/>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c r="FN339" s="3"/>
      <c r="FO339" s="3"/>
      <c r="FP339" s="3"/>
      <c r="FQ339" s="3"/>
      <c r="FR339" s="3"/>
      <c r="FS339" s="3"/>
      <c r="FT339" s="3"/>
      <c r="FU339" s="3"/>
      <c r="FV339" s="3"/>
      <c r="FW339" s="3"/>
      <c r="FX339" s="3"/>
      <c r="FY339" s="3"/>
      <c r="FZ339" s="3"/>
      <c r="GA339" s="3"/>
      <c r="GB339" s="3"/>
      <c r="GC339" s="3"/>
      <c r="GD339" s="3"/>
      <c r="GE339" s="3"/>
      <c r="GF339" s="3"/>
      <c r="GG339" s="3"/>
      <c r="GH339" s="3"/>
      <c r="GI339" s="3"/>
      <c r="GJ339" s="3"/>
      <c r="GK339" s="3"/>
      <c r="GL339" s="3"/>
      <c r="GM339" s="3"/>
      <c r="GN339" s="3"/>
      <c r="GO339" s="3"/>
      <c r="GP339" s="3"/>
      <c r="GQ339" s="3"/>
      <c r="GR339" s="3"/>
      <c r="GS339" s="3"/>
      <c r="GT339" s="3"/>
      <c r="GU339" s="3"/>
      <c r="GV339" s="3"/>
      <c r="GW339" s="3"/>
      <c r="GX339" s="3"/>
      <c r="GY339" s="3"/>
      <c r="GZ339" s="3"/>
      <c r="HA339" s="3"/>
      <c r="HB339" s="3"/>
      <c r="HC339" s="3"/>
      <c r="HD339" s="3"/>
      <c r="HE339" s="3"/>
      <c r="HF339" s="3"/>
      <c r="HG339" s="3"/>
      <c r="HH339" s="3"/>
      <c r="HI339" s="3"/>
      <c r="HJ339" s="3"/>
      <c r="HK339" s="3"/>
      <c r="HL339" s="3"/>
      <c r="HM339" s="3"/>
      <c r="HN339" s="3"/>
      <c r="HO339" s="3"/>
      <c r="HP339" s="3"/>
      <c r="HQ339" s="3"/>
      <c r="HR339" s="3"/>
      <c r="HS339" s="3"/>
      <c r="HT339" s="3"/>
      <c r="HU339" s="3"/>
      <c r="HV339" s="3"/>
      <c r="HW339" s="3"/>
      <c r="HX339" s="3"/>
      <c r="HY339" s="3"/>
      <c r="HZ339" s="3"/>
      <c r="IA339" s="3"/>
      <c r="IB339" s="3"/>
      <c r="IC339" s="3"/>
      <c r="ID339" s="3"/>
      <c r="IE339" s="3"/>
      <c r="IF339" s="3"/>
      <c r="IG339" s="3"/>
      <c r="IH339" s="3"/>
      <c r="II339" s="3"/>
      <c r="IJ339" s="3"/>
      <c r="IK339" s="3"/>
      <c r="IL339" s="3"/>
      <c r="IM339" s="3"/>
      <c r="IN339" s="3"/>
      <c r="IO339" s="3"/>
      <c r="IP339" s="3"/>
      <c r="IQ339" s="3"/>
      <c r="IR339" s="3"/>
      <c r="IS339" s="3"/>
      <c r="IT339" s="3"/>
      <c r="IU339" s="3"/>
      <c r="IV339" s="3"/>
      <c r="IW339" s="3"/>
      <c r="IX339" s="3"/>
      <c r="IY339" s="3"/>
      <c r="IZ339" s="3"/>
      <c r="JA339" s="3"/>
      <c r="JB339" s="3"/>
      <c r="JC339" s="3"/>
      <c r="JD339" s="3"/>
      <c r="JE339" s="3"/>
      <c r="JF339" s="3"/>
      <c r="JG339" s="3"/>
      <c r="JH339" s="3"/>
      <c r="JI339" s="3"/>
      <c r="JJ339" s="3"/>
      <c r="JK339" s="3"/>
      <c r="JL339" s="3"/>
      <c r="JM339" s="3"/>
      <c r="JN339" s="3"/>
      <c r="JO339" s="3"/>
      <c r="JP339" s="3"/>
      <c r="JQ339" s="3"/>
      <c r="JR339" s="3"/>
      <c r="JS339" s="3"/>
      <c r="JT339" s="3"/>
      <c r="JU339" s="3"/>
      <c r="JV339" s="3"/>
      <c r="JW339" s="3"/>
      <c r="JX339" s="3"/>
      <c r="JY339" s="3"/>
      <c r="JZ339" s="3"/>
      <c r="KA339" s="3"/>
      <c r="KB339" s="3"/>
      <c r="KC339" s="3"/>
      <c r="KD339" s="3"/>
      <c r="KE339" s="3"/>
      <c r="KF339" s="3"/>
      <c r="KG339" s="3"/>
      <c r="KH339" s="3"/>
      <c r="KI339" s="3"/>
      <c r="KJ339" s="3"/>
      <c r="KK339" s="3"/>
      <c r="KL339" s="3"/>
      <c r="KM339" s="3"/>
      <c r="KN339" s="3"/>
      <c r="KO339" s="3"/>
      <c r="KP339" s="3"/>
      <c r="KQ339" s="3"/>
      <c r="KR339" s="3"/>
      <c r="KS339" s="3"/>
      <c r="KT339" s="3"/>
      <c r="KU339" s="3"/>
      <c r="KV339" s="3"/>
      <c r="KW339" s="3"/>
      <c r="KX339" s="3"/>
      <c r="KY339" s="3"/>
      <c r="KZ339" s="3"/>
      <c r="LA339" s="3"/>
      <c r="LB339" s="3"/>
      <c r="LC339" s="3"/>
      <c r="LD339" s="3"/>
      <c r="LE339" s="3"/>
      <c r="LF339" s="3"/>
      <c r="LG339" s="3"/>
      <c r="LH339" s="3"/>
      <c r="LI339" s="3"/>
      <c r="LJ339" s="3"/>
      <c r="LK339" s="3"/>
      <c r="LL339" s="3"/>
      <c r="LM339" s="3"/>
      <c r="LN339" s="3"/>
      <c r="LO339" s="3"/>
      <c r="LP339" s="3"/>
      <c r="LQ339" s="3"/>
      <c r="LR339" s="3"/>
      <c r="LS339" s="3"/>
      <c r="LT339" s="3"/>
      <c r="LU339" s="3"/>
      <c r="LV339" s="3"/>
      <c r="LW339" s="3"/>
      <c r="LX339" s="3"/>
      <c r="LY339" s="3"/>
      <c r="LZ339" s="3"/>
      <c r="MA339" s="3"/>
      <c r="MB339" s="3"/>
      <c r="MC339" s="3"/>
      <c r="MD339" s="3"/>
      <c r="ME339" s="3"/>
      <c r="MF339" s="3"/>
      <c r="MG339" s="3"/>
      <c r="MH339" s="3"/>
      <c r="MI339" s="3"/>
      <c r="MJ339" s="3"/>
      <c r="MK339" s="3"/>
      <c r="ML339" s="3"/>
      <c r="MM339" s="3"/>
      <c r="MN339" s="3"/>
      <c r="MO339" s="3"/>
      <c r="MP339" s="3"/>
      <c r="MQ339" s="3"/>
      <c r="MR339" s="3"/>
      <c r="MS339" s="3"/>
      <c r="MT339" s="3"/>
      <c r="MU339" s="3"/>
      <c r="MV339" s="3"/>
      <c r="MW339" s="3"/>
      <c r="MX339" s="3"/>
      <c r="MY339" s="3"/>
      <c r="MZ339" s="3"/>
      <c r="NA339" s="3"/>
      <c r="NB339" s="3"/>
      <c r="NC339" s="3"/>
      <c r="ND339" s="3"/>
      <c r="NE339" s="3"/>
      <c r="NF339" s="3"/>
      <c r="NG339" s="3"/>
      <c r="NH339" s="3"/>
      <c r="NI339" s="3"/>
      <c r="NJ339" s="3"/>
      <c r="NK339" s="3"/>
      <c r="NL339" s="3"/>
      <c r="NM339" s="3"/>
      <c r="NN339" s="3"/>
      <c r="NO339" s="3"/>
      <c r="NP339" s="3"/>
      <c r="NQ339" s="3"/>
      <c r="NR339" s="3"/>
      <c r="NS339" s="3"/>
      <c r="NT339" s="3"/>
      <c r="NU339" s="3"/>
      <c r="NV339" s="3"/>
      <c r="NW339" s="3"/>
      <c r="NX339" s="3"/>
      <c r="NY339" s="3"/>
      <c r="NZ339" s="3"/>
      <c r="OA339" s="3"/>
      <c r="OB339" s="3"/>
      <c r="OC339" s="3"/>
      <c r="OD339" s="3"/>
      <c r="OE339" s="3"/>
      <c r="OF339" s="3"/>
      <c r="OG339" s="3"/>
      <c r="OH339" s="3"/>
      <c r="OI339" s="3"/>
      <c r="OJ339" s="3"/>
      <c r="OK339" s="3"/>
      <c r="OL339" s="3"/>
      <c r="OM339" s="3"/>
      <c r="ON339" s="3"/>
      <c r="OO339" s="3"/>
      <c r="OP339" s="3"/>
      <c r="OQ339" s="3"/>
      <c r="OR339" s="3"/>
      <c r="OS339" s="3"/>
      <c r="OT339" s="3"/>
      <c r="OU339" s="3"/>
      <c r="OV339" s="3"/>
      <c r="OW339" s="3"/>
      <c r="OX339" s="3"/>
      <c r="OY339" s="3"/>
      <c r="OZ339" s="3"/>
      <c r="PA339" s="3"/>
      <c r="PB339" s="3"/>
      <c r="PC339" s="3"/>
      <c r="PD339" s="3"/>
      <c r="PE339" s="3"/>
    </row>
    <row r="340" spans="1:421" s="737" customFormat="1" ht="111" customHeight="1">
      <c r="A340" s="677">
        <v>111</v>
      </c>
      <c r="B340" s="610">
        <v>7000024508</v>
      </c>
      <c r="C340" s="610">
        <v>1880</v>
      </c>
      <c r="D340" s="610">
        <v>330</v>
      </c>
      <c r="E340" s="610">
        <v>10</v>
      </c>
      <c r="F340" s="610" t="s">
        <v>536</v>
      </c>
      <c r="G340" s="611">
        <v>100023085</v>
      </c>
      <c r="H340" s="722"/>
      <c r="I340" s="723"/>
      <c r="J340" s="722"/>
      <c r="K340" s="724"/>
      <c r="L340" s="610" t="s">
        <v>645</v>
      </c>
      <c r="M340" s="610" t="s">
        <v>524</v>
      </c>
      <c r="N340" s="610">
        <v>1</v>
      </c>
      <c r="O340" s="725"/>
      <c r="P340" s="609">
        <v>18</v>
      </c>
      <c r="Q340" s="726" t="str">
        <f t="shared" si="61"/>
        <v>INCLUDED</v>
      </c>
      <c r="R340" s="726" t="str">
        <f t="shared" si="50"/>
        <v>INCLUDED</v>
      </c>
      <c r="S340" s="726" t="str">
        <f t="shared" si="62"/>
        <v>INCLUDED</v>
      </c>
      <c r="T340" s="729">
        <f t="shared" si="52"/>
        <v>0</v>
      </c>
      <c r="U340" s="730">
        <f t="shared" si="53"/>
        <v>0</v>
      </c>
      <c r="V340" s="731">
        <f>Discount!$J$36</f>
        <v>0</v>
      </c>
      <c r="W340" s="730">
        <f t="shared" si="54"/>
        <v>0</v>
      </c>
      <c r="X340" s="732">
        <f t="shared" si="55"/>
        <v>0</v>
      </c>
      <c r="Y340" s="733">
        <f t="shared" si="56"/>
        <v>0</v>
      </c>
      <c r="Z340" s="734">
        <f t="shared" si="57"/>
        <v>0</v>
      </c>
      <c r="AA340" s="733">
        <f t="shared" si="58"/>
        <v>0</v>
      </c>
      <c r="AB340" s="735">
        <f t="shared" si="59"/>
        <v>0</v>
      </c>
      <c r="AC340" s="733">
        <f t="shared" si="60"/>
        <v>0</v>
      </c>
      <c r="AD340" s="735"/>
      <c r="AE340" s="736"/>
      <c r="AF340" s="6"/>
      <c r="AG340" s="6"/>
      <c r="AH340" s="6"/>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c r="FN340" s="3"/>
      <c r="FO340" s="3"/>
      <c r="FP340" s="3"/>
      <c r="FQ340" s="3"/>
      <c r="FR340" s="3"/>
      <c r="FS340" s="3"/>
      <c r="FT340" s="3"/>
      <c r="FU340" s="3"/>
      <c r="FV340" s="3"/>
      <c r="FW340" s="3"/>
      <c r="FX340" s="3"/>
      <c r="FY340" s="3"/>
      <c r="FZ340" s="3"/>
      <c r="GA340" s="3"/>
      <c r="GB340" s="3"/>
      <c r="GC340" s="3"/>
      <c r="GD340" s="3"/>
      <c r="GE340" s="3"/>
      <c r="GF340" s="3"/>
      <c r="GG340" s="3"/>
      <c r="GH340" s="3"/>
      <c r="GI340" s="3"/>
      <c r="GJ340" s="3"/>
      <c r="GK340" s="3"/>
      <c r="GL340" s="3"/>
      <c r="GM340" s="3"/>
      <c r="GN340" s="3"/>
      <c r="GO340" s="3"/>
      <c r="GP340" s="3"/>
      <c r="GQ340" s="3"/>
      <c r="GR340" s="3"/>
      <c r="GS340" s="3"/>
      <c r="GT340" s="3"/>
      <c r="GU340" s="3"/>
      <c r="GV340" s="3"/>
      <c r="GW340" s="3"/>
      <c r="GX340" s="3"/>
      <c r="GY340" s="3"/>
      <c r="GZ340" s="3"/>
      <c r="HA340" s="3"/>
      <c r="HB340" s="3"/>
      <c r="HC340" s="3"/>
      <c r="HD340" s="3"/>
      <c r="HE340" s="3"/>
      <c r="HF340" s="3"/>
      <c r="HG340" s="3"/>
      <c r="HH340" s="3"/>
      <c r="HI340" s="3"/>
      <c r="HJ340" s="3"/>
      <c r="HK340" s="3"/>
      <c r="HL340" s="3"/>
      <c r="HM340" s="3"/>
      <c r="HN340" s="3"/>
      <c r="HO340" s="3"/>
      <c r="HP340" s="3"/>
      <c r="HQ340" s="3"/>
      <c r="HR340" s="3"/>
      <c r="HS340" s="3"/>
      <c r="HT340" s="3"/>
      <c r="HU340" s="3"/>
      <c r="HV340" s="3"/>
      <c r="HW340" s="3"/>
      <c r="HX340" s="3"/>
      <c r="HY340" s="3"/>
      <c r="HZ340" s="3"/>
      <c r="IA340" s="3"/>
      <c r="IB340" s="3"/>
      <c r="IC340" s="3"/>
      <c r="ID340" s="3"/>
      <c r="IE340" s="3"/>
      <c r="IF340" s="3"/>
      <c r="IG340" s="3"/>
      <c r="IH340" s="3"/>
      <c r="II340" s="3"/>
      <c r="IJ340" s="3"/>
      <c r="IK340" s="3"/>
      <c r="IL340" s="3"/>
      <c r="IM340" s="3"/>
      <c r="IN340" s="3"/>
      <c r="IO340" s="3"/>
      <c r="IP340" s="3"/>
      <c r="IQ340" s="3"/>
      <c r="IR340" s="3"/>
      <c r="IS340" s="3"/>
      <c r="IT340" s="3"/>
      <c r="IU340" s="3"/>
      <c r="IV340" s="3"/>
      <c r="IW340" s="3"/>
      <c r="IX340" s="3"/>
      <c r="IY340" s="3"/>
      <c r="IZ340" s="3"/>
      <c r="JA340" s="3"/>
      <c r="JB340" s="3"/>
      <c r="JC340" s="3"/>
      <c r="JD340" s="3"/>
      <c r="JE340" s="3"/>
      <c r="JF340" s="3"/>
      <c r="JG340" s="3"/>
      <c r="JH340" s="3"/>
      <c r="JI340" s="3"/>
      <c r="JJ340" s="3"/>
      <c r="JK340" s="3"/>
      <c r="JL340" s="3"/>
      <c r="JM340" s="3"/>
      <c r="JN340" s="3"/>
      <c r="JO340" s="3"/>
      <c r="JP340" s="3"/>
      <c r="JQ340" s="3"/>
      <c r="JR340" s="3"/>
      <c r="JS340" s="3"/>
      <c r="JT340" s="3"/>
      <c r="JU340" s="3"/>
      <c r="JV340" s="3"/>
      <c r="JW340" s="3"/>
      <c r="JX340" s="3"/>
      <c r="JY340" s="3"/>
      <c r="JZ340" s="3"/>
      <c r="KA340" s="3"/>
      <c r="KB340" s="3"/>
      <c r="KC340" s="3"/>
      <c r="KD340" s="3"/>
      <c r="KE340" s="3"/>
      <c r="KF340" s="3"/>
      <c r="KG340" s="3"/>
      <c r="KH340" s="3"/>
      <c r="KI340" s="3"/>
      <c r="KJ340" s="3"/>
      <c r="KK340" s="3"/>
      <c r="KL340" s="3"/>
      <c r="KM340" s="3"/>
      <c r="KN340" s="3"/>
      <c r="KO340" s="3"/>
      <c r="KP340" s="3"/>
      <c r="KQ340" s="3"/>
      <c r="KR340" s="3"/>
      <c r="KS340" s="3"/>
      <c r="KT340" s="3"/>
      <c r="KU340" s="3"/>
      <c r="KV340" s="3"/>
      <c r="KW340" s="3"/>
      <c r="KX340" s="3"/>
      <c r="KY340" s="3"/>
      <c r="KZ340" s="3"/>
      <c r="LA340" s="3"/>
      <c r="LB340" s="3"/>
      <c r="LC340" s="3"/>
      <c r="LD340" s="3"/>
      <c r="LE340" s="3"/>
      <c r="LF340" s="3"/>
      <c r="LG340" s="3"/>
      <c r="LH340" s="3"/>
      <c r="LI340" s="3"/>
      <c r="LJ340" s="3"/>
      <c r="LK340" s="3"/>
      <c r="LL340" s="3"/>
      <c r="LM340" s="3"/>
      <c r="LN340" s="3"/>
      <c r="LO340" s="3"/>
      <c r="LP340" s="3"/>
      <c r="LQ340" s="3"/>
      <c r="LR340" s="3"/>
      <c r="LS340" s="3"/>
      <c r="LT340" s="3"/>
      <c r="LU340" s="3"/>
      <c r="LV340" s="3"/>
      <c r="LW340" s="3"/>
      <c r="LX340" s="3"/>
      <c r="LY340" s="3"/>
      <c r="LZ340" s="3"/>
      <c r="MA340" s="3"/>
      <c r="MB340" s="3"/>
      <c r="MC340" s="3"/>
      <c r="MD340" s="3"/>
      <c r="ME340" s="3"/>
      <c r="MF340" s="3"/>
      <c r="MG340" s="3"/>
      <c r="MH340" s="3"/>
      <c r="MI340" s="3"/>
      <c r="MJ340" s="3"/>
      <c r="MK340" s="3"/>
      <c r="ML340" s="3"/>
      <c r="MM340" s="3"/>
      <c r="MN340" s="3"/>
      <c r="MO340" s="3"/>
      <c r="MP340" s="3"/>
      <c r="MQ340" s="3"/>
      <c r="MR340" s="3"/>
      <c r="MS340" s="3"/>
      <c r="MT340" s="3"/>
      <c r="MU340" s="3"/>
      <c r="MV340" s="3"/>
      <c r="MW340" s="3"/>
      <c r="MX340" s="3"/>
      <c r="MY340" s="3"/>
      <c r="MZ340" s="3"/>
      <c r="NA340" s="3"/>
      <c r="NB340" s="3"/>
      <c r="NC340" s="3"/>
      <c r="ND340" s="3"/>
      <c r="NE340" s="3"/>
      <c r="NF340" s="3"/>
      <c r="NG340" s="3"/>
      <c r="NH340" s="3"/>
      <c r="NI340" s="3"/>
      <c r="NJ340" s="3"/>
      <c r="NK340" s="3"/>
      <c r="NL340" s="3"/>
      <c r="NM340" s="3"/>
      <c r="NN340" s="3"/>
      <c r="NO340" s="3"/>
      <c r="NP340" s="3"/>
      <c r="NQ340" s="3"/>
      <c r="NR340" s="3"/>
      <c r="NS340" s="3"/>
      <c r="NT340" s="3"/>
      <c r="NU340" s="3"/>
      <c r="NV340" s="3"/>
      <c r="NW340" s="3"/>
      <c r="NX340" s="3"/>
      <c r="NY340" s="3"/>
      <c r="NZ340" s="3"/>
      <c r="OA340" s="3"/>
      <c r="OB340" s="3"/>
      <c r="OC340" s="3"/>
      <c r="OD340" s="3"/>
      <c r="OE340" s="3"/>
      <c r="OF340" s="3"/>
      <c r="OG340" s="3"/>
      <c r="OH340" s="3"/>
      <c r="OI340" s="3"/>
      <c r="OJ340" s="3"/>
      <c r="OK340" s="3"/>
      <c r="OL340" s="3"/>
      <c r="OM340" s="3"/>
      <c r="ON340" s="3"/>
      <c r="OO340" s="3"/>
      <c r="OP340" s="3"/>
      <c r="OQ340" s="3"/>
      <c r="OR340" s="3"/>
      <c r="OS340" s="3"/>
      <c r="OT340" s="3"/>
      <c r="OU340" s="3"/>
      <c r="OV340" s="3"/>
      <c r="OW340" s="3"/>
      <c r="OX340" s="3"/>
      <c r="OY340" s="3"/>
      <c r="OZ340" s="3"/>
      <c r="PA340" s="3"/>
      <c r="PB340" s="3"/>
      <c r="PC340" s="3"/>
      <c r="PD340" s="3"/>
      <c r="PE340" s="3"/>
    </row>
    <row r="341" spans="1:421" s="700" customFormat="1" ht="30.75" customHeight="1">
      <c r="A341" s="837" t="str">
        <f>'Sch-1'!A236</f>
        <v xml:space="preserve">TL01 Pkg for 66kV Tangste-Chushul      </v>
      </c>
      <c r="B341" s="838"/>
      <c r="C341" s="838"/>
      <c r="D341" s="838"/>
      <c r="E341" s="838"/>
      <c r="F341" s="838"/>
      <c r="G341" s="838"/>
      <c r="H341" s="838"/>
      <c r="I341" s="838"/>
      <c r="J341" s="838"/>
      <c r="K341" s="838"/>
      <c r="L341" s="838"/>
      <c r="M341" s="838"/>
      <c r="N341" s="838"/>
      <c r="O341" s="701"/>
      <c r="P341" s="738"/>
      <c r="Q341" s="739"/>
      <c r="R341" s="739"/>
      <c r="S341" s="746"/>
      <c r="T341" s="692">
        <f t="shared" si="52"/>
        <v>0</v>
      </c>
      <c r="U341" s="693">
        <f t="shared" si="53"/>
        <v>0</v>
      </c>
      <c r="V341" s="694">
        <f>Discount!$J$36</f>
        <v>0</v>
      </c>
      <c r="W341" s="693">
        <f t="shared" si="54"/>
        <v>0</v>
      </c>
      <c r="X341" s="695">
        <f t="shared" si="55"/>
        <v>0</v>
      </c>
      <c r="Y341" s="696">
        <f t="shared" si="56"/>
        <v>0</v>
      </c>
      <c r="Z341" s="697">
        <f t="shared" si="57"/>
        <v>0</v>
      </c>
      <c r="AA341" s="696">
        <f t="shared" si="58"/>
        <v>0</v>
      </c>
      <c r="AB341" s="698">
        <f t="shared" si="59"/>
        <v>0</v>
      </c>
      <c r="AC341" s="696">
        <f t="shared" si="60"/>
        <v>0</v>
      </c>
      <c r="AD341" s="698"/>
      <c r="AE341" s="699"/>
      <c r="AF341" s="699"/>
      <c r="AG341" s="699"/>
      <c r="AH341" s="699"/>
    </row>
    <row r="342" spans="1:421" s="691" customFormat="1" ht="111" customHeight="1">
      <c r="A342" s="677">
        <v>1</v>
      </c>
      <c r="B342" s="600">
        <v>7000024508</v>
      </c>
      <c r="C342" s="600">
        <v>2530</v>
      </c>
      <c r="D342" s="600">
        <v>100</v>
      </c>
      <c r="E342" s="600">
        <v>10</v>
      </c>
      <c r="F342" s="600" t="s">
        <v>525</v>
      </c>
      <c r="G342" s="599">
        <v>100001243</v>
      </c>
      <c r="H342" s="678"/>
      <c r="I342" s="679"/>
      <c r="J342" s="678"/>
      <c r="K342" s="680"/>
      <c r="L342" s="600" t="s">
        <v>537</v>
      </c>
      <c r="M342" s="600" t="s">
        <v>363</v>
      </c>
      <c r="N342" s="600">
        <v>80</v>
      </c>
      <c r="O342" s="681"/>
      <c r="P342" s="608">
        <v>18</v>
      </c>
      <c r="Q342" s="682" t="str">
        <f t="shared" si="61"/>
        <v>INCLUDED</v>
      </c>
      <c r="R342" s="682" t="str">
        <f t="shared" si="50"/>
        <v>INCLUDED</v>
      </c>
      <c r="S342" s="682" t="str">
        <f t="shared" si="62"/>
        <v>INCLUDED</v>
      </c>
      <c r="T342" s="683">
        <f t="shared" si="52"/>
        <v>0</v>
      </c>
      <c r="U342" s="684">
        <f t="shared" si="53"/>
        <v>0</v>
      </c>
      <c r="V342" s="685">
        <f>Discount!$J$36</f>
        <v>0</v>
      </c>
      <c r="W342" s="684">
        <f t="shared" si="54"/>
        <v>0</v>
      </c>
      <c r="X342" s="686">
        <f t="shared" si="55"/>
        <v>0</v>
      </c>
      <c r="Y342" s="687">
        <f t="shared" si="56"/>
        <v>0</v>
      </c>
      <c r="Z342" s="688">
        <f t="shared" si="57"/>
        <v>0</v>
      </c>
      <c r="AA342" s="687">
        <f t="shared" si="58"/>
        <v>0</v>
      </c>
      <c r="AB342" s="689">
        <f t="shared" si="59"/>
        <v>0</v>
      </c>
      <c r="AC342" s="687">
        <f t="shared" si="60"/>
        <v>0</v>
      </c>
      <c r="AD342" s="689"/>
      <c r="AE342" s="690"/>
      <c r="AF342" s="6"/>
      <c r="AG342" s="6"/>
      <c r="AH342" s="6"/>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c r="FN342" s="3"/>
      <c r="FO342" s="3"/>
      <c r="FP342" s="3"/>
      <c r="FQ342" s="3"/>
      <c r="FR342" s="3"/>
      <c r="FS342" s="3"/>
      <c r="FT342" s="3"/>
      <c r="FU342" s="3"/>
      <c r="FV342" s="3"/>
      <c r="FW342" s="3"/>
      <c r="FX342" s="3"/>
      <c r="FY342" s="3"/>
      <c r="FZ342" s="3"/>
      <c r="GA342" s="3"/>
      <c r="GB342" s="3"/>
      <c r="GC342" s="3"/>
      <c r="GD342" s="3"/>
      <c r="GE342" s="3"/>
      <c r="GF342" s="3"/>
      <c r="GG342" s="3"/>
      <c r="GH342" s="3"/>
      <c r="GI342" s="3"/>
      <c r="GJ342" s="3"/>
      <c r="GK342" s="3"/>
      <c r="GL342" s="3"/>
      <c r="GM342" s="3"/>
      <c r="GN342" s="3"/>
      <c r="GO342" s="3"/>
      <c r="GP342" s="3"/>
      <c r="GQ342" s="3"/>
      <c r="GR342" s="3"/>
      <c r="GS342" s="3"/>
      <c r="GT342" s="3"/>
      <c r="GU342" s="3"/>
      <c r="GV342" s="3"/>
      <c r="GW342" s="3"/>
      <c r="GX342" s="3"/>
      <c r="GY342" s="3"/>
      <c r="GZ342" s="3"/>
      <c r="HA342" s="3"/>
      <c r="HB342" s="3"/>
      <c r="HC342" s="3"/>
      <c r="HD342" s="3"/>
      <c r="HE342" s="3"/>
      <c r="HF342" s="3"/>
      <c r="HG342" s="3"/>
      <c r="HH342" s="3"/>
      <c r="HI342" s="3"/>
      <c r="HJ342" s="3"/>
      <c r="HK342" s="3"/>
      <c r="HL342" s="3"/>
      <c r="HM342" s="3"/>
      <c r="HN342" s="3"/>
      <c r="HO342" s="3"/>
      <c r="HP342" s="3"/>
      <c r="HQ342" s="3"/>
      <c r="HR342" s="3"/>
      <c r="HS342" s="3"/>
      <c r="HT342" s="3"/>
      <c r="HU342" s="3"/>
      <c r="HV342" s="3"/>
      <c r="HW342" s="3"/>
      <c r="HX342" s="3"/>
      <c r="HY342" s="3"/>
      <c r="HZ342" s="3"/>
      <c r="IA342" s="3"/>
      <c r="IB342" s="3"/>
      <c r="IC342" s="3"/>
      <c r="ID342" s="3"/>
      <c r="IE342" s="3"/>
      <c r="IF342" s="3"/>
      <c r="IG342" s="3"/>
      <c r="IH342" s="3"/>
      <c r="II342" s="3"/>
      <c r="IJ342" s="3"/>
      <c r="IK342" s="3"/>
      <c r="IL342" s="3"/>
      <c r="IM342" s="3"/>
      <c r="IN342" s="3"/>
      <c r="IO342" s="3"/>
      <c r="IP342" s="3"/>
      <c r="IQ342" s="3"/>
      <c r="IR342" s="3"/>
      <c r="IS342" s="3"/>
      <c r="IT342" s="3"/>
      <c r="IU342" s="3"/>
      <c r="IV342" s="3"/>
      <c r="IW342" s="3"/>
      <c r="IX342" s="3"/>
      <c r="IY342" s="3"/>
      <c r="IZ342" s="3"/>
      <c r="JA342" s="3"/>
      <c r="JB342" s="3"/>
      <c r="JC342" s="3"/>
      <c r="JD342" s="3"/>
      <c r="JE342" s="3"/>
      <c r="JF342" s="3"/>
      <c r="JG342" s="3"/>
      <c r="JH342" s="3"/>
      <c r="JI342" s="3"/>
      <c r="JJ342" s="3"/>
      <c r="JK342" s="3"/>
      <c r="JL342" s="3"/>
      <c r="JM342" s="3"/>
      <c r="JN342" s="3"/>
      <c r="JO342" s="3"/>
      <c r="JP342" s="3"/>
      <c r="JQ342" s="3"/>
      <c r="JR342" s="3"/>
      <c r="JS342" s="3"/>
      <c r="JT342" s="3"/>
      <c r="JU342" s="3"/>
      <c r="JV342" s="3"/>
      <c r="JW342" s="3"/>
      <c r="JX342" s="3"/>
      <c r="JY342" s="3"/>
      <c r="JZ342" s="3"/>
      <c r="KA342" s="3"/>
      <c r="KB342" s="3"/>
      <c r="KC342" s="3"/>
      <c r="KD342" s="3"/>
      <c r="KE342" s="3"/>
      <c r="KF342" s="3"/>
      <c r="KG342" s="3"/>
      <c r="KH342" s="3"/>
      <c r="KI342" s="3"/>
      <c r="KJ342" s="3"/>
      <c r="KK342" s="3"/>
      <c r="KL342" s="3"/>
      <c r="KM342" s="3"/>
      <c r="KN342" s="3"/>
      <c r="KO342" s="3"/>
      <c r="KP342" s="3"/>
      <c r="KQ342" s="3"/>
      <c r="KR342" s="3"/>
      <c r="KS342" s="3"/>
      <c r="KT342" s="3"/>
      <c r="KU342" s="3"/>
      <c r="KV342" s="3"/>
      <c r="KW342" s="3"/>
      <c r="KX342" s="3"/>
      <c r="KY342" s="3"/>
      <c r="KZ342" s="3"/>
      <c r="LA342" s="3"/>
      <c r="LB342" s="3"/>
      <c r="LC342" s="3"/>
      <c r="LD342" s="3"/>
      <c r="LE342" s="3"/>
      <c r="LF342" s="3"/>
      <c r="LG342" s="3"/>
      <c r="LH342" s="3"/>
      <c r="LI342" s="3"/>
      <c r="LJ342" s="3"/>
      <c r="LK342" s="3"/>
      <c r="LL342" s="3"/>
      <c r="LM342" s="3"/>
      <c r="LN342" s="3"/>
      <c r="LO342" s="3"/>
      <c r="LP342" s="3"/>
      <c r="LQ342" s="3"/>
      <c r="LR342" s="3"/>
      <c r="LS342" s="3"/>
      <c r="LT342" s="3"/>
      <c r="LU342" s="3"/>
      <c r="LV342" s="3"/>
      <c r="LW342" s="3"/>
      <c r="LX342" s="3"/>
      <c r="LY342" s="3"/>
      <c r="LZ342" s="3"/>
      <c r="MA342" s="3"/>
      <c r="MB342" s="3"/>
      <c r="MC342" s="3"/>
      <c r="MD342" s="3"/>
      <c r="ME342" s="3"/>
      <c r="MF342" s="3"/>
      <c r="MG342" s="3"/>
      <c r="MH342" s="3"/>
      <c r="MI342" s="3"/>
      <c r="MJ342" s="3"/>
      <c r="MK342" s="3"/>
      <c r="ML342" s="3"/>
      <c r="MM342" s="3"/>
      <c r="MN342" s="3"/>
      <c r="MO342" s="3"/>
      <c r="MP342" s="3"/>
      <c r="MQ342" s="3"/>
      <c r="MR342" s="3"/>
      <c r="MS342" s="3"/>
      <c r="MT342" s="3"/>
      <c r="MU342" s="3"/>
      <c r="MV342" s="3"/>
      <c r="MW342" s="3"/>
      <c r="MX342" s="3"/>
      <c r="MY342" s="3"/>
      <c r="MZ342" s="3"/>
      <c r="NA342" s="3"/>
      <c r="NB342" s="3"/>
      <c r="NC342" s="3"/>
      <c r="ND342" s="3"/>
      <c r="NE342" s="3"/>
      <c r="NF342" s="3"/>
      <c r="NG342" s="3"/>
      <c r="NH342" s="3"/>
      <c r="NI342" s="3"/>
      <c r="NJ342" s="3"/>
      <c r="NK342" s="3"/>
      <c r="NL342" s="3"/>
      <c r="NM342" s="3"/>
      <c r="NN342" s="3"/>
      <c r="NO342" s="3"/>
      <c r="NP342" s="3"/>
      <c r="NQ342" s="3"/>
      <c r="NR342" s="3"/>
      <c r="NS342" s="3"/>
      <c r="NT342" s="3"/>
      <c r="NU342" s="3"/>
      <c r="NV342" s="3"/>
      <c r="NW342" s="3"/>
      <c r="NX342" s="3"/>
      <c r="NY342" s="3"/>
      <c r="NZ342" s="3"/>
      <c r="OA342" s="3"/>
      <c r="OB342" s="3"/>
      <c r="OC342" s="3"/>
      <c r="OD342" s="3"/>
      <c r="OE342" s="3"/>
      <c r="OF342" s="3"/>
      <c r="OG342" s="3"/>
      <c r="OH342" s="3"/>
      <c r="OI342" s="3"/>
      <c r="OJ342" s="3"/>
      <c r="OK342" s="3"/>
      <c r="OL342" s="3"/>
      <c r="OM342" s="3"/>
      <c r="ON342" s="3"/>
      <c r="OO342" s="3"/>
      <c r="OP342" s="3"/>
      <c r="OQ342" s="3"/>
      <c r="OR342" s="3"/>
      <c r="OS342" s="3"/>
      <c r="OT342" s="3"/>
      <c r="OU342" s="3"/>
      <c r="OV342" s="3"/>
      <c r="OW342" s="3"/>
      <c r="OX342" s="3"/>
      <c r="OY342" s="3"/>
      <c r="OZ342" s="3"/>
      <c r="PA342" s="3"/>
      <c r="PB342" s="3"/>
      <c r="PC342" s="3"/>
      <c r="PD342" s="3"/>
      <c r="PE342" s="3"/>
    </row>
    <row r="343" spans="1:421" s="469" customFormat="1" ht="111" customHeight="1">
      <c r="A343" s="677">
        <v>2</v>
      </c>
      <c r="B343" s="600">
        <v>7000024508</v>
      </c>
      <c r="C343" s="600">
        <v>2530</v>
      </c>
      <c r="D343" s="600">
        <v>100</v>
      </c>
      <c r="E343" s="600">
        <v>20</v>
      </c>
      <c r="F343" s="600" t="s">
        <v>525</v>
      </c>
      <c r="G343" s="599">
        <v>100001242</v>
      </c>
      <c r="H343" s="321"/>
      <c r="I343" s="322"/>
      <c r="J343" s="321"/>
      <c r="K343" s="320"/>
      <c r="L343" s="600" t="s">
        <v>538</v>
      </c>
      <c r="M343" s="600" t="s">
        <v>363</v>
      </c>
      <c r="N343" s="600">
        <v>80</v>
      </c>
      <c r="O343" s="465"/>
      <c r="P343" s="601">
        <v>18</v>
      </c>
      <c r="Q343" s="318" t="str">
        <f t="shared" si="61"/>
        <v>INCLUDED</v>
      </c>
      <c r="R343" s="318" t="str">
        <f t="shared" si="50"/>
        <v>INCLUDED</v>
      </c>
      <c r="S343" s="318" t="str">
        <f t="shared" si="62"/>
        <v>INCLUDED</v>
      </c>
      <c r="T343" s="466">
        <f t="shared" si="52"/>
        <v>0</v>
      </c>
      <c r="U343" s="300">
        <f t="shared" si="53"/>
        <v>0</v>
      </c>
      <c r="V343" s="371">
        <f>Discount!$J$36</f>
        <v>0</v>
      </c>
      <c r="W343" s="300">
        <f t="shared" si="54"/>
        <v>0</v>
      </c>
      <c r="X343" s="301">
        <f t="shared" si="55"/>
        <v>0</v>
      </c>
      <c r="Y343" s="467">
        <f t="shared" si="56"/>
        <v>0</v>
      </c>
      <c r="Z343" s="546">
        <f t="shared" si="57"/>
        <v>0</v>
      </c>
      <c r="AA343" s="467">
        <f t="shared" si="58"/>
        <v>0</v>
      </c>
      <c r="AB343" s="468">
        <f t="shared" si="59"/>
        <v>0</v>
      </c>
      <c r="AC343" s="467">
        <f t="shared" si="60"/>
        <v>0</v>
      </c>
      <c r="AD343" s="468"/>
      <c r="AE343" s="550"/>
      <c r="AF343" s="6"/>
      <c r="AG343" s="6"/>
      <c r="AH343" s="6"/>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c r="FN343" s="3"/>
      <c r="FO343" s="3"/>
      <c r="FP343" s="3"/>
      <c r="FQ343" s="3"/>
      <c r="FR343" s="3"/>
      <c r="FS343" s="3"/>
      <c r="FT343" s="3"/>
      <c r="FU343" s="3"/>
      <c r="FV343" s="3"/>
      <c r="FW343" s="3"/>
      <c r="FX343" s="3"/>
      <c r="FY343" s="3"/>
      <c r="FZ343" s="3"/>
      <c r="GA343" s="3"/>
      <c r="GB343" s="3"/>
      <c r="GC343" s="3"/>
      <c r="GD343" s="3"/>
      <c r="GE343" s="3"/>
      <c r="GF343" s="3"/>
      <c r="GG343" s="3"/>
      <c r="GH343" s="3"/>
      <c r="GI343" s="3"/>
      <c r="GJ343" s="3"/>
      <c r="GK343" s="3"/>
      <c r="GL343" s="3"/>
      <c r="GM343" s="3"/>
      <c r="GN343" s="3"/>
      <c r="GO343" s="3"/>
      <c r="GP343" s="3"/>
      <c r="GQ343" s="3"/>
      <c r="GR343" s="3"/>
      <c r="GS343" s="3"/>
      <c r="GT343" s="3"/>
      <c r="GU343" s="3"/>
      <c r="GV343" s="3"/>
      <c r="GW343" s="3"/>
      <c r="GX343" s="3"/>
      <c r="GY343" s="3"/>
      <c r="GZ343" s="3"/>
      <c r="HA343" s="3"/>
      <c r="HB343" s="3"/>
      <c r="HC343" s="3"/>
      <c r="HD343" s="3"/>
      <c r="HE343" s="3"/>
      <c r="HF343" s="3"/>
      <c r="HG343" s="3"/>
      <c r="HH343" s="3"/>
      <c r="HI343" s="3"/>
      <c r="HJ343" s="3"/>
      <c r="HK343" s="3"/>
      <c r="HL343" s="3"/>
      <c r="HM343" s="3"/>
      <c r="HN343" s="3"/>
      <c r="HO343" s="3"/>
      <c r="HP343" s="3"/>
      <c r="HQ343" s="3"/>
      <c r="HR343" s="3"/>
      <c r="HS343" s="3"/>
      <c r="HT343" s="3"/>
      <c r="HU343" s="3"/>
      <c r="HV343" s="3"/>
      <c r="HW343" s="3"/>
      <c r="HX343" s="3"/>
      <c r="HY343" s="3"/>
      <c r="HZ343" s="3"/>
      <c r="IA343" s="3"/>
      <c r="IB343" s="3"/>
      <c r="IC343" s="3"/>
      <c r="ID343" s="3"/>
      <c r="IE343" s="3"/>
      <c r="IF343" s="3"/>
      <c r="IG343" s="3"/>
      <c r="IH343" s="3"/>
      <c r="II343" s="3"/>
      <c r="IJ343" s="3"/>
      <c r="IK343" s="3"/>
      <c r="IL343" s="3"/>
      <c r="IM343" s="3"/>
      <c r="IN343" s="3"/>
      <c r="IO343" s="3"/>
      <c r="IP343" s="3"/>
      <c r="IQ343" s="3"/>
      <c r="IR343" s="3"/>
      <c r="IS343" s="3"/>
      <c r="IT343" s="3"/>
      <c r="IU343" s="3"/>
      <c r="IV343" s="3"/>
      <c r="IW343" s="3"/>
      <c r="IX343" s="3"/>
      <c r="IY343" s="3"/>
      <c r="IZ343" s="3"/>
      <c r="JA343" s="3"/>
      <c r="JB343" s="3"/>
      <c r="JC343" s="3"/>
      <c r="JD343" s="3"/>
      <c r="JE343" s="3"/>
      <c r="JF343" s="3"/>
      <c r="JG343" s="3"/>
      <c r="JH343" s="3"/>
      <c r="JI343" s="3"/>
      <c r="JJ343" s="3"/>
      <c r="JK343" s="3"/>
      <c r="JL343" s="3"/>
      <c r="JM343" s="3"/>
      <c r="JN343" s="3"/>
      <c r="JO343" s="3"/>
      <c r="JP343" s="3"/>
      <c r="JQ343" s="3"/>
      <c r="JR343" s="3"/>
      <c r="JS343" s="3"/>
      <c r="JT343" s="3"/>
      <c r="JU343" s="3"/>
      <c r="JV343" s="3"/>
      <c r="JW343" s="3"/>
      <c r="JX343" s="3"/>
      <c r="JY343" s="3"/>
      <c r="JZ343" s="3"/>
      <c r="KA343" s="3"/>
      <c r="KB343" s="3"/>
      <c r="KC343" s="3"/>
      <c r="KD343" s="3"/>
      <c r="KE343" s="3"/>
      <c r="KF343" s="3"/>
      <c r="KG343" s="3"/>
      <c r="KH343" s="3"/>
      <c r="KI343" s="3"/>
      <c r="KJ343" s="3"/>
      <c r="KK343" s="3"/>
      <c r="KL343" s="3"/>
      <c r="KM343" s="3"/>
      <c r="KN343" s="3"/>
      <c r="KO343" s="3"/>
      <c r="KP343" s="3"/>
      <c r="KQ343" s="3"/>
      <c r="KR343" s="3"/>
      <c r="KS343" s="3"/>
      <c r="KT343" s="3"/>
      <c r="KU343" s="3"/>
      <c r="KV343" s="3"/>
      <c r="KW343" s="3"/>
      <c r="KX343" s="3"/>
      <c r="KY343" s="3"/>
      <c r="KZ343" s="3"/>
      <c r="LA343" s="3"/>
      <c r="LB343" s="3"/>
      <c r="LC343" s="3"/>
      <c r="LD343" s="3"/>
      <c r="LE343" s="3"/>
      <c r="LF343" s="3"/>
      <c r="LG343" s="3"/>
      <c r="LH343" s="3"/>
      <c r="LI343" s="3"/>
      <c r="LJ343" s="3"/>
      <c r="LK343" s="3"/>
      <c r="LL343" s="3"/>
      <c r="LM343" s="3"/>
      <c r="LN343" s="3"/>
      <c r="LO343" s="3"/>
      <c r="LP343" s="3"/>
      <c r="LQ343" s="3"/>
      <c r="LR343" s="3"/>
      <c r="LS343" s="3"/>
      <c r="LT343" s="3"/>
      <c r="LU343" s="3"/>
      <c r="LV343" s="3"/>
      <c r="LW343" s="3"/>
      <c r="LX343" s="3"/>
      <c r="LY343" s="3"/>
      <c r="LZ343" s="3"/>
      <c r="MA343" s="3"/>
      <c r="MB343" s="3"/>
      <c r="MC343" s="3"/>
      <c r="MD343" s="3"/>
      <c r="ME343" s="3"/>
      <c r="MF343" s="3"/>
      <c r="MG343" s="3"/>
      <c r="MH343" s="3"/>
      <c r="MI343" s="3"/>
      <c r="MJ343" s="3"/>
      <c r="MK343" s="3"/>
      <c r="ML343" s="3"/>
      <c r="MM343" s="3"/>
      <c r="MN343" s="3"/>
      <c r="MO343" s="3"/>
      <c r="MP343" s="3"/>
      <c r="MQ343" s="3"/>
      <c r="MR343" s="3"/>
      <c r="MS343" s="3"/>
      <c r="MT343" s="3"/>
      <c r="MU343" s="3"/>
      <c r="MV343" s="3"/>
      <c r="MW343" s="3"/>
      <c r="MX343" s="3"/>
      <c r="MY343" s="3"/>
      <c r="MZ343" s="3"/>
      <c r="NA343" s="3"/>
      <c r="NB343" s="3"/>
      <c r="NC343" s="3"/>
      <c r="ND343" s="3"/>
      <c r="NE343" s="3"/>
      <c r="NF343" s="3"/>
      <c r="NG343" s="3"/>
      <c r="NH343" s="3"/>
      <c r="NI343" s="3"/>
      <c r="NJ343" s="3"/>
      <c r="NK343" s="3"/>
      <c r="NL343" s="3"/>
      <c r="NM343" s="3"/>
      <c r="NN343" s="3"/>
      <c r="NO343" s="3"/>
      <c r="NP343" s="3"/>
      <c r="NQ343" s="3"/>
      <c r="NR343" s="3"/>
      <c r="NS343" s="3"/>
      <c r="NT343" s="3"/>
      <c r="NU343" s="3"/>
      <c r="NV343" s="3"/>
      <c r="NW343" s="3"/>
      <c r="NX343" s="3"/>
      <c r="NY343" s="3"/>
      <c r="NZ343" s="3"/>
      <c r="OA343" s="3"/>
      <c r="OB343" s="3"/>
      <c r="OC343" s="3"/>
      <c r="OD343" s="3"/>
      <c r="OE343" s="3"/>
      <c r="OF343" s="3"/>
      <c r="OG343" s="3"/>
      <c r="OH343" s="3"/>
      <c r="OI343" s="3"/>
      <c r="OJ343" s="3"/>
      <c r="OK343" s="3"/>
      <c r="OL343" s="3"/>
      <c r="OM343" s="3"/>
      <c r="ON343" s="3"/>
      <c r="OO343" s="3"/>
      <c r="OP343" s="3"/>
      <c r="OQ343" s="3"/>
      <c r="OR343" s="3"/>
      <c r="OS343" s="3"/>
      <c r="OT343" s="3"/>
      <c r="OU343" s="3"/>
      <c r="OV343" s="3"/>
      <c r="OW343" s="3"/>
      <c r="OX343" s="3"/>
      <c r="OY343" s="3"/>
      <c r="OZ343" s="3"/>
      <c r="PA343" s="3"/>
      <c r="PB343" s="3"/>
      <c r="PC343" s="3"/>
      <c r="PD343" s="3"/>
      <c r="PE343" s="3"/>
    </row>
    <row r="344" spans="1:421" s="469" customFormat="1" ht="111" customHeight="1">
      <c r="A344" s="677">
        <v>3</v>
      </c>
      <c r="B344" s="600">
        <v>7000024508</v>
      </c>
      <c r="C344" s="600">
        <v>2540</v>
      </c>
      <c r="D344" s="600">
        <v>110</v>
      </c>
      <c r="E344" s="600">
        <v>10</v>
      </c>
      <c r="F344" s="600" t="s">
        <v>526</v>
      </c>
      <c r="G344" s="599">
        <v>100001244</v>
      </c>
      <c r="H344" s="321"/>
      <c r="I344" s="322"/>
      <c r="J344" s="321"/>
      <c r="K344" s="320"/>
      <c r="L344" s="600" t="s">
        <v>539</v>
      </c>
      <c r="M344" s="600" t="s">
        <v>219</v>
      </c>
      <c r="N344" s="600">
        <v>2</v>
      </c>
      <c r="O344" s="465"/>
      <c r="P344" s="601">
        <v>18</v>
      </c>
      <c r="Q344" s="318" t="str">
        <f t="shared" si="61"/>
        <v>INCLUDED</v>
      </c>
      <c r="R344" s="318" t="str">
        <f t="shared" si="50"/>
        <v>INCLUDED</v>
      </c>
      <c r="S344" s="318" t="str">
        <f t="shared" si="62"/>
        <v>INCLUDED</v>
      </c>
      <c r="T344" s="466">
        <f t="shared" si="52"/>
        <v>0</v>
      </c>
      <c r="U344" s="300">
        <f t="shared" si="53"/>
        <v>0</v>
      </c>
      <c r="V344" s="371">
        <f>Discount!$J$36</f>
        <v>0</v>
      </c>
      <c r="W344" s="300">
        <f t="shared" si="54"/>
        <v>0</v>
      </c>
      <c r="X344" s="301">
        <f t="shared" si="55"/>
        <v>0</v>
      </c>
      <c r="Y344" s="467">
        <f t="shared" si="56"/>
        <v>0</v>
      </c>
      <c r="Z344" s="546">
        <f t="shared" si="57"/>
        <v>0</v>
      </c>
      <c r="AA344" s="467">
        <f t="shared" si="58"/>
        <v>0</v>
      </c>
      <c r="AB344" s="468">
        <f t="shared" si="59"/>
        <v>0</v>
      </c>
      <c r="AC344" s="467">
        <f t="shared" si="60"/>
        <v>0</v>
      </c>
      <c r="AD344" s="468"/>
      <c r="AE344" s="550"/>
      <c r="AF344" s="6"/>
      <c r="AG344" s="6"/>
      <c r="AH344" s="6"/>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c r="FN344" s="3"/>
      <c r="FO344" s="3"/>
      <c r="FP344" s="3"/>
      <c r="FQ344" s="3"/>
      <c r="FR344" s="3"/>
      <c r="FS344" s="3"/>
      <c r="FT344" s="3"/>
      <c r="FU344" s="3"/>
      <c r="FV344" s="3"/>
      <c r="FW344" s="3"/>
      <c r="FX344" s="3"/>
      <c r="FY344" s="3"/>
      <c r="FZ344" s="3"/>
      <c r="GA344" s="3"/>
      <c r="GB344" s="3"/>
      <c r="GC344" s="3"/>
      <c r="GD344" s="3"/>
      <c r="GE344" s="3"/>
      <c r="GF344" s="3"/>
      <c r="GG344" s="3"/>
      <c r="GH344" s="3"/>
      <c r="GI344" s="3"/>
      <c r="GJ344" s="3"/>
      <c r="GK344" s="3"/>
      <c r="GL344" s="3"/>
      <c r="GM344" s="3"/>
      <c r="GN344" s="3"/>
      <c r="GO344" s="3"/>
      <c r="GP344" s="3"/>
      <c r="GQ344" s="3"/>
      <c r="GR344" s="3"/>
      <c r="GS344" s="3"/>
      <c r="GT344" s="3"/>
      <c r="GU344" s="3"/>
      <c r="GV344" s="3"/>
      <c r="GW344" s="3"/>
      <c r="GX344" s="3"/>
      <c r="GY344" s="3"/>
      <c r="GZ344" s="3"/>
      <c r="HA344" s="3"/>
      <c r="HB344" s="3"/>
      <c r="HC344" s="3"/>
      <c r="HD344" s="3"/>
      <c r="HE344" s="3"/>
      <c r="HF344" s="3"/>
      <c r="HG344" s="3"/>
      <c r="HH344" s="3"/>
      <c r="HI344" s="3"/>
      <c r="HJ344" s="3"/>
      <c r="HK344" s="3"/>
      <c r="HL344" s="3"/>
      <c r="HM344" s="3"/>
      <c r="HN344" s="3"/>
      <c r="HO344" s="3"/>
      <c r="HP344" s="3"/>
      <c r="HQ344" s="3"/>
      <c r="HR344" s="3"/>
      <c r="HS344" s="3"/>
      <c r="HT344" s="3"/>
      <c r="HU344" s="3"/>
      <c r="HV344" s="3"/>
      <c r="HW344" s="3"/>
      <c r="HX344" s="3"/>
      <c r="HY344" s="3"/>
      <c r="HZ344" s="3"/>
      <c r="IA344" s="3"/>
      <c r="IB344" s="3"/>
      <c r="IC344" s="3"/>
      <c r="ID344" s="3"/>
      <c r="IE344" s="3"/>
      <c r="IF344" s="3"/>
      <c r="IG344" s="3"/>
      <c r="IH344" s="3"/>
      <c r="II344" s="3"/>
      <c r="IJ344" s="3"/>
      <c r="IK344" s="3"/>
      <c r="IL344" s="3"/>
      <c r="IM344" s="3"/>
      <c r="IN344" s="3"/>
      <c r="IO344" s="3"/>
      <c r="IP344" s="3"/>
      <c r="IQ344" s="3"/>
      <c r="IR344" s="3"/>
      <c r="IS344" s="3"/>
      <c r="IT344" s="3"/>
      <c r="IU344" s="3"/>
      <c r="IV344" s="3"/>
      <c r="IW344" s="3"/>
      <c r="IX344" s="3"/>
      <c r="IY344" s="3"/>
      <c r="IZ344" s="3"/>
      <c r="JA344" s="3"/>
      <c r="JB344" s="3"/>
      <c r="JC344" s="3"/>
      <c r="JD344" s="3"/>
      <c r="JE344" s="3"/>
      <c r="JF344" s="3"/>
      <c r="JG344" s="3"/>
      <c r="JH344" s="3"/>
      <c r="JI344" s="3"/>
      <c r="JJ344" s="3"/>
      <c r="JK344" s="3"/>
      <c r="JL344" s="3"/>
      <c r="JM344" s="3"/>
      <c r="JN344" s="3"/>
      <c r="JO344" s="3"/>
      <c r="JP344" s="3"/>
      <c r="JQ344" s="3"/>
      <c r="JR344" s="3"/>
      <c r="JS344" s="3"/>
      <c r="JT344" s="3"/>
      <c r="JU344" s="3"/>
      <c r="JV344" s="3"/>
      <c r="JW344" s="3"/>
      <c r="JX344" s="3"/>
      <c r="JY344" s="3"/>
      <c r="JZ344" s="3"/>
      <c r="KA344" s="3"/>
      <c r="KB344" s="3"/>
      <c r="KC344" s="3"/>
      <c r="KD344" s="3"/>
      <c r="KE344" s="3"/>
      <c r="KF344" s="3"/>
      <c r="KG344" s="3"/>
      <c r="KH344" s="3"/>
      <c r="KI344" s="3"/>
      <c r="KJ344" s="3"/>
      <c r="KK344" s="3"/>
      <c r="KL344" s="3"/>
      <c r="KM344" s="3"/>
      <c r="KN344" s="3"/>
      <c r="KO344" s="3"/>
      <c r="KP344" s="3"/>
      <c r="KQ344" s="3"/>
      <c r="KR344" s="3"/>
      <c r="KS344" s="3"/>
      <c r="KT344" s="3"/>
      <c r="KU344" s="3"/>
      <c r="KV344" s="3"/>
      <c r="KW344" s="3"/>
      <c r="KX344" s="3"/>
      <c r="KY344" s="3"/>
      <c r="KZ344" s="3"/>
      <c r="LA344" s="3"/>
      <c r="LB344" s="3"/>
      <c r="LC344" s="3"/>
      <c r="LD344" s="3"/>
      <c r="LE344" s="3"/>
      <c r="LF344" s="3"/>
      <c r="LG344" s="3"/>
      <c r="LH344" s="3"/>
      <c r="LI344" s="3"/>
      <c r="LJ344" s="3"/>
      <c r="LK344" s="3"/>
      <c r="LL344" s="3"/>
      <c r="LM344" s="3"/>
      <c r="LN344" s="3"/>
      <c r="LO344" s="3"/>
      <c r="LP344" s="3"/>
      <c r="LQ344" s="3"/>
      <c r="LR344" s="3"/>
      <c r="LS344" s="3"/>
      <c r="LT344" s="3"/>
      <c r="LU344" s="3"/>
      <c r="LV344" s="3"/>
      <c r="LW344" s="3"/>
      <c r="LX344" s="3"/>
      <c r="LY344" s="3"/>
      <c r="LZ344" s="3"/>
      <c r="MA344" s="3"/>
      <c r="MB344" s="3"/>
      <c r="MC344" s="3"/>
      <c r="MD344" s="3"/>
      <c r="ME344" s="3"/>
      <c r="MF344" s="3"/>
      <c r="MG344" s="3"/>
      <c r="MH344" s="3"/>
      <c r="MI344" s="3"/>
      <c r="MJ344" s="3"/>
      <c r="MK344" s="3"/>
      <c r="ML344" s="3"/>
      <c r="MM344" s="3"/>
      <c r="MN344" s="3"/>
      <c r="MO344" s="3"/>
      <c r="MP344" s="3"/>
      <c r="MQ344" s="3"/>
      <c r="MR344" s="3"/>
      <c r="MS344" s="3"/>
      <c r="MT344" s="3"/>
      <c r="MU344" s="3"/>
      <c r="MV344" s="3"/>
      <c r="MW344" s="3"/>
      <c r="MX344" s="3"/>
      <c r="MY344" s="3"/>
      <c r="MZ344" s="3"/>
      <c r="NA344" s="3"/>
      <c r="NB344" s="3"/>
      <c r="NC344" s="3"/>
      <c r="ND344" s="3"/>
      <c r="NE344" s="3"/>
      <c r="NF344" s="3"/>
      <c r="NG344" s="3"/>
      <c r="NH344" s="3"/>
      <c r="NI344" s="3"/>
      <c r="NJ344" s="3"/>
      <c r="NK344" s="3"/>
      <c r="NL344" s="3"/>
      <c r="NM344" s="3"/>
      <c r="NN344" s="3"/>
      <c r="NO344" s="3"/>
      <c r="NP344" s="3"/>
      <c r="NQ344" s="3"/>
      <c r="NR344" s="3"/>
      <c r="NS344" s="3"/>
      <c r="NT344" s="3"/>
      <c r="NU344" s="3"/>
      <c r="NV344" s="3"/>
      <c r="NW344" s="3"/>
      <c r="NX344" s="3"/>
      <c r="NY344" s="3"/>
      <c r="NZ344" s="3"/>
      <c r="OA344" s="3"/>
      <c r="OB344" s="3"/>
      <c r="OC344" s="3"/>
      <c r="OD344" s="3"/>
      <c r="OE344" s="3"/>
      <c r="OF344" s="3"/>
      <c r="OG344" s="3"/>
      <c r="OH344" s="3"/>
      <c r="OI344" s="3"/>
      <c r="OJ344" s="3"/>
      <c r="OK344" s="3"/>
      <c r="OL344" s="3"/>
      <c r="OM344" s="3"/>
      <c r="ON344" s="3"/>
      <c r="OO344" s="3"/>
      <c r="OP344" s="3"/>
      <c r="OQ344" s="3"/>
      <c r="OR344" s="3"/>
      <c r="OS344" s="3"/>
      <c r="OT344" s="3"/>
      <c r="OU344" s="3"/>
      <c r="OV344" s="3"/>
      <c r="OW344" s="3"/>
      <c r="OX344" s="3"/>
      <c r="OY344" s="3"/>
      <c r="OZ344" s="3"/>
      <c r="PA344" s="3"/>
      <c r="PB344" s="3"/>
      <c r="PC344" s="3"/>
      <c r="PD344" s="3"/>
      <c r="PE344" s="3"/>
    </row>
    <row r="345" spans="1:421" s="469" customFormat="1" ht="111" customHeight="1">
      <c r="A345" s="677">
        <v>4</v>
      </c>
      <c r="B345" s="600">
        <v>7000024508</v>
      </c>
      <c r="C345" s="600">
        <v>2540</v>
      </c>
      <c r="D345" s="600">
        <v>110</v>
      </c>
      <c r="E345" s="600">
        <v>20</v>
      </c>
      <c r="F345" s="600" t="s">
        <v>526</v>
      </c>
      <c r="G345" s="599">
        <v>100001245</v>
      </c>
      <c r="H345" s="321"/>
      <c r="I345" s="322"/>
      <c r="J345" s="321"/>
      <c r="K345" s="320"/>
      <c r="L345" s="600" t="s">
        <v>540</v>
      </c>
      <c r="M345" s="600" t="s">
        <v>219</v>
      </c>
      <c r="N345" s="600">
        <v>14</v>
      </c>
      <c r="O345" s="465"/>
      <c r="P345" s="601">
        <v>18</v>
      </c>
      <c r="Q345" s="318" t="str">
        <f t="shared" si="61"/>
        <v>INCLUDED</v>
      </c>
      <c r="R345" s="318" t="str">
        <f t="shared" si="50"/>
        <v>INCLUDED</v>
      </c>
      <c r="S345" s="318" t="str">
        <f t="shared" si="62"/>
        <v>INCLUDED</v>
      </c>
      <c r="T345" s="466">
        <f t="shared" si="52"/>
        <v>0</v>
      </c>
      <c r="U345" s="300">
        <f t="shared" si="53"/>
        <v>0</v>
      </c>
      <c r="V345" s="371">
        <f>Discount!$J$36</f>
        <v>0</v>
      </c>
      <c r="W345" s="300">
        <f t="shared" si="54"/>
        <v>0</v>
      </c>
      <c r="X345" s="301">
        <f t="shared" si="55"/>
        <v>0</v>
      </c>
      <c r="Y345" s="467">
        <f t="shared" si="56"/>
        <v>0</v>
      </c>
      <c r="Z345" s="546">
        <f t="shared" si="57"/>
        <v>0</v>
      </c>
      <c r="AA345" s="467">
        <f t="shared" si="58"/>
        <v>0</v>
      </c>
      <c r="AB345" s="468">
        <f t="shared" si="59"/>
        <v>0</v>
      </c>
      <c r="AC345" s="467">
        <f t="shared" si="60"/>
        <v>0</v>
      </c>
      <c r="AD345" s="468"/>
      <c r="AE345" s="550"/>
      <c r="AF345" s="6"/>
      <c r="AG345" s="6"/>
      <c r="AH345" s="6"/>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c r="FN345" s="3"/>
      <c r="FO345" s="3"/>
      <c r="FP345" s="3"/>
      <c r="FQ345" s="3"/>
      <c r="FR345" s="3"/>
      <c r="FS345" s="3"/>
      <c r="FT345" s="3"/>
      <c r="FU345" s="3"/>
      <c r="FV345" s="3"/>
      <c r="FW345" s="3"/>
      <c r="FX345" s="3"/>
      <c r="FY345" s="3"/>
      <c r="FZ345" s="3"/>
      <c r="GA345" s="3"/>
      <c r="GB345" s="3"/>
      <c r="GC345" s="3"/>
      <c r="GD345" s="3"/>
      <c r="GE345" s="3"/>
      <c r="GF345" s="3"/>
      <c r="GG345" s="3"/>
      <c r="GH345" s="3"/>
      <c r="GI345" s="3"/>
      <c r="GJ345" s="3"/>
      <c r="GK345" s="3"/>
      <c r="GL345" s="3"/>
      <c r="GM345" s="3"/>
      <c r="GN345" s="3"/>
      <c r="GO345" s="3"/>
      <c r="GP345" s="3"/>
      <c r="GQ345" s="3"/>
      <c r="GR345" s="3"/>
      <c r="GS345" s="3"/>
      <c r="GT345" s="3"/>
      <c r="GU345" s="3"/>
      <c r="GV345" s="3"/>
      <c r="GW345" s="3"/>
      <c r="GX345" s="3"/>
      <c r="GY345" s="3"/>
      <c r="GZ345" s="3"/>
      <c r="HA345" s="3"/>
      <c r="HB345" s="3"/>
      <c r="HC345" s="3"/>
      <c r="HD345" s="3"/>
      <c r="HE345" s="3"/>
      <c r="HF345" s="3"/>
      <c r="HG345" s="3"/>
      <c r="HH345" s="3"/>
      <c r="HI345" s="3"/>
      <c r="HJ345" s="3"/>
      <c r="HK345" s="3"/>
      <c r="HL345" s="3"/>
      <c r="HM345" s="3"/>
      <c r="HN345" s="3"/>
      <c r="HO345" s="3"/>
      <c r="HP345" s="3"/>
      <c r="HQ345" s="3"/>
      <c r="HR345" s="3"/>
      <c r="HS345" s="3"/>
      <c r="HT345" s="3"/>
      <c r="HU345" s="3"/>
      <c r="HV345" s="3"/>
      <c r="HW345" s="3"/>
      <c r="HX345" s="3"/>
      <c r="HY345" s="3"/>
      <c r="HZ345" s="3"/>
      <c r="IA345" s="3"/>
      <c r="IB345" s="3"/>
      <c r="IC345" s="3"/>
      <c r="ID345" s="3"/>
      <c r="IE345" s="3"/>
      <c r="IF345" s="3"/>
      <c r="IG345" s="3"/>
      <c r="IH345" s="3"/>
      <c r="II345" s="3"/>
      <c r="IJ345" s="3"/>
      <c r="IK345" s="3"/>
      <c r="IL345" s="3"/>
      <c r="IM345" s="3"/>
      <c r="IN345" s="3"/>
      <c r="IO345" s="3"/>
      <c r="IP345" s="3"/>
      <c r="IQ345" s="3"/>
      <c r="IR345" s="3"/>
      <c r="IS345" s="3"/>
      <c r="IT345" s="3"/>
      <c r="IU345" s="3"/>
      <c r="IV345" s="3"/>
      <c r="IW345" s="3"/>
      <c r="IX345" s="3"/>
      <c r="IY345" s="3"/>
      <c r="IZ345" s="3"/>
      <c r="JA345" s="3"/>
      <c r="JB345" s="3"/>
      <c r="JC345" s="3"/>
      <c r="JD345" s="3"/>
      <c r="JE345" s="3"/>
      <c r="JF345" s="3"/>
      <c r="JG345" s="3"/>
      <c r="JH345" s="3"/>
      <c r="JI345" s="3"/>
      <c r="JJ345" s="3"/>
      <c r="JK345" s="3"/>
      <c r="JL345" s="3"/>
      <c r="JM345" s="3"/>
      <c r="JN345" s="3"/>
      <c r="JO345" s="3"/>
      <c r="JP345" s="3"/>
      <c r="JQ345" s="3"/>
      <c r="JR345" s="3"/>
      <c r="JS345" s="3"/>
      <c r="JT345" s="3"/>
      <c r="JU345" s="3"/>
      <c r="JV345" s="3"/>
      <c r="JW345" s="3"/>
      <c r="JX345" s="3"/>
      <c r="JY345" s="3"/>
      <c r="JZ345" s="3"/>
      <c r="KA345" s="3"/>
      <c r="KB345" s="3"/>
      <c r="KC345" s="3"/>
      <c r="KD345" s="3"/>
      <c r="KE345" s="3"/>
      <c r="KF345" s="3"/>
      <c r="KG345" s="3"/>
      <c r="KH345" s="3"/>
      <c r="KI345" s="3"/>
      <c r="KJ345" s="3"/>
      <c r="KK345" s="3"/>
      <c r="KL345" s="3"/>
      <c r="KM345" s="3"/>
      <c r="KN345" s="3"/>
      <c r="KO345" s="3"/>
      <c r="KP345" s="3"/>
      <c r="KQ345" s="3"/>
      <c r="KR345" s="3"/>
      <c r="KS345" s="3"/>
      <c r="KT345" s="3"/>
      <c r="KU345" s="3"/>
      <c r="KV345" s="3"/>
      <c r="KW345" s="3"/>
      <c r="KX345" s="3"/>
      <c r="KY345" s="3"/>
      <c r="KZ345" s="3"/>
      <c r="LA345" s="3"/>
      <c r="LB345" s="3"/>
      <c r="LC345" s="3"/>
      <c r="LD345" s="3"/>
      <c r="LE345" s="3"/>
      <c r="LF345" s="3"/>
      <c r="LG345" s="3"/>
      <c r="LH345" s="3"/>
      <c r="LI345" s="3"/>
      <c r="LJ345" s="3"/>
      <c r="LK345" s="3"/>
      <c r="LL345" s="3"/>
      <c r="LM345" s="3"/>
      <c r="LN345" s="3"/>
      <c r="LO345" s="3"/>
      <c r="LP345" s="3"/>
      <c r="LQ345" s="3"/>
      <c r="LR345" s="3"/>
      <c r="LS345" s="3"/>
      <c r="LT345" s="3"/>
      <c r="LU345" s="3"/>
      <c r="LV345" s="3"/>
      <c r="LW345" s="3"/>
      <c r="LX345" s="3"/>
      <c r="LY345" s="3"/>
      <c r="LZ345" s="3"/>
      <c r="MA345" s="3"/>
      <c r="MB345" s="3"/>
      <c r="MC345" s="3"/>
      <c r="MD345" s="3"/>
      <c r="ME345" s="3"/>
      <c r="MF345" s="3"/>
      <c r="MG345" s="3"/>
      <c r="MH345" s="3"/>
      <c r="MI345" s="3"/>
      <c r="MJ345" s="3"/>
      <c r="MK345" s="3"/>
      <c r="ML345" s="3"/>
      <c r="MM345" s="3"/>
      <c r="MN345" s="3"/>
      <c r="MO345" s="3"/>
      <c r="MP345" s="3"/>
      <c r="MQ345" s="3"/>
      <c r="MR345" s="3"/>
      <c r="MS345" s="3"/>
      <c r="MT345" s="3"/>
      <c r="MU345" s="3"/>
      <c r="MV345" s="3"/>
      <c r="MW345" s="3"/>
      <c r="MX345" s="3"/>
      <c r="MY345" s="3"/>
      <c r="MZ345" s="3"/>
      <c r="NA345" s="3"/>
      <c r="NB345" s="3"/>
      <c r="NC345" s="3"/>
      <c r="ND345" s="3"/>
      <c r="NE345" s="3"/>
      <c r="NF345" s="3"/>
      <c r="NG345" s="3"/>
      <c r="NH345" s="3"/>
      <c r="NI345" s="3"/>
      <c r="NJ345" s="3"/>
      <c r="NK345" s="3"/>
      <c r="NL345" s="3"/>
      <c r="NM345" s="3"/>
      <c r="NN345" s="3"/>
      <c r="NO345" s="3"/>
      <c r="NP345" s="3"/>
      <c r="NQ345" s="3"/>
      <c r="NR345" s="3"/>
      <c r="NS345" s="3"/>
      <c r="NT345" s="3"/>
      <c r="NU345" s="3"/>
      <c r="NV345" s="3"/>
      <c r="NW345" s="3"/>
      <c r="NX345" s="3"/>
      <c r="NY345" s="3"/>
      <c r="NZ345" s="3"/>
      <c r="OA345" s="3"/>
      <c r="OB345" s="3"/>
      <c r="OC345" s="3"/>
      <c r="OD345" s="3"/>
      <c r="OE345" s="3"/>
      <c r="OF345" s="3"/>
      <c r="OG345" s="3"/>
      <c r="OH345" s="3"/>
      <c r="OI345" s="3"/>
      <c r="OJ345" s="3"/>
      <c r="OK345" s="3"/>
      <c r="OL345" s="3"/>
      <c r="OM345" s="3"/>
      <c r="ON345" s="3"/>
      <c r="OO345" s="3"/>
      <c r="OP345" s="3"/>
      <c r="OQ345" s="3"/>
      <c r="OR345" s="3"/>
      <c r="OS345" s="3"/>
      <c r="OT345" s="3"/>
      <c r="OU345" s="3"/>
      <c r="OV345" s="3"/>
      <c r="OW345" s="3"/>
      <c r="OX345" s="3"/>
      <c r="OY345" s="3"/>
      <c r="OZ345" s="3"/>
      <c r="PA345" s="3"/>
      <c r="PB345" s="3"/>
      <c r="PC345" s="3"/>
      <c r="PD345" s="3"/>
      <c r="PE345" s="3"/>
    </row>
    <row r="346" spans="1:421" s="469" customFormat="1" ht="111" customHeight="1">
      <c r="A346" s="677">
        <v>5</v>
      </c>
      <c r="B346" s="600">
        <v>7000024508</v>
      </c>
      <c r="C346" s="600">
        <v>2540</v>
      </c>
      <c r="D346" s="600">
        <v>110</v>
      </c>
      <c r="E346" s="600">
        <v>30</v>
      </c>
      <c r="F346" s="600" t="s">
        <v>526</v>
      </c>
      <c r="G346" s="599">
        <v>100001246</v>
      </c>
      <c r="H346" s="321"/>
      <c r="I346" s="322"/>
      <c r="J346" s="321"/>
      <c r="K346" s="320"/>
      <c r="L346" s="600" t="s">
        <v>541</v>
      </c>
      <c r="M346" s="600" t="s">
        <v>219</v>
      </c>
      <c r="N346" s="600">
        <v>1</v>
      </c>
      <c r="O346" s="465"/>
      <c r="P346" s="601">
        <v>18</v>
      </c>
      <c r="Q346" s="318" t="str">
        <f t="shared" si="61"/>
        <v>INCLUDED</v>
      </c>
      <c r="R346" s="318" t="str">
        <f t="shared" si="50"/>
        <v>INCLUDED</v>
      </c>
      <c r="S346" s="318" t="str">
        <f t="shared" si="62"/>
        <v>INCLUDED</v>
      </c>
      <c r="T346" s="466">
        <f t="shared" si="52"/>
        <v>0</v>
      </c>
      <c r="U346" s="300">
        <f t="shared" si="53"/>
        <v>0</v>
      </c>
      <c r="V346" s="371">
        <f>Discount!$J$36</f>
        <v>0</v>
      </c>
      <c r="W346" s="300">
        <f t="shared" si="54"/>
        <v>0</v>
      </c>
      <c r="X346" s="301">
        <f t="shared" si="55"/>
        <v>0</v>
      </c>
      <c r="Y346" s="467">
        <f t="shared" si="56"/>
        <v>0</v>
      </c>
      <c r="Z346" s="546">
        <f t="shared" si="57"/>
        <v>0</v>
      </c>
      <c r="AA346" s="467">
        <f t="shared" si="58"/>
        <v>0</v>
      </c>
      <c r="AB346" s="468">
        <f t="shared" si="59"/>
        <v>0</v>
      </c>
      <c r="AC346" s="467">
        <f t="shared" si="60"/>
        <v>0</v>
      </c>
      <c r="AD346" s="468"/>
      <c r="AE346" s="550"/>
      <c r="AF346" s="6"/>
      <c r="AG346" s="6"/>
      <c r="AH346" s="6"/>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c r="FN346" s="3"/>
      <c r="FO346" s="3"/>
      <c r="FP346" s="3"/>
      <c r="FQ346" s="3"/>
      <c r="FR346" s="3"/>
      <c r="FS346" s="3"/>
      <c r="FT346" s="3"/>
      <c r="FU346" s="3"/>
      <c r="FV346" s="3"/>
      <c r="FW346" s="3"/>
      <c r="FX346" s="3"/>
      <c r="FY346" s="3"/>
      <c r="FZ346" s="3"/>
      <c r="GA346" s="3"/>
      <c r="GB346" s="3"/>
      <c r="GC346" s="3"/>
      <c r="GD346" s="3"/>
      <c r="GE346" s="3"/>
      <c r="GF346" s="3"/>
      <c r="GG346" s="3"/>
      <c r="GH346" s="3"/>
      <c r="GI346" s="3"/>
      <c r="GJ346" s="3"/>
      <c r="GK346" s="3"/>
      <c r="GL346" s="3"/>
      <c r="GM346" s="3"/>
      <c r="GN346" s="3"/>
      <c r="GO346" s="3"/>
      <c r="GP346" s="3"/>
      <c r="GQ346" s="3"/>
      <c r="GR346" s="3"/>
      <c r="GS346" s="3"/>
      <c r="GT346" s="3"/>
      <c r="GU346" s="3"/>
      <c r="GV346" s="3"/>
      <c r="GW346" s="3"/>
      <c r="GX346" s="3"/>
      <c r="GY346" s="3"/>
      <c r="GZ346" s="3"/>
      <c r="HA346" s="3"/>
      <c r="HB346" s="3"/>
      <c r="HC346" s="3"/>
      <c r="HD346" s="3"/>
      <c r="HE346" s="3"/>
      <c r="HF346" s="3"/>
      <c r="HG346" s="3"/>
      <c r="HH346" s="3"/>
      <c r="HI346" s="3"/>
      <c r="HJ346" s="3"/>
      <c r="HK346" s="3"/>
      <c r="HL346" s="3"/>
      <c r="HM346" s="3"/>
      <c r="HN346" s="3"/>
      <c r="HO346" s="3"/>
      <c r="HP346" s="3"/>
      <c r="HQ346" s="3"/>
      <c r="HR346" s="3"/>
      <c r="HS346" s="3"/>
      <c r="HT346" s="3"/>
      <c r="HU346" s="3"/>
      <c r="HV346" s="3"/>
      <c r="HW346" s="3"/>
      <c r="HX346" s="3"/>
      <c r="HY346" s="3"/>
      <c r="HZ346" s="3"/>
      <c r="IA346" s="3"/>
      <c r="IB346" s="3"/>
      <c r="IC346" s="3"/>
      <c r="ID346" s="3"/>
      <c r="IE346" s="3"/>
      <c r="IF346" s="3"/>
      <c r="IG346" s="3"/>
      <c r="IH346" s="3"/>
      <c r="II346" s="3"/>
      <c r="IJ346" s="3"/>
      <c r="IK346" s="3"/>
      <c r="IL346" s="3"/>
      <c r="IM346" s="3"/>
      <c r="IN346" s="3"/>
      <c r="IO346" s="3"/>
      <c r="IP346" s="3"/>
      <c r="IQ346" s="3"/>
      <c r="IR346" s="3"/>
      <c r="IS346" s="3"/>
      <c r="IT346" s="3"/>
      <c r="IU346" s="3"/>
      <c r="IV346" s="3"/>
      <c r="IW346" s="3"/>
      <c r="IX346" s="3"/>
      <c r="IY346" s="3"/>
      <c r="IZ346" s="3"/>
      <c r="JA346" s="3"/>
      <c r="JB346" s="3"/>
      <c r="JC346" s="3"/>
      <c r="JD346" s="3"/>
      <c r="JE346" s="3"/>
      <c r="JF346" s="3"/>
      <c r="JG346" s="3"/>
      <c r="JH346" s="3"/>
      <c r="JI346" s="3"/>
      <c r="JJ346" s="3"/>
      <c r="JK346" s="3"/>
      <c r="JL346" s="3"/>
      <c r="JM346" s="3"/>
      <c r="JN346" s="3"/>
      <c r="JO346" s="3"/>
      <c r="JP346" s="3"/>
      <c r="JQ346" s="3"/>
      <c r="JR346" s="3"/>
      <c r="JS346" s="3"/>
      <c r="JT346" s="3"/>
      <c r="JU346" s="3"/>
      <c r="JV346" s="3"/>
      <c r="JW346" s="3"/>
      <c r="JX346" s="3"/>
      <c r="JY346" s="3"/>
      <c r="JZ346" s="3"/>
      <c r="KA346" s="3"/>
      <c r="KB346" s="3"/>
      <c r="KC346" s="3"/>
      <c r="KD346" s="3"/>
      <c r="KE346" s="3"/>
      <c r="KF346" s="3"/>
      <c r="KG346" s="3"/>
      <c r="KH346" s="3"/>
      <c r="KI346" s="3"/>
      <c r="KJ346" s="3"/>
      <c r="KK346" s="3"/>
      <c r="KL346" s="3"/>
      <c r="KM346" s="3"/>
      <c r="KN346" s="3"/>
      <c r="KO346" s="3"/>
      <c r="KP346" s="3"/>
      <c r="KQ346" s="3"/>
      <c r="KR346" s="3"/>
      <c r="KS346" s="3"/>
      <c r="KT346" s="3"/>
      <c r="KU346" s="3"/>
      <c r="KV346" s="3"/>
      <c r="KW346" s="3"/>
      <c r="KX346" s="3"/>
      <c r="KY346" s="3"/>
      <c r="KZ346" s="3"/>
      <c r="LA346" s="3"/>
      <c r="LB346" s="3"/>
      <c r="LC346" s="3"/>
      <c r="LD346" s="3"/>
      <c r="LE346" s="3"/>
      <c r="LF346" s="3"/>
      <c r="LG346" s="3"/>
      <c r="LH346" s="3"/>
      <c r="LI346" s="3"/>
      <c r="LJ346" s="3"/>
      <c r="LK346" s="3"/>
      <c r="LL346" s="3"/>
      <c r="LM346" s="3"/>
      <c r="LN346" s="3"/>
      <c r="LO346" s="3"/>
      <c r="LP346" s="3"/>
      <c r="LQ346" s="3"/>
      <c r="LR346" s="3"/>
      <c r="LS346" s="3"/>
      <c r="LT346" s="3"/>
      <c r="LU346" s="3"/>
      <c r="LV346" s="3"/>
      <c r="LW346" s="3"/>
      <c r="LX346" s="3"/>
      <c r="LY346" s="3"/>
      <c r="LZ346" s="3"/>
      <c r="MA346" s="3"/>
      <c r="MB346" s="3"/>
      <c r="MC346" s="3"/>
      <c r="MD346" s="3"/>
      <c r="ME346" s="3"/>
      <c r="MF346" s="3"/>
      <c r="MG346" s="3"/>
      <c r="MH346" s="3"/>
      <c r="MI346" s="3"/>
      <c r="MJ346" s="3"/>
      <c r="MK346" s="3"/>
      <c r="ML346" s="3"/>
      <c r="MM346" s="3"/>
      <c r="MN346" s="3"/>
      <c r="MO346" s="3"/>
      <c r="MP346" s="3"/>
      <c r="MQ346" s="3"/>
      <c r="MR346" s="3"/>
      <c r="MS346" s="3"/>
      <c r="MT346" s="3"/>
      <c r="MU346" s="3"/>
      <c r="MV346" s="3"/>
      <c r="MW346" s="3"/>
      <c r="MX346" s="3"/>
      <c r="MY346" s="3"/>
      <c r="MZ346" s="3"/>
      <c r="NA346" s="3"/>
      <c r="NB346" s="3"/>
      <c r="NC346" s="3"/>
      <c r="ND346" s="3"/>
      <c r="NE346" s="3"/>
      <c r="NF346" s="3"/>
      <c r="NG346" s="3"/>
      <c r="NH346" s="3"/>
      <c r="NI346" s="3"/>
      <c r="NJ346" s="3"/>
      <c r="NK346" s="3"/>
      <c r="NL346" s="3"/>
      <c r="NM346" s="3"/>
      <c r="NN346" s="3"/>
      <c r="NO346" s="3"/>
      <c r="NP346" s="3"/>
      <c r="NQ346" s="3"/>
      <c r="NR346" s="3"/>
      <c r="NS346" s="3"/>
      <c r="NT346" s="3"/>
      <c r="NU346" s="3"/>
      <c r="NV346" s="3"/>
      <c r="NW346" s="3"/>
      <c r="NX346" s="3"/>
      <c r="NY346" s="3"/>
      <c r="NZ346" s="3"/>
      <c r="OA346" s="3"/>
      <c r="OB346" s="3"/>
      <c r="OC346" s="3"/>
      <c r="OD346" s="3"/>
      <c r="OE346" s="3"/>
      <c r="OF346" s="3"/>
      <c r="OG346" s="3"/>
      <c r="OH346" s="3"/>
      <c r="OI346" s="3"/>
      <c r="OJ346" s="3"/>
      <c r="OK346" s="3"/>
      <c r="OL346" s="3"/>
      <c r="OM346" s="3"/>
      <c r="ON346" s="3"/>
      <c r="OO346" s="3"/>
      <c r="OP346" s="3"/>
      <c r="OQ346" s="3"/>
      <c r="OR346" s="3"/>
      <c r="OS346" s="3"/>
      <c r="OT346" s="3"/>
      <c r="OU346" s="3"/>
      <c r="OV346" s="3"/>
      <c r="OW346" s="3"/>
      <c r="OX346" s="3"/>
      <c r="OY346" s="3"/>
      <c r="OZ346" s="3"/>
      <c r="PA346" s="3"/>
      <c r="PB346" s="3"/>
      <c r="PC346" s="3"/>
      <c r="PD346" s="3"/>
      <c r="PE346" s="3"/>
    </row>
    <row r="347" spans="1:421" s="469" customFormat="1" ht="111" customHeight="1">
      <c r="A347" s="677">
        <v>6</v>
      </c>
      <c r="B347" s="600">
        <v>7000024508</v>
      </c>
      <c r="C347" s="600">
        <v>2550</v>
      </c>
      <c r="D347" s="600">
        <v>120</v>
      </c>
      <c r="E347" s="600">
        <v>10</v>
      </c>
      <c r="F347" s="600" t="s">
        <v>527</v>
      </c>
      <c r="G347" s="599">
        <v>100044200</v>
      </c>
      <c r="H347" s="321"/>
      <c r="I347" s="322"/>
      <c r="J347" s="321"/>
      <c r="K347" s="320"/>
      <c r="L347" s="600" t="s">
        <v>542</v>
      </c>
      <c r="M347" s="600" t="s">
        <v>219</v>
      </c>
      <c r="N347" s="600">
        <v>8</v>
      </c>
      <c r="O347" s="465"/>
      <c r="P347" s="601">
        <v>18</v>
      </c>
      <c r="Q347" s="318" t="str">
        <f t="shared" si="61"/>
        <v>INCLUDED</v>
      </c>
      <c r="R347" s="318" t="str">
        <f t="shared" si="50"/>
        <v>INCLUDED</v>
      </c>
      <c r="S347" s="318" t="str">
        <f t="shared" si="62"/>
        <v>INCLUDED</v>
      </c>
      <c r="T347" s="466">
        <f t="shared" si="52"/>
        <v>0</v>
      </c>
      <c r="U347" s="300">
        <f t="shared" si="53"/>
        <v>0</v>
      </c>
      <c r="V347" s="371">
        <f>Discount!$J$36</f>
        <v>0</v>
      </c>
      <c r="W347" s="300">
        <f t="shared" si="54"/>
        <v>0</v>
      </c>
      <c r="X347" s="301">
        <f t="shared" si="55"/>
        <v>0</v>
      </c>
      <c r="Y347" s="467">
        <f t="shared" si="56"/>
        <v>0</v>
      </c>
      <c r="Z347" s="546">
        <f t="shared" si="57"/>
        <v>0</v>
      </c>
      <c r="AA347" s="467">
        <f t="shared" si="58"/>
        <v>0</v>
      </c>
      <c r="AB347" s="468">
        <f t="shared" si="59"/>
        <v>0</v>
      </c>
      <c r="AC347" s="467">
        <f t="shared" si="60"/>
        <v>0</v>
      </c>
      <c r="AD347" s="468"/>
      <c r="AE347" s="550"/>
      <c r="AF347" s="6"/>
      <c r="AG347" s="6"/>
      <c r="AH347" s="6"/>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c r="FN347" s="3"/>
      <c r="FO347" s="3"/>
      <c r="FP347" s="3"/>
      <c r="FQ347" s="3"/>
      <c r="FR347" s="3"/>
      <c r="FS347" s="3"/>
      <c r="FT347" s="3"/>
      <c r="FU347" s="3"/>
      <c r="FV347" s="3"/>
      <c r="FW347" s="3"/>
      <c r="FX347" s="3"/>
      <c r="FY347" s="3"/>
      <c r="FZ347" s="3"/>
      <c r="GA347" s="3"/>
      <c r="GB347" s="3"/>
      <c r="GC347" s="3"/>
      <c r="GD347" s="3"/>
      <c r="GE347" s="3"/>
      <c r="GF347" s="3"/>
      <c r="GG347" s="3"/>
      <c r="GH347" s="3"/>
      <c r="GI347" s="3"/>
      <c r="GJ347" s="3"/>
      <c r="GK347" s="3"/>
      <c r="GL347" s="3"/>
      <c r="GM347" s="3"/>
      <c r="GN347" s="3"/>
      <c r="GO347" s="3"/>
      <c r="GP347" s="3"/>
      <c r="GQ347" s="3"/>
      <c r="GR347" s="3"/>
      <c r="GS347" s="3"/>
      <c r="GT347" s="3"/>
      <c r="GU347" s="3"/>
      <c r="GV347" s="3"/>
      <c r="GW347" s="3"/>
      <c r="GX347" s="3"/>
      <c r="GY347" s="3"/>
      <c r="GZ347" s="3"/>
      <c r="HA347" s="3"/>
      <c r="HB347" s="3"/>
      <c r="HC347" s="3"/>
      <c r="HD347" s="3"/>
      <c r="HE347" s="3"/>
      <c r="HF347" s="3"/>
      <c r="HG347" s="3"/>
      <c r="HH347" s="3"/>
      <c r="HI347" s="3"/>
      <c r="HJ347" s="3"/>
      <c r="HK347" s="3"/>
      <c r="HL347" s="3"/>
      <c r="HM347" s="3"/>
      <c r="HN347" s="3"/>
      <c r="HO347" s="3"/>
      <c r="HP347" s="3"/>
      <c r="HQ347" s="3"/>
      <c r="HR347" s="3"/>
      <c r="HS347" s="3"/>
      <c r="HT347" s="3"/>
      <c r="HU347" s="3"/>
      <c r="HV347" s="3"/>
      <c r="HW347" s="3"/>
      <c r="HX347" s="3"/>
      <c r="HY347" s="3"/>
      <c r="HZ347" s="3"/>
      <c r="IA347" s="3"/>
      <c r="IB347" s="3"/>
      <c r="IC347" s="3"/>
      <c r="ID347" s="3"/>
      <c r="IE347" s="3"/>
      <c r="IF347" s="3"/>
      <c r="IG347" s="3"/>
      <c r="IH347" s="3"/>
      <c r="II347" s="3"/>
      <c r="IJ347" s="3"/>
      <c r="IK347" s="3"/>
      <c r="IL347" s="3"/>
      <c r="IM347" s="3"/>
      <c r="IN347" s="3"/>
      <c r="IO347" s="3"/>
      <c r="IP347" s="3"/>
      <c r="IQ347" s="3"/>
      <c r="IR347" s="3"/>
      <c r="IS347" s="3"/>
      <c r="IT347" s="3"/>
      <c r="IU347" s="3"/>
      <c r="IV347" s="3"/>
      <c r="IW347" s="3"/>
      <c r="IX347" s="3"/>
      <c r="IY347" s="3"/>
      <c r="IZ347" s="3"/>
      <c r="JA347" s="3"/>
      <c r="JB347" s="3"/>
      <c r="JC347" s="3"/>
      <c r="JD347" s="3"/>
      <c r="JE347" s="3"/>
      <c r="JF347" s="3"/>
      <c r="JG347" s="3"/>
      <c r="JH347" s="3"/>
      <c r="JI347" s="3"/>
      <c r="JJ347" s="3"/>
      <c r="JK347" s="3"/>
      <c r="JL347" s="3"/>
      <c r="JM347" s="3"/>
      <c r="JN347" s="3"/>
      <c r="JO347" s="3"/>
      <c r="JP347" s="3"/>
      <c r="JQ347" s="3"/>
      <c r="JR347" s="3"/>
      <c r="JS347" s="3"/>
      <c r="JT347" s="3"/>
      <c r="JU347" s="3"/>
      <c r="JV347" s="3"/>
      <c r="JW347" s="3"/>
      <c r="JX347" s="3"/>
      <c r="JY347" s="3"/>
      <c r="JZ347" s="3"/>
      <c r="KA347" s="3"/>
      <c r="KB347" s="3"/>
      <c r="KC347" s="3"/>
      <c r="KD347" s="3"/>
      <c r="KE347" s="3"/>
      <c r="KF347" s="3"/>
      <c r="KG347" s="3"/>
      <c r="KH347" s="3"/>
      <c r="KI347" s="3"/>
      <c r="KJ347" s="3"/>
      <c r="KK347" s="3"/>
      <c r="KL347" s="3"/>
      <c r="KM347" s="3"/>
      <c r="KN347" s="3"/>
      <c r="KO347" s="3"/>
      <c r="KP347" s="3"/>
      <c r="KQ347" s="3"/>
      <c r="KR347" s="3"/>
      <c r="KS347" s="3"/>
      <c r="KT347" s="3"/>
      <c r="KU347" s="3"/>
      <c r="KV347" s="3"/>
      <c r="KW347" s="3"/>
      <c r="KX347" s="3"/>
      <c r="KY347" s="3"/>
      <c r="KZ347" s="3"/>
      <c r="LA347" s="3"/>
      <c r="LB347" s="3"/>
      <c r="LC347" s="3"/>
      <c r="LD347" s="3"/>
      <c r="LE347" s="3"/>
      <c r="LF347" s="3"/>
      <c r="LG347" s="3"/>
      <c r="LH347" s="3"/>
      <c r="LI347" s="3"/>
      <c r="LJ347" s="3"/>
      <c r="LK347" s="3"/>
      <c r="LL347" s="3"/>
      <c r="LM347" s="3"/>
      <c r="LN347" s="3"/>
      <c r="LO347" s="3"/>
      <c r="LP347" s="3"/>
      <c r="LQ347" s="3"/>
      <c r="LR347" s="3"/>
      <c r="LS347" s="3"/>
      <c r="LT347" s="3"/>
      <c r="LU347" s="3"/>
      <c r="LV347" s="3"/>
      <c r="LW347" s="3"/>
      <c r="LX347" s="3"/>
      <c r="LY347" s="3"/>
      <c r="LZ347" s="3"/>
      <c r="MA347" s="3"/>
      <c r="MB347" s="3"/>
      <c r="MC347" s="3"/>
      <c r="MD347" s="3"/>
      <c r="ME347" s="3"/>
      <c r="MF347" s="3"/>
      <c r="MG347" s="3"/>
      <c r="MH347" s="3"/>
      <c r="MI347" s="3"/>
      <c r="MJ347" s="3"/>
      <c r="MK347" s="3"/>
      <c r="ML347" s="3"/>
      <c r="MM347" s="3"/>
      <c r="MN347" s="3"/>
      <c r="MO347" s="3"/>
      <c r="MP347" s="3"/>
      <c r="MQ347" s="3"/>
      <c r="MR347" s="3"/>
      <c r="MS347" s="3"/>
      <c r="MT347" s="3"/>
      <c r="MU347" s="3"/>
      <c r="MV347" s="3"/>
      <c r="MW347" s="3"/>
      <c r="MX347" s="3"/>
      <c r="MY347" s="3"/>
      <c r="MZ347" s="3"/>
      <c r="NA347" s="3"/>
      <c r="NB347" s="3"/>
      <c r="NC347" s="3"/>
      <c r="ND347" s="3"/>
      <c r="NE347" s="3"/>
      <c r="NF347" s="3"/>
      <c r="NG347" s="3"/>
      <c r="NH347" s="3"/>
      <c r="NI347" s="3"/>
      <c r="NJ347" s="3"/>
      <c r="NK347" s="3"/>
      <c r="NL347" s="3"/>
      <c r="NM347" s="3"/>
      <c r="NN347" s="3"/>
      <c r="NO347" s="3"/>
      <c r="NP347" s="3"/>
      <c r="NQ347" s="3"/>
      <c r="NR347" s="3"/>
      <c r="NS347" s="3"/>
      <c r="NT347" s="3"/>
      <c r="NU347" s="3"/>
      <c r="NV347" s="3"/>
      <c r="NW347" s="3"/>
      <c r="NX347" s="3"/>
      <c r="NY347" s="3"/>
      <c r="NZ347" s="3"/>
      <c r="OA347" s="3"/>
      <c r="OB347" s="3"/>
      <c r="OC347" s="3"/>
      <c r="OD347" s="3"/>
      <c r="OE347" s="3"/>
      <c r="OF347" s="3"/>
      <c r="OG347" s="3"/>
      <c r="OH347" s="3"/>
      <c r="OI347" s="3"/>
      <c r="OJ347" s="3"/>
      <c r="OK347" s="3"/>
      <c r="OL347" s="3"/>
      <c r="OM347" s="3"/>
      <c r="ON347" s="3"/>
      <c r="OO347" s="3"/>
      <c r="OP347" s="3"/>
      <c r="OQ347" s="3"/>
      <c r="OR347" s="3"/>
      <c r="OS347" s="3"/>
      <c r="OT347" s="3"/>
      <c r="OU347" s="3"/>
      <c r="OV347" s="3"/>
      <c r="OW347" s="3"/>
      <c r="OX347" s="3"/>
      <c r="OY347" s="3"/>
      <c r="OZ347" s="3"/>
      <c r="PA347" s="3"/>
      <c r="PB347" s="3"/>
      <c r="PC347" s="3"/>
      <c r="PD347" s="3"/>
      <c r="PE347" s="3"/>
    </row>
    <row r="348" spans="1:421" s="469" customFormat="1" ht="111" customHeight="1">
      <c r="A348" s="677">
        <v>7</v>
      </c>
      <c r="B348" s="600">
        <v>7000024508</v>
      </c>
      <c r="C348" s="600">
        <v>2550</v>
      </c>
      <c r="D348" s="600">
        <v>120</v>
      </c>
      <c r="E348" s="600">
        <v>20</v>
      </c>
      <c r="F348" s="600" t="s">
        <v>527</v>
      </c>
      <c r="G348" s="599">
        <v>100044199</v>
      </c>
      <c r="H348" s="321"/>
      <c r="I348" s="322"/>
      <c r="J348" s="321"/>
      <c r="K348" s="320"/>
      <c r="L348" s="600" t="s">
        <v>543</v>
      </c>
      <c r="M348" s="600" t="s">
        <v>219</v>
      </c>
      <c r="N348" s="600">
        <v>4</v>
      </c>
      <c r="O348" s="465"/>
      <c r="P348" s="601">
        <v>18</v>
      </c>
      <c r="Q348" s="318" t="str">
        <f t="shared" si="61"/>
        <v>INCLUDED</v>
      </c>
      <c r="R348" s="318" t="str">
        <f t="shared" si="50"/>
        <v>INCLUDED</v>
      </c>
      <c r="S348" s="318" t="str">
        <f t="shared" si="62"/>
        <v>INCLUDED</v>
      </c>
      <c r="T348" s="466">
        <f t="shared" si="52"/>
        <v>0</v>
      </c>
      <c r="U348" s="300">
        <f t="shared" si="53"/>
        <v>0</v>
      </c>
      <c r="V348" s="371">
        <f>Discount!$J$36</f>
        <v>0</v>
      </c>
      <c r="W348" s="300">
        <f t="shared" si="54"/>
        <v>0</v>
      </c>
      <c r="X348" s="301">
        <f t="shared" si="55"/>
        <v>0</v>
      </c>
      <c r="Y348" s="467">
        <f t="shared" si="56"/>
        <v>0</v>
      </c>
      <c r="Z348" s="546">
        <f t="shared" si="57"/>
        <v>0</v>
      </c>
      <c r="AA348" s="467">
        <f t="shared" si="58"/>
        <v>0</v>
      </c>
      <c r="AB348" s="468">
        <f t="shared" si="59"/>
        <v>0</v>
      </c>
      <c r="AC348" s="467">
        <f t="shared" si="60"/>
        <v>0</v>
      </c>
      <c r="AD348" s="468"/>
      <c r="AE348" s="550"/>
      <c r="AF348" s="6"/>
      <c r="AG348" s="6"/>
      <c r="AH348" s="6"/>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c r="FN348" s="3"/>
      <c r="FO348" s="3"/>
      <c r="FP348" s="3"/>
      <c r="FQ348" s="3"/>
      <c r="FR348" s="3"/>
      <c r="FS348" s="3"/>
      <c r="FT348" s="3"/>
      <c r="FU348" s="3"/>
      <c r="FV348" s="3"/>
      <c r="FW348" s="3"/>
      <c r="FX348" s="3"/>
      <c r="FY348" s="3"/>
      <c r="FZ348" s="3"/>
      <c r="GA348" s="3"/>
      <c r="GB348" s="3"/>
      <c r="GC348" s="3"/>
      <c r="GD348" s="3"/>
      <c r="GE348" s="3"/>
      <c r="GF348" s="3"/>
      <c r="GG348" s="3"/>
      <c r="GH348" s="3"/>
      <c r="GI348" s="3"/>
      <c r="GJ348" s="3"/>
      <c r="GK348" s="3"/>
      <c r="GL348" s="3"/>
      <c r="GM348" s="3"/>
      <c r="GN348" s="3"/>
      <c r="GO348" s="3"/>
      <c r="GP348" s="3"/>
      <c r="GQ348" s="3"/>
      <c r="GR348" s="3"/>
      <c r="GS348" s="3"/>
      <c r="GT348" s="3"/>
      <c r="GU348" s="3"/>
      <c r="GV348" s="3"/>
      <c r="GW348" s="3"/>
      <c r="GX348" s="3"/>
      <c r="GY348" s="3"/>
      <c r="GZ348" s="3"/>
      <c r="HA348" s="3"/>
      <c r="HB348" s="3"/>
      <c r="HC348" s="3"/>
      <c r="HD348" s="3"/>
      <c r="HE348" s="3"/>
      <c r="HF348" s="3"/>
      <c r="HG348" s="3"/>
      <c r="HH348" s="3"/>
      <c r="HI348" s="3"/>
      <c r="HJ348" s="3"/>
      <c r="HK348" s="3"/>
      <c r="HL348" s="3"/>
      <c r="HM348" s="3"/>
      <c r="HN348" s="3"/>
      <c r="HO348" s="3"/>
      <c r="HP348" s="3"/>
      <c r="HQ348" s="3"/>
      <c r="HR348" s="3"/>
      <c r="HS348" s="3"/>
      <c r="HT348" s="3"/>
      <c r="HU348" s="3"/>
      <c r="HV348" s="3"/>
      <c r="HW348" s="3"/>
      <c r="HX348" s="3"/>
      <c r="HY348" s="3"/>
      <c r="HZ348" s="3"/>
      <c r="IA348" s="3"/>
      <c r="IB348" s="3"/>
      <c r="IC348" s="3"/>
      <c r="ID348" s="3"/>
      <c r="IE348" s="3"/>
      <c r="IF348" s="3"/>
      <c r="IG348" s="3"/>
      <c r="IH348" s="3"/>
      <c r="II348" s="3"/>
      <c r="IJ348" s="3"/>
      <c r="IK348" s="3"/>
      <c r="IL348" s="3"/>
      <c r="IM348" s="3"/>
      <c r="IN348" s="3"/>
      <c r="IO348" s="3"/>
      <c r="IP348" s="3"/>
      <c r="IQ348" s="3"/>
      <c r="IR348" s="3"/>
      <c r="IS348" s="3"/>
      <c r="IT348" s="3"/>
      <c r="IU348" s="3"/>
      <c r="IV348" s="3"/>
      <c r="IW348" s="3"/>
      <c r="IX348" s="3"/>
      <c r="IY348" s="3"/>
      <c r="IZ348" s="3"/>
      <c r="JA348" s="3"/>
      <c r="JB348" s="3"/>
      <c r="JC348" s="3"/>
      <c r="JD348" s="3"/>
      <c r="JE348" s="3"/>
      <c r="JF348" s="3"/>
      <c r="JG348" s="3"/>
      <c r="JH348" s="3"/>
      <c r="JI348" s="3"/>
      <c r="JJ348" s="3"/>
      <c r="JK348" s="3"/>
      <c r="JL348" s="3"/>
      <c r="JM348" s="3"/>
      <c r="JN348" s="3"/>
      <c r="JO348" s="3"/>
      <c r="JP348" s="3"/>
      <c r="JQ348" s="3"/>
      <c r="JR348" s="3"/>
      <c r="JS348" s="3"/>
      <c r="JT348" s="3"/>
      <c r="JU348" s="3"/>
      <c r="JV348" s="3"/>
      <c r="JW348" s="3"/>
      <c r="JX348" s="3"/>
      <c r="JY348" s="3"/>
      <c r="JZ348" s="3"/>
      <c r="KA348" s="3"/>
      <c r="KB348" s="3"/>
      <c r="KC348" s="3"/>
      <c r="KD348" s="3"/>
      <c r="KE348" s="3"/>
      <c r="KF348" s="3"/>
      <c r="KG348" s="3"/>
      <c r="KH348" s="3"/>
      <c r="KI348" s="3"/>
      <c r="KJ348" s="3"/>
      <c r="KK348" s="3"/>
      <c r="KL348" s="3"/>
      <c r="KM348" s="3"/>
      <c r="KN348" s="3"/>
      <c r="KO348" s="3"/>
      <c r="KP348" s="3"/>
      <c r="KQ348" s="3"/>
      <c r="KR348" s="3"/>
      <c r="KS348" s="3"/>
      <c r="KT348" s="3"/>
      <c r="KU348" s="3"/>
      <c r="KV348" s="3"/>
      <c r="KW348" s="3"/>
      <c r="KX348" s="3"/>
      <c r="KY348" s="3"/>
      <c r="KZ348" s="3"/>
      <c r="LA348" s="3"/>
      <c r="LB348" s="3"/>
      <c r="LC348" s="3"/>
      <c r="LD348" s="3"/>
      <c r="LE348" s="3"/>
      <c r="LF348" s="3"/>
      <c r="LG348" s="3"/>
      <c r="LH348" s="3"/>
      <c r="LI348" s="3"/>
      <c r="LJ348" s="3"/>
      <c r="LK348" s="3"/>
      <c r="LL348" s="3"/>
      <c r="LM348" s="3"/>
      <c r="LN348" s="3"/>
      <c r="LO348" s="3"/>
      <c r="LP348" s="3"/>
      <c r="LQ348" s="3"/>
      <c r="LR348" s="3"/>
      <c r="LS348" s="3"/>
      <c r="LT348" s="3"/>
      <c r="LU348" s="3"/>
      <c r="LV348" s="3"/>
      <c r="LW348" s="3"/>
      <c r="LX348" s="3"/>
      <c r="LY348" s="3"/>
      <c r="LZ348" s="3"/>
      <c r="MA348" s="3"/>
      <c r="MB348" s="3"/>
      <c r="MC348" s="3"/>
      <c r="MD348" s="3"/>
      <c r="ME348" s="3"/>
      <c r="MF348" s="3"/>
      <c r="MG348" s="3"/>
      <c r="MH348" s="3"/>
      <c r="MI348" s="3"/>
      <c r="MJ348" s="3"/>
      <c r="MK348" s="3"/>
      <c r="ML348" s="3"/>
      <c r="MM348" s="3"/>
      <c r="MN348" s="3"/>
      <c r="MO348" s="3"/>
      <c r="MP348" s="3"/>
      <c r="MQ348" s="3"/>
      <c r="MR348" s="3"/>
      <c r="MS348" s="3"/>
      <c r="MT348" s="3"/>
      <c r="MU348" s="3"/>
      <c r="MV348" s="3"/>
      <c r="MW348" s="3"/>
      <c r="MX348" s="3"/>
      <c r="MY348" s="3"/>
      <c r="MZ348" s="3"/>
      <c r="NA348" s="3"/>
      <c r="NB348" s="3"/>
      <c r="NC348" s="3"/>
      <c r="ND348" s="3"/>
      <c r="NE348" s="3"/>
      <c r="NF348" s="3"/>
      <c r="NG348" s="3"/>
      <c r="NH348" s="3"/>
      <c r="NI348" s="3"/>
      <c r="NJ348" s="3"/>
      <c r="NK348" s="3"/>
      <c r="NL348" s="3"/>
      <c r="NM348" s="3"/>
      <c r="NN348" s="3"/>
      <c r="NO348" s="3"/>
      <c r="NP348" s="3"/>
      <c r="NQ348" s="3"/>
      <c r="NR348" s="3"/>
      <c r="NS348" s="3"/>
      <c r="NT348" s="3"/>
      <c r="NU348" s="3"/>
      <c r="NV348" s="3"/>
      <c r="NW348" s="3"/>
      <c r="NX348" s="3"/>
      <c r="NY348" s="3"/>
      <c r="NZ348" s="3"/>
      <c r="OA348" s="3"/>
      <c r="OB348" s="3"/>
      <c r="OC348" s="3"/>
      <c r="OD348" s="3"/>
      <c r="OE348" s="3"/>
      <c r="OF348" s="3"/>
      <c r="OG348" s="3"/>
      <c r="OH348" s="3"/>
      <c r="OI348" s="3"/>
      <c r="OJ348" s="3"/>
      <c r="OK348" s="3"/>
      <c r="OL348" s="3"/>
      <c r="OM348" s="3"/>
      <c r="ON348" s="3"/>
      <c r="OO348" s="3"/>
      <c r="OP348" s="3"/>
      <c r="OQ348" s="3"/>
      <c r="OR348" s="3"/>
      <c r="OS348" s="3"/>
      <c r="OT348" s="3"/>
      <c r="OU348" s="3"/>
      <c r="OV348" s="3"/>
      <c r="OW348" s="3"/>
      <c r="OX348" s="3"/>
      <c r="OY348" s="3"/>
      <c r="OZ348" s="3"/>
      <c r="PA348" s="3"/>
      <c r="PB348" s="3"/>
      <c r="PC348" s="3"/>
      <c r="PD348" s="3"/>
      <c r="PE348" s="3"/>
    </row>
    <row r="349" spans="1:421" s="469" customFormat="1" ht="111" customHeight="1">
      <c r="A349" s="677">
        <v>8</v>
      </c>
      <c r="B349" s="600">
        <v>7000024508</v>
      </c>
      <c r="C349" s="600">
        <v>2550</v>
      </c>
      <c r="D349" s="600">
        <v>120</v>
      </c>
      <c r="E349" s="600">
        <v>30</v>
      </c>
      <c r="F349" s="600" t="s">
        <v>527</v>
      </c>
      <c r="G349" s="599">
        <v>100044221</v>
      </c>
      <c r="H349" s="321"/>
      <c r="I349" s="322"/>
      <c r="J349" s="321"/>
      <c r="K349" s="320"/>
      <c r="L349" s="600" t="s">
        <v>544</v>
      </c>
      <c r="M349" s="600" t="s">
        <v>219</v>
      </c>
      <c r="N349" s="600">
        <v>4</v>
      </c>
      <c r="O349" s="465"/>
      <c r="P349" s="601">
        <v>18</v>
      </c>
      <c r="Q349" s="318" t="str">
        <f t="shared" si="61"/>
        <v>INCLUDED</v>
      </c>
      <c r="R349" s="318" t="str">
        <f t="shared" si="50"/>
        <v>INCLUDED</v>
      </c>
      <c r="S349" s="318" t="str">
        <f t="shared" si="62"/>
        <v>INCLUDED</v>
      </c>
      <c r="T349" s="466">
        <f t="shared" si="52"/>
        <v>0</v>
      </c>
      <c r="U349" s="300">
        <f t="shared" si="53"/>
        <v>0</v>
      </c>
      <c r="V349" s="371">
        <f>Discount!$J$36</f>
        <v>0</v>
      </c>
      <c r="W349" s="300">
        <f t="shared" si="54"/>
        <v>0</v>
      </c>
      <c r="X349" s="301">
        <f t="shared" si="55"/>
        <v>0</v>
      </c>
      <c r="Y349" s="467">
        <f t="shared" si="56"/>
        <v>0</v>
      </c>
      <c r="Z349" s="546">
        <f t="shared" si="57"/>
        <v>0</v>
      </c>
      <c r="AA349" s="467">
        <f t="shared" si="58"/>
        <v>0</v>
      </c>
      <c r="AB349" s="468">
        <f t="shared" si="59"/>
        <v>0</v>
      </c>
      <c r="AC349" s="467">
        <f t="shared" si="60"/>
        <v>0</v>
      </c>
      <c r="AD349" s="468"/>
      <c r="AE349" s="550"/>
      <c r="AF349" s="6"/>
      <c r="AG349" s="6"/>
      <c r="AH349" s="6"/>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c r="FN349" s="3"/>
      <c r="FO349" s="3"/>
      <c r="FP349" s="3"/>
      <c r="FQ349" s="3"/>
      <c r="FR349" s="3"/>
      <c r="FS349" s="3"/>
      <c r="FT349" s="3"/>
      <c r="FU349" s="3"/>
      <c r="FV349" s="3"/>
      <c r="FW349" s="3"/>
      <c r="FX349" s="3"/>
      <c r="FY349" s="3"/>
      <c r="FZ349" s="3"/>
      <c r="GA349" s="3"/>
      <c r="GB349" s="3"/>
      <c r="GC349" s="3"/>
      <c r="GD349" s="3"/>
      <c r="GE349" s="3"/>
      <c r="GF349" s="3"/>
      <c r="GG349" s="3"/>
      <c r="GH349" s="3"/>
      <c r="GI349" s="3"/>
      <c r="GJ349" s="3"/>
      <c r="GK349" s="3"/>
      <c r="GL349" s="3"/>
      <c r="GM349" s="3"/>
      <c r="GN349" s="3"/>
      <c r="GO349" s="3"/>
      <c r="GP349" s="3"/>
      <c r="GQ349" s="3"/>
      <c r="GR349" s="3"/>
      <c r="GS349" s="3"/>
      <c r="GT349" s="3"/>
      <c r="GU349" s="3"/>
      <c r="GV349" s="3"/>
      <c r="GW349" s="3"/>
      <c r="GX349" s="3"/>
      <c r="GY349" s="3"/>
      <c r="GZ349" s="3"/>
      <c r="HA349" s="3"/>
      <c r="HB349" s="3"/>
      <c r="HC349" s="3"/>
      <c r="HD349" s="3"/>
      <c r="HE349" s="3"/>
      <c r="HF349" s="3"/>
      <c r="HG349" s="3"/>
      <c r="HH349" s="3"/>
      <c r="HI349" s="3"/>
      <c r="HJ349" s="3"/>
      <c r="HK349" s="3"/>
      <c r="HL349" s="3"/>
      <c r="HM349" s="3"/>
      <c r="HN349" s="3"/>
      <c r="HO349" s="3"/>
      <c r="HP349" s="3"/>
      <c r="HQ349" s="3"/>
      <c r="HR349" s="3"/>
      <c r="HS349" s="3"/>
      <c r="HT349" s="3"/>
      <c r="HU349" s="3"/>
      <c r="HV349" s="3"/>
      <c r="HW349" s="3"/>
      <c r="HX349" s="3"/>
      <c r="HY349" s="3"/>
      <c r="HZ349" s="3"/>
      <c r="IA349" s="3"/>
      <c r="IB349" s="3"/>
      <c r="IC349" s="3"/>
      <c r="ID349" s="3"/>
      <c r="IE349" s="3"/>
      <c r="IF349" s="3"/>
      <c r="IG349" s="3"/>
      <c r="IH349" s="3"/>
      <c r="II349" s="3"/>
      <c r="IJ349" s="3"/>
      <c r="IK349" s="3"/>
      <c r="IL349" s="3"/>
      <c r="IM349" s="3"/>
      <c r="IN349" s="3"/>
      <c r="IO349" s="3"/>
      <c r="IP349" s="3"/>
      <c r="IQ349" s="3"/>
      <c r="IR349" s="3"/>
      <c r="IS349" s="3"/>
      <c r="IT349" s="3"/>
      <c r="IU349" s="3"/>
      <c r="IV349" s="3"/>
      <c r="IW349" s="3"/>
      <c r="IX349" s="3"/>
      <c r="IY349" s="3"/>
      <c r="IZ349" s="3"/>
      <c r="JA349" s="3"/>
      <c r="JB349" s="3"/>
      <c r="JC349" s="3"/>
      <c r="JD349" s="3"/>
      <c r="JE349" s="3"/>
      <c r="JF349" s="3"/>
      <c r="JG349" s="3"/>
      <c r="JH349" s="3"/>
      <c r="JI349" s="3"/>
      <c r="JJ349" s="3"/>
      <c r="JK349" s="3"/>
      <c r="JL349" s="3"/>
      <c r="JM349" s="3"/>
      <c r="JN349" s="3"/>
      <c r="JO349" s="3"/>
      <c r="JP349" s="3"/>
      <c r="JQ349" s="3"/>
      <c r="JR349" s="3"/>
      <c r="JS349" s="3"/>
      <c r="JT349" s="3"/>
      <c r="JU349" s="3"/>
      <c r="JV349" s="3"/>
      <c r="JW349" s="3"/>
      <c r="JX349" s="3"/>
      <c r="JY349" s="3"/>
      <c r="JZ349" s="3"/>
      <c r="KA349" s="3"/>
      <c r="KB349" s="3"/>
      <c r="KC349" s="3"/>
      <c r="KD349" s="3"/>
      <c r="KE349" s="3"/>
      <c r="KF349" s="3"/>
      <c r="KG349" s="3"/>
      <c r="KH349" s="3"/>
      <c r="KI349" s="3"/>
      <c r="KJ349" s="3"/>
      <c r="KK349" s="3"/>
      <c r="KL349" s="3"/>
      <c r="KM349" s="3"/>
      <c r="KN349" s="3"/>
      <c r="KO349" s="3"/>
      <c r="KP349" s="3"/>
      <c r="KQ349" s="3"/>
      <c r="KR349" s="3"/>
      <c r="KS349" s="3"/>
      <c r="KT349" s="3"/>
      <c r="KU349" s="3"/>
      <c r="KV349" s="3"/>
      <c r="KW349" s="3"/>
      <c r="KX349" s="3"/>
      <c r="KY349" s="3"/>
      <c r="KZ349" s="3"/>
      <c r="LA349" s="3"/>
      <c r="LB349" s="3"/>
      <c r="LC349" s="3"/>
      <c r="LD349" s="3"/>
      <c r="LE349" s="3"/>
      <c r="LF349" s="3"/>
      <c r="LG349" s="3"/>
      <c r="LH349" s="3"/>
      <c r="LI349" s="3"/>
      <c r="LJ349" s="3"/>
      <c r="LK349" s="3"/>
      <c r="LL349" s="3"/>
      <c r="LM349" s="3"/>
      <c r="LN349" s="3"/>
      <c r="LO349" s="3"/>
      <c r="LP349" s="3"/>
      <c r="LQ349" s="3"/>
      <c r="LR349" s="3"/>
      <c r="LS349" s="3"/>
      <c r="LT349" s="3"/>
      <c r="LU349" s="3"/>
      <c r="LV349" s="3"/>
      <c r="LW349" s="3"/>
      <c r="LX349" s="3"/>
      <c r="LY349" s="3"/>
      <c r="LZ349" s="3"/>
      <c r="MA349" s="3"/>
      <c r="MB349" s="3"/>
      <c r="MC349" s="3"/>
      <c r="MD349" s="3"/>
      <c r="ME349" s="3"/>
      <c r="MF349" s="3"/>
      <c r="MG349" s="3"/>
      <c r="MH349" s="3"/>
      <c r="MI349" s="3"/>
      <c r="MJ349" s="3"/>
      <c r="MK349" s="3"/>
      <c r="ML349" s="3"/>
      <c r="MM349" s="3"/>
      <c r="MN349" s="3"/>
      <c r="MO349" s="3"/>
      <c r="MP349" s="3"/>
      <c r="MQ349" s="3"/>
      <c r="MR349" s="3"/>
      <c r="MS349" s="3"/>
      <c r="MT349" s="3"/>
      <c r="MU349" s="3"/>
      <c r="MV349" s="3"/>
      <c r="MW349" s="3"/>
      <c r="MX349" s="3"/>
      <c r="MY349" s="3"/>
      <c r="MZ349" s="3"/>
      <c r="NA349" s="3"/>
      <c r="NB349" s="3"/>
      <c r="NC349" s="3"/>
      <c r="ND349" s="3"/>
      <c r="NE349" s="3"/>
      <c r="NF349" s="3"/>
      <c r="NG349" s="3"/>
      <c r="NH349" s="3"/>
      <c r="NI349" s="3"/>
      <c r="NJ349" s="3"/>
      <c r="NK349" s="3"/>
      <c r="NL349" s="3"/>
      <c r="NM349" s="3"/>
      <c r="NN349" s="3"/>
      <c r="NO349" s="3"/>
      <c r="NP349" s="3"/>
      <c r="NQ349" s="3"/>
      <c r="NR349" s="3"/>
      <c r="NS349" s="3"/>
      <c r="NT349" s="3"/>
      <c r="NU349" s="3"/>
      <c r="NV349" s="3"/>
      <c r="NW349" s="3"/>
      <c r="NX349" s="3"/>
      <c r="NY349" s="3"/>
      <c r="NZ349" s="3"/>
      <c r="OA349" s="3"/>
      <c r="OB349" s="3"/>
      <c r="OC349" s="3"/>
      <c r="OD349" s="3"/>
      <c r="OE349" s="3"/>
      <c r="OF349" s="3"/>
      <c r="OG349" s="3"/>
      <c r="OH349" s="3"/>
      <c r="OI349" s="3"/>
      <c r="OJ349" s="3"/>
      <c r="OK349" s="3"/>
      <c r="OL349" s="3"/>
      <c r="OM349" s="3"/>
      <c r="ON349" s="3"/>
      <c r="OO349" s="3"/>
      <c r="OP349" s="3"/>
      <c r="OQ349" s="3"/>
      <c r="OR349" s="3"/>
      <c r="OS349" s="3"/>
      <c r="OT349" s="3"/>
      <c r="OU349" s="3"/>
      <c r="OV349" s="3"/>
      <c r="OW349" s="3"/>
      <c r="OX349" s="3"/>
      <c r="OY349" s="3"/>
      <c r="OZ349" s="3"/>
      <c r="PA349" s="3"/>
      <c r="PB349" s="3"/>
      <c r="PC349" s="3"/>
      <c r="PD349" s="3"/>
      <c r="PE349" s="3"/>
    </row>
    <row r="350" spans="1:421" s="469" customFormat="1" ht="111" customHeight="1">
      <c r="A350" s="677">
        <v>9</v>
      </c>
      <c r="B350" s="600">
        <v>7000024508</v>
      </c>
      <c r="C350" s="600">
        <v>2550</v>
      </c>
      <c r="D350" s="600">
        <v>120</v>
      </c>
      <c r="E350" s="600">
        <v>40</v>
      </c>
      <c r="F350" s="600" t="s">
        <v>527</v>
      </c>
      <c r="G350" s="599">
        <v>100044220</v>
      </c>
      <c r="H350" s="321"/>
      <c r="I350" s="322"/>
      <c r="J350" s="321"/>
      <c r="K350" s="320"/>
      <c r="L350" s="600" t="s">
        <v>545</v>
      </c>
      <c r="M350" s="600" t="s">
        <v>219</v>
      </c>
      <c r="N350" s="600">
        <v>24</v>
      </c>
      <c r="O350" s="465"/>
      <c r="P350" s="601">
        <v>18</v>
      </c>
      <c r="Q350" s="318" t="str">
        <f t="shared" si="61"/>
        <v>INCLUDED</v>
      </c>
      <c r="R350" s="318" t="str">
        <f t="shared" si="50"/>
        <v>INCLUDED</v>
      </c>
      <c r="S350" s="318" t="str">
        <f t="shared" si="62"/>
        <v>INCLUDED</v>
      </c>
      <c r="T350" s="466">
        <f t="shared" si="52"/>
        <v>0</v>
      </c>
      <c r="U350" s="300">
        <f t="shared" si="53"/>
        <v>0</v>
      </c>
      <c r="V350" s="371">
        <f>Discount!$J$36</f>
        <v>0</v>
      </c>
      <c r="W350" s="300">
        <f t="shared" si="54"/>
        <v>0</v>
      </c>
      <c r="X350" s="301">
        <f t="shared" si="55"/>
        <v>0</v>
      </c>
      <c r="Y350" s="467">
        <f t="shared" si="56"/>
        <v>0</v>
      </c>
      <c r="Z350" s="546">
        <f t="shared" si="57"/>
        <v>0</v>
      </c>
      <c r="AA350" s="467">
        <f t="shared" si="58"/>
        <v>0</v>
      </c>
      <c r="AB350" s="468">
        <f t="shared" si="59"/>
        <v>0</v>
      </c>
      <c r="AC350" s="467">
        <f t="shared" si="60"/>
        <v>0</v>
      </c>
      <c r="AD350" s="468"/>
      <c r="AE350" s="550"/>
      <c r="AF350" s="6"/>
      <c r="AG350" s="6"/>
      <c r="AH350" s="6"/>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c r="FN350" s="3"/>
      <c r="FO350" s="3"/>
      <c r="FP350" s="3"/>
      <c r="FQ350" s="3"/>
      <c r="FR350" s="3"/>
      <c r="FS350" s="3"/>
      <c r="FT350" s="3"/>
      <c r="FU350" s="3"/>
      <c r="FV350" s="3"/>
      <c r="FW350" s="3"/>
      <c r="FX350" s="3"/>
      <c r="FY350" s="3"/>
      <c r="FZ350" s="3"/>
      <c r="GA350" s="3"/>
      <c r="GB350" s="3"/>
      <c r="GC350" s="3"/>
      <c r="GD350" s="3"/>
      <c r="GE350" s="3"/>
      <c r="GF350" s="3"/>
      <c r="GG350" s="3"/>
      <c r="GH350" s="3"/>
      <c r="GI350" s="3"/>
      <c r="GJ350" s="3"/>
      <c r="GK350" s="3"/>
      <c r="GL350" s="3"/>
      <c r="GM350" s="3"/>
      <c r="GN350" s="3"/>
      <c r="GO350" s="3"/>
      <c r="GP350" s="3"/>
      <c r="GQ350" s="3"/>
      <c r="GR350" s="3"/>
      <c r="GS350" s="3"/>
      <c r="GT350" s="3"/>
      <c r="GU350" s="3"/>
      <c r="GV350" s="3"/>
      <c r="GW350" s="3"/>
      <c r="GX350" s="3"/>
      <c r="GY350" s="3"/>
      <c r="GZ350" s="3"/>
      <c r="HA350" s="3"/>
      <c r="HB350" s="3"/>
      <c r="HC350" s="3"/>
      <c r="HD350" s="3"/>
      <c r="HE350" s="3"/>
      <c r="HF350" s="3"/>
      <c r="HG350" s="3"/>
      <c r="HH350" s="3"/>
      <c r="HI350" s="3"/>
      <c r="HJ350" s="3"/>
      <c r="HK350" s="3"/>
      <c r="HL350" s="3"/>
      <c r="HM350" s="3"/>
      <c r="HN350" s="3"/>
      <c r="HO350" s="3"/>
      <c r="HP350" s="3"/>
      <c r="HQ350" s="3"/>
      <c r="HR350" s="3"/>
      <c r="HS350" s="3"/>
      <c r="HT350" s="3"/>
      <c r="HU350" s="3"/>
      <c r="HV350" s="3"/>
      <c r="HW350" s="3"/>
      <c r="HX350" s="3"/>
      <c r="HY350" s="3"/>
      <c r="HZ350" s="3"/>
      <c r="IA350" s="3"/>
      <c r="IB350" s="3"/>
      <c r="IC350" s="3"/>
      <c r="ID350" s="3"/>
      <c r="IE350" s="3"/>
      <c r="IF350" s="3"/>
      <c r="IG350" s="3"/>
      <c r="IH350" s="3"/>
      <c r="II350" s="3"/>
      <c r="IJ350" s="3"/>
      <c r="IK350" s="3"/>
      <c r="IL350" s="3"/>
      <c r="IM350" s="3"/>
      <c r="IN350" s="3"/>
      <c r="IO350" s="3"/>
      <c r="IP350" s="3"/>
      <c r="IQ350" s="3"/>
      <c r="IR350" s="3"/>
      <c r="IS350" s="3"/>
      <c r="IT350" s="3"/>
      <c r="IU350" s="3"/>
      <c r="IV350" s="3"/>
      <c r="IW350" s="3"/>
      <c r="IX350" s="3"/>
      <c r="IY350" s="3"/>
      <c r="IZ350" s="3"/>
      <c r="JA350" s="3"/>
      <c r="JB350" s="3"/>
      <c r="JC350" s="3"/>
      <c r="JD350" s="3"/>
      <c r="JE350" s="3"/>
      <c r="JF350" s="3"/>
      <c r="JG350" s="3"/>
      <c r="JH350" s="3"/>
      <c r="JI350" s="3"/>
      <c r="JJ350" s="3"/>
      <c r="JK350" s="3"/>
      <c r="JL350" s="3"/>
      <c r="JM350" s="3"/>
      <c r="JN350" s="3"/>
      <c r="JO350" s="3"/>
      <c r="JP350" s="3"/>
      <c r="JQ350" s="3"/>
      <c r="JR350" s="3"/>
      <c r="JS350" s="3"/>
      <c r="JT350" s="3"/>
      <c r="JU350" s="3"/>
      <c r="JV350" s="3"/>
      <c r="JW350" s="3"/>
      <c r="JX350" s="3"/>
      <c r="JY350" s="3"/>
      <c r="JZ350" s="3"/>
      <c r="KA350" s="3"/>
      <c r="KB350" s="3"/>
      <c r="KC350" s="3"/>
      <c r="KD350" s="3"/>
      <c r="KE350" s="3"/>
      <c r="KF350" s="3"/>
      <c r="KG350" s="3"/>
      <c r="KH350" s="3"/>
      <c r="KI350" s="3"/>
      <c r="KJ350" s="3"/>
      <c r="KK350" s="3"/>
      <c r="KL350" s="3"/>
      <c r="KM350" s="3"/>
      <c r="KN350" s="3"/>
      <c r="KO350" s="3"/>
      <c r="KP350" s="3"/>
      <c r="KQ350" s="3"/>
      <c r="KR350" s="3"/>
      <c r="KS350" s="3"/>
      <c r="KT350" s="3"/>
      <c r="KU350" s="3"/>
      <c r="KV350" s="3"/>
      <c r="KW350" s="3"/>
      <c r="KX350" s="3"/>
      <c r="KY350" s="3"/>
      <c r="KZ350" s="3"/>
      <c r="LA350" s="3"/>
      <c r="LB350" s="3"/>
      <c r="LC350" s="3"/>
      <c r="LD350" s="3"/>
      <c r="LE350" s="3"/>
      <c r="LF350" s="3"/>
      <c r="LG350" s="3"/>
      <c r="LH350" s="3"/>
      <c r="LI350" s="3"/>
      <c r="LJ350" s="3"/>
      <c r="LK350" s="3"/>
      <c r="LL350" s="3"/>
      <c r="LM350" s="3"/>
      <c r="LN350" s="3"/>
      <c r="LO350" s="3"/>
      <c r="LP350" s="3"/>
      <c r="LQ350" s="3"/>
      <c r="LR350" s="3"/>
      <c r="LS350" s="3"/>
      <c r="LT350" s="3"/>
      <c r="LU350" s="3"/>
      <c r="LV350" s="3"/>
      <c r="LW350" s="3"/>
      <c r="LX350" s="3"/>
      <c r="LY350" s="3"/>
      <c r="LZ350" s="3"/>
      <c r="MA350" s="3"/>
      <c r="MB350" s="3"/>
      <c r="MC350" s="3"/>
      <c r="MD350" s="3"/>
      <c r="ME350" s="3"/>
      <c r="MF350" s="3"/>
      <c r="MG350" s="3"/>
      <c r="MH350" s="3"/>
      <c r="MI350" s="3"/>
      <c r="MJ350" s="3"/>
      <c r="MK350" s="3"/>
      <c r="ML350" s="3"/>
      <c r="MM350" s="3"/>
      <c r="MN350" s="3"/>
      <c r="MO350" s="3"/>
      <c r="MP350" s="3"/>
      <c r="MQ350" s="3"/>
      <c r="MR350" s="3"/>
      <c r="MS350" s="3"/>
      <c r="MT350" s="3"/>
      <c r="MU350" s="3"/>
      <c r="MV350" s="3"/>
      <c r="MW350" s="3"/>
      <c r="MX350" s="3"/>
      <c r="MY350" s="3"/>
      <c r="MZ350" s="3"/>
      <c r="NA350" s="3"/>
      <c r="NB350" s="3"/>
      <c r="NC350" s="3"/>
      <c r="ND350" s="3"/>
      <c r="NE350" s="3"/>
      <c r="NF350" s="3"/>
      <c r="NG350" s="3"/>
      <c r="NH350" s="3"/>
      <c r="NI350" s="3"/>
      <c r="NJ350" s="3"/>
      <c r="NK350" s="3"/>
      <c r="NL350" s="3"/>
      <c r="NM350" s="3"/>
      <c r="NN350" s="3"/>
      <c r="NO350" s="3"/>
      <c r="NP350" s="3"/>
      <c r="NQ350" s="3"/>
      <c r="NR350" s="3"/>
      <c r="NS350" s="3"/>
      <c r="NT350" s="3"/>
      <c r="NU350" s="3"/>
      <c r="NV350" s="3"/>
      <c r="NW350" s="3"/>
      <c r="NX350" s="3"/>
      <c r="NY350" s="3"/>
      <c r="NZ350" s="3"/>
      <c r="OA350" s="3"/>
      <c r="OB350" s="3"/>
      <c r="OC350" s="3"/>
      <c r="OD350" s="3"/>
      <c r="OE350" s="3"/>
      <c r="OF350" s="3"/>
      <c r="OG350" s="3"/>
      <c r="OH350" s="3"/>
      <c r="OI350" s="3"/>
      <c r="OJ350" s="3"/>
      <c r="OK350" s="3"/>
      <c r="OL350" s="3"/>
      <c r="OM350" s="3"/>
      <c r="ON350" s="3"/>
      <c r="OO350" s="3"/>
      <c r="OP350" s="3"/>
      <c r="OQ350" s="3"/>
      <c r="OR350" s="3"/>
      <c r="OS350" s="3"/>
      <c r="OT350" s="3"/>
      <c r="OU350" s="3"/>
      <c r="OV350" s="3"/>
      <c r="OW350" s="3"/>
      <c r="OX350" s="3"/>
      <c r="OY350" s="3"/>
      <c r="OZ350" s="3"/>
      <c r="PA350" s="3"/>
      <c r="PB350" s="3"/>
      <c r="PC350" s="3"/>
      <c r="PD350" s="3"/>
      <c r="PE350" s="3"/>
    </row>
    <row r="351" spans="1:421" s="469" customFormat="1" ht="111" customHeight="1">
      <c r="A351" s="677">
        <v>10</v>
      </c>
      <c r="B351" s="600">
        <v>7000024508</v>
      </c>
      <c r="C351" s="600">
        <v>2550</v>
      </c>
      <c r="D351" s="600">
        <v>120</v>
      </c>
      <c r="E351" s="600">
        <v>50</v>
      </c>
      <c r="F351" s="600" t="s">
        <v>527</v>
      </c>
      <c r="G351" s="599">
        <v>100044219</v>
      </c>
      <c r="H351" s="321"/>
      <c r="I351" s="322"/>
      <c r="J351" s="321"/>
      <c r="K351" s="320"/>
      <c r="L351" s="600" t="s">
        <v>546</v>
      </c>
      <c r="M351" s="600" t="s">
        <v>219</v>
      </c>
      <c r="N351" s="600">
        <v>1</v>
      </c>
      <c r="O351" s="465"/>
      <c r="P351" s="601">
        <v>18</v>
      </c>
      <c r="Q351" s="318" t="str">
        <f t="shared" si="61"/>
        <v>INCLUDED</v>
      </c>
      <c r="R351" s="318" t="str">
        <f t="shared" si="50"/>
        <v>INCLUDED</v>
      </c>
      <c r="S351" s="318" t="str">
        <f t="shared" si="62"/>
        <v>INCLUDED</v>
      </c>
      <c r="T351" s="466">
        <f t="shared" si="52"/>
        <v>0</v>
      </c>
      <c r="U351" s="300">
        <f t="shared" si="53"/>
        <v>0</v>
      </c>
      <c r="V351" s="371">
        <f>Discount!$J$36</f>
        <v>0</v>
      </c>
      <c r="W351" s="300">
        <f t="shared" si="54"/>
        <v>0</v>
      </c>
      <c r="X351" s="301">
        <f t="shared" si="55"/>
        <v>0</v>
      </c>
      <c r="Y351" s="467">
        <f t="shared" si="56"/>
        <v>0</v>
      </c>
      <c r="Z351" s="546">
        <f t="shared" si="57"/>
        <v>0</v>
      </c>
      <c r="AA351" s="467">
        <f t="shared" si="58"/>
        <v>0</v>
      </c>
      <c r="AB351" s="468">
        <f t="shared" si="59"/>
        <v>0</v>
      </c>
      <c r="AC351" s="467">
        <f t="shared" si="60"/>
        <v>0</v>
      </c>
      <c r="AD351" s="468"/>
      <c r="AE351" s="550"/>
      <c r="AF351" s="6"/>
      <c r="AG351" s="6"/>
      <c r="AH351" s="6"/>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c r="FN351" s="3"/>
      <c r="FO351" s="3"/>
      <c r="FP351" s="3"/>
      <c r="FQ351" s="3"/>
      <c r="FR351" s="3"/>
      <c r="FS351" s="3"/>
      <c r="FT351" s="3"/>
      <c r="FU351" s="3"/>
      <c r="FV351" s="3"/>
      <c r="FW351" s="3"/>
      <c r="FX351" s="3"/>
      <c r="FY351" s="3"/>
      <c r="FZ351" s="3"/>
      <c r="GA351" s="3"/>
      <c r="GB351" s="3"/>
      <c r="GC351" s="3"/>
      <c r="GD351" s="3"/>
      <c r="GE351" s="3"/>
      <c r="GF351" s="3"/>
      <c r="GG351" s="3"/>
      <c r="GH351" s="3"/>
      <c r="GI351" s="3"/>
      <c r="GJ351" s="3"/>
      <c r="GK351" s="3"/>
      <c r="GL351" s="3"/>
      <c r="GM351" s="3"/>
      <c r="GN351" s="3"/>
      <c r="GO351" s="3"/>
      <c r="GP351" s="3"/>
      <c r="GQ351" s="3"/>
      <c r="GR351" s="3"/>
      <c r="GS351" s="3"/>
      <c r="GT351" s="3"/>
      <c r="GU351" s="3"/>
      <c r="GV351" s="3"/>
      <c r="GW351" s="3"/>
      <c r="GX351" s="3"/>
      <c r="GY351" s="3"/>
      <c r="GZ351" s="3"/>
      <c r="HA351" s="3"/>
      <c r="HB351" s="3"/>
      <c r="HC351" s="3"/>
      <c r="HD351" s="3"/>
      <c r="HE351" s="3"/>
      <c r="HF351" s="3"/>
      <c r="HG351" s="3"/>
      <c r="HH351" s="3"/>
      <c r="HI351" s="3"/>
      <c r="HJ351" s="3"/>
      <c r="HK351" s="3"/>
      <c r="HL351" s="3"/>
      <c r="HM351" s="3"/>
      <c r="HN351" s="3"/>
      <c r="HO351" s="3"/>
      <c r="HP351" s="3"/>
      <c r="HQ351" s="3"/>
      <c r="HR351" s="3"/>
      <c r="HS351" s="3"/>
      <c r="HT351" s="3"/>
      <c r="HU351" s="3"/>
      <c r="HV351" s="3"/>
      <c r="HW351" s="3"/>
      <c r="HX351" s="3"/>
      <c r="HY351" s="3"/>
      <c r="HZ351" s="3"/>
      <c r="IA351" s="3"/>
      <c r="IB351" s="3"/>
      <c r="IC351" s="3"/>
      <c r="ID351" s="3"/>
      <c r="IE351" s="3"/>
      <c r="IF351" s="3"/>
      <c r="IG351" s="3"/>
      <c r="IH351" s="3"/>
      <c r="II351" s="3"/>
      <c r="IJ351" s="3"/>
      <c r="IK351" s="3"/>
      <c r="IL351" s="3"/>
      <c r="IM351" s="3"/>
      <c r="IN351" s="3"/>
      <c r="IO351" s="3"/>
      <c r="IP351" s="3"/>
      <c r="IQ351" s="3"/>
      <c r="IR351" s="3"/>
      <c r="IS351" s="3"/>
      <c r="IT351" s="3"/>
      <c r="IU351" s="3"/>
      <c r="IV351" s="3"/>
      <c r="IW351" s="3"/>
      <c r="IX351" s="3"/>
      <c r="IY351" s="3"/>
      <c r="IZ351" s="3"/>
      <c r="JA351" s="3"/>
      <c r="JB351" s="3"/>
      <c r="JC351" s="3"/>
      <c r="JD351" s="3"/>
      <c r="JE351" s="3"/>
      <c r="JF351" s="3"/>
      <c r="JG351" s="3"/>
      <c r="JH351" s="3"/>
      <c r="JI351" s="3"/>
      <c r="JJ351" s="3"/>
      <c r="JK351" s="3"/>
      <c r="JL351" s="3"/>
      <c r="JM351" s="3"/>
      <c r="JN351" s="3"/>
      <c r="JO351" s="3"/>
      <c r="JP351" s="3"/>
      <c r="JQ351" s="3"/>
      <c r="JR351" s="3"/>
      <c r="JS351" s="3"/>
      <c r="JT351" s="3"/>
      <c r="JU351" s="3"/>
      <c r="JV351" s="3"/>
      <c r="JW351" s="3"/>
      <c r="JX351" s="3"/>
      <c r="JY351" s="3"/>
      <c r="JZ351" s="3"/>
      <c r="KA351" s="3"/>
      <c r="KB351" s="3"/>
      <c r="KC351" s="3"/>
      <c r="KD351" s="3"/>
      <c r="KE351" s="3"/>
      <c r="KF351" s="3"/>
      <c r="KG351" s="3"/>
      <c r="KH351" s="3"/>
      <c r="KI351" s="3"/>
      <c r="KJ351" s="3"/>
      <c r="KK351" s="3"/>
      <c r="KL351" s="3"/>
      <c r="KM351" s="3"/>
      <c r="KN351" s="3"/>
      <c r="KO351" s="3"/>
      <c r="KP351" s="3"/>
      <c r="KQ351" s="3"/>
      <c r="KR351" s="3"/>
      <c r="KS351" s="3"/>
      <c r="KT351" s="3"/>
      <c r="KU351" s="3"/>
      <c r="KV351" s="3"/>
      <c r="KW351" s="3"/>
      <c r="KX351" s="3"/>
      <c r="KY351" s="3"/>
      <c r="KZ351" s="3"/>
      <c r="LA351" s="3"/>
      <c r="LB351" s="3"/>
      <c r="LC351" s="3"/>
      <c r="LD351" s="3"/>
      <c r="LE351" s="3"/>
      <c r="LF351" s="3"/>
      <c r="LG351" s="3"/>
      <c r="LH351" s="3"/>
      <c r="LI351" s="3"/>
      <c r="LJ351" s="3"/>
      <c r="LK351" s="3"/>
      <c r="LL351" s="3"/>
      <c r="LM351" s="3"/>
      <c r="LN351" s="3"/>
      <c r="LO351" s="3"/>
      <c r="LP351" s="3"/>
      <c r="LQ351" s="3"/>
      <c r="LR351" s="3"/>
      <c r="LS351" s="3"/>
      <c r="LT351" s="3"/>
      <c r="LU351" s="3"/>
      <c r="LV351" s="3"/>
      <c r="LW351" s="3"/>
      <c r="LX351" s="3"/>
      <c r="LY351" s="3"/>
      <c r="LZ351" s="3"/>
      <c r="MA351" s="3"/>
      <c r="MB351" s="3"/>
      <c r="MC351" s="3"/>
      <c r="MD351" s="3"/>
      <c r="ME351" s="3"/>
      <c r="MF351" s="3"/>
      <c r="MG351" s="3"/>
      <c r="MH351" s="3"/>
      <c r="MI351" s="3"/>
      <c r="MJ351" s="3"/>
      <c r="MK351" s="3"/>
      <c r="ML351" s="3"/>
      <c r="MM351" s="3"/>
      <c r="MN351" s="3"/>
      <c r="MO351" s="3"/>
      <c r="MP351" s="3"/>
      <c r="MQ351" s="3"/>
      <c r="MR351" s="3"/>
      <c r="MS351" s="3"/>
      <c r="MT351" s="3"/>
      <c r="MU351" s="3"/>
      <c r="MV351" s="3"/>
      <c r="MW351" s="3"/>
      <c r="MX351" s="3"/>
      <c r="MY351" s="3"/>
      <c r="MZ351" s="3"/>
      <c r="NA351" s="3"/>
      <c r="NB351" s="3"/>
      <c r="NC351" s="3"/>
      <c r="ND351" s="3"/>
      <c r="NE351" s="3"/>
      <c r="NF351" s="3"/>
      <c r="NG351" s="3"/>
      <c r="NH351" s="3"/>
      <c r="NI351" s="3"/>
      <c r="NJ351" s="3"/>
      <c r="NK351" s="3"/>
      <c r="NL351" s="3"/>
      <c r="NM351" s="3"/>
      <c r="NN351" s="3"/>
      <c r="NO351" s="3"/>
      <c r="NP351" s="3"/>
      <c r="NQ351" s="3"/>
      <c r="NR351" s="3"/>
      <c r="NS351" s="3"/>
      <c r="NT351" s="3"/>
      <c r="NU351" s="3"/>
      <c r="NV351" s="3"/>
      <c r="NW351" s="3"/>
      <c r="NX351" s="3"/>
      <c r="NY351" s="3"/>
      <c r="NZ351" s="3"/>
      <c r="OA351" s="3"/>
      <c r="OB351" s="3"/>
      <c r="OC351" s="3"/>
      <c r="OD351" s="3"/>
      <c r="OE351" s="3"/>
      <c r="OF351" s="3"/>
      <c r="OG351" s="3"/>
      <c r="OH351" s="3"/>
      <c r="OI351" s="3"/>
      <c r="OJ351" s="3"/>
      <c r="OK351" s="3"/>
      <c r="OL351" s="3"/>
      <c r="OM351" s="3"/>
      <c r="ON351" s="3"/>
      <c r="OO351" s="3"/>
      <c r="OP351" s="3"/>
      <c r="OQ351" s="3"/>
      <c r="OR351" s="3"/>
      <c r="OS351" s="3"/>
      <c r="OT351" s="3"/>
      <c r="OU351" s="3"/>
      <c r="OV351" s="3"/>
      <c r="OW351" s="3"/>
      <c r="OX351" s="3"/>
      <c r="OY351" s="3"/>
      <c r="OZ351" s="3"/>
      <c r="PA351" s="3"/>
      <c r="PB351" s="3"/>
      <c r="PC351" s="3"/>
      <c r="PD351" s="3"/>
      <c r="PE351" s="3"/>
    </row>
    <row r="352" spans="1:421" s="469" customFormat="1" ht="111" customHeight="1">
      <c r="A352" s="677">
        <v>11</v>
      </c>
      <c r="B352" s="600">
        <v>7000024508</v>
      </c>
      <c r="C352" s="600">
        <v>2550</v>
      </c>
      <c r="D352" s="600">
        <v>120</v>
      </c>
      <c r="E352" s="600">
        <v>60</v>
      </c>
      <c r="F352" s="600" t="s">
        <v>527</v>
      </c>
      <c r="G352" s="599">
        <v>100044218</v>
      </c>
      <c r="H352" s="321"/>
      <c r="I352" s="322"/>
      <c r="J352" s="321"/>
      <c r="K352" s="320"/>
      <c r="L352" s="600" t="s">
        <v>547</v>
      </c>
      <c r="M352" s="600" t="s">
        <v>219</v>
      </c>
      <c r="N352" s="600">
        <v>8</v>
      </c>
      <c r="O352" s="465"/>
      <c r="P352" s="601">
        <v>18</v>
      </c>
      <c r="Q352" s="318" t="str">
        <f t="shared" si="61"/>
        <v>INCLUDED</v>
      </c>
      <c r="R352" s="318" t="str">
        <f t="shared" si="50"/>
        <v>INCLUDED</v>
      </c>
      <c r="S352" s="318" t="str">
        <f t="shared" si="62"/>
        <v>INCLUDED</v>
      </c>
      <c r="T352" s="466">
        <f t="shared" si="52"/>
        <v>0</v>
      </c>
      <c r="U352" s="300">
        <f t="shared" si="53"/>
        <v>0</v>
      </c>
      <c r="V352" s="371">
        <f>Discount!$J$36</f>
        <v>0</v>
      </c>
      <c r="W352" s="300">
        <f t="shared" si="54"/>
        <v>0</v>
      </c>
      <c r="X352" s="301">
        <f t="shared" si="55"/>
        <v>0</v>
      </c>
      <c r="Y352" s="467">
        <f t="shared" si="56"/>
        <v>0</v>
      </c>
      <c r="Z352" s="546">
        <f t="shared" si="57"/>
        <v>0</v>
      </c>
      <c r="AA352" s="467">
        <f t="shared" si="58"/>
        <v>0</v>
      </c>
      <c r="AB352" s="468">
        <f t="shared" si="59"/>
        <v>0</v>
      </c>
      <c r="AC352" s="467">
        <f t="shared" si="60"/>
        <v>0</v>
      </c>
      <c r="AD352" s="468"/>
      <c r="AE352" s="550"/>
      <c r="AF352" s="6"/>
      <c r="AG352" s="6"/>
      <c r="AH352" s="6"/>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c r="FN352" s="3"/>
      <c r="FO352" s="3"/>
      <c r="FP352" s="3"/>
      <c r="FQ352" s="3"/>
      <c r="FR352" s="3"/>
      <c r="FS352" s="3"/>
      <c r="FT352" s="3"/>
      <c r="FU352" s="3"/>
      <c r="FV352" s="3"/>
      <c r="FW352" s="3"/>
      <c r="FX352" s="3"/>
      <c r="FY352" s="3"/>
      <c r="FZ352" s="3"/>
      <c r="GA352" s="3"/>
      <c r="GB352" s="3"/>
      <c r="GC352" s="3"/>
      <c r="GD352" s="3"/>
      <c r="GE352" s="3"/>
      <c r="GF352" s="3"/>
      <c r="GG352" s="3"/>
      <c r="GH352" s="3"/>
      <c r="GI352" s="3"/>
      <c r="GJ352" s="3"/>
      <c r="GK352" s="3"/>
      <c r="GL352" s="3"/>
      <c r="GM352" s="3"/>
      <c r="GN352" s="3"/>
      <c r="GO352" s="3"/>
      <c r="GP352" s="3"/>
      <c r="GQ352" s="3"/>
      <c r="GR352" s="3"/>
      <c r="GS352" s="3"/>
      <c r="GT352" s="3"/>
      <c r="GU352" s="3"/>
      <c r="GV352" s="3"/>
      <c r="GW352" s="3"/>
      <c r="GX352" s="3"/>
      <c r="GY352" s="3"/>
      <c r="GZ352" s="3"/>
      <c r="HA352" s="3"/>
      <c r="HB352" s="3"/>
      <c r="HC352" s="3"/>
      <c r="HD352" s="3"/>
      <c r="HE352" s="3"/>
      <c r="HF352" s="3"/>
      <c r="HG352" s="3"/>
      <c r="HH352" s="3"/>
      <c r="HI352" s="3"/>
      <c r="HJ352" s="3"/>
      <c r="HK352" s="3"/>
      <c r="HL352" s="3"/>
      <c r="HM352" s="3"/>
      <c r="HN352" s="3"/>
      <c r="HO352" s="3"/>
      <c r="HP352" s="3"/>
      <c r="HQ352" s="3"/>
      <c r="HR352" s="3"/>
      <c r="HS352" s="3"/>
      <c r="HT352" s="3"/>
      <c r="HU352" s="3"/>
      <c r="HV352" s="3"/>
      <c r="HW352" s="3"/>
      <c r="HX352" s="3"/>
      <c r="HY352" s="3"/>
      <c r="HZ352" s="3"/>
      <c r="IA352" s="3"/>
      <c r="IB352" s="3"/>
      <c r="IC352" s="3"/>
      <c r="ID352" s="3"/>
      <c r="IE352" s="3"/>
      <c r="IF352" s="3"/>
      <c r="IG352" s="3"/>
      <c r="IH352" s="3"/>
      <c r="II352" s="3"/>
      <c r="IJ352" s="3"/>
      <c r="IK352" s="3"/>
      <c r="IL352" s="3"/>
      <c r="IM352" s="3"/>
      <c r="IN352" s="3"/>
      <c r="IO352" s="3"/>
      <c r="IP352" s="3"/>
      <c r="IQ352" s="3"/>
      <c r="IR352" s="3"/>
      <c r="IS352" s="3"/>
      <c r="IT352" s="3"/>
      <c r="IU352" s="3"/>
      <c r="IV352" s="3"/>
      <c r="IW352" s="3"/>
      <c r="IX352" s="3"/>
      <c r="IY352" s="3"/>
      <c r="IZ352" s="3"/>
      <c r="JA352" s="3"/>
      <c r="JB352" s="3"/>
      <c r="JC352" s="3"/>
      <c r="JD352" s="3"/>
      <c r="JE352" s="3"/>
      <c r="JF352" s="3"/>
      <c r="JG352" s="3"/>
      <c r="JH352" s="3"/>
      <c r="JI352" s="3"/>
      <c r="JJ352" s="3"/>
      <c r="JK352" s="3"/>
      <c r="JL352" s="3"/>
      <c r="JM352" s="3"/>
      <c r="JN352" s="3"/>
      <c r="JO352" s="3"/>
      <c r="JP352" s="3"/>
      <c r="JQ352" s="3"/>
      <c r="JR352" s="3"/>
      <c r="JS352" s="3"/>
      <c r="JT352" s="3"/>
      <c r="JU352" s="3"/>
      <c r="JV352" s="3"/>
      <c r="JW352" s="3"/>
      <c r="JX352" s="3"/>
      <c r="JY352" s="3"/>
      <c r="JZ352" s="3"/>
      <c r="KA352" s="3"/>
      <c r="KB352" s="3"/>
      <c r="KC352" s="3"/>
      <c r="KD352" s="3"/>
      <c r="KE352" s="3"/>
      <c r="KF352" s="3"/>
      <c r="KG352" s="3"/>
      <c r="KH352" s="3"/>
      <c r="KI352" s="3"/>
      <c r="KJ352" s="3"/>
      <c r="KK352" s="3"/>
      <c r="KL352" s="3"/>
      <c r="KM352" s="3"/>
      <c r="KN352" s="3"/>
      <c r="KO352" s="3"/>
      <c r="KP352" s="3"/>
      <c r="KQ352" s="3"/>
      <c r="KR352" s="3"/>
      <c r="KS352" s="3"/>
      <c r="KT352" s="3"/>
      <c r="KU352" s="3"/>
      <c r="KV352" s="3"/>
      <c r="KW352" s="3"/>
      <c r="KX352" s="3"/>
      <c r="KY352" s="3"/>
      <c r="KZ352" s="3"/>
      <c r="LA352" s="3"/>
      <c r="LB352" s="3"/>
      <c r="LC352" s="3"/>
      <c r="LD352" s="3"/>
      <c r="LE352" s="3"/>
      <c r="LF352" s="3"/>
      <c r="LG352" s="3"/>
      <c r="LH352" s="3"/>
      <c r="LI352" s="3"/>
      <c r="LJ352" s="3"/>
      <c r="LK352" s="3"/>
      <c r="LL352" s="3"/>
      <c r="LM352" s="3"/>
      <c r="LN352" s="3"/>
      <c r="LO352" s="3"/>
      <c r="LP352" s="3"/>
      <c r="LQ352" s="3"/>
      <c r="LR352" s="3"/>
      <c r="LS352" s="3"/>
      <c r="LT352" s="3"/>
      <c r="LU352" s="3"/>
      <c r="LV352" s="3"/>
      <c r="LW352" s="3"/>
      <c r="LX352" s="3"/>
      <c r="LY352" s="3"/>
      <c r="LZ352" s="3"/>
      <c r="MA352" s="3"/>
      <c r="MB352" s="3"/>
      <c r="MC352" s="3"/>
      <c r="MD352" s="3"/>
      <c r="ME352" s="3"/>
      <c r="MF352" s="3"/>
      <c r="MG352" s="3"/>
      <c r="MH352" s="3"/>
      <c r="MI352" s="3"/>
      <c r="MJ352" s="3"/>
      <c r="MK352" s="3"/>
      <c r="ML352" s="3"/>
      <c r="MM352" s="3"/>
      <c r="MN352" s="3"/>
      <c r="MO352" s="3"/>
      <c r="MP352" s="3"/>
      <c r="MQ352" s="3"/>
      <c r="MR352" s="3"/>
      <c r="MS352" s="3"/>
      <c r="MT352" s="3"/>
      <c r="MU352" s="3"/>
      <c r="MV352" s="3"/>
      <c r="MW352" s="3"/>
      <c r="MX352" s="3"/>
      <c r="MY352" s="3"/>
      <c r="MZ352" s="3"/>
      <c r="NA352" s="3"/>
      <c r="NB352" s="3"/>
      <c r="NC352" s="3"/>
      <c r="ND352" s="3"/>
      <c r="NE352" s="3"/>
      <c r="NF352" s="3"/>
      <c r="NG352" s="3"/>
      <c r="NH352" s="3"/>
      <c r="NI352" s="3"/>
      <c r="NJ352" s="3"/>
      <c r="NK352" s="3"/>
      <c r="NL352" s="3"/>
      <c r="NM352" s="3"/>
      <c r="NN352" s="3"/>
      <c r="NO352" s="3"/>
      <c r="NP352" s="3"/>
      <c r="NQ352" s="3"/>
      <c r="NR352" s="3"/>
      <c r="NS352" s="3"/>
      <c r="NT352" s="3"/>
      <c r="NU352" s="3"/>
      <c r="NV352" s="3"/>
      <c r="NW352" s="3"/>
      <c r="NX352" s="3"/>
      <c r="NY352" s="3"/>
      <c r="NZ352" s="3"/>
      <c r="OA352" s="3"/>
      <c r="OB352" s="3"/>
      <c r="OC352" s="3"/>
      <c r="OD352" s="3"/>
      <c r="OE352" s="3"/>
      <c r="OF352" s="3"/>
      <c r="OG352" s="3"/>
      <c r="OH352" s="3"/>
      <c r="OI352" s="3"/>
      <c r="OJ352" s="3"/>
      <c r="OK352" s="3"/>
      <c r="OL352" s="3"/>
      <c r="OM352" s="3"/>
      <c r="ON352" s="3"/>
      <c r="OO352" s="3"/>
      <c r="OP352" s="3"/>
      <c r="OQ352" s="3"/>
      <c r="OR352" s="3"/>
      <c r="OS352" s="3"/>
      <c r="OT352" s="3"/>
      <c r="OU352" s="3"/>
      <c r="OV352" s="3"/>
      <c r="OW352" s="3"/>
      <c r="OX352" s="3"/>
      <c r="OY352" s="3"/>
      <c r="OZ352" s="3"/>
      <c r="PA352" s="3"/>
      <c r="PB352" s="3"/>
      <c r="PC352" s="3"/>
      <c r="PD352" s="3"/>
      <c r="PE352" s="3"/>
    </row>
    <row r="353" spans="1:421" s="469" customFormat="1" ht="111" customHeight="1">
      <c r="A353" s="677">
        <v>12</v>
      </c>
      <c r="B353" s="600">
        <v>7000024508</v>
      </c>
      <c r="C353" s="600">
        <v>2550</v>
      </c>
      <c r="D353" s="600">
        <v>120</v>
      </c>
      <c r="E353" s="600">
        <v>70</v>
      </c>
      <c r="F353" s="600" t="s">
        <v>527</v>
      </c>
      <c r="G353" s="599">
        <v>100044217</v>
      </c>
      <c r="H353" s="321"/>
      <c r="I353" s="322"/>
      <c r="J353" s="321"/>
      <c r="K353" s="320"/>
      <c r="L353" s="600" t="s">
        <v>548</v>
      </c>
      <c r="M353" s="600" t="s">
        <v>219</v>
      </c>
      <c r="N353" s="600">
        <v>16</v>
      </c>
      <c r="O353" s="465"/>
      <c r="P353" s="601">
        <v>18</v>
      </c>
      <c r="Q353" s="318" t="str">
        <f t="shared" si="61"/>
        <v>INCLUDED</v>
      </c>
      <c r="R353" s="318" t="str">
        <f t="shared" si="50"/>
        <v>INCLUDED</v>
      </c>
      <c r="S353" s="318" t="str">
        <f t="shared" si="62"/>
        <v>INCLUDED</v>
      </c>
      <c r="T353" s="466">
        <f t="shared" si="52"/>
        <v>0</v>
      </c>
      <c r="U353" s="300">
        <f t="shared" si="53"/>
        <v>0</v>
      </c>
      <c r="V353" s="371">
        <f>Discount!$J$36</f>
        <v>0</v>
      </c>
      <c r="W353" s="300">
        <f t="shared" si="54"/>
        <v>0</v>
      </c>
      <c r="X353" s="301">
        <f t="shared" si="55"/>
        <v>0</v>
      </c>
      <c r="Y353" s="467">
        <f t="shared" si="56"/>
        <v>0</v>
      </c>
      <c r="Z353" s="546">
        <f t="shared" si="57"/>
        <v>0</v>
      </c>
      <c r="AA353" s="467">
        <f t="shared" si="58"/>
        <v>0</v>
      </c>
      <c r="AB353" s="468">
        <f t="shared" si="59"/>
        <v>0</v>
      </c>
      <c r="AC353" s="467">
        <f t="shared" si="60"/>
        <v>0</v>
      </c>
      <c r="AD353" s="468"/>
      <c r="AE353" s="550"/>
      <c r="AF353" s="6"/>
      <c r="AG353" s="6"/>
      <c r="AH353" s="6"/>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c r="FN353" s="3"/>
      <c r="FO353" s="3"/>
      <c r="FP353" s="3"/>
      <c r="FQ353" s="3"/>
      <c r="FR353" s="3"/>
      <c r="FS353" s="3"/>
      <c r="FT353" s="3"/>
      <c r="FU353" s="3"/>
      <c r="FV353" s="3"/>
      <c r="FW353" s="3"/>
      <c r="FX353" s="3"/>
      <c r="FY353" s="3"/>
      <c r="FZ353" s="3"/>
      <c r="GA353" s="3"/>
      <c r="GB353" s="3"/>
      <c r="GC353" s="3"/>
      <c r="GD353" s="3"/>
      <c r="GE353" s="3"/>
      <c r="GF353" s="3"/>
      <c r="GG353" s="3"/>
      <c r="GH353" s="3"/>
      <c r="GI353" s="3"/>
      <c r="GJ353" s="3"/>
      <c r="GK353" s="3"/>
      <c r="GL353" s="3"/>
      <c r="GM353" s="3"/>
      <c r="GN353" s="3"/>
      <c r="GO353" s="3"/>
      <c r="GP353" s="3"/>
      <c r="GQ353" s="3"/>
      <c r="GR353" s="3"/>
      <c r="GS353" s="3"/>
      <c r="GT353" s="3"/>
      <c r="GU353" s="3"/>
      <c r="GV353" s="3"/>
      <c r="GW353" s="3"/>
      <c r="GX353" s="3"/>
      <c r="GY353" s="3"/>
      <c r="GZ353" s="3"/>
      <c r="HA353" s="3"/>
      <c r="HB353" s="3"/>
      <c r="HC353" s="3"/>
      <c r="HD353" s="3"/>
      <c r="HE353" s="3"/>
      <c r="HF353" s="3"/>
      <c r="HG353" s="3"/>
      <c r="HH353" s="3"/>
      <c r="HI353" s="3"/>
      <c r="HJ353" s="3"/>
      <c r="HK353" s="3"/>
      <c r="HL353" s="3"/>
      <c r="HM353" s="3"/>
      <c r="HN353" s="3"/>
      <c r="HO353" s="3"/>
      <c r="HP353" s="3"/>
      <c r="HQ353" s="3"/>
      <c r="HR353" s="3"/>
      <c r="HS353" s="3"/>
      <c r="HT353" s="3"/>
      <c r="HU353" s="3"/>
      <c r="HV353" s="3"/>
      <c r="HW353" s="3"/>
      <c r="HX353" s="3"/>
      <c r="HY353" s="3"/>
      <c r="HZ353" s="3"/>
      <c r="IA353" s="3"/>
      <c r="IB353" s="3"/>
      <c r="IC353" s="3"/>
      <c r="ID353" s="3"/>
      <c r="IE353" s="3"/>
      <c r="IF353" s="3"/>
      <c r="IG353" s="3"/>
      <c r="IH353" s="3"/>
      <c r="II353" s="3"/>
      <c r="IJ353" s="3"/>
      <c r="IK353" s="3"/>
      <c r="IL353" s="3"/>
      <c r="IM353" s="3"/>
      <c r="IN353" s="3"/>
      <c r="IO353" s="3"/>
      <c r="IP353" s="3"/>
      <c r="IQ353" s="3"/>
      <c r="IR353" s="3"/>
      <c r="IS353" s="3"/>
      <c r="IT353" s="3"/>
      <c r="IU353" s="3"/>
      <c r="IV353" s="3"/>
      <c r="IW353" s="3"/>
      <c r="IX353" s="3"/>
      <c r="IY353" s="3"/>
      <c r="IZ353" s="3"/>
      <c r="JA353" s="3"/>
      <c r="JB353" s="3"/>
      <c r="JC353" s="3"/>
      <c r="JD353" s="3"/>
      <c r="JE353" s="3"/>
      <c r="JF353" s="3"/>
      <c r="JG353" s="3"/>
      <c r="JH353" s="3"/>
      <c r="JI353" s="3"/>
      <c r="JJ353" s="3"/>
      <c r="JK353" s="3"/>
      <c r="JL353" s="3"/>
      <c r="JM353" s="3"/>
      <c r="JN353" s="3"/>
      <c r="JO353" s="3"/>
      <c r="JP353" s="3"/>
      <c r="JQ353" s="3"/>
      <c r="JR353" s="3"/>
      <c r="JS353" s="3"/>
      <c r="JT353" s="3"/>
      <c r="JU353" s="3"/>
      <c r="JV353" s="3"/>
      <c r="JW353" s="3"/>
      <c r="JX353" s="3"/>
      <c r="JY353" s="3"/>
      <c r="JZ353" s="3"/>
      <c r="KA353" s="3"/>
      <c r="KB353" s="3"/>
      <c r="KC353" s="3"/>
      <c r="KD353" s="3"/>
      <c r="KE353" s="3"/>
      <c r="KF353" s="3"/>
      <c r="KG353" s="3"/>
      <c r="KH353" s="3"/>
      <c r="KI353" s="3"/>
      <c r="KJ353" s="3"/>
      <c r="KK353" s="3"/>
      <c r="KL353" s="3"/>
      <c r="KM353" s="3"/>
      <c r="KN353" s="3"/>
      <c r="KO353" s="3"/>
      <c r="KP353" s="3"/>
      <c r="KQ353" s="3"/>
      <c r="KR353" s="3"/>
      <c r="KS353" s="3"/>
      <c r="KT353" s="3"/>
      <c r="KU353" s="3"/>
      <c r="KV353" s="3"/>
      <c r="KW353" s="3"/>
      <c r="KX353" s="3"/>
      <c r="KY353" s="3"/>
      <c r="KZ353" s="3"/>
      <c r="LA353" s="3"/>
      <c r="LB353" s="3"/>
      <c r="LC353" s="3"/>
      <c r="LD353" s="3"/>
      <c r="LE353" s="3"/>
      <c r="LF353" s="3"/>
      <c r="LG353" s="3"/>
      <c r="LH353" s="3"/>
      <c r="LI353" s="3"/>
      <c r="LJ353" s="3"/>
      <c r="LK353" s="3"/>
      <c r="LL353" s="3"/>
      <c r="LM353" s="3"/>
      <c r="LN353" s="3"/>
      <c r="LO353" s="3"/>
      <c r="LP353" s="3"/>
      <c r="LQ353" s="3"/>
      <c r="LR353" s="3"/>
      <c r="LS353" s="3"/>
      <c r="LT353" s="3"/>
      <c r="LU353" s="3"/>
      <c r="LV353" s="3"/>
      <c r="LW353" s="3"/>
      <c r="LX353" s="3"/>
      <c r="LY353" s="3"/>
      <c r="LZ353" s="3"/>
      <c r="MA353" s="3"/>
      <c r="MB353" s="3"/>
      <c r="MC353" s="3"/>
      <c r="MD353" s="3"/>
      <c r="ME353" s="3"/>
      <c r="MF353" s="3"/>
      <c r="MG353" s="3"/>
      <c r="MH353" s="3"/>
      <c r="MI353" s="3"/>
      <c r="MJ353" s="3"/>
      <c r="MK353" s="3"/>
      <c r="ML353" s="3"/>
      <c r="MM353" s="3"/>
      <c r="MN353" s="3"/>
      <c r="MO353" s="3"/>
      <c r="MP353" s="3"/>
      <c r="MQ353" s="3"/>
      <c r="MR353" s="3"/>
      <c r="MS353" s="3"/>
      <c r="MT353" s="3"/>
      <c r="MU353" s="3"/>
      <c r="MV353" s="3"/>
      <c r="MW353" s="3"/>
      <c r="MX353" s="3"/>
      <c r="MY353" s="3"/>
      <c r="MZ353" s="3"/>
      <c r="NA353" s="3"/>
      <c r="NB353" s="3"/>
      <c r="NC353" s="3"/>
      <c r="ND353" s="3"/>
      <c r="NE353" s="3"/>
      <c r="NF353" s="3"/>
      <c r="NG353" s="3"/>
      <c r="NH353" s="3"/>
      <c r="NI353" s="3"/>
      <c r="NJ353" s="3"/>
      <c r="NK353" s="3"/>
      <c r="NL353" s="3"/>
      <c r="NM353" s="3"/>
      <c r="NN353" s="3"/>
      <c r="NO353" s="3"/>
      <c r="NP353" s="3"/>
      <c r="NQ353" s="3"/>
      <c r="NR353" s="3"/>
      <c r="NS353" s="3"/>
      <c r="NT353" s="3"/>
      <c r="NU353" s="3"/>
      <c r="NV353" s="3"/>
      <c r="NW353" s="3"/>
      <c r="NX353" s="3"/>
      <c r="NY353" s="3"/>
      <c r="NZ353" s="3"/>
      <c r="OA353" s="3"/>
      <c r="OB353" s="3"/>
      <c r="OC353" s="3"/>
      <c r="OD353" s="3"/>
      <c r="OE353" s="3"/>
      <c r="OF353" s="3"/>
      <c r="OG353" s="3"/>
      <c r="OH353" s="3"/>
      <c r="OI353" s="3"/>
      <c r="OJ353" s="3"/>
      <c r="OK353" s="3"/>
      <c r="OL353" s="3"/>
      <c r="OM353" s="3"/>
      <c r="ON353" s="3"/>
      <c r="OO353" s="3"/>
      <c r="OP353" s="3"/>
      <c r="OQ353" s="3"/>
      <c r="OR353" s="3"/>
      <c r="OS353" s="3"/>
      <c r="OT353" s="3"/>
      <c r="OU353" s="3"/>
      <c r="OV353" s="3"/>
      <c r="OW353" s="3"/>
      <c r="OX353" s="3"/>
      <c r="OY353" s="3"/>
      <c r="OZ353" s="3"/>
      <c r="PA353" s="3"/>
      <c r="PB353" s="3"/>
      <c r="PC353" s="3"/>
      <c r="PD353" s="3"/>
      <c r="PE353" s="3"/>
    </row>
    <row r="354" spans="1:421" s="469" customFormat="1" ht="111" customHeight="1">
      <c r="A354" s="677">
        <v>13</v>
      </c>
      <c r="B354" s="600">
        <v>7000024508</v>
      </c>
      <c r="C354" s="600">
        <v>2550</v>
      </c>
      <c r="D354" s="600">
        <v>120</v>
      </c>
      <c r="E354" s="600">
        <v>80</v>
      </c>
      <c r="F354" s="600" t="s">
        <v>527</v>
      </c>
      <c r="G354" s="599">
        <v>100044215</v>
      </c>
      <c r="H354" s="321"/>
      <c r="I354" s="322"/>
      <c r="J354" s="321"/>
      <c r="K354" s="320"/>
      <c r="L354" s="600" t="s">
        <v>549</v>
      </c>
      <c r="M354" s="600" t="s">
        <v>219</v>
      </c>
      <c r="N354" s="600">
        <v>8</v>
      </c>
      <c r="O354" s="465"/>
      <c r="P354" s="601">
        <v>18</v>
      </c>
      <c r="Q354" s="318" t="str">
        <f t="shared" si="61"/>
        <v>INCLUDED</v>
      </c>
      <c r="R354" s="318" t="str">
        <f t="shared" si="50"/>
        <v>INCLUDED</v>
      </c>
      <c r="S354" s="318" t="str">
        <f t="shared" si="62"/>
        <v>INCLUDED</v>
      </c>
      <c r="T354" s="466">
        <f t="shared" si="52"/>
        <v>0</v>
      </c>
      <c r="U354" s="300">
        <f t="shared" si="53"/>
        <v>0</v>
      </c>
      <c r="V354" s="371">
        <f>Discount!$J$36</f>
        <v>0</v>
      </c>
      <c r="W354" s="300">
        <f t="shared" si="54"/>
        <v>0</v>
      </c>
      <c r="X354" s="301">
        <f t="shared" si="55"/>
        <v>0</v>
      </c>
      <c r="Y354" s="467">
        <f t="shared" si="56"/>
        <v>0</v>
      </c>
      <c r="Z354" s="546">
        <f t="shared" si="57"/>
        <v>0</v>
      </c>
      <c r="AA354" s="467">
        <f t="shared" si="58"/>
        <v>0</v>
      </c>
      <c r="AB354" s="468">
        <f t="shared" si="59"/>
        <v>0</v>
      </c>
      <c r="AC354" s="467">
        <f t="shared" si="60"/>
        <v>0</v>
      </c>
      <c r="AD354" s="468"/>
      <c r="AE354" s="550"/>
      <c r="AF354" s="6"/>
      <c r="AG354" s="6"/>
      <c r="AH354" s="6"/>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c r="FN354" s="3"/>
      <c r="FO354" s="3"/>
      <c r="FP354" s="3"/>
      <c r="FQ354" s="3"/>
      <c r="FR354" s="3"/>
      <c r="FS354" s="3"/>
      <c r="FT354" s="3"/>
      <c r="FU354" s="3"/>
      <c r="FV354" s="3"/>
      <c r="FW354" s="3"/>
      <c r="FX354" s="3"/>
      <c r="FY354" s="3"/>
      <c r="FZ354" s="3"/>
      <c r="GA354" s="3"/>
      <c r="GB354" s="3"/>
      <c r="GC354" s="3"/>
      <c r="GD354" s="3"/>
      <c r="GE354" s="3"/>
      <c r="GF354" s="3"/>
      <c r="GG354" s="3"/>
      <c r="GH354" s="3"/>
      <c r="GI354" s="3"/>
      <c r="GJ354" s="3"/>
      <c r="GK354" s="3"/>
      <c r="GL354" s="3"/>
      <c r="GM354" s="3"/>
      <c r="GN354" s="3"/>
      <c r="GO354" s="3"/>
      <c r="GP354" s="3"/>
      <c r="GQ354" s="3"/>
      <c r="GR354" s="3"/>
      <c r="GS354" s="3"/>
      <c r="GT354" s="3"/>
      <c r="GU354" s="3"/>
      <c r="GV354" s="3"/>
      <c r="GW354" s="3"/>
      <c r="GX354" s="3"/>
      <c r="GY354" s="3"/>
      <c r="GZ354" s="3"/>
      <c r="HA354" s="3"/>
      <c r="HB354" s="3"/>
      <c r="HC354" s="3"/>
      <c r="HD354" s="3"/>
      <c r="HE354" s="3"/>
      <c r="HF354" s="3"/>
      <c r="HG354" s="3"/>
      <c r="HH354" s="3"/>
      <c r="HI354" s="3"/>
      <c r="HJ354" s="3"/>
      <c r="HK354" s="3"/>
      <c r="HL354" s="3"/>
      <c r="HM354" s="3"/>
      <c r="HN354" s="3"/>
      <c r="HO354" s="3"/>
      <c r="HP354" s="3"/>
      <c r="HQ354" s="3"/>
      <c r="HR354" s="3"/>
      <c r="HS354" s="3"/>
      <c r="HT354" s="3"/>
      <c r="HU354" s="3"/>
      <c r="HV354" s="3"/>
      <c r="HW354" s="3"/>
      <c r="HX354" s="3"/>
      <c r="HY354" s="3"/>
      <c r="HZ354" s="3"/>
      <c r="IA354" s="3"/>
      <c r="IB354" s="3"/>
      <c r="IC354" s="3"/>
      <c r="ID354" s="3"/>
      <c r="IE354" s="3"/>
      <c r="IF354" s="3"/>
      <c r="IG354" s="3"/>
      <c r="IH354" s="3"/>
      <c r="II354" s="3"/>
      <c r="IJ354" s="3"/>
      <c r="IK354" s="3"/>
      <c r="IL354" s="3"/>
      <c r="IM354" s="3"/>
      <c r="IN354" s="3"/>
      <c r="IO354" s="3"/>
      <c r="IP354" s="3"/>
      <c r="IQ354" s="3"/>
      <c r="IR354" s="3"/>
      <c r="IS354" s="3"/>
      <c r="IT354" s="3"/>
      <c r="IU354" s="3"/>
      <c r="IV354" s="3"/>
      <c r="IW354" s="3"/>
      <c r="IX354" s="3"/>
      <c r="IY354" s="3"/>
      <c r="IZ354" s="3"/>
      <c r="JA354" s="3"/>
      <c r="JB354" s="3"/>
      <c r="JC354" s="3"/>
      <c r="JD354" s="3"/>
      <c r="JE354" s="3"/>
      <c r="JF354" s="3"/>
      <c r="JG354" s="3"/>
      <c r="JH354" s="3"/>
      <c r="JI354" s="3"/>
      <c r="JJ354" s="3"/>
      <c r="JK354" s="3"/>
      <c r="JL354" s="3"/>
      <c r="JM354" s="3"/>
      <c r="JN354" s="3"/>
      <c r="JO354" s="3"/>
      <c r="JP354" s="3"/>
      <c r="JQ354" s="3"/>
      <c r="JR354" s="3"/>
      <c r="JS354" s="3"/>
      <c r="JT354" s="3"/>
      <c r="JU354" s="3"/>
      <c r="JV354" s="3"/>
      <c r="JW354" s="3"/>
      <c r="JX354" s="3"/>
      <c r="JY354" s="3"/>
      <c r="JZ354" s="3"/>
      <c r="KA354" s="3"/>
      <c r="KB354" s="3"/>
      <c r="KC354" s="3"/>
      <c r="KD354" s="3"/>
      <c r="KE354" s="3"/>
      <c r="KF354" s="3"/>
      <c r="KG354" s="3"/>
      <c r="KH354" s="3"/>
      <c r="KI354" s="3"/>
      <c r="KJ354" s="3"/>
      <c r="KK354" s="3"/>
      <c r="KL354" s="3"/>
      <c r="KM354" s="3"/>
      <c r="KN354" s="3"/>
      <c r="KO354" s="3"/>
      <c r="KP354" s="3"/>
      <c r="KQ354" s="3"/>
      <c r="KR354" s="3"/>
      <c r="KS354" s="3"/>
      <c r="KT354" s="3"/>
      <c r="KU354" s="3"/>
      <c r="KV354" s="3"/>
      <c r="KW354" s="3"/>
      <c r="KX354" s="3"/>
      <c r="KY354" s="3"/>
      <c r="KZ354" s="3"/>
      <c r="LA354" s="3"/>
      <c r="LB354" s="3"/>
      <c r="LC354" s="3"/>
      <c r="LD354" s="3"/>
      <c r="LE354" s="3"/>
      <c r="LF354" s="3"/>
      <c r="LG354" s="3"/>
      <c r="LH354" s="3"/>
      <c r="LI354" s="3"/>
      <c r="LJ354" s="3"/>
      <c r="LK354" s="3"/>
      <c r="LL354" s="3"/>
      <c r="LM354" s="3"/>
      <c r="LN354" s="3"/>
      <c r="LO354" s="3"/>
      <c r="LP354" s="3"/>
      <c r="LQ354" s="3"/>
      <c r="LR354" s="3"/>
      <c r="LS354" s="3"/>
      <c r="LT354" s="3"/>
      <c r="LU354" s="3"/>
      <c r="LV354" s="3"/>
      <c r="LW354" s="3"/>
      <c r="LX354" s="3"/>
      <c r="LY354" s="3"/>
      <c r="LZ354" s="3"/>
      <c r="MA354" s="3"/>
      <c r="MB354" s="3"/>
      <c r="MC354" s="3"/>
      <c r="MD354" s="3"/>
      <c r="ME354" s="3"/>
      <c r="MF354" s="3"/>
      <c r="MG354" s="3"/>
      <c r="MH354" s="3"/>
      <c r="MI354" s="3"/>
      <c r="MJ354" s="3"/>
      <c r="MK354" s="3"/>
      <c r="ML354" s="3"/>
      <c r="MM354" s="3"/>
      <c r="MN354" s="3"/>
      <c r="MO354" s="3"/>
      <c r="MP354" s="3"/>
      <c r="MQ354" s="3"/>
      <c r="MR354" s="3"/>
      <c r="MS354" s="3"/>
      <c r="MT354" s="3"/>
      <c r="MU354" s="3"/>
      <c r="MV354" s="3"/>
      <c r="MW354" s="3"/>
      <c r="MX354" s="3"/>
      <c r="MY354" s="3"/>
      <c r="MZ354" s="3"/>
      <c r="NA354" s="3"/>
      <c r="NB354" s="3"/>
      <c r="NC354" s="3"/>
      <c r="ND354" s="3"/>
      <c r="NE354" s="3"/>
      <c r="NF354" s="3"/>
      <c r="NG354" s="3"/>
      <c r="NH354" s="3"/>
      <c r="NI354" s="3"/>
      <c r="NJ354" s="3"/>
      <c r="NK354" s="3"/>
      <c r="NL354" s="3"/>
      <c r="NM354" s="3"/>
      <c r="NN354" s="3"/>
      <c r="NO354" s="3"/>
      <c r="NP354" s="3"/>
      <c r="NQ354" s="3"/>
      <c r="NR354" s="3"/>
      <c r="NS354" s="3"/>
      <c r="NT354" s="3"/>
      <c r="NU354" s="3"/>
      <c r="NV354" s="3"/>
      <c r="NW354" s="3"/>
      <c r="NX354" s="3"/>
      <c r="NY354" s="3"/>
      <c r="NZ354" s="3"/>
      <c r="OA354" s="3"/>
      <c r="OB354" s="3"/>
      <c r="OC354" s="3"/>
      <c r="OD354" s="3"/>
      <c r="OE354" s="3"/>
      <c r="OF354" s="3"/>
      <c r="OG354" s="3"/>
      <c r="OH354" s="3"/>
      <c r="OI354" s="3"/>
      <c r="OJ354" s="3"/>
      <c r="OK354" s="3"/>
      <c r="OL354" s="3"/>
      <c r="OM354" s="3"/>
      <c r="ON354" s="3"/>
      <c r="OO354" s="3"/>
      <c r="OP354" s="3"/>
      <c r="OQ354" s="3"/>
      <c r="OR354" s="3"/>
      <c r="OS354" s="3"/>
      <c r="OT354" s="3"/>
      <c r="OU354" s="3"/>
      <c r="OV354" s="3"/>
      <c r="OW354" s="3"/>
      <c r="OX354" s="3"/>
      <c r="OY354" s="3"/>
      <c r="OZ354" s="3"/>
      <c r="PA354" s="3"/>
      <c r="PB354" s="3"/>
      <c r="PC354" s="3"/>
      <c r="PD354" s="3"/>
      <c r="PE354" s="3"/>
    </row>
    <row r="355" spans="1:421" s="469" customFormat="1" ht="111" customHeight="1">
      <c r="A355" s="677">
        <v>14</v>
      </c>
      <c r="B355" s="600">
        <v>7000024508</v>
      </c>
      <c r="C355" s="600">
        <v>2550</v>
      </c>
      <c r="D355" s="600">
        <v>120</v>
      </c>
      <c r="E355" s="600">
        <v>90</v>
      </c>
      <c r="F355" s="600" t="s">
        <v>527</v>
      </c>
      <c r="G355" s="599">
        <v>100044214</v>
      </c>
      <c r="H355" s="321"/>
      <c r="I355" s="322"/>
      <c r="J355" s="321"/>
      <c r="K355" s="320"/>
      <c r="L355" s="600" t="s">
        <v>550</v>
      </c>
      <c r="M355" s="600" t="s">
        <v>219</v>
      </c>
      <c r="N355" s="600">
        <v>40</v>
      </c>
      <c r="O355" s="465"/>
      <c r="P355" s="601">
        <v>18</v>
      </c>
      <c r="Q355" s="318" t="str">
        <f t="shared" si="61"/>
        <v>INCLUDED</v>
      </c>
      <c r="R355" s="318" t="str">
        <f t="shared" si="50"/>
        <v>INCLUDED</v>
      </c>
      <c r="S355" s="318" t="str">
        <f t="shared" si="62"/>
        <v>INCLUDED</v>
      </c>
      <c r="T355" s="466">
        <f t="shared" si="52"/>
        <v>0</v>
      </c>
      <c r="U355" s="300">
        <f t="shared" si="53"/>
        <v>0</v>
      </c>
      <c r="V355" s="371">
        <f>Discount!$J$36</f>
        <v>0</v>
      </c>
      <c r="W355" s="300">
        <f t="shared" si="54"/>
        <v>0</v>
      </c>
      <c r="X355" s="301">
        <f t="shared" si="55"/>
        <v>0</v>
      </c>
      <c r="Y355" s="467">
        <f t="shared" si="56"/>
        <v>0</v>
      </c>
      <c r="Z355" s="546">
        <f t="shared" si="57"/>
        <v>0</v>
      </c>
      <c r="AA355" s="467">
        <f t="shared" si="58"/>
        <v>0</v>
      </c>
      <c r="AB355" s="468">
        <f t="shared" si="59"/>
        <v>0</v>
      </c>
      <c r="AC355" s="467">
        <f t="shared" si="60"/>
        <v>0</v>
      </c>
      <c r="AD355" s="468"/>
      <c r="AE355" s="550"/>
      <c r="AF355" s="6"/>
      <c r="AG355" s="6"/>
      <c r="AH355" s="6"/>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c r="FP355" s="3"/>
      <c r="FQ355" s="3"/>
      <c r="FR355" s="3"/>
      <c r="FS355" s="3"/>
      <c r="FT355" s="3"/>
      <c r="FU355" s="3"/>
      <c r="FV355" s="3"/>
      <c r="FW355" s="3"/>
      <c r="FX355" s="3"/>
      <c r="FY355" s="3"/>
      <c r="FZ355" s="3"/>
      <c r="GA355" s="3"/>
      <c r="GB355" s="3"/>
      <c r="GC355" s="3"/>
      <c r="GD355" s="3"/>
      <c r="GE355" s="3"/>
      <c r="GF355" s="3"/>
      <c r="GG355" s="3"/>
      <c r="GH355" s="3"/>
      <c r="GI355" s="3"/>
      <c r="GJ355" s="3"/>
      <c r="GK355" s="3"/>
      <c r="GL355" s="3"/>
      <c r="GM355" s="3"/>
      <c r="GN355" s="3"/>
      <c r="GO355" s="3"/>
      <c r="GP355" s="3"/>
      <c r="GQ355" s="3"/>
      <c r="GR355" s="3"/>
      <c r="GS355" s="3"/>
      <c r="GT355" s="3"/>
      <c r="GU355" s="3"/>
      <c r="GV355" s="3"/>
      <c r="GW355" s="3"/>
      <c r="GX355" s="3"/>
      <c r="GY355" s="3"/>
      <c r="GZ355" s="3"/>
      <c r="HA355" s="3"/>
      <c r="HB355" s="3"/>
      <c r="HC355" s="3"/>
      <c r="HD355" s="3"/>
      <c r="HE355" s="3"/>
      <c r="HF355" s="3"/>
      <c r="HG355" s="3"/>
      <c r="HH355" s="3"/>
      <c r="HI355" s="3"/>
      <c r="HJ355" s="3"/>
      <c r="HK355" s="3"/>
      <c r="HL355" s="3"/>
      <c r="HM355" s="3"/>
      <c r="HN355" s="3"/>
      <c r="HO355" s="3"/>
      <c r="HP355" s="3"/>
      <c r="HQ355" s="3"/>
      <c r="HR355" s="3"/>
      <c r="HS355" s="3"/>
      <c r="HT355" s="3"/>
      <c r="HU355" s="3"/>
      <c r="HV355" s="3"/>
      <c r="HW355" s="3"/>
      <c r="HX355" s="3"/>
      <c r="HY355" s="3"/>
      <c r="HZ355" s="3"/>
      <c r="IA355" s="3"/>
      <c r="IB355" s="3"/>
      <c r="IC355" s="3"/>
      <c r="ID355" s="3"/>
      <c r="IE355" s="3"/>
      <c r="IF355" s="3"/>
      <c r="IG355" s="3"/>
      <c r="IH355" s="3"/>
      <c r="II355" s="3"/>
      <c r="IJ355" s="3"/>
      <c r="IK355" s="3"/>
      <c r="IL355" s="3"/>
      <c r="IM355" s="3"/>
      <c r="IN355" s="3"/>
      <c r="IO355" s="3"/>
      <c r="IP355" s="3"/>
      <c r="IQ355" s="3"/>
      <c r="IR355" s="3"/>
      <c r="IS355" s="3"/>
      <c r="IT355" s="3"/>
      <c r="IU355" s="3"/>
      <c r="IV355" s="3"/>
      <c r="IW355" s="3"/>
      <c r="IX355" s="3"/>
      <c r="IY355" s="3"/>
      <c r="IZ355" s="3"/>
      <c r="JA355" s="3"/>
      <c r="JB355" s="3"/>
      <c r="JC355" s="3"/>
      <c r="JD355" s="3"/>
      <c r="JE355" s="3"/>
      <c r="JF355" s="3"/>
      <c r="JG355" s="3"/>
      <c r="JH355" s="3"/>
      <c r="JI355" s="3"/>
      <c r="JJ355" s="3"/>
      <c r="JK355" s="3"/>
      <c r="JL355" s="3"/>
      <c r="JM355" s="3"/>
      <c r="JN355" s="3"/>
      <c r="JO355" s="3"/>
      <c r="JP355" s="3"/>
      <c r="JQ355" s="3"/>
      <c r="JR355" s="3"/>
      <c r="JS355" s="3"/>
      <c r="JT355" s="3"/>
      <c r="JU355" s="3"/>
      <c r="JV355" s="3"/>
      <c r="JW355" s="3"/>
      <c r="JX355" s="3"/>
      <c r="JY355" s="3"/>
      <c r="JZ355" s="3"/>
      <c r="KA355" s="3"/>
      <c r="KB355" s="3"/>
      <c r="KC355" s="3"/>
      <c r="KD355" s="3"/>
      <c r="KE355" s="3"/>
      <c r="KF355" s="3"/>
      <c r="KG355" s="3"/>
      <c r="KH355" s="3"/>
      <c r="KI355" s="3"/>
      <c r="KJ355" s="3"/>
      <c r="KK355" s="3"/>
      <c r="KL355" s="3"/>
      <c r="KM355" s="3"/>
      <c r="KN355" s="3"/>
      <c r="KO355" s="3"/>
      <c r="KP355" s="3"/>
      <c r="KQ355" s="3"/>
      <c r="KR355" s="3"/>
      <c r="KS355" s="3"/>
      <c r="KT355" s="3"/>
      <c r="KU355" s="3"/>
      <c r="KV355" s="3"/>
      <c r="KW355" s="3"/>
      <c r="KX355" s="3"/>
      <c r="KY355" s="3"/>
      <c r="KZ355" s="3"/>
      <c r="LA355" s="3"/>
      <c r="LB355" s="3"/>
      <c r="LC355" s="3"/>
      <c r="LD355" s="3"/>
      <c r="LE355" s="3"/>
      <c r="LF355" s="3"/>
      <c r="LG355" s="3"/>
      <c r="LH355" s="3"/>
      <c r="LI355" s="3"/>
      <c r="LJ355" s="3"/>
      <c r="LK355" s="3"/>
      <c r="LL355" s="3"/>
      <c r="LM355" s="3"/>
      <c r="LN355" s="3"/>
      <c r="LO355" s="3"/>
      <c r="LP355" s="3"/>
      <c r="LQ355" s="3"/>
      <c r="LR355" s="3"/>
      <c r="LS355" s="3"/>
      <c r="LT355" s="3"/>
      <c r="LU355" s="3"/>
      <c r="LV355" s="3"/>
      <c r="LW355" s="3"/>
      <c r="LX355" s="3"/>
      <c r="LY355" s="3"/>
      <c r="LZ355" s="3"/>
      <c r="MA355" s="3"/>
      <c r="MB355" s="3"/>
      <c r="MC355" s="3"/>
      <c r="MD355" s="3"/>
      <c r="ME355" s="3"/>
      <c r="MF355" s="3"/>
      <c r="MG355" s="3"/>
      <c r="MH355" s="3"/>
      <c r="MI355" s="3"/>
      <c r="MJ355" s="3"/>
      <c r="MK355" s="3"/>
      <c r="ML355" s="3"/>
      <c r="MM355" s="3"/>
      <c r="MN355" s="3"/>
      <c r="MO355" s="3"/>
      <c r="MP355" s="3"/>
      <c r="MQ355" s="3"/>
      <c r="MR355" s="3"/>
      <c r="MS355" s="3"/>
      <c r="MT355" s="3"/>
      <c r="MU355" s="3"/>
      <c r="MV355" s="3"/>
      <c r="MW355" s="3"/>
      <c r="MX355" s="3"/>
      <c r="MY355" s="3"/>
      <c r="MZ355" s="3"/>
      <c r="NA355" s="3"/>
      <c r="NB355" s="3"/>
      <c r="NC355" s="3"/>
      <c r="ND355" s="3"/>
      <c r="NE355" s="3"/>
      <c r="NF355" s="3"/>
      <c r="NG355" s="3"/>
      <c r="NH355" s="3"/>
      <c r="NI355" s="3"/>
      <c r="NJ355" s="3"/>
      <c r="NK355" s="3"/>
      <c r="NL355" s="3"/>
      <c r="NM355" s="3"/>
      <c r="NN355" s="3"/>
      <c r="NO355" s="3"/>
      <c r="NP355" s="3"/>
      <c r="NQ355" s="3"/>
      <c r="NR355" s="3"/>
      <c r="NS355" s="3"/>
      <c r="NT355" s="3"/>
      <c r="NU355" s="3"/>
      <c r="NV355" s="3"/>
      <c r="NW355" s="3"/>
      <c r="NX355" s="3"/>
      <c r="NY355" s="3"/>
      <c r="NZ355" s="3"/>
      <c r="OA355" s="3"/>
      <c r="OB355" s="3"/>
      <c r="OC355" s="3"/>
      <c r="OD355" s="3"/>
      <c r="OE355" s="3"/>
      <c r="OF355" s="3"/>
      <c r="OG355" s="3"/>
      <c r="OH355" s="3"/>
      <c r="OI355" s="3"/>
      <c r="OJ355" s="3"/>
      <c r="OK355" s="3"/>
      <c r="OL355" s="3"/>
      <c r="OM355" s="3"/>
      <c r="ON355" s="3"/>
      <c r="OO355" s="3"/>
      <c r="OP355" s="3"/>
      <c r="OQ355" s="3"/>
      <c r="OR355" s="3"/>
      <c r="OS355" s="3"/>
      <c r="OT355" s="3"/>
      <c r="OU355" s="3"/>
      <c r="OV355" s="3"/>
      <c r="OW355" s="3"/>
      <c r="OX355" s="3"/>
      <c r="OY355" s="3"/>
      <c r="OZ355" s="3"/>
      <c r="PA355" s="3"/>
      <c r="PB355" s="3"/>
      <c r="PC355" s="3"/>
      <c r="PD355" s="3"/>
      <c r="PE355" s="3"/>
    </row>
    <row r="356" spans="1:421" s="469" customFormat="1" ht="111" customHeight="1">
      <c r="A356" s="677">
        <v>15</v>
      </c>
      <c r="B356" s="600">
        <v>7000024508</v>
      </c>
      <c r="C356" s="600">
        <v>2550</v>
      </c>
      <c r="D356" s="600">
        <v>120</v>
      </c>
      <c r="E356" s="600">
        <v>100</v>
      </c>
      <c r="F356" s="600" t="s">
        <v>527</v>
      </c>
      <c r="G356" s="599">
        <v>100044213</v>
      </c>
      <c r="H356" s="321"/>
      <c r="I356" s="322"/>
      <c r="J356" s="321"/>
      <c r="K356" s="320"/>
      <c r="L356" s="600" t="s">
        <v>551</v>
      </c>
      <c r="M356" s="600" t="s">
        <v>219</v>
      </c>
      <c r="N356" s="600">
        <v>2</v>
      </c>
      <c r="O356" s="465"/>
      <c r="P356" s="601">
        <v>18</v>
      </c>
      <c r="Q356" s="318" t="str">
        <f t="shared" si="61"/>
        <v>INCLUDED</v>
      </c>
      <c r="R356" s="318" t="str">
        <f t="shared" si="50"/>
        <v>INCLUDED</v>
      </c>
      <c r="S356" s="318" t="str">
        <f t="shared" si="62"/>
        <v>INCLUDED</v>
      </c>
      <c r="T356" s="466">
        <f t="shared" si="52"/>
        <v>0</v>
      </c>
      <c r="U356" s="300">
        <f t="shared" si="53"/>
        <v>0</v>
      </c>
      <c r="V356" s="371">
        <f>Discount!$J$36</f>
        <v>0</v>
      </c>
      <c r="W356" s="300">
        <f t="shared" si="54"/>
        <v>0</v>
      </c>
      <c r="X356" s="301">
        <f t="shared" si="55"/>
        <v>0</v>
      </c>
      <c r="Y356" s="467">
        <f t="shared" si="56"/>
        <v>0</v>
      </c>
      <c r="Z356" s="546">
        <f t="shared" si="57"/>
        <v>0</v>
      </c>
      <c r="AA356" s="467">
        <f t="shared" si="58"/>
        <v>0</v>
      </c>
      <c r="AB356" s="468">
        <f t="shared" si="59"/>
        <v>0</v>
      </c>
      <c r="AC356" s="467">
        <f t="shared" si="60"/>
        <v>0</v>
      </c>
      <c r="AD356" s="468"/>
      <c r="AE356" s="550"/>
      <c r="AF356" s="6"/>
      <c r="AG356" s="6"/>
      <c r="AH356" s="6"/>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c r="FP356" s="3"/>
      <c r="FQ356" s="3"/>
      <c r="FR356" s="3"/>
      <c r="FS356" s="3"/>
      <c r="FT356" s="3"/>
      <c r="FU356" s="3"/>
      <c r="FV356" s="3"/>
      <c r="FW356" s="3"/>
      <c r="FX356" s="3"/>
      <c r="FY356" s="3"/>
      <c r="FZ356" s="3"/>
      <c r="GA356" s="3"/>
      <c r="GB356" s="3"/>
      <c r="GC356" s="3"/>
      <c r="GD356" s="3"/>
      <c r="GE356" s="3"/>
      <c r="GF356" s="3"/>
      <c r="GG356" s="3"/>
      <c r="GH356" s="3"/>
      <c r="GI356" s="3"/>
      <c r="GJ356" s="3"/>
      <c r="GK356" s="3"/>
      <c r="GL356" s="3"/>
      <c r="GM356" s="3"/>
      <c r="GN356" s="3"/>
      <c r="GO356" s="3"/>
      <c r="GP356" s="3"/>
      <c r="GQ356" s="3"/>
      <c r="GR356" s="3"/>
      <c r="GS356" s="3"/>
      <c r="GT356" s="3"/>
      <c r="GU356" s="3"/>
      <c r="GV356" s="3"/>
      <c r="GW356" s="3"/>
      <c r="GX356" s="3"/>
      <c r="GY356" s="3"/>
      <c r="GZ356" s="3"/>
      <c r="HA356" s="3"/>
      <c r="HB356" s="3"/>
      <c r="HC356" s="3"/>
      <c r="HD356" s="3"/>
      <c r="HE356" s="3"/>
      <c r="HF356" s="3"/>
      <c r="HG356" s="3"/>
      <c r="HH356" s="3"/>
      <c r="HI356" s="3"/>
      <c r="HJ356" s="3"/>
      <c r="HK356" s="3"/>
      <c r="HL356" s="3"/>
      <c r="HM356" s="3"/>
      <c r="HN356" s="3"/>
      <c r="HO356" s="3"/>
      <c r="HP356" s="3"/>
      <c r="HQ356" s="3"/>
      <c r="HR356" s="3"/>
      <c r="HS356" s="3"/>
      <c r="HT356" s="3"/>
      <c r="HU356" s="3"/>
      <c r="HV356" s="3"/>
      <c r="HW356" s="3"/>
      <c r="HX356" s="3"/>
      <c r="HY356" s="3"/>
      <c r="HZ356" s="3"/>
      <c r="IA356" s="3"/>
      <c r="IB356" s="3"/>
      <c r="IC356" s="3"/>
      <c r="ID356" s="3"/>
      <c r="IE356" s="3"/>
      <c r="IF356" s="3"/>
      <c r="IG356" s="3"/>
      <c r="IH356" s="3"/>
      <c r="II356" s="3"/>
      <c r="IJ356" s="3"/>
      <c r="IK356" s="3"/>
      <c r="IL356" s="3"/>
      <c r="IM356" s="3"/>
      <c r="IN356" s="3"/>
      <c r="IO356" s="3"/>
      <c r="IP356" s="3"/>
      <c r="IQ356" s="3"/>
      <c r="IR356" s="3"/>
      <c r="IS356" s="3"/>
      <c r="IT356" s="3"/>
      <c r="IU356" s="3"/>
      <c r="IV356" s="3"/>
      <c r="IW356" s="3"/>
      <c r="IX356" s="3"/>
      <c r="IY356" s="3"/>
      <c r="IZ356" s="3"/>
      <c r="JA356" s="3"/>
      <c r="JB356" s="3"/>
      <c r="JC356" s="3"/>
      <c r="JD356" s="3"/>
      <c r="JE356" s="3"/>
      <c r="JF356" s="3"/>
      <c r="JG356" s="3"/>
      <c r="JH356" s="3"/>
      <c r="JI356" s="3"/>
      <c r="JJ356" s="3"/>
      <c r="JK356" s="3"/>
      <c r="JL356" s="3"/>
      <c r="JM356" s="3"/>
      <c r="JN356" s="3"/>
      <c r="JO356" s="3"/>
      <c r="JP356" s="3"/>
      <c r="JQ356" s="3"/>
      <c r="JR356" s="3"/>
      <c r="JS356" s="3"/>
      <c r="JT356" s="3"/>
      <c r="JU356" s="3"/>
      <c r="JV356" s="3"/>
      <c r="JW356" s="3"/>
      <c r="JX356" s="3"/>
      <c r="JY356" s="3"/>
      <c r="JZ356" s="3"/>
      <c r="KA356" s="3"/>
      <c r="KB356" s="3"/>
      <c r="KC356" s="3"/>
      <c r="KD356" s="3"/>
      <c r="KE356" s="3"/>
      <c r="KF356" s="3"/>
      <c r="KG356" s="3"/>
      <c r="KH356" s="3"/>
      <c r="KI356" s="3"/>
      <c r="KJ356" s="3"/>
      <c r="KK356" s="3"/>
      <c r="KL356" s="3"/>
      <c r="KM356" s="3"/>
      <c r="KN356" s="3"/>
      <c r="KO356" s="3"/>
      <c r="KP356" s="3"/>
      <c r="KQ356" s="3"/>
      <c r="KR356" s="3"/>
      <c r="KS356" s="3"/>
      <c r="KT356" s="3"/>
      <c r="KU356" s="3"/>
      <c r="KV356" s="3"/>
      <c r="KW356" s="3"/>
      <c r="KX356" s="3"/>
      <c r="KY356" s="3"/>
      <c r="KZ356" s="3"/>
      <c r="LA356" s="3"/>
      <c r="LB356" s="3"/>
      <c r="LC356" s="3"/>
      <c r="LD356" s="3"/>
      <c r="LE356" s="3"/>
      <c r="LF356" s="3"/>
      <c r="LG356" s="3"/>
      <c r="LH356" s="3"/>
      <c r="LI356" s="3"/>
      <c r="LJ356" s="3"/>
      <c r="LK356" s="3"/>
      <c r="LL356" s="3"/>
      <c r="LM356" s="3"/>
      <c r="LN356" s="3"/>
      <c r="LO356" s="3"/>
      <c r="LP356" s="3"/>
      <c r="LQ356" s="3"/>
      <c r="LR356" s="3"/>
      <c r="LS356" s="3"/>
      <c r="LT356" s="3"/>
      <c r="LU356" s="3"/>
      <c r="LV356" s="3"/>
      <c r="LW356" s="3"/>
      <c r="LX356" s="3"/>
      <c r="LY356" s="3"/>
      <c r="LZ356" s="3"/>
      <c r="MA356" s="3"/>
      <c r="MB356" s="3"/>
      <c r="MC356" s="3"/>
      <c r="MD356" s="3"/>
      <c r="ME356" s="3"/>
      <c r="MF356" s="3"/>
      <c r="MG356" s="3"/>
      <c r="MH356" s="3"/>
      <c r="MI356" s="3"/>
      <c r="MJ356" s="3"/>
      <c r="MK356" s="3"/>
      <c r="ML356" s="3"/>
      <c r="MM356" s="3"/>
      <c r="MN356" s="3"/>
      <c r="MO356" s="3"/>
      <c r="MP356" s="3"/>
      <c r="MQ356" s="3"/>
      <c r="MR356" s="3"/>
      <c r="MS356" s="3"/>
      <c r="MT356" s="3"/>
      <c r="MU356" s="3"/>
      <c r="MV356" s="3"/>
      <c r="MW356" s="3"/>
      <c r="MX356" s="3"/>
      <c r="MY356" s="3"/>
      <c r="MZ356" s="3"/>
      <c r="NA356" s="3"/>
      <c r="NB356" s="3"/>
      <c r="NC356" s="3"/>
      <c r="ND356" s="3"/>
      <c r="NE356" s="3"/>
      <c r="NF356" s="3"/>
      <c r="NG356" s="3"/>
      <c r="NH356" s="3"/>
      <c r="NI356" s="3"/>
      <c r="NJ356" s="3"/>
      <c r="NK356" s="3"/>
      <c r="NL356" s="3"/>
      <c r="NM356" s="3"/>
      <c r="NN356" s="3"/>
      <c r="NO356" s="3"/>
      <c r="NP356" s="3"/>
      <c r="NQ356" s="3"/>
      <c r="NR356" s="3"/>
      <c r="NS356" s="3"/>
      <c r="NT356" s="3"/>
      <c r="NU356" s="3"/>
      <c r="NV356" s="3"/>
      <c r="NW356" s="3"/>
      <c r="NX356" s="3"/>
      <c r="NY356" s="3"/>
      <c r="NZ356" s="3"/>
      <c r="OA356" s="3"/>
      <c r="OB356" s="3"/>
      <c r="OC356" s="3"/>
      <c r="OD356" s="3"/>
      <c r="OE356" s="3"/>
      <c r="OF356" s="3"/>
      <c r="OG356" s="3"/>
      <c r="OH356" s="3"/>
      <c r="OI356" s="3"/>
      <c r="OJ356" s="3"/>
      <c r="OK356" s="3"/>
      <c r="OL356" s="3"/>
      <c r="OM356" s="3"/>
      <c r="ON356" s="3"/>
      <c r="OO356" s="3"/>
      <c r="OP356" s="3"/>
      <c r="OQ356" s="3"/>
      <c r="OR356" s="3"/>
      <c r="OS356" s="3"/>
      <c r="OT356" s="3"/>
      <c r="OU356" s="3"/>
      <c r="OV356" s="3"/>
      <c r="OW356" s="3"/>
      <c r="OX356" s="3"/>
      <c r="OY356" s="3"/>
      <c r="OZ356" s="3"/>
      <c r="PA356" s="3"/>
      <c r="PB356" s="3"/>
      <c r="PC356" s="3"/>
      <c r="PD356" s="3"/>
      <c r="PE356" s="3"/>
    </row>
    <row r="357" spans="1:421" s="469" customFormat="1" ht="111" customHeight="1">
      <c r="A357" s="677">
        <v>16</v>
      </c>
      <c r="B357" s="600">
        <v>7000024508</v>
      </c>
      <c r="C357" s="600">
        <v>2550</v>
      </c>
      <c r="D357" s="600">
        <v>120</v>
      </c>
      <c r="E357" s="600">
        <v>110</v>
      </c>
      <c r="F357" s="600" t="s">
        <v>527</v>
      </c>
      <c r="G357" s="599">
        <v>100044212</v>
      </c>
      <c r="H357" s="321"/>
      <c r="I357" s="322"/>
      <c r="J357" s="321"/>
      <c r="K357" s="320"/>
      <c r="L357" s="600" t="s">
        <v>552</v>
      </c>
      <c r="M357" s="600" t="s">
        <v>219</v>
      </c>
      <c r="N357" s="600">
        <v>32</v>
      </c>
      <c r="O357" s="465"/>
      <c r="P357" s="601">
        <v>18</v>
      </c>
      <c r="Q357" s="318" t="str">
        <f t="shared" si="61"/>
        <v>INCLUDED</v>
      </c>
      <c r="R357" s="318" t="str">
        <f t="shared" si="50"/>
        <v>INCLUDED</v>
      </c>
      <c r="S357" s="318" t="str">
        <f t="shared" si="62"/>
        <v>INCLUDED</v>
      </c>
      <c r="T357" s="466">
        <f t="shared" si="52"/>
        <v>0</v>
      </c>
      <c r="U357" s="300">
        <f t="shared" si="53"/>
        <v>0</v>
      </c>
      <c r="V357" s="371">
        <f>Discount!$J$36</f>
        <v>0</v>
      </c>
      <c r="W357" s="300">
        <f t="shared" si="54"/>
        <v>0</v>
      </c>
      <c r="X357" s="301">
        <f t="shared" si="55"/>
        <v>0</v>
      </c>
      <c r="Y357" s="467">
        <f t="shared" si="56"/>
        <v>0</v>
      </c>
      <c r="Z357" s="546">
        <f t="shared" si="57"/>
        <v>0</v>
      </c>
      <c r="AA357" s="467">
        <f t="shared" si="58"/>
        <v>0</v>
      </c>
      <c r="AB357" s="468">
        <f t="shared" si="59"/>
        <v>0</v>
      </c>
      <c r="AC357" s="467">
        <f t="shared" si="60"/>
        <v>0</v>
      </c>
      <c r="AD357" s="468"/>
      <c r="AE357" s="550"/>
      <c r="AF357" s="6"/>
      <c r="AG357" s="6"/>
      <c r="AH357" s="6"/>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c r="FP357" s="3"/>
      <c r="FQ357" s="3"/>
      <c r="FR357" s="3"/>
      <c r="FS357" s="3"/>
      <c r="FT357" s="3"/>
      <c r="FU357" s="3"/>
      <c r="FV357" s="3"/>
      <c r="FW357" s="3"/>
      <c r="FX357" s="3"/>
      <c r="FY357" s="3"/>
      <c r="FZ357" s="3"/>
      <c r="GA357" s="3"/>
      <c r="GB357" s="3"/>
      <c r="GC357" s="3"/>
      <c r="GD357" s="3"/>
      <c r="GE357" s="3"/>
      <c r="GF357" s="3"/>
      <c r="GG357" s="3"/>
      <c r="GH357" s="3"/>
      <c r="GI357" s="3"/>
      <c r="GJ357" s="3"/>
      <c r="GK357" s="3"/>
      <c r="GL357" s="3"/>
      <c r="GM357" s="3"/>
      <c r="GN357" s="3"/>
      <c r="GO357" s="3"/>
      <c r="GP357" s="3"/>
      <c r="GQ357" s="3"/>
      <c r="GR357" s="3"/>
      <c r="GS357" s="3"/>
      <c r="GT357" s="3"/>
      <c r="GU357" s="3"/>
      <c r="GV357" s="3"/>
      <c r="GW357" s="3"/>
      <c r="GX357" s="3"/>
      <c r="GY357" s="3"/>
      <c r="GZ357" s="3"/>
      <c r="HA357" s="3"/>
      <c r="HB357" s="3"/>
      <c r="HC357" s="3"/>
      <c r="HD357" s="3"/>
      <c r="HE357" s="3"/>
      <c r="HF357" s="3"/>
      <c r="HG357" s="3"/>
      <c r="HH357" s="3"/>
      <c r="HI357" s="3"/>
      <c r="HJ357" s="3"/>
      <c r="HK357" s="3"/>
      <c r="HL357" s="3"/>
      <c r="HM357" s="3"/>
      <c r="HN357" s="3"/>
      <c r="HO357" s="3"/>
      <c r="HP357" s="3"/>
      <c r="HQ357" s="3"/>
      <c r="HR357" s="3"/>
      <c r="HS357" s="3"/>
      <c r="HT357" s="3"/>
      <c r="HU357" s="3"/>
      <c r="HV357" s="3"/>
      <c r="HW357" s="3"/>
      <c r="HX357" s="3"/>
      <c r="HY357" s="3"/>
      <c r="HZ357" s="3"/>
      <c r="IA357" s="3"/>
      <c r="IB357" s="3"/>
      <c r="IC357" s="3"/>
      <c r="ID357" s="3"/>
      <c r="IE357" s="3"/>
      <c r="IF357" s="3"/>
      <c r="IG357" s="3"/>
      <c r="IH357" s="3"/>
      <c r="II357" s="3"/>
      <c r="IJ357" s="3"/>
      <c r="IK357" s="3"/>
      <c r="IL357" s="3"/>
      <c r="IM357" s="3"/>
      <c r="IN357" s="3"/>
      <c r="IO357" s="3"/>
      <c r="IP357" s="3"/>
      <c r="IQ357" s="3"/>
      <c r="IR357" s="3"/>
      <c r="IS357" s="3"/>
      <c r="IT357" s="3"/>
      <c r="IU357" s="3"/>
      <c r="IV357" s="3"/>
      <c r="IW357" s="3"/>
      <c r="IX357" s="3"/>
      <c r="IY357" s="3"/>
      <c r="IZ357" s="3"/>
      <c r="JA357" s="3"/>
      <c r="JB357" s="3"/>
      <c r="JC357" s="3"/>
      <c r="JD357" s="3"/>
      <c r="JE357" s="3"/>
      <c r="JF357" s="3"/>
      <c r="JG357" s="3"/>
      <c r="JH357" s="3"/>
      <c r="JI357" s="3"/>
      <c r="JJ357" s="3"/>
      <c r="JK357" s="3"/>
      <c r="JL357" s="3"/>
      <c r="JM357" s="3"/>
      <c r="JN357" s="3"/>
      <c r="JO357" s="3"/>
      <c r="JP357" s="3"/>
      <c r="JQ357" s="3"/>
      <c r="JR357" s="3"/>
      <c r="JS357" s="3"/>
      <c r="JT357" s="3"/>
      <c r="JU357" s="3"/>
      <c r="JV357" s="3"/>
      <c r="JW357" s="3"/>
      <c r="JX357" s="3"/>
      <c r="JY357" s="3"/>
      <c r="JZ357" s="3"/>
      <c r="KA357" s="3"/>
      <c r="KB357" s="3"/>
      <c r="KC357" s="3"/>
      <c r="KD357" s="3"/>
      <c r="KE357" s="3"/>
      <c r="KF357" s="3"/>
      <c r="KG357" s="3"/>
      <c r="KH357" s="3"/>
      <c r="KI357" s="3"/>
      <c r="KJ357" s="3"/>
      <c r="KK357" s="3"/>
      <c r="KL357" s="3"/>
      <c r="KM357" s="3"/>
      <c r="KN357" s="3"/>
      <c r="KO357" s="3"/>
      <c r="KP357" s="3"/>
      <c r="KQ357" s="3"/>
      <c r="KR357" s="3"/>
      <c r="KS357" s="3"/>
      <c r="KT357" s="3"/>
      <c r="KU357" s="3"/>
      <c r="KV357" s="3"/>
      <c r="KW357" s="3"/>
      <c r="KX357" s="3"/>
      <c r="KY357" s="3"/>
      <c r="KZ357" s="3"/>
      <c r="LA357" s="3"/>
      <c r="LB357" s="3"/>
      <c r="LC357" s="3"/>
      <c r="LD357" s="3"/>
      <c r="LE357" s="3"/>
      <c r="LF357" s="3"/>
      <c r="LG357" s="3"/>
      <c r="LH357" s="3"/>
      <c r="LI357" s="3"/>
      <c r="LJ357" s="3"/>
      <c r="LK357" s="3"/>
      <c r="LL357" s="3"/>
      <c r="LM357" s="3"/>
      <c r="LN357" s="3"/>
      <c r="LO357" s="3"/>
      <c r="LP357" s="3"/>
      <c r="LQ357" s="3"/>
      <c r="LR357" s="3"/>
      <c r="LS357" s="3"/>
      <c r="LT357" s="3"/>
      <c r="LU357" s="3"/>
      <c r="LV357" s="3"/>
      <c r="LW357" s="3"/>
      <c r="LX357" s="3"/>
      <c r="LY357" s="3"/>
      <c r="LZ357" s="3"/>
      <c r="MA357" s="3"/>
      <c r="MB357" s="3"/>
      <c r="MC357" s="3"/>
      <c r="MD357" s="3"/>
      <c r="ME357" s="3"/>
      <c r="MF357" s="3"/>
      <c r="MG357" s="3"/>
      <c r="MH357" s="3"/>
      <c r="MI357" s="3"/>
      <c r="MJ357" s="3"/>
      <c r="MK357" s="3"/>
      <c r="ML357" s="3"/>
      <c r="MM357" s="3"/>
      <c r="MN357" s="3"/>
      <c r="MO357" s="3"/>
      <c r="MP357" s="3"/>
      <c r="MQ357" s="3"/>
      <c r="MR357" s="3"/>
      <c r="MS357" s="3"/>
      <c r="MT357" s="3"/>
      <c r="MU357" s="3"/>
      <c r="MV357" s="3"/>
      <c r="MW357" s="3"/>
      <c r="MX357" s="3"/>
      <c r="MY357" s="3"/>
      <c r="MZ357" s="3"/>
      <c r="NA357" s="3"/>
      <c r="NB357" s="3"/>
      <c r="NC357" s="3"/>
      <c r="ND357" s="3"/>
      <c r="NE357" s="3"/>
      <c r="NF357" s="3"/>
      <c r="NG357" s="3"/>
      <c r="NH357" s="3"/>
      <c r="NI357" s="3"/>
      <c r="NJ357" s="3"/>
      <c r="NK357" s="3"/>
      <c r="NL357" s="3"/>
      <c r="NM357" s="3"/>
      <c r="NN357" s="3"/>
      <c r="NO357" s="3"/>
      <c r="NP357" s="3"/>
      <c r="NQ357" s="3"/>
      <c r="NR357" s="3"/>
      <c r="NS357" s="3"/>
      <c r="NT357" s="3"/>
      <c r="NU357" s="3"/>
      <c r="NV357" s="3"/>
      <c r="NW357" s="3"/>
      <c r="NX357" s="3"/>
      <c r="NY357" s="3"/>
      <c r="NZ357" s="3"/>
      <c r="OA357" s="3"/>
      <c r="OB357" s="3"/>
      <c r="OC357" s="3"/>
      <c r="OD357" s="3"/>
      <c r="OE357" s="3"/>
      <c r="OF357" s="3"/>
      <c r="OG357" s="3"/>
      <c r="OH357" s="3"/>
      <c r="OI357" s="3"/>
      <c r="OJ357" s="3"/>
      <c r="OK357" s="3"/>
      <c r="OL357" s="3"/>
      <c r="OM357" s="3"/>
      <c r="ON357" s="3"/>
      <c r="OO357" s="3"/>
      <c r="OP357" s="3"/>
      <c r="OQ357" s="3"/>
      <c r="OR357" s="3"/>
      <c r="OS357" s="3"/>
      <c r="OT357" s="3"/>
      <c r="OU357" s="3"/>
      <c r="OV357" s="3"/>
      <c r="OW357" s="3"/>
      <c r="OX357" s="3"/>
      <c r="OY357" s="3"/>
      <c r="OZ357" s="3"/>
      <c r="PA357" s="3"/>
      <c r="PB357" s="3"/>
      <c r="PC357" s="3"/>
      <c r="PD357" s="3"/>
      <c r="PE357" s="3"/>
    </row>
    <row r="358" spans="1:421" s="469" customFormat="1" ht="111" customHeight="1">
      <c r="A358" s="677">
        <v>17</v>
      </c>
      <c r="B358" s="600">
        <v>7000024508</v>
      </c>
      <c r="C358" s="600">
        <v>2550</v>
      </c>
      <c r="D358" s="600">
        <v>120</v>
      </c>
      <c r="E358" s="600">
        <v>120</v>
      </c>
      <c r="F358" s="600" t="s">
        <v>527</v>
      </c>
      <c r="G358" s="599">
        <v>100044201</v>
      </c>
      <c r="H358" s="321"/>
      <c r="I358" s="322"/>
      <c r="J358" s="321"/>
      <c r="K358" s="320"/>
      <c r="L358" s="600" t="s">
        <v>648</v>
      </c>
      <c r="M358" s="600" t="s">
        <v>219</v>
      </c>
      <c r="N358" s="600">
        <v>1</v>
      </c>
      <c r="O358" s="465"/>
      <c r="P358" s="601">
        <v>18</v>
      </c>
      <c r="Q358" s="318" t="str">
        <f t="shared" si="61"/>
        <v>INCLUDED</v>
      </c>
      <c r="R358" s="318" t="str">
        <f t="shared" si="50"/>
        <v>INCLUDED</v>
      </c>
      <c r="S358" s="318" t="str">
        <f t="shared" si="62"/>
        <v>INCLUDED</v>
      </c>
      <c r="T358" s="466">
        <f t="shared" si="52"/>
        <v>0</v>
      </c>
      <c r="U358" s="300">
        <f t="shared" si="53"/>
        <v>0</v>
      </c>
      <c r="V358" s="371">
        <f>Discount!$J$36</f>
        <v>0</v>
      </c>
      <c r="W358" s="300">
        <f t="shared" si="54"/>
        <v>0</v>
      </c>
      <c r="X358" s="301">
        <f t="shared" si="55"/>
        <v>0</v>
      </c>
      <c r="Y358" s="467">
        <f t="shared" si="56"/>
        <v>0</v>
      </c>
      <c r="Z358" s="546">
        <f t="shared" si="57"/>
        <v>0</v>
      </c>
      <c r="AA358" s="467">
        <f t="shared" si="58"/>
        <v>0</v>
      </c>
      <c r="AB358" s="468">
        <f t="shared" si="59"/>
        <v>0</v>
      </c>
      <c r="AC358" s="467">
        <f t="shared" si="60"/>
        <v>0</v>
      </c>
      <c r="AD358" s="468"/>
      <c r="AE358" s="550"/>
      <c r="AF358" s="6"/>
      <c r="AG358" s="6"/>
      <c r="AH358" s="6"/>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c r="FP358" s="3"/>
      <c r="FQ358" s="3"/>
      <c r="FR358" s="3"/>
      <c r="FS358" s="3"/>
      <c r="FT358" s="3"/>
      <c r="FU358" s="3"/>
      <c r="FV358" s="3"/>
      <c r="FW358" s="3"/>
      <c r="FX358" s="3"/>
      <c r="FY358" s="3"/>
      <c r="FZ358" s="3"/>
      <c r="GA358" s="3"/>
      <c r="GB358" s="3"/>
      <c r="GC358" s="3"/>
      <c r="GD358" s="3"/>
      <c r="GE358" s="3"/>
      <c r="GF358" s="3"/>
      <c r="GG358" s="3"/>
      <c r="GH358" s="3"/>
      <c r="GI358" s="3"/>
      <c r="GJ358" s="3"/>
      <c r="GK358" s="3"/>
      <c r="GL358" s="3"/>
      <c r="GM358" s="3"/>
      <c r="GN358" s="3"/>
      <c r="GO358" s="3"/>
      <c r="GP358" s="3"/>
      <c r="GQ358" s="3"/>
      <c r="GR358" s="3"/>
      <c r="GS358" s="3"/>
      <c r="GT358" s="3"/>
      <c r="GU358" s="3"/>
      <c r="GV358" s="3"/>
      <c r="GW358" s="3"/>
      <c r="GX358" s="3"/>
      <c r="GY358" s="3"/>
      <c r="GZ358" s="3"/>
      <c r="HA358" s="3"/>
      <c r="HB358" s="3"/>
      <c r="HC358" s="3"/>
      <c r="HD358" s="3"/>
      <c r="HE358" s="3"/>
      <c r="HF358" s="3"/>
      <c r="HG358" s="3"/>
      <c r="HH358" s="3"/>
      <c r="HI358" s="3"/>
      <c r="HJ358" s="3"/>
      <c r="HK358" s="3"/>
      <c r="HL358" s="3"/>
      <c r="HM358" s="3"/>
      <c r="HN358" s="3"/>
      <c r="HO358" s="3"/>
      <c r="HP358" s="3"/>
      <c r="HQ358" s="3"/>
      <c r="HR358" s="3"/>
      <c r="HS358" s="3"/>
      <c r="HT358" s="3"/>
      <c r="HU358" s="3"/>
      <c r="HV358" s="3"/>
      <c r="HW358" s="3"/>
      <c r="HX358" s="3"/>
      <c r="HY358" s="3"/>
      <c r="HZ358" s="3"/>
      <c r="IA358" s="3"/>
      <c r="IB358" s="3"/>
      <c r="IC358" s="3"/>
      <c r="ID358" s="3"/>
      <c r="IE358" s="3"/>
      <c r="IF358" s="3"/>
      <c r="IG358" s="3"/>
      <c r="IH358" s="3"/>
      <c r="II358" s="3"/>
      <c r="IJ358" s="3"/>
      <c r="IK358" s="3"/>
      <c r="IL358" s="3"/>
      <c r="IM358" s="3"/>
      <c r="IN358" s="3"/>
      <c r="IO358" s="3"/>
      <c r="IP358" s="3"/>
      <c r="IQ358" s="3"/>
      <c r="IR358" s="3"/>
      <c r="IS358" s="3"/>
      <c r="IT358" s="3"/>
      <c r="IU358" s="3"/>
      <c r="IV358" s="3"/>
      <c r="IW358" s="3"/>
      <c r="IX358" s="3"/>
      <c r="IY358" s="3"/>
      <c r="IZ358" s="3"/>
      <c r="JA358" s="3"/>
      <c r="JB358" s="3"/>
      <c r="JC358" s="3"/>
      <c r="JD358" s="3"/>
      <c r="JE358" s="3"/>
      <c r="JF358" s="3"/>
      <c r="JG358" s="3"/>
      <c r="JH358" s="3"/>
      <c r="JI358" s="3"/>
      <c r="JJ358" s="3"/>
      <c r="JK358" s="3"/>
      <c r="JL358" s="3"/>
      <c r="JM358" s="3"/>
      <c r="JN358" s="3"/>
      <c r="JO358" s="3"/>
      <c r="JP358" s="3"/>
      <c r="JQ358" s="3"/>
      <c r="JR358" s="3"/>
      <c r="JS358" s="3"/>
      <c r="JT358" s="3"/>
      <c r="JU358" s="3"/>
      <c r="JV358" s="3"/>
      <c r="JW358" s="3"/>
      <c r="JX358" s="3"/>
      <c r="JY358" s="3"/>
      <c r="JZ358" s="3"/>
      <c r="KA358" s="3"/>
      <c r="KB358" s="3"/>
      <c r="KC358" s="3"/>
      <c r="KD358" s="3"/>
      <c r="KE358" s="3"/>
      <c r="KF358" s="3"/>
      <c r="KG358" s="3"/>
      <c r="KH358" s="3"/>
      <c r="KI358" s="3"/>
      <c r="KJ358" s="3"/>
      <c r="KK358" s="3"/>
      <c r="KL358" s="3"/>
      <c r="KM358" s="3"/>
      <c r="KN358" s="3"/>
      <c r="KO358" s="3"/>
      <c r="KP358" s="3"/>
      <c r="KQ358" s="3"/>
      <c r="KR358" s="3"/>
      <c r="KS358" s="3"/>
      <c r="KT358" s="3"/>
      <c r="KU358" s="3"/>
      <c r="KV358" s="3"/>
      <c r="KW358" s="3"/>
      <c r="KX358" s="3"/>
      <c r="KY358" s="3"/>
      <c r="KZ358" s="3"/>
      <c r="LA358" s="3"/>
      <c r="LB358" s="3"/>
      <c r="LC358" s="3"/>
      <c r="LD358" s="3"/>
      <c r="LE358" s="3"/>
      <c r="LF358" s="3"/>
      <c r="LG358" s="3"/>
      <c r="LH358" s="3"/>
      <c r="LI358" s="3"/>
      <c r="LJ358" s="3"/>
      <c r="LK358" s="3"/>
      <c r="LL358" s="3"/>
      <c r="LM358" s="3"/>
      <c r="LN358" s="3"/>
      <c r="LO358" s="3"/>
      <c r="LP358" s="3"/>
      <c r="LQ358" s="3"/>
      <c r="LR358" s="3"/>
      <c r="LS358" s="3"/>
      <c r="LT358" s="3"/>
      <c r="LU358" s="3"/>
      <c r="LV358" s="3"/>
      <c r="LW358" s="3"/>
      <c r="LX358" s="3"/>
      <c r="LY358" s="3"/>
      <c r="LZ358" s="3"/>
      <c r="MA358" s="3"/>
      <c r="MB358" s="3"/>
      <c r="MC358" s="3"/>
      <c r="MD358" s="3"/>
      <c r="ME358" s="3"/>
      <c r="MF358" s="3"/>
      <c r="MG358" s="3"/>
      <c r="MH358" s="3"/>
      <c r="MI358" s="3"/>
      <c r="MJ358" s="3"/>
      <c r="MK358" s="3"/>
      <c r="ML358" s="3"/>
      <c r="MM358" s="3"/>
      <c r="MN358" s="3"/>
      <c r="MO358" s="3"/>
      <c r="MP358" s="3"/>
      <c r="MQ358" s="3"/>
      <c r="MR358" s="3"/>
      <c r="MS358" s="3"/>
      <c r="MT358" s="3"/>
      <c r="MU358" s="3"/>
      <c r="MV358" s="3"/>
      <c r="MW358" s="3"/>
      <c r="MX358" s="3"/>
      <c r="MY358" s="3"/>
      <c r="MZ358" s="3"/>
      <c r="NA358" s="3"/>
      <c r="NB358" s="3"/>
      <c r="NC358" s="3"/>
      <c r="ND358" s="3"/>
      <c r="NE358" s="3"/>
      <c r="NF358" s="3"/>
      <c r="NG358" s="3"/>
      <c r="NH358" s="3"/>
      <c r="NI358" s="3"/>
      <c r="NJ358" s="3"/>
      <c r="NK358" s="3"/>
      <c r="NL358" s="3"/>
      <c r="NM358" s="3"/>
      <c r="NN358" s="3"/>
      <c r="NO358" s="3"/>
      <c r="NP358" s="3"/>
      <c r="NQ358" s="3"/>
      <c r="NR358" s="3"/>
      <c r="NS358" s="3"/>
      <c r="NT358" s="3"/>
      <c r="NU358" s="3"/>
      <c r="NV358" s="3"/>
      <c r="NW358" s="3"/>
      <c r="NX358" s="3"/>
      <c r="NY358" s="3"/>
      <c r="NZ358" s="3"/>
      <c r="OA358" s="3"/>
      <c r="OB358" s="3"/>
      <c r="OC358" s="3"/>
      <c r="OD358" s="3"/>
      <c r="OE358" s="3"/>
      <c r="OF358" s="3"/>
      <c r="OG358" s="3"/>
      <c r="OH358" s="3"/>
      <c r="OI358" s="3"/>
      <c r="OJ358" s="3"/>
      <c r="OK358" s="3"/>
      <c r="OL358" s="3"/>
      <c r="OM358" s="3"/>
      <c r="ON358" s="3"/>
      <c r="OO358" s="3"/>
      <c r="OP358" s="3"/>
      <c r="OQ358" s="3"/>
      <c r="OR358" s="3"/>
      <c r="OS358" s="3"/>
      <c r="OT358" s="3"/>
      <c r="OU358" s="3"/>
      <c r="OV358" s="3"/>
      <c r="OW358" s="3"/>
      <c r="OX358" s="3"/>
      <c r="OY358" s="3"/>
      <c r="OZ358" s="3"/>
      <c r="PA358" s="3"/>
      <c r="PB358" s="3"/>
      <c r="PC358" s="3"/>
      <c r="PD358" s="3"/>
      <c r="PE358" s="3"/>
    </row>
    <row r="359" spans="1:421" s="469" customFormat="1" ht="111" customHeight="1">
      <c r="A359" s="677">
        <v>18</v>
      </c>
      <c r="B359" s="600">
        <v>7000024508</v>
      </c>
      <c r="C359" s="600">
        <v>2550</v>
      </c>
      <c r="D359" s="600">
        <v>120</v>
      </c>
      <c r="E359" s="600">
        <v>130</v>
      </c>
      <c r="F359" s="600" t="s">
        <v>527</v>
      </c>
      <c r="G359" s="599">
        <v>100044202</v>
      </c>
      <c r="H359" s="321"/>
      <c r="I359" s="322"/>
      <c r="J359" s="321"/>
      <c r="K359" s="320"/>
      <c r="L359" s="600" t="s">
        <v>553</v>
      </c>
      <c r="M359" s="600" t="s">
        <v>219</v>
      </c>
      <c r="N359" s="600">
        <v>8</v>
      </c>
      <c r="O359" s="465"/>
      <c r="P359" s="601">
        <v>18</v>
      </c>
      <c r="Q359" s="318" t="str">
        <f t="shared" si="61"/>
        <v>INCLUDED</v>
      </c>
      <c r="R359" s="318" t="str">
        <f t="shared" si="50"/>
        <v>INCLUDED</v>
      </c>
      <c r="S359" s="318" t="str">
        <f t="shared" si="62"/>
        <v>INCLUDED</v>
      </c>
      <c r="T359" s="466">
        <f t="shared" si="52"/>
        <v>0</v>
      </c>
      <c r="U359" s="300">
        <f t="shared" si="53"/>
        <v>0</v>
      </c>
      <c r="V359" s="371">
        <f>Discount!$J$36</f>
        <v>0</v>
      </c>
      <c r="W359" s="300">
        <f t="shared" si="54"/>
        <v>0</v>
      </c>
      <c r="X359" s="301">
        <f t="shared" si="55"/>
        <v>0</v>
      </c>
      <c r="Y359" s="467">
        <f t="shared" si="56"/>
        <v>0</v>
      </c>
      <c r="Z359" s="546">
        <f t="shared" si="57"/>
        <v>0</v>
      </c>
      <c r="AA359" s="467">
        <f t="shared" si="58"/>
        <v>0</v>
      </c>
      <c r="AB359" s="468">
        <f t="shared" si="59"/>
        <v>0</v>
      </c>
      <c r="AC359" s="467">
        <f t="shared" si="60"/>
        <v>0</v>
      </c>
      <c r="AD359" s="468"/>
      <c r="AE359" s="550"/>
      <c r="AF359" s="6"/>
      <c r="AG359" s="6"/>
      <c r="AH359" s="6"/>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c r="FP359" s="3"/>
      <c r="FQ359" s="3"/>
      <c r="FR359" s="3"/>
      <c r="FS359" s="3"/>
      <c r="FT359" s="3"/>
      <c r="FU359" s="3"/>
      <c r="FV359" s="3"/>
      <c r="FW359" s="3"/>
      <c r="FX359" s="3"/>
      <c r="FY359" s="3"/>
      <c r="FZ359" s="3"/>
      <c r="GA359" s="3"/>
      <c r="GB359" s="3"/>
      <c r="GC359" s="3"/>
      <c r="GD359" s="3"/>
      <c r="GE359" s="3"/>
      <c r="GF359" s="3"/>
      <c r="GG359" s="3"/>
      <c r="GH359" s="3"/>
      <c r="GI359" s="3"/>
      <c r="GJ359" s="3"/>
      <c r="GK359" s="3"/>
      <c r="GL359" s="3"/>
      <c r="GM359" s="3"/>
      <c r="GN359" s="3"/>
      <c r="GO359" s="3"/>
      <c r="GP359" s="3"/>
      <c r="GQ359" s="3"/>
      <c r="GR359" s="3"/>
      <c r="GS359" s="3"/>
      <c r="GT359" s="3"/>
      <c r="GU359" s="3"/>
      <c r="GV359" s="3"/>
      <c r="GW359" s="3"/>
      <c r="GX359" s="3"/>
      <c r="GY359" s="3"/>
      <c r="GZ359" s="3"/>
      <c r="HA359" s="3"/>
      <c r="HB359" s="3"/>
      <c r="HC359" s="3"/>
      <c r="HD359" s="3"/>
      <c r="HE359" s="3"/>
      <c r="HF359" s="3"/>
      <c r="HG359" s="3"/>
      <c r="HH359" s="3"/>
      <c r="HI359" s="3"/>
      <c r="HJ359" s="3"/>
      <c r="HK359" s="3"/>
      <c r="HL359" s="3"/>
      <c r="HM359" s="3"/>
      <c r="HN359" s="3"/>
      <c r="HO359" s="3"/>
      <c r="HP359" s="3"/>
      <c r="HQ359" s="3"/>
      <c r="HR359" s="3"/>
      <c r="HS359" s="3"/>
      <c r="HT359" s="3"/>
      <c r="HU359" s="3"/>
      <c r="HV359" s="3"/>
      <c r="HW359" s="3"/>
      <c r="HX359" s="3"/>
      <c r="HY359" s="3"/>
      <c r="HZ359" s="3"/>
      <c r="IA359" s="3"/>
      <c r="IB359" s="3"/>
      <c r="IC359" s="3"/>
      <c r="ID359" s="3"/>
      <c r="IE359" s="3"/>
      <c r="IF359" s="3"/>
      <c r="IG359" s="3"/>
      <c r="IH359" s="3"/>
      <c r="II359" s="3"/>
      <c r="IJ359" s="3"/>
      <c r="IK359" s="3"/>
      <c r="IL359" s="3"/>
      <c r="IM359" s="3"/>
      <c r="IN359" s="3"/>
      <c r="IO359" s="3"/>
      <c r="IP359" s="3"/>
      <c r="IQ359" s="3"/>
      <c r="IR359" s="3"/>
      <c r="IS359" s="3"/>
      <c r="IT359" s="3"/>
      <c r="IU359" s="3"/>
      <c r="IV359" s="3"/>
      <c r="IW359" s="3"/>
      <c r="IX359" s="3"/>
      <c r="IY359" s="3"/>
      <c r="IZ359" s="3"/>
      <c r="JA359" s="3"/>
      <c r="JB359" s="3"/>
      <c r="JC359" s="3"/>
      <c r="JD359" s="3"/>
      <c r="JE359" s="3"/>
      <c r="JF359" s="3"/>
      <c r="JG359" s="3"/>
      <c r="JH359" s="3"/>
      <c r="JI359" s="3"/>
      <c r="JJ359" s="3"/>
      <c r="JK359" s="3"/>
      <c r="JL359" s="3"/>
      <c r="JM359" s="3"/>
      <c r="JN359" s="3"/>
      <c r="JO359" s="3"/>
      <c r="JP359" s="3"/>
      <c r="JQ359" s="3"/>
      <c r="JR359" s="3"/>
      <c r="JS359" s="3"/>
      <c r="JT359" s="3"/>
      <c r="JU359" s="3"/>
      <c r="JV359" s="3"/>
      <c r="JW359" s="3"/>
      <c r="JX359" s="3"/>
      <c r="JY359" s="3"/>
      <c r="JZ359" s="3"/>
      <c r="KA359" s="3"/>
      <c r="KB359" s="3"/>
      <c r="KC359" s="3"/>
      <c r="KD359" s="3"/>
      <c r="KE359" s="3"/>
      <c r="KF359" s="3"/>
      <c r="KG359" s="3"/>
      <c r="KH359" s="3"/>
      <c r="KI359" s="3"/>
      <c r="KJ359" s="3"/>
      <c r="KK359" s="3"/>
      <c r="KL359" s="3"/>
      <c r="KM359" s="3"/>
      <c r="KN359" s="3"/>
      <c r="KO359" s="3"/>
      <c r="KP359" s="3"/>
      <c r="KQ359" s="3"/>
      <c r="KR359" s="3"/>
      <c r="KS359" s="3"/>
      <c r="KT359" s="3"/>
      <c r="KU359" s="3"/>
      <c r="KV359" s="3"/>
      <c r="KW359" s="3"/>
      <c r="KX359" s="3"/>
      <c r="KY359" s="3"/>
      <c r="KZ359" s="3"/>
      <c r="LA359" s="3"/>
      <c r="LB359" s="3"/>
      <c r="LC359" s="3"/>
      <c r="LD359" s="3"/>
      <c r="LE359" s="3"/>
      <c r="LF359" s="3"/>
      <c r="LG359" s="3"/>
      <c r="LH359" s="3"/>
      <c r="LI359" s="3"/>
      <c r="LJ359" s="3"/>
      <c r="LK359" s="3"/>
      <c r="LL359" s="3"/>
      <c r="LM359" s="3"/>
      <c r="LN359" s="3"/>
      <c r="LO359" s="3"/>
      <c r="LP359" s="3"/>
      <c r="LQ359" s="3"/>
      <c r="LR359" s="3"/>
      <c r="LS359" s="3"/>
      <c r="LT359" s="3"/>
      <c r="LU359" s="3"/>
      <c r="LV359" s="3"/>
      <c r="LW359" s="3"/>
      <c r="LX359" s="3"/>
      <c r="LY359" s="3"/>
      <c r="LZ359" s="3"/>
      <c r="MA359" s="3"/>
      <c r="MB359" s="3"/>
      <c r="MC359" s="3"/>
      <c r="MD359" s="3"/>
      <c r="ME359" s="3"/>
      <c r="MF359" s="3"/>
      <c r="MG359" s="3"/>
      <c r="MH359" s="3"/>
      <c r="MI359" s="3"/>
      <c r="MJ359" s="3"/>
      <c r="MK359" s="3"/>
      <c r="ML359" s="3"/>
      <c r="MM359" s="3"/>
      <c r="MN359" s="3"/>
      <c r="MO359" s="3"/>
      <c r="MP359" s="3"/>
      <c r="MQ359" s="3"/>
      <c r="MR359" s="3"/>
      <c r="MS359" s="3"/>
      <c r="MT359" s="3"/>
      <c r="MU359" s="3"/>
      <c r="MV359" s="3"/>
      <c r="MW359" s="3"/>
      <c r="MX359" s="3"/>
      <c r="MY359" s="3"/>
      <c r="MZ359" s="3"/>
      <c r="NA359" s="3"/>
      <c r="NB359" s="3"/>
      <c r="NC359" s="3"/>
      <c r="ND359" s="3"/>
      <c r="NE359" s="3"/>
      <c r="NF359" s="3"/>
      <c r="NG359" s="3"/>
      <c r="NH359" s="3"/>
      <c r="NI359" s="3"/>
      <c r="NJ359" s="3"/>
      <c r="NK359" s="3"/>
      <c r="NL359" s="3"/>
      <c r="NM359" s="3"/>
      <c r="NN359" s="3"/>
      <c r="NO359" s="3"/>
      <c r="NP359" s="3"/>
      <c r="NQ359" s="3"/>
      <c r="NR359" s="3"/>
      <c r="NS359" s="3"/>
      <c r="NT359" s="3"/>
      <c r="NU359" s="3"/>
      <c r="NV359" s="3"/>
      <c r="NW359" s="3"/>
      <c r="NX359" s="3"/>
      <c r="NY359" s="3"/>
      <c r="NZ359" s="3"/>
      <c r="OA359" s="3"/>
      <c r="OB359" s="3"/>
      <c r="OC359" s="3"/>
      <c r="OD359" s="3"/>
      <c r="OE359" s="3"/>
      <c r="OF359" s="3"/>
      <c r="OG359" s="3"/>
      <c r="OH359" s="3"/>
      <c r="OI359" s="3"/>
      <c r="OJ359" s="3"/>
      <c r="OK359" s="3"/>
      <c r="OL359" s="3"/>
      <c r="OM359" s="3"/>
      <c r="ON359" s="3"/>
      <c r="OO359" s="3"/>
      <c r="OP359" s="3"/>
      <c r="OQ359" s="3"/>
      <c r="OR359" s="3"/>
      <c r="OS359" s="3"/>
      <c r="OT359" s="3"/>
      <c r="OU359" s="3"/>
      <c r="OV359" s="3"/>
      <c r="OW359" s="3"/>
      <c r="OX359" s="3"/>
      <c r="OY359" s="3"/>
      <c r="OZ359" s="3"/>
      <c r="PA359" s="3"/>
      <c r="PB359" s="3"/>
      <c r="PC359" s="3"/>
      <c r="PD359" s="3"/>
      <c r="PE359" s="3"/>
    </row>
    <row r="360" spans="1:421" s="472" customFormat="1" ht="111" customHeight="1">
      <c r="A360" s="677">
        <v>19</v>
      </c>
      <c r="B360" s="600">
        <v>7000024508</v>
      </c>
      <c r="C360" s="600">
        <v>2550</v>
      </c>
      <c r="D360" s="600">
        <v>120</v>
      </c>
      <c r="E360" s="600">
        <v>140</v>
      </c>
      <c r="F360" s="600" t="s">
        <v>527</v>
      </c>
      <c r="G360" s="599">
        <v>100044204</v>
      </c>
      <c r="H360" s="321"/>
      <c r="I360" s="322"/>
      <c r="J360" s="321"/>
      <c r="K360" s="320"/>
      <c r="L360" s="600" t="s">
        <v>554</v>
      </c>
      <c r="M360" s="600" t="s">
        <v>219</v>
      </c>
      <c r="N360" s="600">
        <v>1</v>
      </c>
      <c r="O360" s="465"/>
      <c r="P360" s="601">
        <v>18</v>
      </c>
      <c r="Q360" s="318" t="str">
        <f t="shared" si="61"/>
        <v>INCLUDED</v>
      </c>
      <c r="R360" s="318" t="str">
        <f t="shared" si="50"/>
        <v>INCLUDED</v>
      </c>
      <c r="S360" s="318" t="str">
        <f t="shared" si="62"/>
        <v>INCLUDED</v>
      </c>
      <c r="T360" s="466">
        <f t="shared" si="52"/>
        <v>0</v>
      </c>
      <c r="U360" s="300">
        <f t="shared" si="53"/>
        <v>0</v>
      </c>
      <c r="V360" s="371">
        <f>Discount!$J$36</f>
        <v>0</v>
      </c>
      <c r="W360" s="300">
        <f t="shared" si="54"/>
        <v>0</v>
      </c>
      <c r="X360" s="301">
        <f t="shared" si="55"/>
        <v>0</v>
      </c>
      <c r="Y360" s="467">
        <f t="shared" si="56"/>
        <v>0</v>
      </c>
      <c r="Z360" s="546">
        <f t="shared" si="57"/>
        <v>0</v>
      </c>
      <c r="AA360" s="467">
        <f t="shared" si="58"/>
        <v>0</v>
      </c>
      <c r="AB360" s="468">
        <f t="shared" si="59"/>
        <v>0</v>
      </c>
      <c r="AC360" s="467">
        <f t="shared" si="60"/>
        <v>0</v>
      </c>
      <c r="AD360" s="468"/>
      <c r="AE360" s="550"/>
      <c r="AF360" s="6"/>
      <c r="AG360" s="6"/>
      <c r="AH360" s="6"/>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218"/>
      <c r="BI360" s="218"/>
      <c r="BJ360" s="218"/>
      <c r="BK360" s="218"/>
      <c r="BL360" s="218"/>
      <c r="BM360" s="218"/>
      <c r="BN360" s="218"/>
      <c r="BO360" s="218"/>
      <c r="BP360" s="218"/>
      <c r="BQ360" s="218"/>
      <c r="BR360" s="218"/>
      <c r="BS360" s="218"/>
      <c r="BT360" s="218"/>
      <c r="BU360" s="218"/>
      <c r="BV360" s="218"/>
      <c r="BW360" s="218"/>
      <c r="BX360" s="218"/>
      <c r="BY360" s="218"/>
      <c r="BZ360" s="218"/>
      <c r="CA360" s="218"/>
      <c r="CB360" s="218"/>
      <c r="CC360" s="218"/>
      <c r="CD360" s="218"/>
      <c r="CE360" s="218"/>
      <c r="CF360" s="218"/>
      <c r="CG360" s="218"/>
      <c r="CH360" s="218"/>
      <c r="CI360" s="218"/>
      <c r="CJ360" s="218"/>
      <c r="CK360" s="218"/>
      <c r="CL360" s="218"/>
      <c r="CM360" s="218"/>
      <c r="CN360" s="218"/>
      <c r="CO360" s="218"/>
      <c r="CP360" s="218"/>
      <c r="CQ360" s="218"/>
      <c r="CR360" s="218"/>
      <c r="CS360" s="218"/>
      <c r="CT360" s="218"/>
      <c r="CU360" s="218"/>
      <c r="CV360" s="218"/>
      <c r="CW360" s="218"/>
      <c r="CX360" s="218"/>
      <c r="CY360" s="218"/>
      <c r="CZ360" s="218"/>
      <c r="DA360" s="218"/>
      <c r="DB360" s="218"/>
      <c r="DC360" s="218"/>
      <c r="DD360" s="218"/>
      <c r="DE360" s="218"/>
      <c r="DF360" s="218"/>
      <c r="DG360" s="218"/>
      <c r="DH360" s="218"/>
      <c r="DI360" s="218"/>
      <c r="DJ360" s="218"/>
      <c r="DK360" s="218"/>
      <c r="DL360" s="218"/>
      <c r="DM360" s="218"/>
      <c r="DN360" s="218"/>
      <c r="DO360" s="218"/>
      <c r="DP360" s="218"/>
      <c r="DQ360" s="218"/>
      <c r="DR360" s="218"/>
      <c r="DS360" s="218"/>
      <c r="DT360" s="218"/>
      <c r="DU360" s="218"/>
      <c r="DV360" s="218"/>
      <c r="DW360" s="218"/>
      <c r="DX360" s="218"/>
      <c r="DY360" s="218"/>
      <c r="DZ360" s="218"/>
      <c r="EA360" s="218"/>
      <c r="EB360" s="218"/>
      <c r="EC360" s="218"/>
      <c r="ED360" s="218"/>
      <c r="EE360" s="218"/>
      <c r="EF360" s="218"/>
      <c r="EG360" s="218"/>
      <c r="EH360" s="218"/>
      <c r="EI360" s="218"/>
      <c r="EJ360" s="218"/>
      <c r="EK360" s="218"/>
      <c r="EL360" s="218"/>
      <c r="EM360" s="218"/>
      <c r="EN360" s="218"/>
      <c r="EO360" s="218"/>
      <c r="EP360" s="218"/>
      <c r="EQ360" s="218"/>
      <c r="ER360" s="218"/>
      <c r="ES360" s="218"/>
      <c r="ET360" s="218"/>
      <c r="EU360" s="218"/>
      <c r="EV360" s="218"/>
      <c r="EW360" s="218"/>
      <c r="EX360" s="218"/>
      <c r="EY360" s="218"/>
      <c r="EZ360" s="218"/>
      <c r="FA360" s="218"/>
      <c r="FB360" s="218"/>
      <c r="FC360" s="218"/>
      <c r="FD360" s="218"/>
      <c r="FE360" s="218"/>
      <c r="FF360" s="218"/>
      <c r="FG360" s="218"/>
      <c r="FH360" s="218"/>
      <c r="FI360" s="218"/>
      <c r="FJ360" s="218"/>
      <c r="FK360" s="218"/>
      <c r="FL360" s="218"/>
      <c r="FM360" s="218"/>
      <c r="FN360" s="218"/>
      <c r="FO360" s="218"/>
      <c r="FP360" s="218"/>
      <c r="FQ360" s="218"/>
      <c r="FR360" s="218"/>
      <c r="FS360" s="218"/>
      <c r="FT360" s="218"/>
      <c r="FU360" s="218"/>
      <c r="FV360" s="218"/>
      <c r="FW360" s="218"/>
      <c r="FX360" s="218"/>
      <c r="FY360" s="218"/>
      <c r="FZ360" s="218"/>
      <c r="GA360" s="218"/>
      <c r="GB360" s="218"/>
      <c r="GC360" s="218"/>
      <c r="GD360" s="218"/>
      <c r="GE360" s="218"/>
      <c r="GF360" s="218"/>
      <c r="GG360" s="218"/>
      <c r="GH360" s="218"/>
      <c r="GI360" s="218"/>
      <c r="GJ360" s="218"/>
      <c r="GK360" s="218"/>
      <c r="GL360" s="218"/>
      <c r="GM360" s="218"/>
      <c r="GN360" s="218"/>
      <c r="GO360" s="218"/>
      <c r="GP360" s="218"/>
      <c r="GQ360" s="218"/>
      <c r="GR360" s="218"/>
      <c r="GS360" s="218"/>
      <c r="GT360" s="218"/>
      <c r="GU360" s="218"/>
      <c r="GV360" s="218"/>
      <c r="GW360" s="218"/>
      <c r="GX360" s="218"/>
      <c r="GY360" s="218"/>
      <c r="GZ360" s="218"/>
      <c r="HA360" s="218"/>
      <c r="HB360" s="218"/>
      <c r="HC360" s="218"/>
      <c r="HD360" s="218"/>
      <c r="HE360" s="218"/>
      <c r="HF360" s="218"/>
      <c r="HG360" s="218"/>
      <c r="HH360" s="218"/>
      <c r="HI360" s="218"/>
      <c r="HJ360" s="218"/>
      <c r="HK360" s="218"/>
      <c r="HL360" s="218"/>
      <c r="HM360" s="218"/>
      <c r="HN360" s="218"/>
      <c r="HO360" s="218"/>
      <c r="HP360" s="218"/>
      <c r="HQ360" s="218"/>
      <c r="HR360" s="218"/>
      <c r="HS360" s="218"/>
      <c r="HT360" s="218"/>
      <c r="HU360" s="218"/>
      <c r="HV360" s="218"/>
      <c r="HW360" s="218"/>
      <c r="HX360" s="218"/>
      <c r="HY360" s="218"/>
      <c r="HZ360" s="218"/>
      <c r="IA360" s="218"/>
      <c r="IB360" s="218"/>
      <c r="IC360" s="218"/>
      <c r="ID360" s="218"/>
      <c r="IE360" s="218"/>
      <c r="IF360" s="218"/>
      <c r="IG360" s="218"/>
      <c r="IH360" s="218"/>
      <c r="II360" s="218"/>
      <c r="IJ360" s="218"/>
      <c r="IK360" s="218"/>
      <c r="IL360" s="218"/>
      <c r="IM360" s="218"/>
      <c r="IN360" s="218"/>
      <c r="IO360" s="218"/>
      <c r="IP360" s="218"/>
      <c r="IQ360" s="218"/>
      <c r="IR360" s="218"/>
      <c r="IS360" s="218"/>
      <c r="IT360" s="218"/>
      <c r="IU360" s="218"/>
      <c r="IV360" s="218"/>
      <c r="IW360" s="218"/>
      <c r="IX360" s="218"/>
      <c r="IY360" s="218"/>
      <c r="IZ360" s="218"/>
      <c r="JA360" s="218"/>
      <c r="JB360" s="218"/>
      <c r="JC360" s="218"/>
      <c r="JD360" s="218"/>
      <c r="JE360" s="218"/>
      <c r="JF360" s="218"/>
      <c r="JG360" s="218"/>
      <c r="JH360" s="218"/>
      <c r="JI360" s="218"/>
      <c r="JJ360" s="218"/>
      <c r="JK360" s="218"/>
      <c r="JL360" s="218"/>
      <c r="JM360" s="218"/>
      <c r="JN360" s="218"/>
      <c r="JO360" s="218"/>
      <c r="JP360" s="218"/>
      <c r="JQ360" s="218"/>
      <c r="JR360" s="218"/>
      <c r="JS360" s="218"/>
      <c r="JT360" s="218"/>
      <c r="JU360" s="218"/>
      <c r="JV360" s="218"/>
      <c r="JW360" s="218"/>
      <c r="JX360" s="218"/>
      <c r="JY360" s="218"/>
      <c r="JZ360" s="218"/>
      <c r="KA360" s="218"/>
      <c r="KB360" s="218"/>
      <c r="KC360" s="218"/>
      <c r="KD360" s="218"/>
      <c r="KE360" s="218"/>
      <c r="KF360" s="218"/>
      <c r="KG360" s="218"/>
      <c r="KH360" s="218"/>
      <c r="KI360" s="218"/>
      <c r="KJ360" s="218"/>
      <c r="KK360" s="218"/>
      <c r="KL360" s="218"/>
      <c r="KM360" s="218"/>
      <c r="KN360" s="218"/>
      <c r="KO360" s="218"/>
      <c r="KP360" s="218"/>
      <c r="KQ360" s="218"/>
      <c r="KR360" s="218"/>
      <c r="KS360" s="218"/>
      <c r="KT360" s="218"/>
      <c r="KU360" s="218"/>
      <c r="KV360" s="218"/>
      <c r="KW360" s="218"/>
      <c r="KX360" s="218"/>
      <c r="KY360" s="218"/>
      <c r="KZ360" s="218"/>
      <c r="LA360" s="218"/>
      <c r="LB360" s="218"/>
      <c r="LC360" s="218"/>
      <c r="LD360" s="218"/>
      <c r="LE360" s="218"/>
      <c r="LF360" s="218"/>
      <c r="LG360" s="218"/>
      <c r="LH360" s="218"/>
      <c r="LI360" s="218"/>
      <c r="LJ360" s="218"/>
      <c r="LK360" s="218"/>
      <c r="LL360" s="218"/>
      <c r="LM360" s="218"/>
      <c r="LN360" s="218"/>
      <c r="LO360" s="218"/>
      <c r="LP360" s="218"/>
      <c r="LQ360" s="218"/>
      <c r="LR360" s="218"/>
      <c r="LS360" s="218"/>
      <c r="LT360" s="218"/>
      <c r="LU360" s="218"/>
      <c r="LV360" s="218"/>
      <c r="LW360" s="218"/>
      <c r="LX360" s="218"/>
      <c r="LY360" s="218"/>
      <c r="LZ360" s="218"/>
      <c r="MA360" s="218"/>
      <c r="MB360" s="218"/>
      <c r="MC360" s="218"/>
      <c r="MD360" s="218"/>
      <c r="ME360" s="218"/>
      <c r="MF360" s="218"/>
      <c r="MG360" s="218"/>
      <c r="MH360" s="218"/>
      <c r="MI360" s="218"/>
      <c r="MJ360" s="218"/>
      <c r="MK360" s="218"/>
      <c r="ML360" s="218"/>
      <c r="MM360" s="218"/>
      <c r="MN360" s="218"/>
      <c r="MO360" s="218"/>
      <c r="MP360" s="218"/>
      <c r="MQ360" s="218"/>
      <c r="MR360" s="218"/>
      <c r="MS360" s="218"/>
      <c r="MT360" s="218"/>
      <c r="MU360" s="218"/>
      <c r="MV360" s="218"/>
      <c r="MW360" s="218"/>
      <c r="MX360" s="218"/>
      <c r="MY360" s="218"/>
      <c r="MZ360" s="218"/>
      <c r="NA360" s="218"/>
      <c r="NB360" s="218"/>
      <c r="NC360" s="218"/>
      <c r="ND360" s="218"/>
      <c r="NE360" s="218"/>
      <c r="NF360" s="218"/>
      <c r="NG360" s="218"/>
      <c r="NH360" s="218"/>
      <c r="NI360" s="218"/>
      <c r="NJ360" s="218"/>
      <c r="NK360" s="218"/>
      <c r="NL360" s="218"/>
      <c r="NM360" s="218"/>
      <c r="NN360" s="218"/>
      <c r="NO360" s="218"/>
      <c r="NP360" s="218"/>
      <c r="NQ360" s="218"/>
      <c r="NR360" s="218"/>
      <c r="NS360" s="218"/>
      <c r="NT360" s="218"/>
      <c r="NU360" s="218"/>
      <c r="NV360" s="218"/>
      <c r="NW360" s="218"/>
      <c r="NX360" s="218"/>
      <c r="NY360" s="218"/>
      <c r="NZ360" s="218"/>
      <c r="OA360" s="218"/>
      <c r="OB360" s="218"/>
      <c r="OC360" s="218"/>
      <c r="OD360" s="218"/>
      <c r="OE360" s="218"/>
      <c r="OF360" s="218"/>
      <c r="OG360" s="218"/>
      <c r="OH360" s="218"/>
      <c r="OI360" s="218"/>
      <c r="OJ360" s="218"/>
      <c r="OK360" s="218"/>
      <c r="OL360" s="218"/>
      <c r="OM360" s="218"/>
      <c r="ON360" s="218"/>
      <c r="OO360" s="218"/>
      <c r="OP360" s="218"/>
      <c r="OQ360" s="218"/>
      <c r="OR360" s="218"/>
      <c r="OS360" s="218"/>
      <c r="OT360" s="218"/>
      <c r="OU360" s="218"/>
      <c r="OV360" s="218"/>
      <c r="OW360" s="218"/>
      <c r="OX360" s="218"/>
      <c r="OY360" s="218"/>
      <c r="OZ360" s="218"/>
      <c r="PA360" s="218"/>
      <c r="PB360" s="218"/>
      <c r="PC360" s="218"/>
      <c r="PD360" s="218"/>
      <c r="PE360" s="218"/>
    </row>
    <row r="361" spans="1:421" s="472" customFormat="1" ht="111" customHeight="1">
      <c r="A361" s="677">
        <v>20</v>
      </c>
      <c r="B361" s="600">
        <v>7000024508</v>
      </c>
      <c r="C361" s="600">
        <v>2550</v>
      </c>
      <c r="D361" s="600">
        <v>120</v>
      </c>
      <c r="E361" s="600">
        <v>150</v>
      </c>
      <c r="F361" s="600" t="s">
        <v>527</v>
      </c>
      <c r="G361" s="599">
        <v>100044205</v>
      </c>
      <c r="H361" s="321"/>
      <c r="I361" s="322"/>
      <c r="J361" s="321"/>
      <c r="K361" s="320"/>
      <c r="L361" s="600" t="s">
        <v>555</v>
      </c>
      <c r="M361" s="600" t="s">
        <v>219</v>
      </c>
      <c r="N361" s="600">
        <v>8</v>
      </c>
      <c r="O361" s="465"/>
      <c r="P361" s="601">
        <v>18</v>
      </c>
      <c r="Q361" s="318" t="str">
        <f t="shared" si="61"/>
        <v>INCLUDED</v>
      </c>
      <c r="R361" s="318" t="str">
        <f t="shared" si="50"/>
        <v>INCLUDED</v>
      </c>
      <c r="S361" s="318" t="str">
        <f t="shared" si="62"/>
        <v>INCLUDED</v>
      </c>
      <c r="T361" s="466">
        <f t="shared" si="52"/>
        <v>0</v>
      </c>
      <c r="U361" s="300">
        <f t="shared" si="53"/>
        <v>0</v>
      </c>
      <c r="V361" s="371">
        <f>Discount!$J$36</f>
        <v>0</v>
      </c>
      <c r="W361" s="300">
        <f t="shared" si="54"/>
        <v>0</v>
      </c>
      <c r="X361" s="301">
        <f t="shared" si="55"/>
        <v>0</v>
      </c>
      <c r="Y361" s="467">
        <f t="shared" si="56"/>
        <v>0</v>
      </c>
      <c r="Z361" s="546">
        <f t="shared" si="57"/>
        <v>0</v>
      </c>
      <c r="AA361" s="467">
        <f t="shared" si="58"/>
        <v>0</v>
      </c>
      <c r="AB361" s="468">
        <f t="shared" si="59"/>
        <v>0</v>
      </c>
      <c r="AC361" s="467">
        <f t="shared" si="60"/>
        <v>0</v>
      </c>
      <c r="AD361" s="468"/>
      <c r="AE361" s="550"/>
      <c r="AF361" s="6"/>
      <c r="AG361" s="6"/>
      <c r="AH361" s="6"/>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218"/>
      <c r="BI361" s="218"/>
      <c r="BJ361" s="218"/>
      <c r="BK361" s="218"/>
      <c r="BL361" s="218"/>
      <c r="BM361" s="218"/>
      <c r="BN361" s="218"/>
      <c r="BO361" s="218"/>
      <c r="BP361" s="218"/>
      <c r="BQ361" s="218"/>
      <c r="BR361" s="218"/>
      <c r="BS361" s="218"/>
      <c r="BT361" s="218"/>
      <c r="BU361" s="218"/>
      <c r="BV361" s="218"/>
      <c r="BW361" s="218"/>
      <c r="BX361" s="218"/>
      <c r="BY361" s="218"/>
      <c r="BZ361" s="218"/>
      <c r="CA361" s="218"/>
      <c r="CB361" s="218"/>
      <c r="CC361" s="218"/>
      <c r="CD361" s="218"/>
      <c r="CE361" s="218"/>
      <c r="CF361" s="218"/>
      <c r="CG361" s="218"/>
      <c r="CH361" s="218"/>
      <c r="CI361" s="218"/>
      <c r="CJ361" s="218"/>
      <c r="CK361" s="218"/>
      <c r="CL361" s="218"/>
      <c r="CM361" s="218"/>
      <c r="CN361" s="218"/>
      <c r="CO361" s="218"/>
      <c r="CP361" s="218"/>
      <c r="CQ361" s="218"/>
      <c r="CR361" s="218"/>
      <c r="CS361" s="218"/>
      <c r="CT361" s="218"/>
      <c r="CU361" s="218"/>
      <c r="CV361" s="218"/>
      <c r="CW361" s="218"/>
      <c r="CX361" s="218"/>
      <c r="CY361" s="218"/>
      <c r="CZ361" s="218"/>
      <c r="DA361" s="218"/>
      <c r="DB361" s="218"/>
      <c r="DC361" s="218"/>
      <c r="DD361" s="218"/>
      <c r="DE361" s="218"/>
      <c r="DF361" s="218"/>
      <c r="DG361" s="218"/>
      <c r="DH361" s="218"/>
      <c r="DI361" s="218"/>
      <c r="DJ361" s="218"/>
      <c r="DK361" s="218"/>
      <c r="DL361" s="218"/>
      <c r="DM361" s="218"/>
      <c r="DN361" s="218"/>
      <c r="DO361" s="218"/>
      <c r="DP361" s="218"/>
      <c r="DQ361" s="218"/>
      <c r="DR361" s="218"/>
      <c r="DS361" s="218"/>
      <c r="DT361" s="218"/>
      <c r="DU361" s="218"/>
      <c r="DV361" s="218"/>
      <c r="DW361" s="218"/>
      <c r="DX361" s="218"/>
      <c r="DY361" s="218"/>
      <c r="DZ361" s="218"/>
      <c r="EA361" s="218"/>
      <c r="EB361" s="218"/>
      <c r="EC361" s="218"/>
      <c r="ED361" s="218"/>
      <c r="EE361" s="218"/>
      <c r="EF361" s="218"/>
      <c r="EG361" s="218"/>
      <c r="EH361" s="218"/>
      <c r="EI361" s="218"/>
      <c r="EJ361" s="218"/>
      <c r="EK361" s="218"/>
      <c r="EL361" s="218"/>
      <c r="EM361" s="218"/>
      <c r="EN361" s="218"/>
      <c r="EO361" s="218"/>
      <c r="EP361" s="218"/>
      <c r="EQ361" s="218"/>
      <c r="ER361" s="218"/>
      <c r="ES361" s="218"/>
      <c r="ET361" s="218"/>
      <c r="EU361" s="218"/>
      <c r="EV361" s="218"/>
      <c r="EW361" s="218"/>
      <c r="EX361" s="218"/>
      <c r="EY361" s="218"/>
      <c r="EZ361" s="218"/>
      <c r="FA361" s="218"/>
      <c r="FB361" s="218"/>
      <c r="FC361" s="218"/>
      <c r="FD361" s="218"/>
      <c r="FE361" s="218"/>
      <c r="FF361" s="218"/>
      <c r="FG361" s="218"/>
      <c r="FH361" s="218"/>
      <c r="FI361" s="218"/>
      <c r="FJ361" s="218"/>
      <c r="FK361" s="218"/>
      <c r="FL361" s="218"/>
      <c r="FM361" s="218"/>
      <c r="FN361" s="218"/>
      <c r="FO361" s="218"/>
      <c r="FP361" s="218"/>
      <c r="FQ361" s="218"/>
      <c r="FR361" s="218"/>
      <c r="FS361" s="218"/>
      <c r="FT361" s="218"/>
      <c r="FU361" s="218"/>
      <c r="FV361" s="218"/>
      <c r="FW361" s="218"/>
      <c r="FX361" s="218"/>
      <c r="FY361" s="218"/>
      <c r="FZ361" s="218"/>
      <c r="GA361" s="218"/>
      <c r="GB361" s="218"/>
      <c r="GC361" s="218"/>
      <c r="GD361" s="218"/>
      <c r="GE361" s="218"/>
      <c r="GF361" s="218"/>
      <c r="GG361" s="218"/>
      <c r="GH361" s="218"/>
      <c r="GI361" s="218"/>
      <c r="GJ361" s="218"/>
      <c r="GK361" s="218"/>
      <c r="GL361" s="218"/>
      <c r="GM361" s="218"/>
      <c r="GN361" s="218"/>
      <c r="GO361" s="218"/>
      <c r="GP361" s="218"/>
      <c r="GQ361" s="218"/>
      <c r="GR361" s="218"/>
      <c r="GS361" s="218"/>
      <c r="GT361" s="218"/>
      <c r="GU361" s="218"/>
      <c r="GV361" s="218"/>
      <c r="GW361" s="218"/>
      <c r="GX361" s="218"/>
      <c r="GY361" s="218"/>
      <c r="GZ361" s="218"/>
      <c r="HA361" s="218"/>
      <c r="HB361" s="218"/>
      <c r="HC361" s="218"/>
      <c r="HD361" s="218"/>
      <c r="HE361" s="218"/>
      <c r="HF361" s="218"/>
      <c r="HG361" s="218"/>
      <c r="HH361" s="218"/>
      <c r="HI361" s="218"/>
      <c r="HJ361" s="218"/>
      <c r="HK361" s="218"/>
      <c r="HL361" s="218"/>
      <c r="HM361" s="218"/>
      <c r="HN361" s="218"/>
      <c r="HO361" s="218"/>
      <c r="HP361" s="218"/>
      <c r="HQ361" s="218"/>
      <c r="HR361" s="218"/>
      <c r="HS361" s="218"/>
      <c r="HT361" s="218"/>
      <c r="HU361" s="218"/>
      <c r="HV361" s="218"/>
      <c r="HW361" s="218"/>
      <c r="HX361" s="218"/>
      <c r="HY361" s="218"/>
      <c r="HZ361" s="218"/>
      <c r="IA361" s="218"/>
      <c r="IB361" s="218"/>
      <c r="IC361" s="218"/>
      <c r="ID361" s="218"/>
      <c r="IE361" s="218"/>
      <c r="IF361" s="218"/>
      <c r="IG361" s="218"/>
      <c r="IH361" s="218"/>
      <c r="II361" s="218"/>
      <c r="IJ361" s="218"/>
      <c r="IK361" s="218"/>
      <c r="IL361" s="218"/>
      <c r="IM361" s="218"/>
      <c r="IN361" s="218"/>
      <c r="IO361" s="218"/>
      <c r="IP361" s="218"/>
      <c r="IQ361" s="218"/>
      <c r="IR361" s="218"/>
      <c r="IS361" s="218"/>
      <c r="IT361" s="218"/>
      <c r="IU361" s="218"/>
      <c r="IV361" s="218"/>
      <c r="IW361" s="218"/>
      <c r="IX361" s="218"/>
      <c r="IY361" s="218"/>
      <c r="IZ361" s="218"/>
      <c r="JA361" s="218"/>
      <c r="JB361" s="218"/>
      <c r="JC361" s="218"/>
      <c r="JD361" s="218"/>
      <c r="JE361" s="218"/>
      <c r="JF361" s="218"/>
      <c r="JG361" s="218"/>
      <c r="JH361" s="218"/>
      <c r="JI361" s="218"/>
      <c r="JJ361" s="218"/>
      <c r="JK361" s="218"/>
      <c r="JL361" s="218"/>
      <c r="JM361" s="218"/>
      <c r="JN361" s="218"/>
      <c r="JO361" s="218"/>
      <c r="JP361" s="218"/>
      <c r="JQ361" s="218"/>
      <c r="JR361" s="218"/>
      <c r="JS361" s="218"/>
      <c r="JT361" s="218"/>
      <c r="JU361" s="218"/>
      <c r="JV361" s="218"/>
      <c r="JW361" s="218"/>
      <c r="JX361" s="218"/>
      <c r="JY361" s="218"/>
      <c r="JZ361" s="218"/>
      <c r="KA361" s="218"/>
      <c r="KB361" s="218"/>
      <c r="KC361" s="218"/>
      <c r="KD361" s="218"/>
      <c r="KE361" s="218"/>
      <c r="KF361" s="218"/>
      <c r="KG361" s="218"/>
      <c r="KH361" s="218"/>
      <c r="KI361" s="218"/>
      <c r="KJ361" s="218"/>
      <c r="KK361" s="218"/>
      <c r="KL361" s="218"/>
      <c r="KM361" s="218"/>
      <c r="KN361" s="218"/>
      <c r="KO361" s="218"/>
      <c r="KP361" s="218"/>
      <c r="KQ361" s="218"/>
      <c r="KR361" s="218"/>
      <c r="KS361" s="218"/>
      <c r="KT361" s="218"/>
      <c r="KU361" s="218"/>
      <c r="KV361" s="218"/>
      <c r="KW361" s="218"/>
      <c r="KX361" s="218"/>
      <c r="KY361" s="218"/>
      <c r="KZ361" s="218"/>
      <c r="LA361" s="218"/>
      <c r="LB361" s="218"/>
      <c r="LC361" s="218"/>
      <c r="LD361" s="218"/>
      <c r="LE361" s="218"/>
      <c r="LF361" s="218"/>
      <c r="LG361" s="218"/>
      <c r="LH361" s="218"/>
      <c r="LI361" s="218"/>
      <c r="LJ361" s="218"/>
      <c r="LK361" s="218"/>
      <c r="LL361" s="218"/>
      <c r="LM361" s="218"/>
      <c r="LN361" s="218"/>
      <c r="LO361" s="218"/>
      <c r="LP361" s="218"/>
      <c r="LQ361" s="218"/>
      <c r="LR361" s="218"/>
      <c r="LS361" s="218"/>
      <c r="LT361" s="218"/>
      <c r="LU361" s="218"/>
      <c r="LV361" s="218"/>
      <c r="LW361" s="218"/>
      <c r="LX361" s="218"/>
      <c r="LY361" s="218"/>
      <c r="LZ361" s="218"/>
      <c r="MA361" s="218"/>
      <c r="MB361" s="218"/>
      <c r="MC361" s="218"/>
      <c r="MD361" s="218"/>
      <c r="ME361" s="218"/>
      <c r="MF361" s="218"/>
      <c r="MG361" s="218"/>
      <c r="MH361" s="218"/>
      <c r="MI361" s="218"/>
      <c r="MJ361" s="218"/>
      <c r="MK361" s="218"/>
      <c r="ML361" s="218"/>
      <c r="MM361" s="218"/>
      <c r="MN361" s="218"/>
      <c r="MO361" s="218"/>
      <c r="MP361" s="218"/>
      <c r="MQ361" s="218"/>
      <c r="MR361" s="218"/>
      <c r="MS361" s="218"/>
      <c r="MT361" s="218"/>
      <c r="MU361" s="218"/>
      <c r="MV361" s="218"/>
      <c r="MW361" s="218"/>
      <c r="MX361" s="218"/>
      <c r="MY361" s="218"/>
      <c r="MZ361" s="218"/>
      <c r="NA361" s="218"/>
      <c r="NB361" s="218"/>
      <c r="NC361" s="218"/>
      <c r="ND361" s="218"/>
      <c r="NE361" s="218"/>
      <c r="NF361" s="218"/>
      <c r="NG361" s="218"/>
      <c r="NH361" s="218"/>
      <c r="NI361" s="218"/>
      <c r="NJ361" s="218"/>
      <c r="NK361" s="218"/>
      <c r="NL361" s="218"/>
      <c r="NM361" s="218"/>
      <c r="NN361" s="218"/>
      <c r="NO361" s="218"/>
      <c r="NP361" s="218"/>
      <c r="NQ361" s="218"/>
      <c r="NR361" s="218"/>
      <c r="NS361" s="218"/>
      <c r="NT361" s="218"/>
      <c r="NU361" s="218"/>
      <c r="NV361" s="218"/>
      <c r="NW361" s="218"/>
      <c r="NX361" s="218"/>
      <c r="NY361" s="218"/>
      <c r="NZ361" s="218"/>
      <c r="OA361" s="218"/>
      <c r="OB361" s="218"/>
      <c r="OC361" s="218"/>
      <c r="OD361" s="218"/>
      <c r="OE361" s="218"/>
      <c r="OF361" s="218"/>
      <c r="OG361" s="218"/>
      <c r="OH361" s="218"/>
      <c r="OI361" s="218"/>
      <c r="OJ361" s="218"/>
      <c r="OK361" s="218"/>
      <c r="OL361" s="218"/>
      <c r="OM361" s="218"/>
      <c r="ON361" s="218"/>
      <c r="OO361" s="218"/>
      <c r="OP361" s="218"/>
      <c r="OQ361" s="218"/>
      <c r="OR361" s="218"/>
      <c r="OS361" s="218"/>
      <c r="OT361" s="218"/>
      <c r="OU361" s="218"/>
      <c r="OV361" s="218"/>
      <c r="OW361" s="218"/>
      <c r="OX361" s="218"/>
      <c r="OY361" s="218"/>
      <c r="OZ361" s="218"/>
      <c r="PA361" s="218"/>
      <c r="PB361" s="218"/>
      <c r="PC361" s="218"/>
      <c r="PD361" s="218"/>
      <c r="PE361" s="218"/>
    </row>
    <row r="362" spans="1:421" s="472" customFormat="1" ht="111" customHeight="1">
      <c r="A362" s="677">
        <v>21</v>
      </c>
      <c r="B362" s="600">
        <v>7000024508</v>
      </c>
      <c r="C362" s="600">
        <v>2550</v>
      </c>
      <c r="D362" s="600">
        <v>120</v>
      </c>
      <c r="E362" s="600">
        <v>160</v>
      </c>
      <c r="F362" s="600" t="s">
        <v>527</v>
      </c>
      <c r="G362" s="599">
        <v>100044207</v>
      </c>
      <c r="H362" s="321"/>
      <c r="I362" s="322"/>
      <c r="J362" s="321"/>
      <c r="K362" s="320"/>
      <c r="L362" s="600" t="s">
        <v>556</v>
      </c>
      <c r="M362" s="600" t="s">
        <v>219</v>
      </c>
      <c r="N362" s="600">
        <v>1</v>
      </c>
      <c r="O362" s="465"/>
      <c r="P362" s="601">
        <v>18</v>
      </c>
      <c r="Q362" s="318" t="str">
        <f t="shared" si="61"/>
        <v>INCLUDED</v>
      </c>
      <c r="R362" s="318" t="str">
        <f t="shared" si="50"/>
        <v>INCLUDED</v>
      </c>
      <c r="S362" s="318" t="str">
        <f t="shared" si="62"/>
        <v>INCLUDED</v>
      </c>
      <c r="T362" s="466">
        <f t="shared" si="52"/>
        <v>0</v>
      </c>
      <c r="U362" s="300">
        <f t="shared" si="53"/>
        <v>0</v>
      </c>
      <c r="V362" s="371">
        <f>Discount!$J$36</f>
        <v>0</v>
      </c>
      <c r="W362" s="300">
        <f t="shared" si="54"/>
        <v>0</v>
      </c>
      <c r="X362" s="301">
        <f t="shared" si="55"/>
        <v>0</v>
      </c>
      <c r="Y362" s="467">
        <f t="shared" si="56"/>
        <v>0</v>
      </c>
      <c r="Z362" s="546">
        <f t="shared" si="57"/>
        <v>0</v>
      </c>
      <c r="AA362" s="467">
        <f t="shared" si="58"/>
        <v>0</v>
      </c>
      <c r="AB362" s="468">
        <f t="shared" si="59"/>
        <v>0</v>
      </c>
      <c r="AC362" s="467">
        <f t="shared" si="60"/>
        <v>0</v>
      </c>
      <c r="AD362" s="468"/>
      <c r="AE362" s="550"/>
      <c r="AF362" s="6"/>
      <c r="AG362" s="6"/>
      <c r="AH362" s="6"/>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218"/>
      <c r="BI362" s="218"/>
      <c r="BJ362" s="218"/>
      <c r="BK362" s="218"/>
      <c r="BL362" s="218"/>
      <c r="BM362" s="218"/>
      <c r="BN362" s="218"/>
      <c r="BO362" s="218"/>
      <c r="BP362" s="218"/>
      <c r="BQ362" s="218"/>
      <c r="BR362" s="218"/>
      <c r="BS362" s="218"/>
      <c r="BT362" s="218"/>
      <c r="BU362" s="218"/>
      <c r="BV362" s="218"/>
      <c r="BW362" s="218"/>
      <c r="BX362" s="218"/>
      <c r="BY362" s="218"/>
      <c r="BZ362" s="218"/>
      <c r="CA362" s="218"/>
      <c r="CB362" s="218"/>
      <c r="CC362" s="218"/>
      <c r="CD362" s="218"/>
      <c r="CE362" s="218"/>
      <c r="CF362" s="218"/>
      <c r="CG362" s="218"/>
      <c r="CH362" s="218"/>
      <c r="CI362" s="218"/>
      <c r="CJ362" s="218"/>
      <c r="CK362" s="218"/>
      <c r="CL362" s="218"/>
      <c r="CM362" s="218"/>
      <c r="CN362" s="218"/>
      <c r="CO362" s="218"/>
      <c r="CP362" s="218"/>
      <c r="CQ362" s="218"/>
      <c r="CR362" s="218"/>
      <c r="CS362" s="218"/>
      <c r="CT362" s="218"/>
      <c r="CU362" s="218"/>
      <c r="CV362" s="218"/>
      <c r="CW362" s="218"/>
      <c r="CX362" s="218"/>
      <c r="CY362" s="218"/>
      <c r="CZ362" s="218"/>
      <c r="DA362" s="218"/>
      <c r="DB362" s="218"/>
      <c r="DC362" s="218"/>
      <c r="DD362" s="218"/>
      <c r="DE362" s="218"/>
      <c r="DF362" s="218"/>
      <c r="DG362" s="218"/>
      <c r="DH362" s="218"/>
      <c r="DI362" s="218"/>
      <c r="DJ362" s="218"/>
      <c r="DK362" s="218"/>
      <c r="DL362" s="218"/>
      <c r="DM362" s="218"/>
      <c r="DN362" s="218"/>
      <c r="DO362" s="218"/>
      <c r="DP362" s="218"/>
      <c r="DQ362" s="218"/>
      <c r="DR362" s="218"/>
      <c r="DS362" s="218"/>
      <c r="DT362" s="218"/>
      <c r="DU362" s="218"/>
      <c r="DV362" s="218"/>
      <c r="DW362" s="218"/>
      <c r="DX362" s="218"/>
      <c r="DY362" s="218"/>
      <c r="DZ362" s="218"/>
      <c r="EA362" s="218"/>
      <c r="EB362" s="218"/>
      <c r="EC362" s="218"/>
      <c r="ED362" s="218"/>
      <c r="EE362" s="218"/>
      <c r="EF362" s="218"/>
      <c r="EG362" s="218"/>
      <c r="EH362" s="218"/>
      <c r="EI362" s="218"/>
      <c r="EJ362" s="218"/>
      <c r="EK362" s="218"/>
      <c r="EL362" s="218"/>
      <c r="EM362" s="218"/>
      <c r="EN362" s="218"/>
      <c r="EO362" s="218"/>
      <c r="EP362" s="218"/>
      <c r="EQ362" s="218"/>
      <c r="ER362" s="218"/>
      <c r="ES362" s="218"/>
      <c r="ET362" s="218"/>
      <c r="EU362" s="218"/>
      <c r="EV362" s="218"/>
      <c r="EW362" s="218"/>
      <c r="EX362" s="218"/>
      <c r="EY362" s="218"/>
      <c r="EZ362" s="218"/>
      <c r="FA362" s="218"/>
      <c r="FB362" s="218"/>
      <c r="FC362" s="218"/>
      <c r="FD362" s="218"/>
      <c r="FE362" s="218"/>
      <c r="FF362" s="218"/>
      <c r="FG362" s="218"/>
      <c r="FH362" s="218"/>
      <c r="FI362" s="218"/>
      <c r="FJ362" s="218"/>
      <c r="FK362" s="218"/>
      <c r="FL362" s="218"/>
      <c r="FM362" s="218"/>
      <c r="FN362" s="218"/>
      <c r="FO362" s="218"/>
      <c r="FP362" s="218"/>
      <c r="FQ362" s="218"/>
      <c r="FR362" s="218"/>
      <c r="FS362" s="218"/>
      <c r="FT362" s="218"/>
      <c r="FU362" s="218"/>
      <c r="FV362" s="218"/>
      <c r="FW362" s="218"/>
      <c r="FX362" s="218"/>
      <c r="FY362" s="218"/>
      <c r="FZ362" s="218"/>
      <c r="GA362" s="218"/>
      <c r="GB362" s="218"/>
      <c r="GC362" s="218"/>
      <c r="GD362" s="218"/>
      <c r="GE362" s="218"/>
      <c r="GF362" s="218"/>
      <c r="GG362" s="218"/>
      <c r="GH362" s="218"/>
      <c r="GI362" s="218"/>
      <c r="GJ362" s="218"/>
      <c r="GK362" s="218"/>
      <c r="GL362" s="218"/>
      <c r="GM362" s="218"/>
      <c r="GN362" s="218"/>
      <c r="GO362" s="218"/>
      <c r="GP362" s="218"/>
      <c r="GQ362" s="218"/>
      <c r="GR362" s="218"/>
      <c r="GS362" s="218"/>
      <c r="GT362" s="218"/>
      <c r="GU362" s="218"/>
      <c r="GV362" s="218"/>
      <c r="GW362" s="218"/>
      <c r="GX362" s="218"/>
      <c r="GY362" s="218"/>
      <c r="GZ362" s="218"/>
      <c r="HA362" s="218"/>
      <c r="HB362" s="218"/>
      <c r="HC362" s="218"/>
      <c r="HD362" s="218"/>
      <c r="HE362" s="218"/>
      <c r="HF362" s="218"/>
      <c r="HG362" s="218"/>
      <c r="HH362" s="218"/>
      <c r="HI362" s="218"/>
      <c r="HJ362" s="218"/>
      <c r="HK362" s="218"/>
      <c r="HL362" s="218"/>
      <c r="HM362" s="218"/>
      <c r="HN362" s="218"/>
      <c r="HO362" s="218"/>
      <c r="HP362" s="218"/>
      <c r="HQ362" s="218"/>
      <c r="HR362" s="218"/>
      <c r="HS362" s="218"/>
      <c r="HT362" s="218"/>
      <c r="HU362" s="218"/>
      <c r="HV362" s="218"/>
      <c r="HW362" s="218"/>
      <c r="HX362" s="218"/>
      <c r="HY362" s="218"/>
      <c r="HZ362" s="218"/>
      <c r="IA362" s="218"/>
      <c r="IB362" s="218"/>
      <c r="IC362" s="218"/>
      <c r="ID362" s="218"/>
      <c r="IE362" s="218"/>
      <c r="IF362" s="218"/>
      <c r="IG362" s="218"/>
      <c r="IH362" s="218"/>
      <c r="II362" s="218"/>
      <c r="IJ362" s="218"/>
      <c r="IK362" s="218"/>
      <c r="IL362" s="218"/>
      <c r="IM362" s="218"/>
      <c r="IN362" s="218"/>
      <c r="IO362" s="218"/>
      <c r="IP362" s="218"/>
      <c r="IQ362" s="218"/>
      <c r="IR362" s="218"/>
      <c r="IS362" s="218"/>
      <c r="IT362" s="218"/>
      <c r="IU362" s="218"/>
      <c r="IV362" s="218"/>
      <c r="IW362" s="218"/>
      <c r="IX362" s="218"/>
      <c r="IY362" s="218"/>
      <c r="IZ362" s="218"/>
      <c r="JA362" s="218"/>
      <c r="JB362" s="218"/>
      <c r="JC362" s="218"/>
      <c r="JD362" s="218"/>
      <c r="JE362" s="218"/>
      <c r="JF362" s="218"/>
      <c r="JG362" s="218"/>
      <c r="JH362" s="218"/>
      <c r="JI362" s="218"/>
      <c r="JJ362" s="218"/>
      <c r="JK362" s="218"/>
      <c r="JL362" s="218"/>
      <c r="JM362" s="218"/>
      <c r="JN362" s="218"/>
      <c r="JO362" s="218"/>
      <c r="JP362" s="218"/>
      <c r="JQ362" s="218"/>
      <c r="JR362" s="218"/>
      <c r="JS362" s="218"/>
      <c r="JT362" s="218"/>
      <c r="JU362" s="218"/>
      <c r="JV362" s="218"/>
      <c r="JW362" s="218"/>
      <c r="JX362" s="218"/>
      <c r="JY362" s="218"/>
      <c r="JZ362" s="218"/>
      <c r="KA362" s="218"/>
      <c r="KB362" s="218"/>
      <c r="KC362" s="218"/>
      <c r="KD362" s="218"/>
      <c r="KE362" s="218"/>
      <c r="KF362" s="218"/>
      <c r="KG362" s="218"/>
      <c r="KH362" s="218"/>
      <c r="KI362" s="218"/>
      <c r="KJ362" s="218"/>
      <c r="KK362" s="218"/>
      <c r="KL362" s="218"/>
      <c r="KM362" s="218"/>
      <c r="KN362" s="218"/>
      <c r="KO362" s="218"/>
      <c r="KP362" s="218"/>
      <c r="KQ362" s="218"/>
      <c r="KR362" s="218"/>
      <c r="KS362" s="218"/>
      <c r="KT362" s="218"/>
      <c r="KU362" s="218"/>
      <c r="KV362" s="218"/>
      <c r="KW362" s="218"/>
      <c r="KX362" s="218"/>
      <c r="KY362" s="218"/>
      <c r="KZ362" s="218"/>
      <c r="LA362" s="218"/>
      <c r="LB362" s="218"/>
      <c r="LC362" s="218"/>
      <c r="LD362" s="218"/>
      <c r="LE362" s="218"/>
      <c r="LF362" s="218"/>
      <c r="LG362" s="218"/>
      <c r="LH362" s="218"/>
      <c r="LI362" s="218"/>
      <c r="LJ362" s="218"/>
      <c r="LK362" s="218"/>
      <c r="LL362" s="218"/>
      <c r="LM362" s="218"/>
      <c r="LN362" s="218"/>
      <c r="LO362" s="218"/>
      <c r="LP362" s="218"/>
      <c r="LQ362" s="218"/>
      <c r="LR362" s="218"/>
      <c r="LS362" s="218"/>
      <c r="LT362" s="218"/>
      <c r="LU362" s="218"/>
      <c r="LV362" s="218"/>
      <c r="LW362" s="218"/>
      <c r="LX362" s="218"/>
      <c r="LY362" s="218"/>
      <c r="LZ362" s="218"/>
      <c r="MA362" s="218"/>
      <c r="MB362" s="218"/>
      <c r="MC362" s="218"/>
      <c r="MD362" s="218"/>
      <c r="ME362" s="218"/>
      <c r="MF362" s="218"/>
      <c r="MG362" s="218"/>
      <c r="MH362" s="218"/>
      <c r="MI362" s="218"/>
      <c r="MJ362" s="218"/>
      <c r="MK362" s="218"/>
      <c r="ML362" s="218"/>
      <c r="MM362" s="218"/>
      <c r="MN362" s="218"/>
      <c r="MO362" s="218"/>
      <c r="MP362" s="218"/>
      <c r="MQ362" s="218"/>
      <c r="MR362" s="218"/>
      <c r="MS362" s="218"/>
      <c r="MT362" s="218"/>
      <c r="MU362" s="218"/>
      <c r="MV362" s="218"/>
      <c r="MW362" s="218"/>
      <c r="MX362" s="218"/>
      <c r="MY362" s="218"/>
      <c r="MZ362" s="218"/>
      <c r="NA362" s="218"/>
      <c r="NB362" s="218"/>
      <c r="NC362" s="218"/>
      <c r="ND362" s="218"/>
      <c r="NE362" s="218"/>
      <c r="NF362" s="218"/>
      <c r="NG362" s="218"/>
      <c r="NH362" s="218"/>
      <c r="NI362" s="218"/>
      <c r="NJ362" s="218"/>
      <c r="NK362" s="218"/>
      <c r="NL362" s="218"/>
      <c r="NM362" s="218"/>
      <c r="NN362" s="218"/>
      <c r="NO362" s="218"/>
      <c r="NP362" s="218"/>
      <c r="NQ362" s="218"/>
      <c r="NR362" s="218"/>
      <c r="NS362" s="218"/>
      <c r="NT362" s="218"/>
      <c r="NU362" s="218"/>
      <c r="NV362" s="218"/>
      <c r="NW362" s="218"/>
      <c r="NX362" s="218"/>
      <c r="NY362" s="218"/>
      <c r="NZ362" s="218"/>
      <c r="OA362" s="218"/>
      <c r="OB362" s="218"/>
      <c r="OC362" s="218"/>
      <c r="OD362" s="218"/>
      <c r="OE362" s="218"/>
      <c r="OF362" s="218"/>
      <c r="OG362" s="218"/>
      <c r="OH362" s="218"/>
      <c r="OI362" s="218"/>
      <c r="OJ362" s="218"/>
      <c r="OK362" s="218"/>
      <c r="OL362" s="218"/>
      <c r="OM362" s="218"/>
      <c r="ON362" s="218"/>
      <c r="OO362" s="218"/>
      <c r="OP362" s="218"/>
      <c r="OQ362" s="218"/>
      <c r="OR362" s="218"/>
      <c r="OS362" s="218"/>
      <c r="OT362" s="218"/>
      <c r="OU362" s="218"/>
      <c r="OV362" s="218"/>
      <c r="OW362" s="218"/>
      <c r="OX362" s="218"/>
      <c r="OY362" s="218"/>
      <c r="OZ362" s="218"/>
      <c r="PA362" s="218"/>
      <c r="PB362" s="218"/>
      <c r="PC362" s="218"/>
      <c r="PD362" s="218"/>
      <c r="PE362" s="218"/>
    </row>
    <row r="363" spans="1:421" s="469" customFormat="1" ht="111" customHeight="1">
      <c r="A363" s="677">
        <v>22</v>
      </c>
      <c r="B363" s="600">
        <v>7000024508</v>
      </c>
      <c r="C363" s="600">
        <v>2550</v>
      </c>
      <c r="D363" s="600">
        <v>120</v>
      </c>
      <c r="E363" s="600">
        <v>170</v>
      </c>
      <c r="F363" s="600" t="s">
        <v>527</v>
      </c>
      <c r="G363" s="599">
        <v>100044208</v>
      </c>
      <c r="H363" s="321"/>
      <c r="I363" s="322"/>
      <c r="J363" s="321"/>
      <c r="K363" s="320"/>
      <c r="L363" s="600" t="s">
        <v>557</v>
      </c>
      <c r="M363" s="600" t="s">
        <v>219</v>
      </c>
      <c r="N363" s="600">
        <v>4</v>
      </c>
      <c r="O363" s="465"/>
      <c r="P363" s="601">
        <v>18</v>
      </c>
      <c r="Q363" s="318" t="str">
        <f t="shared" si="61"/>
        <v>INCLUDED</v>
      </c>
      <c r="R363" s="318" t="str">
        <f t="shared" si="50"/>
        <v>INCLUDED</v>
      </c>
      <c r="S363" s="318" t="str">
        <f t="shared" si="62"/>
        <v>INCLUDED</v>
      </c>
      <c r="T363" s="466">
        <f t="shared" si="52"/>
        <v>0</v>
      </c>
      <c r="U363" s="300">
        <f t="shared" si="53"/>
        <v>0</v>
      </c>
      <c r="V363" s="371">
        <f>Discount!$J$36</f>
        <v>0</v>
      </c>
      <c r="W363" s="300">
        <f t="shared" si="54"/>
        <v>0</v>
      </c>
      <c r="X363" s="301">
        <f t="shared" si="55"/>
        <v>0</v>
      </c>
      <c r="Y363" s="467">
        <f t="shared" si="56"/>
        <v>0</v>
      </c>
      <c r="Z363" s="546">
        <f t="shared" si="57"/>
        <v>0</v>
      </c>
      <c r="AA363" s="467">
        <f t="shared" si="58"/>
        <v>0</v>
      </c>
      <c r="AB363" s="468">
        <f t="shared" si="59"/>
        <v>0</v>
      </c>
      <c r="AC363" s="467">
        <f t="shared" si="60"/>
        <v>0</v>
      </c>
      <c r="AD363" s="468"/>
      <c r="AE363" s="550"/>
      <c r="AF363" s="6"/>
      <c r="AG363" s="6"/>
      <c r="AH363" s="6"/>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c r="FP363" s="3"/>
      <c r="FQ363" s="3"/>
      <c r="FR363" s="3"/>
      <c r="FS363" s="3"/>
      <c r="FT363" s="3"/>
      <c r="FU363" s="3"/>
      <c r="FV363" s="3"/>
      <c r="FW363" s="3"/>
      <c r="FX363" s="3"/>
      <c r="FY363" s="3"/>
      <c r="FZ363" s="3"/>
      <c r="GA363" s="3"/>
      <c r="GB363" s="3"/>
      <c r="GC363" s="3"/>
      <c r="GD363" s="3"/>
      <c r="GE363" s="3"/>
      <c r="GF363" s="3"/>
      <c r="GG363" s="3"/>
      <c r="GH363" s="3"/>
      <c r="GI363" s="3"/>
      <c r="GJ363" s="3"/>
      <c r="GK363" s="3"/>
      <c r="GL363" s="3"/>
      <c r="GM363" s="3"/>
      <c r="GN363" s="3"/>
      <c r="GO363" s="3"/>
      <c r="GP363" s="3"/>
      <c r="GQ363" s="3"/>
      <c r="GR363" s="3"/>
      <c r="GS363" s="3"/>
      <c r="GT363" s="3"/>
      <c r="GU363" s="3"/>
      <c r="GV363" s="3"/>
      <c r="GW363" s="3"/>
      <c r="GX363" s="3"/>
      <c r="GY363" s="3"/>
      <c r="GZ363" s="3"/>
      <c r="HA363" s="3"/>
      <c r="HB363" s="3"/>
      <c r="HC363" s="3"/>
      <c r="HD363" s="3"/>
      <c r="HE363" s="3"/>
      <c r="HF363" s="3"/>
      <c r="HG363" s="3"/>
      <c r="HH363" s="3"/>
      <c r="HI363" s="3"/>
      <c r="HJ363" s="3"/>
      <c r="HK363" s="3"/>
      <c r="HL363" s="3"/>
      <c r="HM363" s="3"/>
      <c r="HN363" s="3"/>
      <c r="HO363" s="3"/>
      <c r="HP363" s="3"/>
      <c r="HQ363" s="3"/>
      <c r="HR363" s="3"/>
      <c r="HS363" s="3"/>
      <c r="HT363" s="3"/>
      <c r="HU363" s="3"/>
      <c r="HV363" s="3"/>
      <c r="HW363" s="3"/>
      <c r="HX363" s="3"/>
      <c r="HY363" s="3"/>
      <c r="HZ363" s="3"/>
      <c r="IA363" s="3"/>
      <c r="IB363" s="3"/>
      <c r="IC363" s="3"/>
      <c r="ID363" s="3"/>
      <c r="IE363" s="3"/>
      <c r="IF363" s="3"/>
      <c r="IG363" s="3"/>
      <c r="IH363" s="3"/>
      <c r="II363" s="3"/>
      <c r="IJ363" s="3"/>
      <c r="IK363" s="3"/>
      <c r="IL363" s="3"/>
      <c r="IM363" s="3"/>
      <c r="IN363" s="3"/>
      <c r="IO363" s="3"/>
      <c r="IP363" s="3"/>
      <c r="IQ363" s="3"/>
      <c r="IR363" s="3"/>
      <c r="IS363" s="3"/>
      <c r="IT363" s="3"/>
      <c r="IU363" s="3"/>
      <c r="IV363" s="3"/>
      <c r="IW363" s="3"/>
      <c r="IX363" s="3"/>
      <c r="IY363" s="3"/>
      <c r="IZ363" s="3"/>
      <c r="JA363" s="3"/>
      <c r="JB363" s="3"/>
      <c r="JC363" s="3"/>
      <c r="JD363" s="3"/>
      <c r="JE363" s="3"/>
      <c r="JF363" s="3"/>
      <c r="JG363" s="3"/>
      <c r="JH363" s="3"/>
      <c r="JI363" s="3"/>
      <c r="JJ363" s="3"/>
      <c r="JK363" s="3"/>
      <c r="JL363" s="3"/>
      <c r="JM363" s="3"/>
      <c r="JN363" s="3"/>
      <c r="JO363" s="3"/>
      <c r="JP363" s="3"/>
      <c r="JQ363" s="3"/>
      <c r="JR363" s="3"/>
      <c r="JS363" s="3"/>
      <c r="JT363" s="3"/>
      <c r="JU363" s="3"/>
      <c r="JV363" s="3"/>
      <c r="JW363" s="3"/>
      <c r="JX363" s="3"/>
      <c r="JY363" s="3"/>
      <c r="JZ363" s="3"/>
      <c r="KA363" s="3"/>
      <c r="KB363" s="3"/>
      <c r="KC363" s="3"/>
      <c r="KD363" s="3"/>
      <c r="KE363" s="3"/>
      <c r="KF363" s="3"/>
      <c r="KG363" s="3"/>
      <c r="KH363" s="3"/>
      <c r="KI363" s="3"/>
      <c r="KJ363" s="3"/>
      <c r="KK363" s="3"/>
      <c r="KL363" s="3"/>
      <c r="KM363" s="3"/>
      <c r="KN363" s="3"/>
      <c r="KO363" s="3"/>
      <c r="KP363" s="3"/>
      <c r="KQ363" s="3"/>
      <c r="KR363" s="3"/>
      <c r="KS363" s="3"/>
      <c r="KT363" s="3"/>
      <c r="KU363" s="3"/>
      <c r="KV363" s="3"/>
      <c r="KW363" s="3"/>
      <c r="KX363" s="3"/>
      <c r="KY363" s="3"/>
      <c r="KZ363" s="3"/>
      <c r="LA363" s="3"/>
      <c r="LB363" s="3"/>
      <c r="LC363" s="3"/>
      <c r="LD363" s="3"/>
      <c r="LE363" s="3"/>
      <c r="LF363" s="3"/>
      <c r="LG363" s="3"/>
      <c r="LH363" s="3"/>
      <c r="LI363" s="3"/>
      <c r="LJ363" s="3"/>
      <c r="LK363" s="3"/>
      <c r="LL363" s="3"/>
      <c r="LM363" s="3"/>
      <c r="LN363" s="3"/>
      <c r="LO363" s="3"/>
      <c r="LP363" s="3"/>
      <c r="LQ363" s="3"/>
      <c r="LR363" s="3"/>
      <c r="LS363" s="3"/>
      <c r="LT363" s="3"/>
      <c r="LU363" s="3"/>
      <c r="LV363" s="3"/>
      <c r="LW363" s="3"/>
      <c r="LX363" s="3"/>
      <c r="LY363" s="3"/>
      <c r="LZ363" s="3"/>
      <c r="MA363" s="3"/>
      <c r="MB363" s="3"/>
      <c r="MC363" s="3"/>
      <c r="MD363" s="3"/>
      <c r="ME363" s="3"/>
      <c r="MF363" s="3"/>
      <c r="MG363" s="3"/>
      <c r="MH363" s="3"/>
      <c r="MI363" s="3"/>
      <c r="MJ363" s="3"/>
      <c r="MK363" s="3"/>
      <c r="ML363" s="3"/>
      <c r="MM363" s="3"/>
      <c r="MN363" s="3"/>
      <c r="MO363" s="3"/>
      <c r="MP363" s="3"/>
      <c r="MQ363" s="3"/>
      <c r="MR363" s="3"/>
      <c r="MS363" s="3"/>
      <c r="MT363" s="3"/>
      <c r="MU363" s="3"/>
      <c r="MV363" s="3"/>
      <c r="MW363" s="3"/>
      <c r="MX363" s="3"/>
      <c r="MY363" s="3"/>
      <c r="MZ363" s="3"/>
      <c r="NA363" s="3"/>
      <c r="NB363" s="3"/>
      <c r="NC363" s="3"/>
      <c r="ND363" s="3"/>
      <c r="NE363" s="3"/>
      <c r="NF363" s="3"/>
      <c r="NG363" s="3"/>
      <c r="NH363" s="3"/>
      <c r="NI363" s="3"/>
      <c r="NJ363" s="3"/>
      <c r="NK363" s="3"/>
      <c r="NL363" s="3"/>
      <c r="NM363" s="3"/>
      <c r="NN363" s="3"/>
      <c r="NO363" s="3"/>
      <c r="NP363" s="3"/>
      <c r="NQ363" s="3"/>
      <c r="NR363" s="3"/>
      <c r="NS363" s="3"/>
      <c r="NT363" s="3"/>
      <c r="NU363" s="3"/>
      <c r="NV363" s="3"/>
      <c r="NW363" s="3"/>
      <c r="NX363" s="3"/>
      <c r="NY363" s="3"/>
      <c r="NZ363" s="3"/>
      <c r="OA363" s="3"/>
      <c r="OB363" s="3"/>
      <c r="OC363" s="3"/>
      <c r="OD363" s="3"/>
      <c r="OE363" s="3"/>
      <c r="OF363" s="3"/>
      <c r="OG363" s="3"/>
      <c r="OH363" s="3"/>
      <c r="OI363" s="3"/>
      <c r="OJ363" s="3"/>
      <c r="OK363" s="3"/>
      <c r="OL363" s="3"/>
      <c r="OM363" s="3"/>
      <c r="ON363" s="3"/>
      <c r="OO363" s="3"/>
      <c r="OP363" s="3"/>
      <c r="OQ363" s="3"/>
      <c r="OR363" s="3"/>
      <c r="OS363" s="3"/>
      <c r="OT363" s="3"/>
      <c r="OU363" s="3"/>
      <c r="OV363" s="3"/>
      <c r="OW363" s="3"/>
      <c r="OX363" s="3"/>
      <c r="OY363" s="3"/>
      <c r="OZ363" s="3"/>
      <c r="PA363" s="3"/>
      <c r="PB363" s="3"/>
      <c r="PC363" s="3"/>
      <c r="PD363" s="3"/>
      <c r="PE363" s="3"/>
    </row>
    <row r="364" spans="1:421" s="469" customFormat="1" ht="111" customHeight="1">
      <c r="A364" s="677">
        <v>23</v>
      </c>
      <c r="B364" s="600">
        <v>7000024508</v>
      </c>
      <c r="C364" s="600">
        <v>2550</v>
      </c>
      <c r="D364" s="600">
        <v>120</v>
      </c>
      <c r="E364" s="600">
        <v>180</v>
      </c>
      <c r="F364" s="600" t="s">
        <v>527</v>
      </c>
      <c r="G364" s="599">
        <v>100044262</v>
      </c>
      <c r="H364" s="321"/>
      <c r="I364" s="322"/>
      <c r="J364" s="321"/>
      <c r="K364" s="320"/>
      <c r="L364" s="600" t="s">
        <v>558</v>
      </c>
      <c r="M364" s="600" t="s">
        <v>219</v>
      </c>
      <c r="N364" s="600">
        <v>508</v>
      </c>
      <c r="O364" s="465"/>
      <c r="P364" s="601">
        <v>18</v>
      </c>
      <c r="Q364" s="318" t="str">
        <f t="shared" si="61"/>
        <v>INCLUDED</v>
      </c>
      <c r="R364" s="318" t="str">
        <f t="shared" si="50"/>
        <v>INCLUDED</v>
      </c>
      <c r="S364" s="318" t="str">
        <f t="shared" si="62"/>
        <v>INCLUDED</v>
      </c>
      <c r="T364" s="466">
        <f t="shared" si="52"/>
        <v>0</v>
      </c>
      <c r="U364" s="300">
        <f t="shared" si="53"/>
        <v>0</v>
      </c>
      <c r="V364" s="371">
        <f>Discount!$J$36</f>
        <v>0</v>
      </c>
      <c r="W364" s="300">
        <f t="shared" si="54"/>
        <v>0</v>
      </c>
      <c r="X364" s="301">
        <f t="shared" si="55"/>
        <v>0</v>
      </c>
      <c r="Y364" s="467">
        <f t="shared" si="56"/>
        <v>0</v>
      </c>
      <c r="Z364" s="546">
        <f t="shared" si="57"/>
        <v>0</v>
      </c>
      <c r="AA364" s="467">
        <f t="shared" si="58"/>
        <v>0</v>
      </c>
      <c r="AB364" s="468">
        <f t="shared" si="59"/>
        <v>0</v>
      </c>
      <c r="AC364" s="467">
        <f t="shared" si="60"/>
        <v>0</v>
      </c>
      <c r="AD364" s="468"/>
      <c r="AE364" s="550"/>
      <c r="AF364" s="6"/>
      <c r="AG364" s="6"/>
      <c r="AH364" s="6"/>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c r="FP364" s="3"/>
      <c r="FQ364" s="3"/>
      <c r="FR364" s="3"/>
      <c r="FS364" s="3"/>
      <c r="FT364" s="3"/>
      <c r="FU364" s="3"/>
      <c r="FV364" s="3"/>
      <c r="FW364" s="3"/>
      <c r="FX364" s="3"/>
      <c r="FY364" s="3"/>
      <c r="FZ364" s="3"/>
      <c r="GA364" s="3"/>
      <c r="GB364" s="3"/>
      <c r="GC364" s="3"/>
      <c r="GD364" s="3"/>
      <c r="GE364" s="3"/>
      <c r="GF364" s="3"/>
      <c r="GG364" s="3"/>
      <c r="GH364" s="3"/>
      <c r="GI364" s="3"/>
      <c r="GJ364" s="3"/>
      <c r="GK364" s="3"/>
      <c r="GL364" s="3"/>
      <c r="GM364" s="3"/>
      <c r="GN364" s="3"/>
      <c r="GO364" s="3"/>
      <c r="GP364" s="3"/>
      <c r="GQ364" s="3"/>
      <c r="GR364" s="3"/>
      <c r="GS364" s="3"/>
      <c r="GT364" s="3"/>
      <c r="GU364" s="3"/>
      <c r="GV364" s="3"/>
      <c r="GW364" s="3"/>
      <c r="GX364" s="3"/>
      <c r="GY364" s="3"/>
      <c r="GZ364" s="3"/>
      <c r="HA364" s="3"/>
      <c r="HB364" s="3"/>
      <c r="HC364" s="3"/>
      <c r="HD364" s="3"/>
      <c r="HE364" s="3"/>
      <c r="HF364" s="3"/>
      <c r="HG364" s="3"/>
      <c r="HH364" s="3"/>
      <c r="HI364" s="3"/>
      <c r="HJ364" s="3"/>
      <c r="HK364" s="3"/>
      <c r="HL364" s="3"/>
      <c r="HM364" s="3"/>
      <c r="HN364" s="3"/>
      <c r="HO364" s="3"/>
      <c r="HP364" s="3"/>
      <c r="HQ364" s="3"/>
      <c r="HR364" s="3"/>
      <c r="HS364" s="3"/>
      <c r="HT364" s="3"/>
      <c r="HU364" s="3"/>
      <c r="HV364" s="3"/>
      <c r="HW364" s="3"/>
      <c r="HX364" s="3"/>
      <c r="HY364" s="3"/>
      <c r="HZ364" s="3"/>
      <c r="IA364" s="3"/>
      <c r="IB364" s="3"/>
      <c r="IC364" s="3"/>
      <c r="ID364" s="3"/>
      <c r="IE364" s="3"/>
      <c r="IF364" s="3"/>
      <c r="IG364" s="3"/>
      <c r="IH364" s="3"/>
      <c r="II364" s="3"/>
      <c r="IJ364" s="3"/>
      <c r="IK364" s="3"/>
      <c r="IL364" s="3"/>
      <c r="IM364" s="3"/>
      <c r="IN364" s="3"/>
      <c r="IO364" s="3"/>
      <c r="IP364" s="3"/>
      <c r="IQ364" s="3"/>
      <c r="IR364" s="3"/>
      <c r="IS364" s="3"/>
      <c r="IT364" s="3"/>
      <c r="IU364" s="3"/>
      <c r="IV364" s="3"/>
      <c r="IW364" s="3"/>
      <c r="IX364" s="3"/>
      <c r="IY364" s="3"/>
      <c r="IZ364" s="3"/>
      <c r="JA364" s="3"/>
      <c r="JB364" s="3"/>
      <c r="JC364" s="3"/>
      <c r="JD364" s="3"/>
      <c r="JE364" s="3"/>
      <c r="JF364" s="3"/>
      <c r="JG364" s="3"/>
      <c r="JH364" s="3"/>
      <c r="JI364" s="3"/>
      <c r="JJ364" s="3"/>
      <c r="JK364" s="3"/>
      <c r="JL364" s="3"/>
      <c r="JM364" s="3"/>
      <c r="JN364" s="3"/>
      <c r="JO364" s="3"/>
      <c r="JP364" s="3"/>
      <c r="JQ364" s="3"/>
      <c r="JR364" s="3"/>
      <c r="JS364" s="3"/>
      <c r="JT364" s="3"/>
      <c r="JU364" s="3"/>
      <c r="JV364" s="3"/>
      <c r="JW364" s="3"/>
      <c r="JX364" s="3"/>
      <c r="JY364" s="3"/>
      <c r="JZ364" s="3"/>
      <c r="KA364" s="3"/>
      <c r="KB364" s="3"/>
      <c r="KC364" s="3"/>
      <c r="KD364" s="3"/>
      <c r="KE364" s="3"/>
      <c r="KF364" s="3"/>
      <c r="KG364" s="3"/>
      <c r="KH364" s="3"/>
      <c r="KI364" s="3"/>
      <c r="KJ364" s="3"/>
      <c r="KK364" s="3"/>
      <c r="KL364" s="3"/>
      <c r="KM364" s="3"/>
      <c r="KN364" s="3"/>
      <c r="KO364" s="3"/>
      <c r="KP364" s="3"/>
      <c r="KQ364" s="3"/>
      <c r="KR364" s="3"/>
      <c r="KS364" s="3"/>
      <c r="KT364" s="3"/>
      <c r="KU364" s="3"/>
      <c r="KV364" s="3"/>
      <c r="KW364" s="3"/>
      <c r="KX364" s="3"/>
      <c r="KY364" s="3"/>
      <c r="KZ364" s="3"/>
      <c r="LA364" s="3"/>
      <c r="LB364" s="3"/>
      <c r="LC364" s="3"/>
      <c r="LD364" s="3"/>
      <c r="LE364" s="3"/>
      <c r="LF364" s="3"/>
      <c r="LG364" s="3"/>
      <c r="LH364" s="3"/>
      <c r="LI364" s="3"/>
      <c r="LJ364" s="3"/>
      <c r="LK364" s="3"/>
      <c r="LL364" s="3"/>
      <c r="LM364" s="3"/>
      <c r="LN364" s="3"/>
      <c r="LO364" s="3"/>
      <c r="LP364" s="3"/>
      <c r="LQ364" s="3"/>
      <c r="LR364" s="3"/>
      <c r="LS364" s="3"/>
      <c r="LT364" s="3"/>
      <c r="LU364" s="3"/>
      <c r="LV364" s="3"/>
      <c r="LW364" s="3"/>
      <c r="LX364" s="3"/>
      <c r="LY364" s="3"/>
      <c r="LZ364" s="3"/>
      <c r="MA364" s="3"/>
      <c r="MB364" s="3"/>
      <c r="MC364" s="3"/>
      <c r="MD364" s="3"/>
      <c r="ME364" s="3"/>
      <c r="MF364" s="3"/>
      <c r="MG364" s="3"/>
      <c r="MH364" s="3"/>
      <c r="MI364" s="3"/>
      <c r="MJ364" s="3"/>
      <c r="MK364" s="3"/>
      <c r="ML364" s="3"/>
      <c r="MM364" s="3"/>
      <c r="MN364" s="3"/>
      <c r="MO364" s="3"/>
      <c r="MP364" s="3"/>
      <c r="MQ364" s="3"/>
      <c r="MR364" s="3"/>
      <c r="MS364" s="3"/>
      <c r="MT364" s="3"/>
      <c r="MU364" s="3"/>
      <c r="MV364" s="3"/>
      <c r="MW364" s="3"/>
      <c r="MX364" s="3"/>
      <c r="MY364" s="3"/>
      <c r="MZ364" s="3"/>
      <c r="NA364" s="3"/>
      <c r="NB364" s="3"/>
      <c r="NC364" s="3"/>
      <c r="ND364" s="3"/>
      <c r="NE364" s="3"/>
      <c r="NF364" s="3"/>
      <c r="NG364" s="3"/>
      <c r="NH364" s="3"/>
      <c r="NI364" s="3"/>
      <c r="NJ364" s="3"/>
      <c r="NK364" s="3"/>
      <c r="NL364" s="3"/>
      <c r="NM364" s="3"/>
      <c r="NN364" s="3"/>
      <c r="NO364" s="3"/>
      <c r="NP364" s="3"/>
      <c r="NQ364" s="3"/>
      <c r="NR364" s="3"/>
      <c r="NS364" s="3"/>
      <c r="NT364" s="3"/>
      <c r="NU364" s="3"/>
      <c r="NV364" s="3"/>
      <c r="NW364" s="3"/>
      <c r="NX364" s="3"/>
      <c r="NY364" s="3"/>
      <c r="NZ364" s="3"/>
      <c r="OA364" s="3"/>
      <c r="OB364" s="3"/>
      <c r="OC364" s="3"/>
      <c r="OD364" s="3"/>
      <c r="OE364" s="3"/>
      <c r="OF364" s="3"/>
      <c r="OG364" s="3"/>
      <c r="OH364" s="3"/>
      <c r="OI364" s="3"/>
      <c r="OJ364" s="3"/>
      <c r="OK364" s="3"/>
      <c r="OL364" s="3"/>
      <c r="OM364" s="3"/>
      <c r="ON364" s="3"/>
      <c r="OO364" s="3"/>
      <c r="OP364" s="3"/>
      <c r="OQ364" s="3"/>
      <c r="OR364" s="3"/>
      <c r="OS364" s="3"/>
      <c r="OT364" s="3"/>
      <c r="OU364" s="3"/>
      <c r="OV364" s="3"/>
      <c r="OW364" s="3"/>
      <c r="OX364" s="3"/>
      <c r="OY364" s="3"/>
      <c r="OZ364" s="3"/>
      <c r="PA364" s="3"/>
      <c r="PB364" s="3"/>
      <c r="PC364" s="3"/>
      <c r="PD364" s="3"/>
      <c r="PE364" s="3"/>
    </row>
    <row r="365" spans="1:421" s="469" customFormat="1" ht="111" customHeight="1">
      <c r="A365" s="677">
        <v>24</v>
      </c>
      <c r="B365" s="600">
        <v>7000024508</v>
      </c>
      <c r="C365" s="600">
        <v>2550</v>
      </c>
      <c r="D365" s="600">
        <v>120</v>
      </c>
      <c r="E365" s="600">
        <v>190</v>
      </c>
      <c r="F365" s="600" t="s">
        <v>527</v>
      </c>
      <c r="G365" s="599">
        <v>100044263</v>
      </c>
      <c r="H365" s="321"/>
      <c r="I365" s="322"/>
      <c r="J365" s="321"/>
      <c r="K365" s="320"/>
      <c r="L365" s="600" t="s">
        <v>559</v>
      </c>
      <c r="M365" s="600" t="s">
        <v>219</v>
      </c>
      <c r="N365" s="600">
        <v>668</v>
      </c>
      <c r="O365" s="465"/>
      <c r="P365" s="601">
        <v>18</v>
      </c>
      <c r="Q365" s="318" t="str">
        <f t="shared" si="61"/>
        <v>INCLUDED</v>
      </c>
      <c r="R365" s="318" t="str">
        <f t="shared" si="50"/>
        <v>INCLUDED</v>
      </c>
      <c r="S365" s="318" t="str">
        <f t="shared" si="62"/>
        <v>INCLUDED</v>
      </c>
      <c r="T365" s="466">
        <f t="shared" si="52"/>
        <v>0</v>
      </c>
      <c r="U365" s="300">
        <f t="shared" si="53"/>
        <v>0</v>
      </c>
      <c r="V365" s="371">
        <f>Discount!$J$36</f>
        <v>0</v>
      </c>
      <c r="W365" s="300">
        <f t="shared" si="54"/>
        <v>0</v>
      </c>
      <c r="X365" s="301">
        <f t="shared" si="55"/>
        <v>0</v>
      </c>
      <c r="Y365" s="467">
        <f t="shared" si="56"/>
        <v>0</v>
      </c>
      <c r="Z365" s="546">
        <f t="shared" si="57"/>
        <v>0</v>
      </c>
      <c r="AA365" s="467">
        <f t="shared" si="58"/>
        <v>0</v>
      </c>
      <c r="AB365" s="468">
        <f t="shared" si="59"/>
        <v>0</v>
      </c>
      <c r="AC365" s="467">
        <f t="shared" si="60"/>
        <v>0</v>
      </c>
      <c r="AD365" s="468"/>
      <c r="AE365" s="550"/>
      <c r="AF365" s="6"/>
      <c r="AG365" s="6"/>
      <c r="AH365" s="6"/>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c r="FN365" s="3"/>
      <c r="FO365" s="3"/>
      <c r="FP365" s="3"/>
      <c r="FQ365" s="3"/>
      <c r="FR365" s="3"/>
      <c r="FS365" s="3"/>
      <c r="FT365" s="3"/>
      <c r="FU365" s="3"/>
      <c r="FV365" s="3"/>
      <c r="FW365" s="3"/>
      <c r="FX365" s="3"/>
      <c r="FY365" s="3"/>
      <c r="FZ365" s="3"/>
      <c r="GA365" s="3"/>
      <c r="GB365" s="3"/>
      <c r="GC365" s="3"/>
      <c r="GD365" s="3"/>
      <c r="GE365" s="3"/>
      <c r="GF365" s="3"/>
      <c r="GG365" s="3"/>
      <c r="GH365" s="3"/>
      <c r="GI365" s="3"/>
      <c r="GJ365" s="3"/>
      <c r="GK365" s="3"/>
      <c r="GL365" s="3"/>
      <c r="GM365" s="3"/>
      <c r="GN365" s="3"/>
      <c r="GO365" s="3"/>
      <c r="GP365" s="3"/>
      <c r="GQ365" s="3"/>
      <c r="GR365" s="3"/>
      <c r="GS365" s="3"/>
      <c r="GT365" s="3"/>
      <c r="GU365" s="3"/>
      <c r="GV365" s="3"/>
      <c r="GW365" s="3"/>
      <c r="GX365" s="3"/>
      <c r="GY365" s="3"/>
      <c r="GZ365" s="3"/>
      <c r="HA365" s="3"/>
      <c r="HB365" s="3"/>
      <c r="HC365" s="3"/>
      <c r="HD365" s="3"/>
      <c r="HE365" s="3"/>
      <c r="HF365" s="3"/>
      <c r="HG365" s="3"/>
      <c r="HH365" s="3"/>
      <c r="HI365" s="3"/>
      <c r="HJ365" s="3"/>
      <c r="HK365" s="3"/>
      <c r="HL365" s="3"/>
      <c r="HM365" s="3"/>
      <c r="HN365" s="3"/>
      <c r="HO365" s="3"/>
      <c r="HP365" s="3"/>
      <c r="HQ365" s="3"/>
      <c r="HR365" s="3"/>
      <c r="HS365" s="3"/>
      <c r="HT365" s="3"/>
      <c r="HU365" s="3"/>
      <c r="HV365" s="3"/>
      <c r="HW365" s="3"/>
      <c r="HX365" s="3"/>
      <c r="HY365" s="3"/>
      <c r="HZ365" s="3"/>
      <c r="IA365" s="3"/>
      <c r="IB365" s="3"/>
      <c r="IC365" s="3"/>
      <c r="ID365" s="3"/>
      <c r="IE365" s="3"/>
      <c r="IF365" s="3"/>
      <c r="IG365" s="3"/>
      <c r="IH365" s="3"/>
      <c r="II365" s="3"/>
      <c r="IJ365" s="3"/>
      <c r="IK365" s="3"/>
      <c r="IL365" s="3"/>
      <c r="IM365" s="3"/>
      <c r="IN365" s="3"/>
      <c r="IO365" s="3"/>
      <c r="IP365" s="3"/>
      <c r="IQ365" s="3"/>
      <c r="IR365" s="3"/>
      <c r="IS365" s="3"/>
      <c r="IT365" s="3"/>
      <c r="IU365" s="3"/>
      <c r="IV365" s="3"/>
      <c r="IW365" s="3"/>
      <c r="IX365" s="3"/>
      <c r="IY365" s="3"/>
      <c r="IZ365" s="3"/>
      <c r="JA365" s="3"/>
      <c r="JB365" s="3"/>
      <c r="JC365" s="3"/>
      <c r="JD365" s="3"/>
      <c r="JE365" s="3"/>
      <c r="JF365" s="3"/>
      <c r="JG365" s="3"/>
      <c r="JH365" s="3"/>
      <c r="JI365" s="3"/>
      <c r="JJ365" s="3"/>
      <c r="JK365" s="3"/>
      <c r="JL365" s="3"/>
      <c r="JM365" s="3"/>
      <c r="JN365" s="3"/>
      <c r="JO365" s="3"/>
      <c r="JP365" s="3"/>
      <c r="JQ365" s="3"/>
      <c r="JR365" s="3"/>
      <c r="JS365" s="3"/>
      <c r="JT365" s="3"/>
      <c r="JU365" s="3"/>
      <c r="JV365" s="3"/>
      <c r="JW365" s="3"/>
      <c r="JX365" s="3"/>
      <c r="JY365" s="3"/>
      <c r="JZ365" s="3"/>
      <c r="KA365" s="3"/>
      <c r="KB365" s="3"/>
      <c r="KC365" s="3"/>
      <c r="KD365" s="3"/>
      <c r="KE365" s="3"/>
      <c r="KF365" s="3"/>
      <c r="KG365" s="3"/>
      <c r="KH365" s="3"/>
      <c r="KI365" s="3"/>
      <c r="KJ365" s="3"/>
      <c r="KK365" s="3"/>
      <c r="KL365" s="3"/>
      <c r="KM365" s="3"/>
      <c r="KN365" s="3"/>
      <c r="KO365" s="3"/>
      <c r="KP365" s="3"/>
      <c r="KQ365" s="3"/>
      <c r="KR365" s="3"/>
      <c r="KS365" s="3"/>
      <c r="KT365" s="3"/>
      <c r="KU365" s="3"/>
      <c r="KV365" s="3"/>
      <c r="KW365" s="3"/>
      <c r="KX365" s="3"/>
      <c r="KY365" s="3"/>
      <c r="KZ365" s="3"/>
      <c r="LA365" s="3"/>
      <c r="LB365" s="3"/>
      <c r="LC365" s="3"/>
      <c r="LD365" s="3"/>
      <c r="LE365" s="3"/>
      <c r="LF365" s="3"/>
      <c r="LG365" s="3"/>
      <c r="LH365" s="3"/>
      <c r="LI365" s="3"/>
      <c r="LJ365" s="3"/>
      <c r="LK365" s="3"/>
      <c r="LL365" s="3"/>
      <c r="LM365" s="3"/>
      <c r="LN365" s="3"/>
      <c r="LO365" s="3"/>
      <c r="LP365" s="3"/>
      <c r="LQ365" s="3"/>
      <c r="LR365" s="3"/>
      <c r="LS365" s="3"/>
      <c r="LT365" s="3"/>
      <c r="LU365" s="3"/>
      <c r="LV365" s="3"/>
      <c r="LW365" s="3"/>
      <c r="LX365" s="3"/>
      <c r="LY365" s="3"/>
      <c r="LZ365" s="3"/>
      <c r="MA365" s="3"/>
      <c r="MB365" s="3"/>
      <c r="MC365" s="3"/>
      <c r="MD365" s="3"/>
      <c r="ME365" s="3"/>
      <c r="MF365" s="3"/>
      <c r="MG365" s="3"/>
      <c r="MH365" s="3"/>
      <c r="MI365" s="3"/>
      <c r="MJ365" s="3"/>
      <c r="MK365" s="3"/>
      <c r="ML365" s="3"/>
      <c r="MM365" s="3"/>
      <c r="MN365" s="3"/>
      <c r="MO365" s="3"/>
      <c r="MP365" s="3"/>
      <c r="MQ365" s="3"/>
      <c r="MR365" s="3"/>
      <c r="MS365" s="3"/>
      <c r="MT365" s="3"/>
      <c r="MU365" s="3"/>
      <c r="MV365" s="3"/>
      <c r="MW365" s="3"/>
      <c r="MX365" s="3"/>
      <c r="MY365" s="3"/>
      <c r="MZ365" s="3"/>
      <c r="NA365" s="3"/>
      <c r="NB365" s="3"/>
      <c r="NC365" s="3"/>
      <c r="ND365" s="3"/>
      <c r="NE365" s="3"/>
      <c r="NF365" s="3"/>
      <c r="NG365" s="3"/>
      <c r="NH365" s="3"/>
      <c r="NI365" s="3"/>
      <c r="NJ365" s="3"/>
      <c r="NK365" s="3"/>
      <c r="NL365" s="3"/>
      <c r="NM365" s="3"/>
      <c r="NN365" s="3"/>
      <c r="NO365" s="3"/>
      <c r="NP365" s="3"/>
      <c r="NQ365" s="3"/>
      <c r="NR365" s="3"/>
      <c r="NS365" s="3"/>
      <c r="NT365" s="3"/>
      <c r="NU365" s="3"/>
      <c r="NV365" s="3"/>
      <c r="NW365" s="3"/>
      <c r="NX365" s="3"/>
      <c r="NY365" s="3"/>
      <c r="NZ365" s="3"/>
      <c r="OA365" s="3"/>
      <c r="OB365" s="3"/>
      <c r="OC365" s="3"/>
      <c r="OD365" s="3"/>
      <c r="OE365" s="3"/>
      <c r="OF365" s="3"/>
      <c r="OG365" s="3"/>
      <c r="OH365" s="3"/>
      <c r="OI365" s="3"/>
      <c r="OJ365" s="3"/>
      <c r="OK365" s="3"/>
      <c r="OL365" s="3"/>
      <c r="OM365" s="3"/>
      <c r="ON365" s="3"/>
      <c r="OO365" s="3"/>
      <c r="OP365" s="3"/>
      <c r="OQ365" s="3"/>
      <c r="OR365" s="3"/>
      <c r="OS365" s="3"/>
      <c r="OT365" s="3"/>
      <c r="OU365" s="3"/>
      <c r="OV365" s="3"/>
      <c r="OW365" s="3"/>
      <c r="OX365" s="3"/>
      <c r="OY365" s="3"/>
      <c r="OZ365" s="3"/>
      <c r="PA365" s="3"/>
      <c r="PB365" s="3"/>
      <c r="PC365" s="3"/>
      <c r="PD365" s="3"/>
      <c r="PE365" s="3"/>
    </row>
    <row r="366" spans="1:421" s="469" customFormat="1" ht="111" customHeight="1">
      <c r="A366" s="677">
        <v>25</v>
      </c>
      <c r="B366" s="600">
        <v>7000024508</v>
      </c>
      <c r="C366" s="600">
        <v>2550</v>
      </c>
      <c r="D366" s="600">
        <v>120</v>
      </c>
      <c r="E366" s="600">
        <v>200</v>
      </c>
      <c r="F366" s="600" t="s">
        <v>527</v>
      </c>
      <c r="G366" s="599">
        <v>100044264</v>
      </c>
      <c r="H366" s="321"/>
      <c r="I366" s="322"/>
      <c r="J366" s="321"/>
      <c r="K366" s="320"/>
      <c r="L366" s="600" t="s">
        <v>560</v>
      </c>
      <c r="M366" s="600" t="s">
        <v>219</v>
      </c>
      <c r="N366" s="600">
        <v>404</v>
      </c>
      <c r="O366" s="465"/>
      <c r="P366" s="601">
        <v>18</v>
      </c>
      <c r="Q366" s="318" t="str">
        <f t="shared" si="61"/>
        <v>INCLUDED</v>
      </c>
      <c r="R366" s="318" t="str">
        <f t="shared" si="50"/>
        <v>INCLUDED</v>
      </c>
      <c r="S366" s="318" t="str">
        <f t="shared" si="62"/>
        <v>INCLUDED</v>
      </c>
      <c r="T366" s="466">
        <f t="shared" si="52"/>
        <v>0</v>
      </c>
      <c r="U366" s="300">
        <f t="shared" si="53"/>
        <v>0</v>
      </c>
      <c r="V366" s="371">
        <f>Discount!$J$36</f>
        <v>0</v>
      </c>
      <c r="W366" s="300">
        <f t="shared" si="54"/>
        <v>0</v>
      </c>
      <c r="X366" s="301">
        <f t="shared" si="55"/>
        <v>0</v>
      </c>
      <c r="Y366" s="467">
        <f t="shared" si="56"/>
        <v>0</v>
      </c>
      <c r="Z366" s="546">
        <f t="shared" si="57"/>
        <v>0</v>
      </c>
      <c r="AA366" s="467">
        <f t="shared" si="58"/>
        <v>0</v>
      </c>
      <c r="AB366" s="468">
        <f t="shared" si="59"/>
        <v>0</v>
      </c>
      <c r="AC366" s="467">
        <f t="shared" si="60"/>
        <v>0</v>
      </c>
      <c r="AD366" s="468"/>
      <c r="AE366" s="550"/>
      <c r="AF366" s="6"/>
      <c r="AG366" s="6"/>
      <c r="AH366" s="6"/>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c r="FN366" s="3"/>
      <c r="FO366" s="3"/>
      <c r="FP366" s="3"/>
      <c r="FQ366" s="3"/>
      <c r="FR366" s="3"/>
      <c r="FS366" s="3"/>
      <c r="FT366" s="3"/>
      <c r="FU366" s="3"/>
      <c r="FV366" s="3"/>
      <c r="FW366" s="3"/>
      <c r="FX366" s="3"/>
      <c r="FY366" s="3"/>
      <c r="FZ366" s="3"/>
      <c r="GA366" s="3"/>
      <c r="GB366" s="3"/>
      <c r="GC366" s="3"/>
      <c r="GD366" s="3"/>
      <c r="GE366" s="3"/>
      <c r="GF366" s="3"/>
      <c r="GG366" s="3"/>
      <c r="GH366" s="3"/>
      <c r="GI366" s="3"/>
      <c r="GJ366" s="3"/>
      <c r="GK366" s="3"/>
      <c r="GL366" s="3"/>
      <c r="GM366" s="3"/>
      <c r="GN366" s="3"/>
      <c r="GO366" s="3"/>
      <c r="GP366" s="3"/>
      <c r="GQ366" s="3"/>
      <c r="GR366" s="3"/>
      <c r="GS366" s="3"/>
      <c r="GT366" s="3"/>
      <c r="GU366" s="3"/>
      <c r="GV366" s="3"/>
      <c r="GW366" s="3"/>
      <c r="GX366" s="3"/>
      <c r="GY366" s="3"/>
      <c r="GZ366" s="3"/>
      <c r="HA366" s="3"/>
      <c r="HB366" s="3"/>
      <c r="HC366" s="3"/>
      <c r="HD366" s="3"/>
      <c r="HE366" s="3"/>
      <c r="HF366" s="3"/>
      <c r="HG366" s="3"/>
      <c r="HH366" s="3"/>
      <c r="HI366" s="3"/>
      <c r="HJ366" s="3"/>
      <c r="HK366" s="3"/>
      <c r="HL366" s="3"/>
      <c r="HM366" s="3"/>
      <c r="HN366" s="3"/>
      <c r="HO366" s="3"/>
      <c r="HP366" s="3"/>
      <c r="HQ366" s="3"/>
      <c r="HR366" s="3"/>
      <c r="HS366" s="3"/>
      <c r="HT366" s="3"/>
      <c r="HU366" s="3"/>
      <c r="HV366" s="3"/>
      <c r="HW366" s="3"/>
      <c r="HX366" s="3"/>
      <c r="HY366" s="3"/>
      <c r="HZ366" s="3"/>
      <c r="IA366" s="3"/>
      <c r="IB366" s="3"/>
      <c r="IC366" s="3"/>
      <c r="ID366" s="3"/>
      <c r="IE366" s="3"/>
      <c r="IF366" s="3"/>
      <c r="IG366" s="3"/>
      <c r="IH366" s="3"/>
      <c r="II366" s="3"/>
      <c r="IJ366" s="3"/>
      <c r="IK366" s="3"/>
      <c r="IL366" s="3"/>
      <c r="IM366" s="3"/>
      <c r="IN366" s="3"/>
      <c r="IO366" s="3"/>
      <c r="IP366" s="3"/>
      <c r="IQ366" s="3"/>
      <c r="IR366" s="3"/>
      <c r="IS366" s="3"/>
      <c r="IT366" s="3"/>
      <c r="IU366" s="3"/>
      <c r="IV366" s="3"/>
      <c r="IW366" s="3"/>
      <c r="IX366" s="3"/>
      <c r="IY366" s="3"/>
      <c r="IZ366" s="3"/>
      <c r="JA366" s="3"/>
      <c r="JB366" s="3"/>
      <c r="JC366" s="3"/>
      <c r="JD366" s="3"/>
      <c r="JE366" s="3"/>
      <c r="JF366" s="3"/>
      <c r="JG366" s="3"/>
      <c r="JH366" s="3"/>
      <c r="JI366" s="3"/>
      <c r="JJ366" s="3"/>
      <c r="JK366" s="3"/>
      <c r="JL366" s="3"/>
      <c r="JM366" s="3"/>
      <c r="JN366" s="3"/>
      <c r="JO366" s="3"/>
      <c r="JP366" s="3"/>
      <c r="JQ366" s="3"/>
      <c r="JR366" s="3"/>
      <c r="JS366" s="3"/>
      <c r="JT366" s="3"/>
      <c r="JU366" s="3"/>
      <c r="JV366" s="3"/>
      <c r="JW366" s="3"/>
      <c r="JX366" s="3"/>
      <c r="JY366" s="3"/>
      <c r="JZ366" s="3"/>
      <c r="KA366" s="3"/>
      <c r="KB366" s="3"/>
      <c r="KC366" s="3"/>
      <c r="KD366" s="3"/>
      <c r="KE366" s="3"/>
      <c r="KF366" s="3"/>
      <c r="KG366" s="3"/>
      <c r="KH366" s="3"/>
      <c r="KI366" s="3"/>
      <c r="KJ366" s="3"/>
      <c r="KK366" s="3"/>
      <c r="KL366" s="3"/>
      <c r="KM366" s="3"/>
      <c r="KN366" s="3"/>
      <c r="KO366" s="3"/>
      <c r="KP366" s="3"/>
      <c r="KQ366" s="3"/>
      <c r="KR366" s="3"/>
      <c r="KS366" s="3"/>
      <c r="KT366" s="3"/>
      <c r="KU366" s="3"/>
      <c r="KV366" s="3"/>
      <c r="KW366" s="3"/>
      <c r="KX366" s="3"/>
      <c r="KY366" s="3"/>
      <c r="KZ366" s="3"/>
      <c r="LA366" s="3"/>
      <c r="LB366" s="3"/>
      <c r="LC366" s="3"/>
      <c r="LD366" s="3"/>
      <c r="LE366" s="3"/>
      <c r="LF366" s="3"/>
      <c r="LG366" s="3"/>
      <c r="LH366" s="3"/>
      <c r="LI366" s="3"/>
      <c r="LJ366" s="3"/>
      <c r="LK366" s="3"/>
      <c r="LL366" s="3"/>
      <c r="LM366" s="3"/>
      <c r="LN366" s="3"/>
      <c r="LO366" s="3"/>
      <c r="LP366" s="3"/>
      <c r="LQ366" s="3"/>
      <c r="LR366" s="3"/>
      <c r="LS366" s="3"/>
      <c r="LT366" s="3"/>
      <c r="LU366" s="3"/>
      <c r="LV366" s="3"/>
      <c r="LW366" s="3"/>
      <c r="LX366" s="3"/>
      <c r="LY366" s="3"/>
      <c r="LZ366" s="3"/>
      <c r="MA366" s="3"/>
      <c r="MB366" s="3"/>
      <c r="MC366" s="3"/>
      <c r="MD366" s="3"/>
      <c r="ME366" s="3"/>
      <c r="MF366" s="3"/>
      <c r="MG366" s="3"/>
      <c r="MH366" s="3"/>
      <c r="MI366" s="3"/>
      <c r="MJ366" s="3"/>
      <c r="MK366" s="3"/>
      <c r="ML366" s="3"/>
      <c r="MM366" s="3"/>
      <c r="MN366" s="3"/>
      <c r="MO366" s="3"/>
      <c r="MP366" s="3"/>
      <c r="MQ366" s="3"/>
      <c r="MR366" s="3"/>
      <c r="MS366" s="3"/>
      <c r="MT366" s="3"/>
      <c r="MU366" s="3"/>
      <c r="MV366" s="3"/>
      <c r="MW366" s="3"/>
      <c r="MX366" s="3"/>
      <c r="MY366" s="3"/>
      <c r="MZ366" s="3"/>
      <c r="NA366" s="3"/>
      <c r="NB366" s="3"/>
      <c r="NC366" s="3"/>
      <c r="ND366" s="3"/>
      <c r="NE366" s="3"/>
      <c r="NF366" s="3"/>
      <c r="NG366" s="3"/>
      <c r="NH366" s="3"/>
      <c r="NI366" s="3"/>
      <c r="NJ366" s="3"/>
      <c r="NK366" s="3"/>
      <c r="NL366" s="3"/>
      <c r="NM366" s="3"/>
      <c r="NN366" s="3"/>
      <c r="NO366" s="3"/>
      <c r="NP366" s="3"/>
      <c r="NQ366" s="3"/>
      <c r="NR366" s="3"/>
      <c r="NS366" s="3"/>
      <c r="NT366" s="3"/>
      <c r="NU366" s="3"/>
      <c r="NV366" s="3"/>
      <c r="NW366" s="3"/>
      <c r="NX366" s="3"/>
      <c r="NY366" s="3"/>
      <c r="NZ366" s="3"/>
      <c r="OA366" s="3"/>
      <c r="OB366" s="3"/>
      <c r="OC366" s="3"/>
      <c r="OD366" s="3"/>
      <c r="OE366" s="3"/>
      <c r="OF366" s="3"/>
      <c r="OG366" s="3"/>
      <c r="OH366" s="3"/>
      <c r="OI366" s="3"/>
      <c r="OJ366" s="3"/>
      <c r="OK366" s="3"/>
      <c r="OL366" s="3"/>
      <c r="OM366" s="3"/>
      <c r="ON366" s="3"/>
      <c r="OO366" s="3"/>
      <c r="OP366" s="3"/>
      <c r="OQ366" s="3"/>
      <c r="OR366" s="3"/>
      <c r="OS366" s="3"/>
      <c r="OT366" s="3"/>
      <c r="OU366" s="3"/>
      <c r="OV366" s="3"/>
      <c r="OW366" s="3"/>
      <c r="OX366" s="3"/>
      <c r="OY366" s="3"/>
      <c r="OZ366" s="3"/>
      <c r="PA366" s="3"/>
      <c r="PB366" s="3"/>
      <c r="PC366" s="3"/>
      <c r="PD366" s="3"/>
      <c r="PE366" s="3"/>
    </row>
    <row r="367" spans="1:421" s="469" customFormat="1" ht="111" customHeight="1">
      <c r="A367" s="677">
        <v>26</v>
      </c>
      <c r="B367" s="600">
        <v>7000024508</v>
      </c>
      <c r="C367" s="600">
        <v>2550</v>
      </c>
      <c r="D367" s="600">
        <v>120</v>
      </c>
      <c r="E367" s="600">
        <v>210</v>
      </c>
      <c r="F367" s="600" t="s">
        <v>527</v>
      </c>
      <c r="G367" s="599">
        <v>100044265</v>
      </c>
      <c r="H367" s="321"/>
      <c r="I367" s="322"/>
      <c r="J367" s="321"/>
      <c r="K367" s="320"/>
      <c r="L367" s="600" t="s">
        <v>561</v>
      </c>
      <c r="M367" s="600" t="s">
        <v>219</v>
      </c>
      <c r="N367" s="600">
        <v>370</v>
      </c>
      <c r="O367" s="465"/>
      <c r="P367" s="601">
        <v>18</v>
      </c>
      <c r="Q367" s="318" t="str">
        <f t="shared" si="61"/>
        <v>INCLUDED</v>
      </c>
      <c r="R367" s="318" t="str">
        <f t="shared" si="50"/>
        <v>INCLUDED</v>
      </c>
      <c r="S367" s="318" t="str">
        <f t="shared" si="62"/>
        <v>INCLUDED</v>
      </c>
      <c r="T367" s="466">
        <f t="shared" si="52"/>
        <v>0</v>
      </c>
      <c r="U367" s="300">
        <f t="shared" si="53"/>
        <v>0</v>
      </c>
      <c r="V367" s="371">
        <f>Discount!$J$36</f>
        <v>0</v>
      </c>
      <c r="W367" s="300">
        <f t="shared" si="54"/>
        <v>0</v>
      </c>
      <c r="X367" s="301">
        <f t="shared" si="55"/>
        <v>0</v>
      </c>
      <c r="Y367" s="467">
        <f t="shared" si="56"/>
        <v>0</v>
      </c>
      <c r="Z367" s="546">
        <f t="shared" si="57"/>
        <v>0</v>
      </c>
      <c r="AA367" s="467">
        <f t="shared" si="58"/>
        <v>0</v>
      </c>
      <c r="AB367" s="468">
        <f t="shared" si="59"/>
        <v>0</v>
      </c>
      <c r="AC367" s="467">
        <f t="shared" si="60"/>
        <v>0</v>
      </c>
      <c r="AD367" s="468"/>
      <c r="AE367" s="550"/>
      <c r="AF367" s="6"/>
      <c r="AG367" s="6"/>
      <c r="AH367" s="6"/>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c r="FN367" s="3"/>
      <c r="FO367" s="3"/>
      <c r="FP367" s="3"/>
      <c r="FQ367" s="3"/>
      <c r="FR367" s="3"/>
      <c r="FS367" s="3"/>
      <c r="FT367" s="3"/>
      <c r="FU367" s="3"/>
      <c r="FV367" s="3"/>
      <c r="FW367" s="3"/>
      <c r="FX367" s="3"/>
      <c r="FY367" s="3"/>
      <c r="FZ367" s="3"/>
      <c r="GA367" s="3"/>
      <c r="GB367" s="3"/>
      <c r="GC367" s="3"/>
      <c r="GD367" s="3"/>
      <c r="GE367" s="3"/>
      <c r="GF367" s="3"/>
      <c r="GG367" s="3"/>
      <c r="GH367" s="3"/>
      <c r="GI367" s="3"/>
      <c r="GJ367" s="3"/>
      <c r="GK367" s="3"/>
      <c r="GL367" s="3"/>
      <c r="GM367" s="3"/>
      <c r="GN367" s="3"/>
      <c r="GO367" s="3"/>
      <c r="GP367" s="3"/>
      <c r="GQ367" s="3"/>
      <c r="GR367" s="3"/>
      <c r="GS367" s="3"/>
      <c r="GT367" s="3"/>
      <c r="GU367" s="3"/>
      <c r="GV367" s="3"/>
      <c r="GW367" s="3"/>
      <c r="GX367" s="3"/>
      <c r="GY367" s="3"/>
      <c r="GZ367" s="3"/>
      <c r="HA367" s="3"/>
      <c r="HB367" s="3"/>
      <c r="HC367" s="3"/>
      <c r="HD367" s="3"/>
      <c r="HE367" s="3"/>
      <c r="HF367" s="3"/>
      <c r="HG367" s="3"/>
      <c r="HH367" s="3"/>
      <c r="HI367" s="3"/>
      <c r="HJ367" s="3"/>
      <c r="HK367" s="3"/>
      <c r="HL367" s="3"/>
      <c r="HM367" s="3"/>
      <c r="HN367" s="3"/>
      <c r="HO367" s="3"/>
      <c r="HP367" s="3"/>
      <c r="HQ367" s="3"/>
      <c r="HR367" s="3"/>
      <c r="HS367" s="3"/>
      <c r="HT367" s="3"/>
      <c r="HU367" s="3"/>
      <c r="HV367" s="3"/>
      <c r="HW367" s="3"/>
      <c r="HX367" s="3"/>
      <c r="HY367" s="3"/>
      <c r="HZ367" s="3"/>
      <c r="IA367" s="3"/>
      <c r="IB367" s="3"/>
      <c r="IC367" s="3"/>
      <c r="ID367" s="3"/>
      <c r="IE367" s="3"/>
      <c r="IF367" s="3"/>
      <c r="IG367" s="3"/>
      <c r="IH367" s="3"/>
      <c r="II367" s="3"/>
      <c r="IJ367" s="3"/>
      <c r="IK367" s="3"/>
      <c r="IL367" s="3"/>
      <c r="IM367" s="3"/>
      <c r="IN367" s="3"/>
      <c r="IO367" s="3"/>
      <c r="IP367" s="3"/>
      <c r="IQ367" s="3"/>
      <c r="IR367" s="3"/>
      <c r="IS367" s="3"/>
      <c r="IT367" s="3"/>
      <c r="IU367" s="3"/>
      <c r="IV367" s="3"/>
      <c r="IW367" s="3"/>
      <c r="IX367" s="3"/>
      <c r="IY367" s="3"/>
      <c r="IZ367" s="3"/>
      <c r="JA367" s="3"/>
      <c r="JB367" s="3"/>
      <c r="JC367" s="3"/>
      <c r="JD367" s="3"/>
      <c r="JE367" s="3"/>
      <c r="JF367" s="3"/>
      <c r="JG367" s="3"/>
      <c r="JH367" s="3"/>
      <c r="JI367" s="3"/>
      <c r="JJ367" s="3"/>
      <c r="JK367" s="3"/>
      <c r="JL367" s="3"/>
      <c r="JM367" s="3"/>
      <c r="JN367" s="3"/>
      <c r="JO367" s="3"/>
      <c r="JP367" s="3"/>
      <c r="JQ367" s="3"/>
      <c r="JR367" s="3"/>
      <c r="JS367" s="3"/>
      <c r="JT367" s="3"/>
      <c r="JU367" s="3"/>
      <c r="JV367" s="3"/>
      <c r="JW367" s="3"/>
      <c r="JX367" s="3"/>
      <c r="JY367" s="3"/>
      <c r="JZ367" s="3"/>
      <c r="KA367" s="3"/>
      <c r="KB367" s="3"/>
      <c r="KC367" s="3"/>
      <c r="KD367" s="3"/>
      <c r="KE367" s="3"/>
      <c r="KF367" s="3"/>
      <c r="KG367" s="3"/>
      <c r="KH367" s="3"/>
      <c r="KI367" s="3"/>
      <c r="KJ367" s="3"/>
      <c r="KK367" s="3"/>
      <c r="KL367" s="3"/>
      <c r="KM367" s="3"/>
      <c r="KN367" s="3"/>
      <c r="KO367" s="3"/>
      <c r="KP367" s="3"/>
      <c r="KQ367" s="3"/>
      <c r="KR367" s="3"/>
      <c r="KS367" s="3"/>
      <c r="KT367" s="3"/>
      <c r="KU367" s="3"/>
      <c r="KV367" s="3"/>
      <c r="KW367" s="3"/>
      <c r="KX367" s="3"/>
      <c r="KY367" s="3"/>
      <c r="KZ367" s="3"/>
      <c r="LA367" s="3"/>
      <c r="LB367" s="3"/>
      <c r="LC367" s="3"/>
      <c r="LD367" s="3"/>
      <c r="LE367" s="3"/>
      <c r="LF367" s="3"/>
      <c r="LG367" s="3"/>
      <c r="LH367" s="3"/>
      <c r="LI367" s="3"/>
      <c r="LJ367" s="3"/>
      <c r="LK367" s="3"/>
      <c r="LL367" s="3"/>
      <c r="LM367" s="3"/>
      <c r="LN367" s="3"/>
      <c r="LO367" s="3"/>
      <c r="LP367" s="3"/>
      <c r="LQ367" s="3"/>
      <c r="LR367" s="3"/>
      <c r="LS367" s="3"/>
      <c r="LT367" s="3"/>
      <c r="LU367" s="3"/>
      <c r="LV367" s="3"/>
      <c r="LW367" s="3"/>
      <c r="LX367" s="3"/>
      <c r="LY367" s="3"/>
      <c r="LZ367" s="3"/>
      <c r="MA367" s="3"/>
      <c r="MB367" s="3"/>
      <c r="MC367" s="3"/>
      <c r="MD367" s="3"/>
      <c r="ME367" s="3"/>
      <c r="MF367" s="3"/>
      <c r="MG367" s="3"/>
      <c r="MH367" s="3"/>
      <c r="MI367" s="3"/>
      <c r="MJ367" s="3"/>
      <c r="MK367" s="3"/>
      <c r="ML367" s="3"/>
      <c r="MM367" s="3"/>
      <c r="MN367" s="3"/>
      <c r="MO367" s="3"/>
      <c r="MP367" s="3"/>
      <c r="MQ367" s="3"/>
      <c r="MR367" s="3"/>
      <c r="MS367" s="3"/>
      <c r="MT367" s="3"/>
      <c r="MU367" s="3"/>
      <c r="MV367" s="3"/>
      <c r="MW367" s="3"/>
      <c r="MX367" s="3"/>
      <c r="MY367" s="3"/>
      <c r="MZ367" s="3"/>
      <c r="NA367" s="3"/>
      <c r="NB367" s="3"/>
      <c r="NC367" s="3"/>
      <c r="ND367" s="3"/>
      <c r="NE367" s="3"/>
      <c r="NF367" s="3"/>
      <c r="NG367" s="3"/>
      <c r="NH367" s="3"/>
      <c r="NI367" s="3"/>
      <c r="NJ367" s="3"/>
      <c r="NK367" s="3"/>
      <c r="NL367" s="3"/>
      <c r="NM367" s="3"/>
      <c r="NN367" s="3"/>
      <c r="NO367" s="3"/>
      <c r="NP367" s="3"/>
      <c r="NQ367" s="3"/>
      <c r="NR367" s="3"/>
      <c r="NS367" s="3"/>
      <c r="NT367" s="3"/>
      <c r="NU367" s="3"/>
      <c r="NV367" s="3"/>
      <c r="NW367" s="3"/>
      <c r="NX367" s="3"/>
      <c r="NY367" s="3"/>
      <c r="NZ367" s="3"/>
      <c r="OA367" s="3"/>
      <c r="OB367" s="3"/>
      <c r="OC367" s="3"/>
      <c r="OD367" s="3"/>
      <c r="OE367" s="3"/>
      <c r="OF367" s="3"/>
      <c r="OG367" s="3"/>
      <c r="OH367" s="3"/>
      <c r="OI367" s="3"/>
      <c r="OJ367" s="3"/>
      <c r="OK367" s="3"/>
      <c r="OL367" s="3"/>
      <c r="OM367" s="3"/>
      <c r="ON367" s="3"/>
      <c r="OO367" s="3"/>
      <c r="OP367" s="3"/>
      <c r="OQ367" s="3"/>
      <c r="OR367" s="3"/>
      <c r="OS367" s="3"/>
      <c r="OT367" s="3"/>
      <c r="OU367" s="3"/>
      <c r="OV367" s="3"/>
      <c r="OW367" s="3"/>
      <c r="OX367" s="3"/>
      <c r="OY367" s="3"/>
      <c r="OZ367" s="3"/>
      <c r="PA367" s="3"/>
      <c r="PB367" s="3"/>
      <c r="PC367" s="3"/>
      <c r="PD367" s="3"/>
      <c r="PE367" s="3"/>
    </row>
    <row r="368" spans="1:421" s="469" customFormat="1" ht="111" customHeight="1">
      <c r="A368" s="677">
        <v>27</v>
      </c>
      <c r="B368" s="600">
        <v>7000024508</v>
      </c>
      <c r="C368" s="600">
        <v>2550</v>
      </c>
      <c r="D368" s="600">
        <v>120</v>
      </c>
      <c r="E368" s="600">
        <v>220</v>
      </c>
      <c r="F368" s="600" t="s">
        <v>527</v>
      </c>
      <c r="G368" s="599">
        <v>100044255</v>
      </c>
      <c r="H368" s="321"/>
      <c r="I368" s="322"/>
      <c r="J368" s="321"/>
      <c r="K368" s="320"/>
      <c r="L368" s="600" t="s">
        <v>562</v>
      </c>
      <c r="M368" s="600" t="s">
        <v>219</v>
      </c>
      <c r="N368" s="600">
        <v>3</v>
      </c>
      <c r="O368" s="465"/>
      <c r="P368" s="601">
        <v>18</v>
      </c>
      <c r="Q368" s="318" t="str">
        <f t="shared" si="61"/>
        <v>INCLUDED</v>
      </c>
      <c r="R368" s="318" t="str">
        <f t="shared" si="50"/>
        <v>INCLUDED</v>
      </c>
      <c r="S368" s="318" t="str">
        <f t="shared" si="62"/>
        <v>INCLUDED</v>
      </c>
      <c r="T368" s="466">
        <f t="shared" si="52"/>
        <v>0</v>
      </c>
      <c r="U368" s="300">
        <f t="shared" si="53"/>
        <v>0</v>
      </c>
      <c r="V368" s="371">
        <f>Discount!$J$36</f>
        <v>0</v>
      </c>
      <c r="W368" s="300">
        <f t="shared" si="54"/>
        <v>0</v>
      </c>
      <c r="X368" s="301">
        <f t="shared" si="55"/>
        <v>0</v>
      </c>
      <c r="Y368" s="467">
        <f t="shared" si="56"/>
        <v>0</v>
      </c>
      <c r="Z368" s="546">
        <f t="shared" si="57"/>
        <v>0</v>
      </c>
      <c r="AA368" s="467">
        <f t="shared" si="58"/>
        <v>0</v>
      </c>
      <c r="AB368" s="468">
        <f t="shared" si="59"/>
        <v>0</v>
      </c>
      <c r="AC368" s="467">
        <f t="shared" si="60"/>
        <v>0</v>
      </c>
      <c r="AD368" s="468"/>
      <c r="AE368" s="550"/>
      <c r="AF368" s="6"/>
      <c r="AG368" s="6"/>
      <c r="AH368" s="6"/>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c r="FN368" s="3"/>
      <c r="FO368" s="3"/>
      <c r="FP368" s="3"/>
      <c r="FQ368" s="3"/>
      <c r="FR368" s="3"/>
      <c r="FS368" s="3"/>
      <c r="FT368" s="3"/>
      <c r="FU368" s="3"/>
      <c r="FV368" s="3"/>
      <c r="FW368" s="3"/>
      <c r="FX368" s="3"/>
      <c r="FY368" s="3"/>
      <c r="FZ368" s="3"/>
      <c r="GA368" s="3"/>
      <c r="GB368" s="3"/>
      <c r="GC368" s="3"/>
      <c r="GD368" s="3"/>
      <c r="GE368" s="3"/>
      <c r="GF368" s="3"/>
      <c r="GG368" s="3"/>
      <c r="GH368" s="3"/>
      <c r="GI368" s="3"/>
      <c r="GJ368" s="3"/>
      <c r="GK368" s="3"/>
      <c r="GL368" s="3"/>
      <c r="GM368" s="3"/>
      <c r="GN368" s="3"/>
      <c r="GO368" s="3"/>
      <c r="GP368" s="3"/>
      <c r="GQ368" s="3"/>
      <c r="GR368" s="3"/>
      <c r="GS368" s="3"/>
      <c r="GT368" s="3"/>
      <c r="GU368" s="3"/>
      <c r="GV368" s="3"/>
      <c r="GW368" s="3"/>
      <c r="GX368" s="3"/>
      <c r="GY368" s="3"/>
      <c r="GZ368" s="3"/>
      <c r="HA368" s="3"/>
      <c r="HB368" s="3"/>
      <c r="HC368" s="3"/>
      <c r="HD368" s="3"/>
      <c r="HE368" s="3"/>
      <c r="HF368" s="3"/>
      <c r="HG368" s="3"/>
      <c r="HH368" s="3"/>
      <c r="HI368" s="3"/>
      <c r="HJ368" s="3"/>
      <c r="HK368" s="3"/>
      <c r="HL368" s="3"/>
      <c r="HM368" s="3"/>
      <c r="HN368" s="3"/>
      <c r="HO368" s="3"/>
      <c r="HP368" s="3"/>
      <c r="HQ368" s="3"/>
      <c r="HR368" s="3"/>
      <c r="HS368" s="3"/>
      <c r="HT368" s="3"/>
      <c r="HU368" s="3"/>
      <c r="HV368" s="3"/>
      <c r="HW368" s="3"/>
      <c r="HX368" s="3"/>
      <c r="HY368" s="3"/>
      <c r="HZ368" s="3"/>
      <c r="IA368" s="3"/>
      <c r="IB368" s="3"/>
      <c r="IC368" s="3"/>
      <c r="ID368" s="3"/>
      <c r="IE368" s="3"/>
      <c r="IF368" s="3"/>
      <c r="IG368" s="3"/>
      <c r="IH368" s="3"/>
      <c r="II368" s="3"/>
      <c r="IJ368" s="3"/>
      <c r="IK368" s="3"/>
      <c r="IL368" s="3"/>
      <c r="IM368" s="3"/>
      <c r="IN368" s="3"/>
      <c r="IO368" s="3"/>
      <c r="IP368" s="3"/>
      <c r="IQ368" s="3"/>
      <c r="IR368" s="3"/>
      <c r="IS368" s="3"/>
      <c r="IT368" s="3"/>
      <c r="IU368" s="3"/>
      <c r="IV368" s="3"/>
      <c r="IW368" s="3"/>
      <c r="IX368" s="3"/>
      <c r="IY368" s="3"/>
      <c r="IZ368" s="3"/>
      <c r="JA368" s="3"/>
      <c r="JB368" s="3"/>
      <c r="JC368" s="3"/>
      <c r="JD368" s="3"/>
      <c r="JE368" s="3"/>
      <c r="JF368" s="3"/>
      <c r="JG368" s="3"/>
      <c r="JH368" s="3"/>
      <c r="JI368" s="3"/>
      <c r="JJ368" s="3"/>
      <c r="JK368" s="3"/>
      <c r="JL368" s="3"/>
      <c r="JM368" s="3"/>
      <c r="JN368" s="3"/>
      <c r="JO368" s="3"/>
      <c r="JP368" s="3"/>
      <c r="JQ368" s="3"/>
      <c r="JR368" s="3"/>
      <c r="JS368" s="3"/>
      <c r="JT368" s="3"/>
      <c r="JU368" s="3"/>
      <c r="JV368" s="3"/>
      <c r="JW368" s="3"/>
      <c r="JX368" s="3"/>
      <c r="JY368" s="3"/>
      <c r="JZ368" s="3"/>
      <c r="KA368" s="3"/>
      <c r="KB368" s="3"/>
      <c r="KC368" s="3"/>
      <c r="KD368" s="3"/>
      <c r="KE368" s="3"/>
      <c r="KF368" s="3"/>
      <c r="KG368" s="3"/>
      <c r="KH368" s="3"/>
      <c r="KI368" s="3"/>
      <c r="KJ368" s="3"/>
      <c r="KK368" s="3"/>
      <c r="KL368" s="3"/>
      <c r="KM368" s="3"/>
      <c r="KN368" s="3"/>
      <c r="KO368" s="3"/>
      <c r="KP368" s="3"/>
      <c r="KQ368" s="3"/>
      <c r="KR368" s="3"/>
      <c r="KS368" s="3"/>
      <c r="KT368" s="3"/>
      <c r="KU368" s="3"/>
      <c r="KV368" s="3"/>
      <c r="KW368" s="3"/>
      <c r="KX368" s="3"/>
      <c r="KY368" s="3"/>
      <c r="KZ368" s="3"/>
      <c r="LA368" s="3"/>
      <c r="LB368" s="3"/>
      <c r="LC368" s="3"/>
      <c r="LD368" s="3"/>
      <c r="LE368" s="3"/>
      <c r="LF368" s="3"/>
      <c r="LG368" s="3"/>
      <c r="LH368" s="3"/>
      <c r="LI368" s="3"/>
      <c r="LJ368" s="3"/>
      <c r="LK368" s="3"/>
      <c r="LL368" s="3"/>
      <c r="LM368" s="3"/>
      <c r="LN368" s="3"/>
      <c r="LO368" s="3"/>
      <c r="LP368" s="3"/>
      <c r="LQ368" s="3"/>
      <c r="LR368" s="3"/>
      <c r="LS368" s="3"/>
      <c r="LT368" s="3"/>
      <c r="LU368" s="3"/>
      <c r="LV368" s="3"/>
      <c r="LW368" s="3"/>
      <c r="LX368" s="3"/>
      <c r="LY368" s="3"/>
      <c r="LZ368" s="3"/>
      <c r="MA368" s="3"/>
      <c r="MB368" s="3"/>
      <c r="MC368" s="3"/>
      <c r="MD368" s="3"/>
      <c r="ME368" s="3"/>
      <c r="MF368" s="3"/>
      <c r="MG368" s="3"/>
      <c r="MH368" s="3"/>
      <c r="MI368" s="3"/>
      <c r="MJ368" s="3"/>
      <c r="MK368" s="3"/>
      <c r="ML368" s="3"/>
      <c r="MM368" s="3"/>
      <c r="MN368" s="3"/>
      <c r="MO368" s="3"/>
      <c r="MP368" s="3"/>
      <c r="MQ368" s="3"/>
      <c r="MR368" s="3"/>
      <c r="MS368" s="3"/>
      <c r="MT368" s="3"/>
      <c r="MU368" s="3"/>
      <c r="MV368" s="3"/>
      <c r="MW368" s="3"/>
      <c r="MX368" s="3"/>
      <c r="MY368" s="3"/>
      <c r="MZ368" s="3"/>
      <c r="NA368" s="3"/>
      <c r="NB368" s="3"/>
      <c r="NC368" s="3"/>
      <c r="ND368" s="3"/>
      <c r="NE368" s="3"/>
      <c r="NF368" s="3"/>
      <c r="NG368" s="3"/>
      <c r="NH368" s="3"/>
      <c r="NI368" s="3"/>
      <c r="NJ368" s="3"/>
      <c r="NK368" s="3"/>
      <c r="NL368" s="3"/>
      <c r="NM368" s="3"/>
      <c r="NN368" s="3"/>
      <c r="NO368" s="3"/>
      <c r="NP368" s="3"/>
      <c r="NQ368" s="3"/>
      <c r="NR368" s="3"/>
      <c r="NS368" s="3"/>
      <c r="NT368" s="3"/>
      <c r="NU368" s="3"/>
      <c r="NV368" s="3"/>
      <c r="NW368" s="3"/>
      <c r="NX368" s="3"/>
      <c r="NY368" s="3"/>
      <c r="NZ368" s="3"/>
      <c r="OA368" s="3"/>
      <c r="OB368" s="3"/>
      <c r="OC368" s="3"/>
      <c r="OD368" s="3"/>
      <c r="OE368" s="3"/>
      <c r="OF368" s="3"/>
      <c r="OG368" s="3"/>
      <c r="OH368" s="3"/>
      <c r="OI368" s="3"/>
      <c r="OJ368" s="3"/>
      <c r="OK368" s="3"/>
      <c r="OL368" s="3"/>
      <c r="OM368" s="3"/>
      <c r="ON368" s="3"/>
      <c r="OO368" s="3"/>
      <c r="OP368" s="3"/>
      <c r="OQ368" s="3"/>
      <c r="OR368" s="3"/>
      <c r="OS368" s="3"/>
      <c r="OT368" s="3"/>
      <c r="OU368" s="3"/>
      <c r="OV368" s="3"/>
      <c r="OW368" s="3"/>
      <c r="OX368" s="3"/>
      <c r="OY368" s="3"/>
      <c r="OZ368" s="3"/>
      <c r="PA368" s="3"/>
      <c r="PB368" s="3"/>
      <c r="PC368" s="3"/>
      <c r="PD368" s="3"/>
      <c r="PE368" s="3"/>
    </row>
    <row r="369" spans="1:421" s="469" customFormat="1" ht="111" customHeight="1">
      <c r="A369" s="677">
        <v>28</v>
      </c>
      <c r="B369" s="600">
        <v>7000024508</v>
      </c>
      <c r="C369" s="600">
        <v>2550</v>
      </c>
      <c r="D369" s="600">
        <v>120</v>
      </c>
      <c r="E369" s="600">
        <v>230</v>
      </c>
      <c r="F369" s="600" t="s">
        <v>527</v>
      </c>
      <c r="G369" s="599">
        <v>100044256</v>
      </c>
      <c r="H369" s="321"/>
      <c r="I369" s="322"/>
      <c r="J369" s="321"/>
      <c r="K369" s="320"/>
      <c r="L369" s="600" t="s">
        <v>563</v>
      </c>
      <c r="M369" s="600" t="s">
        <v>219</v>
      </c>
      <c r="N369" s="600">
        <v>2</v>
      </c>
      <c r="O369" s="465"/>
      <c r="P369" s="601">
        <v>18</v>
      </c>
      <c r="Q369" s="318" t="str">
        <f t="shared" si="61"/>
        <v>INCLUDED</v>
      </c>
      <c r="R369" s="318" t="str">
        <f t="shared" si="50"/>
        <v>INCLUDED</v>
      </c>
      <c r="S369" s="318" t="str">
        <f t="shared" si="62"/>
        <v>INCLUDED</v>
      </c>
      <c r="T369" s="466">
        <f t="shared" si="52"/>
        <v>0</v>
      </c>
      <c r="U369" s="300">
        <f t="shared" si="53"/>
        <v>0</v>
      </c>
      <c r="V369" s="371">
        <f>Discount!$J$36</f>
        <v>0</v>
      </c>
      <c r="W369" s="300">
        <f t="shared" si="54"/>
        <v>0</v>
      </c>
      <c r="X369" s="301">
        <f t="shared" si="55"/>
        <v>0</v>
      </c>
      <c r="Y369" s="467">
        <f t="shared" si="56"/>
        <v>0</v>
      </c>
      <c r="Z369" s="546">
        <f t="shared" si="57"/>
        <v>0</v>
      </c>
      <c r="AA369" s="467">
        <f t="shared" si="58"/>
        <v>0</v>
      </c>
      <c r="AB369" s="468">
        <f t="shared" si="59"/>
        <v>0</v>
      </c>
      <c r="AC369" s="467">
        <f t="shared" si="60"/>
        <v>0</v>
      </c>
      <c r="AD369" s="468"/>
      <c r="AE369" s="550"/>
      <c r="AF369" s="6"/>
      <c r="AG369" s="6"/>
      <c r="AH369" s="6"/>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c r="FN369" s="3"/>
      <c r="FO369" s="3"/>
      <c r="FP369" s="3"/>
      <c r="FQ369" s="3"/>
      <c r="FR369" s="3"/>
      <c r="FS369" s="3"/>
      <c r="FT369" s="3"/>
      <c r="FU369" s="3"/>
      <c r="FV369" s="3"/>
      <c r="FW369" s="3"/>
      <c r="FX369" s="3"/>
      <c r="FY369" s="3"/>
      <c r="FZ369" s="3"/>
      <c r="GA369" s="3"/>
      <c r="GB369" s="3"/>
      <c r="GC369" s="3"/>
      <c r="GD369" s="3"/>
      <c r="GE369" s="3"/>
      <c r="GF369" s="3"/>
      <c r="GG369" s="3"/>
      <c r="GH369" s="3"/>
      <c r="GI369" s="3"/>
      <c r="GJ369" s="3"/>
      <c r="GK369" s="3"/>
      <c r="GL369" s="3"/>
      <c r="GM369" s="3"/>
      <c r="GN369" s="3"/>
      <c r="GO369" s="3"/>
      <c r="GP369" s="3"/>
      <c r="GQ369" s="3"/>
      <c r="GR369" s="3"/>
      <c r="GS369" s="3"/>
      <c r="GT369" s="3"/>
      <c r="GU369" s="3"/>
      <c r="GV369" s="3"/>
      <c r="GW369" s="3"/>
      <c r="GX369" s="3"/>
      <c r="GY369" s="3"/>
      <c r="GZ369" s="3"/>
      <c r="HA369" s="3"/>
      <c r="HB369" s="3"/>
      <c r="HC369" s="3"/>
      <c r="HD369" s="3"/>
      <c r="HE369" s="3"/>
      <c r="HF369" s="3"/>
      <c r="HG369" s="3"/>
      <c r="HH369" s="3"/>
      <c r="HI369" s="3"/>
      <c r="HJ369" s="3"/>
      <c r="HK369" s="3"/>
      <c r="HL369" s="3"/>
      <c r="HM369" s="3"/>
      <c r="HN369" s="3"/>
      <c r="HO369" s="3"/>
      <c r="HP369" s="3"/>
      <c r="HQ369" s="3"/>
      <c r="HR369" s="3"/>
      <c r="HS369" s="3"/>
      <c r="HT369" s="3"/>
      <c r="HU369" s="3"/>
      <c r="HV369" s="3"/>
      <c r="HW369" s="3"/>
      <c r="HX369" s="3"/>
      <c r="HY369" s="3"/>
      <c r="HZ369" s="3"/>
      <c r="IA369" s="3"/>
      <c r="IB369" s="3"/>
      <c r="IC369" s="3"/>
      <c r="ID369" s="3"/>
      <c r="IE369" s="3"/>
      <c r="IF369" s="3"/>
      <c r="IG369" s="3"/>
      <c r="IH369" s="3"/>
      <c r="II369" s="3"/>
      <c r="IJ369" s="3"/>
      <c r="IK369" s="3"/>
      <c r="IL369" s="3"/>
      <c r="IM369" s="3"/>
      <c r="IN369" s="3"/>
      <c r="IO369" s="3"/>
      <c r="IP369" s="3"/>
      <c r="IQ369" s="3"/>
      <c r="IR369" s="3"/>
      <c r="IS369" s="3"/>
      <c r="IT369" s="3"/>
      <c r="IU369" s="3"/>
      <c r="IV369" s="3"/>
      <c r="IW369" s="3"/>
      <c r="IX369" s="3"/>
      <c r="IY369" s="3"/>
      <c r="IZ369" s="3"/>
      <c r="JA369" s="3"/>
      <c r="JB369" s="3"/>
      <c r="JC369" s="3"/>
      <c r="JD369" s="3"/>
      <c r="JE369" s="3"/>
      <c r="JF369" s="3"/>
      <c r="JG369" s="3"/>
      <c r="JH369" s="3"/>
      <c r="JI369" s="3"/>
      <c r="JJ369" s="3"/>
      <c r="JK369" s="3"/>
      <c r="JL369" s="3"/>
      <c r="JM369" s="3"/>
      <c r="JN369" s="3"/>
      <c r="JO369" s="3"/>
      <c r="JP369" s="3"/>
      <c r="JQ369" s="3"/>
      <c r="JR369" s="3"/>
      <c r="JS369" s="3"/>
      <c r="JT369" s="3"/>
      <c r="JU369" s="3"/>
      <c r="JV369" s="3"/>
      <c r="JW369" s="3"/>
      <c r="JX369" s="3"/>
      <c r="JY369" s="3"/>
      <c r="JZ369" s="3"/>
      <c r="KA369" s="3"/>
      <c r="KB369" s="3"/>
      <c r="KC369" s="3"/>
      <c r="KD369" s="3"/>
      <c r="KE369" s="3"/>
      <c r="KF369" s="3"/>
      <c r="KG369" s="3"/>
      <c r="KH369" s="3"/>
      <c r="KI369" s="3"/>
      <c r="KJ369" s="3"/>
      <c r="KK369" s="3"/>
      <c r="KL369" s="3"/>
      <c r="KM369" s="3"/>
      <c r="KN369" s="3"/>
      <c r="KO369" s="3"/>
      <c r="KP369" s="3"/>
      <c r="KQ369" s="3"/>
      <c r="KR369" s="3"/>
      <c r="KS369" s="3"/>
      <c r="KT369" s="3"/>
      <c r="KU369" s="3"/>
      <c r="KV369" s="3"/>
      <c r="KW369" s="3"/>
      <c r="KX369" s="3"/>
      <c r="KY369" s="3"/>
      <c r="KZ369" s="3"/>
      <c r="LA369" s="3"/>
      <c r="LB369" s="3"/>
      <c r="LC369" s="3"/>
      <c r="LD369" s="3"/>
      <c r="LE369" s="3"/>
      <c r="LF369" s="3"/>
      <c r="LG369" s="3"/>
      <c r="LH369" s="3"/>
      <c r="LI369" s="3"/>
      <c r="LJ369" s="3"/>
      <c r="LK369" s="3"/>
      <c r="LL369" s="3"/>
      <c r="LM369" s="3"/>
      <c r="LN369" s="3"/>
      <c r="LO369" s="3"/>
      <c r="LP369" s="3"/>
      <c r="LQ369" s="3"/>
      <c r="LR369" s="3"/>
      <c r="LS369" s="3"/>
      <c r="LT369" s="3"/>
      <c r="LU369" s="3"/>
      <c r="LV369" s="3"/>
      <c r="LW369" s="3"/>
      <c r="LX369" s="3"/>
      <c r="LY369" s="3"/>
      <c r="LZ369" s="3"/>
      <c r="MA369" s="3"/>
      <c r="MB369" s="3"/>
      <c r="MC369" s="3"/>
      <c r="MD369" s="3"/>
      <c r="ME369" s="3"/>
      <c r="MF369" s="3"/>
      <c r="MG369" s="3"/>
      <c r="MH369" s="3"/>
      <c r="MI369" s="3"/>
      <c r="MJ369" s="3"/>
      <c r="MK369" s="3"/>
      <c r="ML369" s="3"/>
      <c r="MM369" s="3"/>
      <c r="MN369" s="3"/>
      <c r="MO369" s="3"/>
      <c r="MP369" s="3"/>
      <c r="MQ369" s="3"/>
      <c r="MR369" s="3"/>
      <c r="MS369" s="3"/>
      <c r="MT369" s="3"/>
      <c r="MU369" s="3"/>
      <c r="MV369" s="3"/>
      <c r="MW369" s="3"/>
      <c r="MX369" s="3"/>
      <c r="MY369" s="3"/>
      <c r="MZ369" s="3"/>
      <c r="NA369" s="3"/>
      <c r="NB369" s="3"/>
      <c r="NC369" s="3"/>
      <c r="ND369" s="3"/>
      <c r="NE369" s="3"/>
      <c r="NF369" s="3"/>
      <c r="NG369" s="3"/>
      <c r="NH369" s="3"/>
      <c r="NI369" s="3"/>
      <c r="NJ369" s="3"/>
      <c r="NK369" s="3"/>
      <c r="NL369" s="3"/>
      <c r="NM369" s="3"/>
      <c r="NN369" s="3"/>
      <c r="NO369" s="3"/>
      <c r="NP369" s="3"/>
      <c r="NQ369" s="3"/>
      <c r="NR369" s="3"/>
      <c r="NS369" s="3"/>
      <c r="NT369" s="3"/>
      <c r="NU369" s="3"/>
      <c r="NV369" s="3"/>
      <c r="NW369" s="3"/>
      <c r="NX369" s="3"/>
      <c r="NY369" s="3"/>
      <c r="NZ369" s="3"/>
      <c r="OA369" s="3"/>
      <c r="OB369" s="3"/>
      <c r="OC369" s="3"/>
      <c r="OD369" s="3"/>
      <c r="OE369" s="3"/>
      <c r="OF369" s="3"/>
      <c r="OG369" s="3"/>
      <c r="OH369" s="3"/>
      <c r="OI369" s="3"/>
      <c r="OJ369" s="3"/>
      <c r="OK369" s="3"/>
      <c r="OL369" s="3"/>
      <c r="OM369" s="3"/>
      <c r="ON369" s="3"/>
      <c r="OO369" s="3"/>
      <c r="OP369" s="3"/>
      <c r="OQ369" s="3"/>
      <c r="OR369" s="3"/>
      <c r="OS369" s="3"/>
      <c r="OT369" s="3"/>
      <c r="OU369" s="3"/>
      <c r="OV369" s="3"/>
      <c r="OW369" s="3"/>
      <c r="OX369" s="3"/>
      <c r="OY369" s="3"/>
      <c r="OZ369" s="3"/>
      <c r="PA369" s="3"/>
      <c r="PB369" s="3"/>
      <c r="PC369" s="3"/>
      <c r="PD369" s="3"/>
      <c r="PE369" s="3"/>
    </row>
    <row r="370" spans="1:421" s="469" customFormat="1" ht="111" customHeight="1">
      <c r="A370" s="677">
        <v>29</v>
      </c>
      <c r="B370" s="600">
        <v>7000024508</v>
      </c>
      <c r="C370" s="600">
        <v>2550</v>
      </c>
      <c r="D370" s="600">
        <v>120</v>
      </c>
      <c r="E370" s="600">
        <v>240</v>
      </c>
      <c r="F370" s="600" t="s">
        <v>527</v>
      </c>
      <c r="G370" s="599">
        <v>100044257</v>
      </c>
      <c r="H370" s="321"/>
      <c r="I370" s="322"/>
      <c r="J370" s="321"/>
      <c r="K370" s="320"/>
      <c r="L370" s="600" t="s">
        <v>564</v>
      </c>
      <c r="M370" s="600" t="s">
        <v>219</v>
      </c>
      <c r="N370" s="600">
        <v>1</v>
      </c>
      <c r="O370" s="465"/>
      <c r="P370" s="601">
        <v>18</v>
      </c>
      <c r="Q370" s="318" t="str">
        <f t="shared" si="61"/>
        <v>INCLUDED</v>
      </c>
      <c r="R370" s="318" t="str">
        <f t="shared" si="50"/>
        <v>INCLUDED</v>
      </c>
      <c r="S370" s="318" t="str">
        <f t="shared" si="62"/>
        <v>INCLUDED</v>
      </c>
      <c r="T370" s="466">
        <f t="shared" si="52"/>
        <v>0</v>
      </c>
      <c r="U370" s="300">
        <f t="shared" si="53"/>
        <v>0</v>
      </c>
      <c r="V370" s="371">
        <f>Discount!$J$36</f>
        <v>0</v>
      </c>
      <c r="W370" s="300">
        <f t="shared" si="54"/>
        <v>0</v>
      </c>
      <c r="X370" s="301">
        <f t="shared" si="55"/>
        <v>0</v>
      </c>
      <c r="Y370" s="467">
        <f t="shared" si="56"/>
        <v>0</v>
      </c>
      <c r="Z370" s="546">
        <f t="shared" si="57"/>
        <v>0</v>
      </c>
      <c r="AA370" s="467">
        <f t="shared" si="58"/>
        <v>0</v>
      </c>
      <c r="AB370" s="468">
        <f t="shared" si="59"/>
        <v>0</v>
      </c>
      <c r="AC370" s="467">
        <f t="shared" si="60"/>
        <v>0</v>
      </c>
      <c r="AD370" s="468"/>
      <c r="AE370" s="550"/>
      <c r="AF370" s="6"/>
      <c r="AG370" s="6"/>
      <c r="AH370" s="6"/>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c r="FN370" s="3"/>
      <c r="FO370" s="3"/>
      <c r="FP370" s="3"/>
      <c r="FQ370" s="3"/>
      <c r="FR370" s="3"/>
      <c r="FS370" s="3"/>
      <c r="FT370" s="3"/>
      <c r="FU370" s="3"/>
      <c r="FV370" s="3"/>
      <c r="FW370" s="3"/>
      <c r="FX370" s="3"/>
      <c r="FY370" s="3"/>
      <c r="FZ370" s="3"/>
      <c r="GA370" s="3"/>
      <c r="GB370" s="3"/>
      <c r="GC370" s="3"/>
      <c r="GD370" s="3"/>
      <c r="GE370" s="3"/>
      <c r="GF370" s="3"/>
      <c r="GG370" s="3"/>
      <c r="GH370" s="3"/>
      <c r="GI370" s="3"/>
      <c r="GJ370" s="3"/>
      <c r="GK370" s="3"/>
      <c r="GL370" s="3"/>
      <c r="GM370" s="3"/>
      <c r="GN370" s="3"/>
      <c r="GO370" s="3"/>
      <c r="GP370" s="3"/>
      <c r="GQ370" s="3"/>
      <c r="GR370" s="3"/>
      <c r="GS370" s="3"/>
      <c r="GT370" s="3"/>
      <c r="GU370" s="3"/>
      <c r="GV370" s="3"/>
      <c r="GW370" s="3"/>
      <c r="GX370" s="3"/>
      <c r="GY370" s="3"/>
      <c r="GZ370" s="3"/>
      <c r="HA370" s="3"/>
      <c r="HB370" s="3"/>
      <c r="HC370" s="3"/>
      <c r="HD370" s="3"/>
      <c r="HE370" s="3"/>
      <c r="HF370" s="3"/>
      <c r="HG370" s="3"/>
      <c r="HH370" s="3"/>
      <c r="HI370" s="3"/>
      <c r="HJ370" s="3"/>
      <c r="HK370" s="3"/>
      <c r="HL370" s="3"/>
      <c r="HM370" s="3"/>
      <c r="HN370" s="3"/>
      <c r="HO370" s="3"/>
      <c r="HP370" s="3"/>
      <c r="HQ370" s="3"/>
      <c r="HR370" s="3"/>
      <c r="HS370" s="3"/>
      <c r="HT370" s="3"/>
      <c r="HU370" s="3"/>
      <c r="HV370" s="3"/>
      <c r="HW370" s="3"/>
      <c r="HX370" s="3"/>
      <c r="HY370" s="3"/>
      <c r="HZ370" s="3"/>
      <c r="IA370" s="3"/>
      <c r="IB370" s="3"/>
      <c r="IC370" s="3"/>
      <c r="ID370" s="3"/>
      <c r="IE370" s="3"/>
      <c r="IF370" s="3"/>
      <c r="IG370" s="3"/>
      <c r="IH370" s="3"/>
      <c r="II370" s="3"/>
      <c r="IJ370" s="3"/>
      <c r="IK370" s="3"/>
      <c r="IL370" s="3"/>
      <c r="IM370" s="3"/>
      <c r="IN370" s="3"/>
      <c r="IO370" s="3"/>
      <c r="IP370" s="3"/>
      <c r="IQ370" s="3"/>
      <c r="IR370" s="3"/>
      <c r="IS370" s="3"/>
      <c r="IT370" s="3"/>
      <c r="IU370" s="3"/>
      <c r="IV370" s="3"/>
      <c r="IW370" s="3"/>
      <c r="IX370" s="3"/>
      <c r="IY370" s="3"/>
      <c r="IZ370" s="3"/>
      <c r="JA370" s="3"/>
      <c r="JB370" s="3"/>
      <c r="JC370" s="3"/>
      <c r="JD370" s="3"/>
      <c r="JE370" s="3"/>
      <c r="JF370" s="3"/>
      <c r="JG370" s="3"/>
      <c r="JH370" s="3"/>
      <c r="JI370" s="3"/>
      <c r="JJ370" s="3"/>
      <c r="JK370" s="3"/>
      <c r="JL370" s="3"/>
      <c r="JM370" s="3"/>
      <c r="JN370" s="3"/>
      <c r="JO370" s="3"/>
      <c r="JP370" s="3"/>
      <c r="JQ370" s="3"/>
      <c r="JR370" s="3"/>
      <c r="JS370" s="3"/>
      <c r="JT370" s="3"/>
      <c r="JU370" s="3"/>
      <c r="JV370" s="3"/>
      <c r="JW370" s="3"/>
      <c r="JX370" s="3"/>
      <c r="JY370" s="3"/>
      <c r="JZ370" s="3"/>
      <c r="KA370" s="3"/>
      <c r="KB370" s="3"/>
      <c r="KC370" s="3"/>
      <c r="KD370" s="3"/>
      <c r="KE370" s="3"/>
      <c r="KF370" s="3"/>
      <c r="KG370" s="3"/>
      <c r="KH370" s="3"/>
      <c r="KI370" s="3"/>
      <c r="KJ370" s="3"/>
      <c r="KK370" s="3"/>
      <c r="KL370" s="3"/>
      <c r="KM370" s="3"/>
      <c r="KN370" s="3"/>
      <c r="KO370" s="3"/>
      <c r="KP370" s="3"/>
      <c r="KQ370" s="3"/>
      <c r="KR370" s="3"/>
      <c r="KS370" s="3"/>
      <c r="KT370" s="3"/>
      <c r="KU370" s="3"/>
      <c r="KV370" s="3"/>
      <c r="KW370" s="3"/>
      <c r="KX370" s="3"/>
      <c r="KY370" s="3"/>
      <c r="KZ370" s="3"/>
      <c r="LA370" s="3"/>
      <c r="LB370" s="3"/>
      <c r="LC370" s="3"/>
      <c r="LD370" s="3"/>
      <c r="LE370" s="3"/>
      <c r="LF370" s="3"/>
      <c r="LG370" s="3"/>
      <c r="LH370" s="3"/>
      <c r="LI370" s="3"/>
      <c r="LJ370" s="3"/>
      <c r="LK370" s="3"/>
      <c r="LL370" s="3"/>
      <c r="LM370" s="3"/>
      <c r="LN370" s="3"/>
      <c r="LO370" s="3"/>
      <c r="LP370" s="3"/>
      <c r="LQ370" s="3"/>
      <c r="LR370" s="3"/>
      <c r="LS370" s="3"/>
      <c r="LT370" s="3"/>
      <c r="LU370" s="3"/>
      <c r="LV370" s="3"/>
      <c r="LW370" s="3"/>
      <c r="LX370" s="3"/>
      <c r="LY370" s="3"/>
      <c r="LZ370" s="3"/>
      <c r="MA370" s="3"/>
      <c r="MB370" s="3"/>
      <c r="MC370" s="3"/>
      <c r="MD370" s="3"/>
      <c r="ME370" s="3"/>
      <c r="MF370" s="3"/>
      <c r="MG370" s="3"/>
      <c r="MH370" s="3"/>
      <c r="MI370" s="3"/>
      <c r="MJ370" s="3"/>
      <c r="MK370" s="3"/>
      <c r="ML370" s="3"/>
      <c r="MM370" s="3"/>
      <c r="MN370" s="3"/>
      <c r="MO370" s="3"/>
      <c r="MP370" s="3"/>
      <c r="MQ370" s="3"/>
      <c r="MR370" s="3"/>
      <c r="MS370" s="3"/>
      <c r="MT370" s="3"/>
      <c r="MU370" s="3"/>
      <c r="MV370" s="3"/>
      <c r="MW370" s="3"/>
      <c r="MX370" s="3"/>
      <c r="MY370" s="3"/>
      <c r="MZ370" s="3"/>
      <c r="NA370" s="3"/>
      <c r="NB370" s="3"/>
      <c r="NC370" s="3"/>
      <c r="ND370" s="3"/>
      <c r="NE370" s="3"/>
      <c r="NF370" s="3"/>
      <c r="NG370" s="3"/>
      <c r="NH370" s="3"/>
      <c r="NI370" s="3"/>
      <c r="NJ370" s="3"/>
      <c r="NK370" s="3"/>
      <c r="NL370" s="3"/>
      <c r="NM370" s="3"/>
      <c r="NN370" s="3"/>
      <c r="NO370" s="3"/>
      <c r="NP370" s="3"/>
      <c r="NQ370" s="3"/>
      <c r="NR370" s="3"/>
      <c r="NS370" s="3"/>
      <c r="NT370" s="3"/>
      <c r="NU370" s="3"/>
      <c r="NV370" s="3"/>
      <c r="NW370" s="3"/>
      <c r="NX370" s="3"/>
      <c r="NY370" s="3"/>
      <c r="NZ370" s="3"/>
      <c r="OA370" s="3"/>
      <c r="OB370" s="3"/>
      <c r="OC370" s="3"/>
      <c r="OD370" s="3"/>
      <c r="OE370" s="3"/>
      <c r="OF370" s="3"/>
      <c r="OG370" s="3"/>
      <c r="OH370" s="3"/>
      <c r="OI370" s="3"/>
      <c r="OJ370" s="3"/>
      <c r="OK370" s="3"/>
      <c r="OL370" s="3"/>
      <c r="OM370" s="3"/>
      <c r="ON370" s="3"/>
      <c r="OO370" s="3"/>
      <c r="OP370" s="3"/>
      <c r="OQ370" s="3"/>
      <c r="OR370" s="3"/>
      <c r="OS370" s="3"/>
      <c r="OT370" s="3"/>
      <c r="OU370" s="3"/>
      <c r="OV370" s="3"/>
      <c r="OW370" s="3"/>
      <c r="OX370" s="3"/>
      <c r="OY370" s="3"/>
      <c r="OZ370" s="3"/>
      <c r="PA370" s="3"/>
      <c r="PB370" s="3"/>
      <c r="PC370" s="3"/>
      <c r="PD370" s="3"/>
      <c r="PE370" s="3"/>
    </row>
    <row r="371" spans="1:421" s="469" customFormat="1" ht="111" customHeight="1">
      <c r="A371" s="677">
        <v>30</v>
      </c>
      <c r="B371" s="600">
        <v>7000024508</v>
      </c>
      <c r="C371" s="600">
        <v>2550</v>
      </c>
      <c r="D371" s="600">
        <v>120</v>
      </c>
      <c r="E371" s="600">
        <v>250</v>
      </c>
      <c r="F371" s="600" t="s">
        <v>527</v>
      </c>
      <c r="G371" s="599">
        <v>100044259</v>
      </c>
      <c r="H371" s="321"/>
      <c r="I371" s="322"/>
      <c r="J371" s="321"/>
      <c r="K371" s="320"/>
      <c r="L371" s="600" t="s">
        <v>565</v>
      </c>
      <c r="M371" s="600" t="s">
        <v>219</v>
      </c>
      <c r="N371" s="600">
        <v>1</v>
      </c>
      <c r="O371" s="465"/>
      <c r="P371" s="601">
        <v>18</v>
      </c>
      <c r="Q371" s="318" t="str">
        <f t="shared" si="61"/>
        <v>INCLUDED</v>
      </c>
      <c r="R371" s="318" t="str">
        <f t="shared" si="50"/>
        <v>INCLUDED</v>
      </c>
      <c r="S371" s="318" t="str">
        <f t="shared" si="62"/>
        <v>INCLUDED</v>
      </c>
      <c r="T371" s="466">
        <f t="shared" si="52"/>
        <v>0</v>
      </c>
      <c r="U371" s="300">
        <f t="shared" si="53"/>
        <v>0</v>
      </c>
      <c r="V371" s="371">
        <f>Discount!$J$36</f>
        <v>0</v>
      </c>
      <c r="W371" s="300">
        <f t="shared" si="54"/>
        <v>0</v>
      </c>
      <c r="X371" s="301">
        <f t="shared" si="55"/>
        <v>0</v>
      </c>
      <c r="Y371" s="467">
        <f t="shared" si="56"/>
        <v>0</v>
      </c>
      <c r="Z371" s="546">
        <f t="shared" si="57"/>
        <v>0</v>
      </c>
      <c r="AA371" s="467">
        <f t="shared" si="58"/>
        <v>0</v>
      </c>
      <c r="AB371" s="468">
        <f t="shared" si="59"/>
        <v>0</v>
      </c>
      <c r="AC371" s="467">
        <f t="shared" si="60"/>
        <v>0</v>
      </c>
      <c r="AD371" s="468"/>
      <c r="AE371" s="550"/>
      <c r="AF371" s="6"/>
      <c r="AG371" s="6"/>
      <c r="AH371" s="6"/>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c r="FN371" s="3"/>
      <c r="FO371" s="3"/>
      <c r="FP371" s="3"/>
      <c r="FQ371" s="3"/>
      <c r="FR371" s="3"/>
      <c r="FS371" s="3"/>
      <c r="FT371" s="3"/>
      <c r="FU371" s="3"/>
      <c r="FV371" s="3"/>
      <c r="FW371" s="3"/>
      <c r="FX371" s="3"/>
      <c r="FY371" s="3"/>
      <c r="FZ371" s="3"/>
      <c r="GA371" s="3"/>
      <c r="GB371" s="3"/>
      <c r="GC371" s="3"/>
      <c r="GD371" s="3"/>
      <c r="GE371" s="3"/>
      <c r="GF371" s="3"/>
      <c r="GG371" s="3"/>
      <c r="GH371" s="3"/>
      <c r="GI371" s="3"/>
      <c r="GJ371" s="3"/>
      <c r="GK371" s="3"/>
      <c r="GL371" s="3"/>
      <c r="GM371" s="3"/>
      <c r="GN371" s="3"/>
      <c r="GO371" s="3"/>
      <c r="GP371" s="3"/>
      <c r="GQ371" s="3"/>
      <c r="GR371" s="3"/>
      <c r="GS371" s="3"/>
      <c r="GT371" s="3"/>
      <c r="GU371" s="3"/>
      <c r="GV371" s="3"/>
      <c r="GW371" s="3"/>
      <c r="GX371" s="3"/>
      <c r="GY371" s="3"/>
      <c r="GZ371" s="3"/>
      <c r="HA371" s="3"/>
      <c r="HB371" s="3"/>
      <c r="HC371" s="3"/>
      <c r="HD371" s="3"/>
      <c r="HE371" s="3"/>
      <c r="HF371" s="3"/>
      <c r="HG371" s="3"/>
      <c r="HH371" s="3"/>
      <c r="HI371" s="3"/>
      <c r="HJ371" s="3"/>
      <c r="HK371" s="3"/>
      <c r="HL371" s="3"/>
      <c r="HM371" s="3"/>
      <c r="HN371" s="3"/>
      <c r="HO371" s="3"/>
      <c r="HP371" s="3"/>
      <c r="HQ371" s="3"/>
      <c r="HR371" s="3"/>
      <c r="HS371" s="3"/>
      <c r="HT371" s="3"/>
      <c r="HU371" s="3"/>
      <c r="HV371" s="3"/>
      <c r="HW371" s="3"/>
      <c r="HX371" s="3"/>
      <c r="HY371" s="3"/>
      <c r="HZ371" s="3"/>
      <c r="IA371" s="3"/>
      <c r="IB371" s="3"/>
      <c r="IC371" s="3"/>
      <c r="ID371" s="3"/>
      <c r="IE371" s="3"/>
      <c r="IF371" s="3"/>
      <c r="IG371" s="3"/>
      <c r="IH371" s="3"/>
      <c r="II371" s="3"/>
      <c r="IJ371" s="3"/>
      <c r="IK371" s="3"/>
      <c r="IL371" s="3"/>
      <c r="IM371" s="3"/>
      <c r="IN371" s="3"/>
      <c r="IO371" s="3"/>
      <c r="IP371" s="3"/>
      <c r="IQ371" s="3"/>
      <c r="IR371" s="3"/>
      <c r="IS371" s="3"/>
      <c r="IT371" s="3"/>
      <c r="IU371" s="3"/>
      <c r="IV371" s="3"/>
      <c r="IW371" s="3"/>
      <c r="IX371" s="3"/>
      <c r="IY371" s="3"/>
      <c r="IZ371" s="3"/>
      <c r="JA371" s="3"/>
      <c r="JB371" s="3"/>
      <c r="JC371" s="3"/>
      <c r="JD371" s="3"/>
      <c r="JE371" s="3"/>
      <c r="JF371" s="3"/>
      <c r="JG371" s="3"/>
      <c r="JH371" s="3"/>
      <c r="JI371" s="3"/>
      <c r="JJ371" s="3"/>
      <c r="JK371" s="3"/>
      <c r="JL371" s="3"/>
      <c r="JM371" s="3"/>
      <c r="JN371" s="3"/>
      <c r="JO371" s="3"/>
      <c r="JP371" s="3"/>
      <c r="JQ371" s="3"/>
      <c r="JR371" s="3"/>
      <c r="JS371" s="3"/>
      <c r="JT371" s="3"/>
      <c r="JU371" s="3"/>
      <c r="JV371" s="3"/>
      <c r="JW371" s="3"/>
      <c r="JX371" s="3"/>
      <c r="JY371" s="3"/>
      <c r="JZ371" s="3"/>
      <c r="KA371" s="3"/>
      <c r="KB371" s="3"/>
      <c r="KC371" s="3"/>
      <c r="KD371" s="3"/>
      <c r="KE371" s="3"/>
      <c r="KF371" s="3"/>
      <c r="KG371" s="3"/>
      <c r="KH371" s="3"/>
      <c r="KI371" s="3"/>
      <c r="KJ371" s="3"/>
      <c r="KK371" s="3"/>
      <c r="KL371" s="3"/>
      <c r="KM371" s="3"/>
      <c r="KN371" s="3"/>
      <c r="KO371" s="3"/>
      <c r="KP371" s="3"/>
      <c r="KQ371" s="3"/>
      <c r="KR371" s="3"/>
      <c r="KS371" s="3"/>
      <c r="KT371" s="3"/>
      <c r="KU371" s="3"/>
      <c r="KV371" s="3"/>
      <c r="KW371" s="3"/>
      <c r="KX371" s="3"/>
      <c r="KY371" s="3"/>
      <c r="KZ371" s="3"/>
      <c r="LA371" s="3"/>
      <c r="LB371" s="3"/>
      <c r="LC371" s="3"/>
      <c r="LD371" s="3"/>
      <c r="LE371" s="3"/>
      <c r="LF371" s="3"/>
      <c r="LG371" s="3"/>
      <c r="LH371" s="3"/>
      <c r="LI371" s="3"/>
      <c r="LJ371" s="3"/>
      <c r="LK371" s="3"/>
      <c r="LL371" s="3"/>
      <c r="LM371" s="3"/>
      <c r="LN371" s="3"/>
      <c r="LO371" s="3"/>
      <c r="LP371" s="3"/>
      <c r="LQ371" s="3"/>
      <c r="LR371" s="3"/>
      <c r="LS371" s="3"/>
      <c r="LT371" s="3"/>
      <c r="LU371" s="3"/>
      <c r="LV371" s="3"/>
      <c r="LW371" s="3"/>
      <c r="LX371" s="3"/>
      <c r="LY371" s="3"/>
      <c r="LZ371" s="3"/>
      <c r="MA371" s="3"/>
      <c r="MB371" s="3"/>
      <c r="MC371" s="3"/>
      <c r="MD371" s="3"/>
      <c r="ME371" s="3"/>
      <c r="MF371" s="3"/>
      <c r="MG371" s="3"/>
      <c r="MH371" s="3"/>
      <c r="MI371" s="3"/>
      <c r="MJ371" s="3"/>
      <c r="MK371" s="3"/>
      <c r="ML371" s="3"/>
      <c r="MM371" s="3"/>
      <c r="MN371" s="3"/>
      <c r="MO371" s="3"/>
      <c r="MP371" s="3"/>
      <c r="MQ371" s="3"/>
      <c r="MR371" s="3"/>
      <c r="MS371" s="3"/>
      <c r="MT371" s="3"/>
      <c r="MU371" s="3"/>
      <c r="MV371" s="3"/>
      <c r="MW371" s="3"/>
      <c r="MX371" s="3"/>
      <c r="MY371" s="3"/>
      <c r="MZ371" s="3"/>
      <c r="NA371" s="3"/>
      <c r="NB371" s="3"/>
      <c r="NC371" s="3"/>
      <c r="ND371" s="3"/>
      <c r="NE371" s="3"/>
      <c r="NF371" s="3"/>
      <c r="NG371" s="3"/>
      <c r="NH371" s="3"/>
      <c r="NI371" s="3"/>
      <c r="NJ371" s="3"/>
      <c r="NK371" s="3"/>
      <c r="NL371" s="3"/>
      <c r="NM371" s="3"/>
      <c r="NN371" s="3"/>
      <c r="NO371" s="3"/>
      <c r="NP371" s="3"/>
      <c r="NQ371" s="3"/>
      <c r="NR371" s="3"/>
      <c r="NS371" s="3"/>
      <c r="NT371" s="3"/>
      <c r="NU371" s="3"/>
      <c r="NV371" s="3"/>
      <c r="NW371" s="3"/>
      <c r="NX371" s="3"/>
      <c r="NY371" s="3"/>
      <c r="NZ371" s="3"/>
      <c r="OA371" s="3"/>
      <c r="OB371" s="3"/>
      <c r="OC371" s="3"/>
      <c r="OD371" s="3"/>
      <c r="OE371" s="3"/>
      <c r="OF371" s="3"/>
      <c r="OG371" s="3"/>
      <c r="OH371" s="3"/>
      <c r="OI371" s="3"/>
      <c r="OJ371" s="3"/>
      <c r="OK371" s="3"/>
      <c r="OL371" s="3"/>
      <c r="OM371" s="3"/>
      <c r="ON371" s="3"/>
      <c r="OO371" s="3"/>
      <c r="OP371" s="3"/>
      <c r="OQ371" s="3"/>
      <c r="OR371" s="3"/>
      <c r="OS371" s="3"/>
      <c r="OT371" s="3"/>
      <c r="OU371" s="3"/>
      <c r="OV371" s="3"/>
      <c r="OW371" s="3"/>
      <c r="OX371" s="3"/>
      <c r="OY371" s="3"/>
      <c r="OZ371" s="3"/>
      <c r="PA371" s="3"/>
      <c r="PB371" s="3"/>
      <c r="PC371" s="3"/>
      <c r="PD371" s="3"/>
      <c r="PE371" s="3"/>
    </row>
    <row r="372" spans="1:421" s="469" customFormat="1" ht="111" customHeight="1">
      <c r="A372" s="677">
        <v>31</v>
      </c>
      <c r="B372" s="600">
        <v>7000024508</v>
      </c>
      <c r="C372" s="600">
        <v>2550</v>
      </c>
      <c r="D372" s="600">
        <v>120</v>
      </c>
      <c r="E372" s="600">
        <v>260</v>
      </c>
      <c r="F372" s="600" t="s">
        <v>527</v>
      </c>
      <c r="G372" s="599">
        <v>100044260</v>
      </c>
      <c r="H372" s="321"/>
      <c r="I372" s="322"/>
      <c r="J372" s="321"/>
      <c r="K372" s="320"/>
      <c r="L372" s="600" t="s">
        <v>566</v>
      </c>
      <c r="M372" s="600" t="s">
        <v>219</v>
      </c>
      <c r="N372" s="600">
        <v>2</v>
      </c>
      <c r="O372" s="465"/>
      <c r="P372" s="601">
        <v>18</v>
      </c>
      <c r="Q372" s="318" t="str">
        <f t="shared" si="61"/>
        <v>INCLUDED</v>
      </c>
      <c r="R372" s="318" t="str">
        <f t="shared" si="50"/>
        <v>INCLUDED</v>
      </c>
      <c r="S372" s="318" t="str">
        <f t="shared" si="62"/>
        <v>INCLUDED</v>
      </c>
      <c r="T372" s="466">
        <f t="shared" si="52"/>
        <v>0</v>
      </c>
      <c r="U372" s="300">
        <f t="shared" si="53"/>
        <v>0</v>
      </c>
      <c r="V372" s="371">
        <f>Discount!$J$36</f>
        <v>0</v>
      </c>
      <c r="W372" s="300">
        <f t="shared" si="54"/>
        <v>0</v>
      </c>
      <c r="X372" s="301">
        <f t="shared" si="55"/>
        <v>0</v>
      </c>
      <c r="Y372" s="467">
        <f t="shared" si="56"/>
        <v>0</v>
      </c>
      <c r="Z372" s="546">
        <f t="shared" si="57"/>
        <v>0</v>
      </c>
      <c r="AA372" s="467">
        <f t="shared" si="58"/>
        <v>0</v>
      </c>
      <c r="AB372" s="468">
        <f t="shared" si="59"/>
        <v>0</v>
      </c>
      <c r="AC372" s="467">
        <f t="shared" si="60"/>
        <v>0</v>
      </c>
      <c r="AD372" s="468"/>
      <c r="AE372" s="550"/>
      <c r="AF372" s="6"/>
      <c r="AG372" s="6"/>
      <c r="AH372" s="6"/>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c r="FN372" s="3"/>
      <c r="FO372" s="3"/>
      <c r="FP372" s="3"/>
      <c r="FQ372" s="3"/>
      <c r="FR372" s="3"/>
      <c r="FS372" s="3"/>
      <c r="FT372" s="3"/>
      <c r="FU372" s="3"/>
      <c r="FV372" s="3"/>
      <c r="FW372" s="3"/>
      <c r="FX372" s="3"/>
      <c r="FY372" s="3"/>
      <c r="FZ372" s="3"/>
      <c r="GA372" s="3"/>
      <c r="GB372" s="3"/>
      <c r="GC372" s="3"/>
      <c r="GD372" s="3"/>
      <c r="GE372" s="3"/>
      <c r="GF372" s="3"/>
      <c r="GG372" s="3"/>
      <c r="GH372" s="3"/>
      <c r="GI372" s="3"/>
      <c r="GJ372" s="3"/>
      <c r="GK372" s="3"/>
      <c r="GL372" s="3"/>
      <c r="GM372" s="3"/>
      <c r="GN372" s="3"/>
      <c r="GO372" s="3"/>
      <c r="GP372" s="3"/>
      <c r="GQ372" s="3"/>
      <c r="GR372" s="3"/>
      <c r="GS372" s="3"/>
      <c r="GT372" s="3"/>
      <c r="GU372" s="3"/>
      <c r="GV372" s="3"/>
      <c r="GW372" s="3"/>
      <c r="GX372" s="3"/>
      <c r="GY372" s="3"/>
      <c r="GZ372" s="3"/>
      <c r="HA372" s="3"/>
      <c r="HB372" s="3"/>
      <c r="HC372" s="3"/>
      <c r="HD372" s="3"/>
      <c r="HE372" s="3"/>
      <c r="HF372" s="3"/>
      <c r="HG372" s="3"/>
      <c r="HH372" s="3"/>
      <c r="HI372" s="3"/>
      <c r="HJ372" s="3"/>
      <c r="HK372" s="3"/>
      <c r="HL372" s="3"/>
      <c r="HM372" s="3"/>
      <c r="HN372" s="3"/>
      <c r="HO372" s="3"/>
      <c r="HP372" s="3"/>
      <c r="HQ372" s="3"/>
      <c r="HR372" s="3"/>
      <c r="HS372" s="3"/>
      <c r="HT372" s="3"/>
      <c r="HU372" s="3"/>
      <c r="HV372" s="3"/>
      <c r="HW372" s="3"/>
      <c r="HX372" s="3"/>
      <c r="HY372" s="3"/>
      <c r="HZ372" s="3"/>
      <c r="IA372" s="3"/>
      <c r="IB372" s="3"/>
      <c r="IC372" s="3"/>
      <c r="ID372" s="3"/>
      <c r="IE372" s="3"/>
      <c r="IF372" s="3"/>
      <c r="IG372" s="3"/>
      <c r="IH372" s="3"/>
      <c r="II372" s="3"/>
      <c r="IJ372" s="3"/>
      <c r="IK372" s="3"/>
      <c r="IL372" s="3"/>
      <c r="IM372" s="3"/>
      <c r="IN372" s="3"/>
      <c r="IO372" s="3"/>
      <c r="IP372" s="3"/>
      <c r="IQ372" s="3"/>
      <c r="IR372" s="3"/>
      <c r="IS372" s="3"/>
      <c r="IT372" s="3"/>
      <c r="IU372" s="3"/>
      <c r="IV372" s="3"/>
      <c r="IW372" s="3"/>
      <c r="IX372" s="3"/>
      <c r="IY372" s="3"/>
      <c r="IZ372" s="3"/>
      <c r="JA372" s="3"/>
      <c r="JB372" s="3"/>
      <c r="JC372" s="3"/>
      <c r="JD372" s="3"/>
      <c r="JE372" s="3"/>
      <c r="JF372" s="3"/>
      <c r="JG372" s="3"/>
      <c r="JH372" s="3"/>
      <c r="JI372" s="3"/>
      <c r="JJ372" s="3"/>
      <c r="JK372" s="3"/>
      <c r="JL372" s="3"/>
      <c r="JM372" s="3"/>
      <c r="JN372" s="3"/>
      <c r="JO372" s="3"/>
      <c r="JP372" s="3"/>
      <c r="JQ372" s="3"/>
      <c r="JR372" s="3"/>
      <c r="JS372" s="3"/>
      <c r="JT372" s="3"/>
      <c r="JU372" s="3"/>
      <c r="JV372" s="3"/>
      <c r="JW372" s="3"/>
      <c r="JX372" s="3"/>
      <c r="JY372" s="3"/>
      <c r="JZ372" s="3"/>
      <c r="KA372" s="3"/>
      <c r="KB372" s="3"/>
      <c r="KC372" s="3"/>
      <c r="KD372" s="3"/>
      <c r="KE372" s="3"/>
      <c r="KF372" s="3"/>
      <c r="KG372" s="3"/>
      <c r="KH372" s="3"/>
      <c r="KI372" s="3"/>
      <c r="KJ372" s="3"/>
      <c r="KK372" s="3"/>
      <c r="KL372" s="3"/>
      <c r="KM372" s="3"/>
      <c r="KN372" s="3"/>
      <c r="KO372" s="3"/>
      <c r="KP372" s="3"/>
      <c r="KQ372" s="3"/>
      <c r="KR372" s="3"/>
      <c r="KS372" s="3"/>
      <c r="KT372" s="3"/>
      <c r="KU372" s="3"/>
      <c r="KV372" s="3"/>
      <c r="KW372" s="3"/>
      <c r="KX372" s="3"/>
      <c r="KY372" s="3"/>
      <c r="KZ372" s="3"/>
      <c r="LA372" s="3"/>
      <c r="LB372" s="3"/>
      <c r="LC372" s="3"/>
      <c r="LD372" s="3"/>
      <c r="LE372" s="3"/>
      <c r="LF372" s="3"/>
      <c r="LG372" s="3"/>
      <c r="LH372" s="3"/>
      <c r="LI372" s="3"/>
      <c r="LJ372" s="3"/>
      <c r="LK372" s="3"/>
      <c r="LL372" s="3"/>
      <c r="LM372" s="3"/>
      <c r="LN372" s="3"/>
      <c r="LO372" s="3"/>
      <c r="LP372" s="3"/>
      <c r="LQ372" s="3"/>
      <c r="LR372" s="3"/>
      <c r="LS372" s="3"/>
      <c r="LT372" s="3"/>
      <c r="LU372" s="3"/>
      <c r="LV372" s="3"/>
      <c r="LW372" s="3"/>
      <c r="LX372" s="3"/>
      <c r="LY372" s="3"/>
      <c r="LZ372" s="3"/>
      <c r="MA372" s="3"/>
      <c r="MB372" s="3"/>
      <c r="MC372" s="3"/>
      <c r="MD372" s="3"/>
      <c r="ME372" s="3"/>
      <c r="MF372" s="3"/>
      <c r="MG372" s="3"/>
      <c r="MH372" s="3"/>
      <c r="MI372" s="3"/>
      <c r="MJ372" s="3"/>
      <c r="MK372" s="3"/>
      <c r="ML372" s="3"/>
      <c r="MM372" s="3"/>
      <c r="MN372" s="3"/>
      <c r="MO372" s="3"/>
      <c r="MP372" s="3"/>
      <c r="MQ372" s="3"/>
      <c r="MR372" s="3"/>
      <c r="MS372" s="3"/>
      <c r="MT372" s="3"/>
      <c r="MU372" s="3"/>
      <c r="MV372" s="3"/>
      <c r="MW372" s="3"/>
      <c r="MX372" s="3"/>
      <c r="MY372" s="3"/>
      <c r="MZ372" s="3"/>
      <c r="NA372" s="3"/>
      <c r="NB372" s="3"/>
      <c r="NC372" s="3"/>
      <c r="ND372" s="3"/>
      <c r="NE372" s="3"/>
      <c r="NF372" s="3"/>
      <c r="NG372" s="3"/>
      <c r="NH372" s="3"/>
      <c r="NI372" s="3"/>
      <c r="NJ372" s="3"/>
      <c r="NK372" s="3"/>
      <c r="NL372" s="3"/>
      <c r="NM372" s="3"/>
      <c r="NN372" s="3"/>
      <c r="NO372" s="3"/>
      <c r="NP372" s="3"/>
      <c r="NQ372" s="3"/>
      <c r="NR372" s="3"/>
      <c r="NS372" s="3"/>
      <c r="NT372" s="3"/>
      <c r="NU372" s="3"/>
      <c r="NV372" s="3"/>
      <c r="NW372" s="3"/>
      <c r="NX372" s="3"/>
      <c r="NY372" s="3"/>
      <c r="NZ372" s="3"/>
      <c r="OA372" s="3"/>
      <c r="OB372" s="3"/>
      <c r="OC372" s="3"/>
      <c r="OD372" s="3"/>
      <c r="OE372" s="3"/>
      <c r="OF372" s="3"/>
      <c r="OG372" s="3"/>
      <c r="OH372" s="3"/>
      <c r="OI372" s="3"/>
      <c r="OJ372" s="3"/>
      <c r="OK372" s="3"/>
      <c r="OL372" s="3"/>
      <c r="OM372" s="3"/>
      <c r="ON372" s="3"/>
      <c r="OO372" s="3"/>
      <c r="OP372" s="3"/>
      <c r="OQ372" s="3"/>
      <c r="OR372" s="3"/>
      <c r="OS372" s="3"/>
      <c r="OT372" s="3"/>
      <c r="OU372" s="3"/>
      <c r="OV372" s="3"/>
      <c r="OW372" s="3"/>
      <c r="OX372" s="3"/>
      <c r="OY372" s="3"/>
      <c r="OZ372" s="3"/>
      <c r="PA372" s="3"/>
      <c r="PB372" s="3"/>
      <c r="PC372" s="3"/>
      <c r="PD372" s="3"/>
      <c r="PE372" s="3"/>
    </row>
    <row r="373" spans="1:421" s="469" customFormat="1" ht="111" customHeight="1">
      <c r="A373" s="677">
        <v>32</v>
      </c>
      <c r="B373" s="600">
        <v>7000024508</v>
      </c>
      <c r="C373" s="600">
        <v>2550</v>
      </c>
      <c r="D373" s="600">
        <v>120</v>
      </c>
      <c r="E373" s="600">
        <v>270</v>
      </c>
      <c r="F373" s="600" t="s">
        <v>527</v>
      </c>
      <c r="G373" s="599">
        <v>100044261</v>
      </c>
      <c r="H373" s="321"/>
      <c r="I373" s="322"/>
      <c r="J373" s="321"/>
      <c r="K373" s="320"/>
      <c r="L373" s="600" t="s">
        <v>567</v>
      </c>
      <c r="M373" s="600" t="s">
        <v>219</v>
      </c>
      <c r="N373" s="600">
        <v>1</v>
      </c>
      <c r="O373" s="465"/>
      <c r="P373" s="601">
        <v>18</v>
      </c>
      <c r="Q373" s="318" t="str">
        <f t="shared" si="61"/>
        <v>INCLUDED</v>
      </c>
      <c r="R373" s="318" t="str">
        <f t="shared" si="50"/>
        <v>INCLUDED</v>
      </c>
      <c r="S373" s="318" t="str">
        <f t="shared" si="62"/>
        <v>INCLUDED</v>
      </c>
      <c r="T373" s="466">
        <f t="shared" si="52"/>
        <v>0</v>
      </c>
      <c r="U373" s="300">
        <f t="shared" si="53"/>
        <v>0</v>
      </c>
      <c r="V373" s="371">
        <f>Discount!$J$36</f>
        <v>0</v>
      </c>
      <c r="W373" s="300">
        <f t="shared" si="54"/>
        <v>0</v>
      </c>
      <c r="X373" s="301">
        <f t="shared" si="55"/>
        <v>0</v>
      </c>
      <c r="Y373" s="467">
        <f t="shared" si="56"/>
        <v>0</v>
      </c>
      <c r="Z373" s="546">
        <f t="shared" si="57"/>
        <v>0</v>
      </c>
      <c r="AA373" s="467">
        <f t="shared" si="58"/>
        <v>0</v>
      </c>
      <c r="AB373" s="468">
        <f t="shared" si="59"/>
        <v>0</v>
      </c>
      <c r="AC373" s="467">
        <f t="shared" si="60"/>
        <v>0</v>
      </c>
      <c r="AD373" s="468"/>
      <c r="AE373" s="550"/>
      <c r="AF373" s="6"/>
      <c r="AG373" s="6"/>
      <c r="AH373" s="6"/>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c r="FN373" s="3"/>
      <c r="FO373" s="3"/>
      <c r="FP373" s="3"/>
      <c r="FQ373" s="3"/>
      <c r="FR373" s="3"/>
      <c r="FS373" s="3"/>
      <c r="FT373" s="3"/>
      <c r="FU373" s="3"/>
      <c r="FV373" s="3"/>
      <c r="FW373" s="3"/>
      <c r="FX373" s="3"/>
      <c r="FY373" s="3"/>
      <c r="FZ373" s="3"/>
      <c r="GA373" s="3"/>
      <c r="GB373" s="3"/>
      <c r="GC373" s="3"/>
      <c r="GD373" s="3"/>
      <c r="GE373" s="3"/>
      <c r="GF373" s="3"/>
      <c r="GG373" s="3"/>
      <c r="GH373" s="3"/>
      <c r="GI373" s="3"/>
      <c r="GJ373" s="3"/>
      <c r="GK373" s="3"/>
      <c r="GL373" s="3"/>
      <c r="GM373" s="3"/>
      <c r="GN373" s="3"/>
      <c r="GO373" s="3"/>
      <c r="GP373" s="3"/>
      <c r="GQ373" s="3"/>
      <c r="GR373" s="3"/>
      <c r="GS373" s="3"/>
      <c r="GT373" s="3"/>
      <c r="GU373" s="3"/>
      <c r="GV373" s="3"/>
      <c r="GW373" s="3"/>
      <c r="GX373" s="3"/>
      <c r="GY373" s="3"/>
      <c r="GZ373" s="3"/>
      <c r="HA373" s="3"/>
      <c r="HB373" s="3"/>
      <c r="HC373" s="3"/>
      <c r="HD373" s="3"/>
      <c r="HE373" s="3"/>
      <c r="HF373" s="3"/>
      <c r="HG373" s="3"/>
      <c r="HH373" s="3"/>
      <c r="HI373" s="3"/>
      <c r="HJ373" s="3"/>
      <c r="HK373" s="3"/>
      <c r="HL373" s="3"/>
      <c r="HM373" s="3"/>
      <c r="HN373" s="3"/>
      <c r="HO373" s="3"/>
      <c r="HP373" s="3"/>
      <c r="HQ373" s="3"/>
      <c r="HR373" s="3"/>
      <c r="HS373" s="3"/>
      <c r="HT373" s="3"/>
      <c r="HU373" s="3"/>
      <c r="HV373" s="3"/>
      <c r="HW373" s="3"/>
      <c r="HX373" s="3"/>
      <c r="HY373" s="3"/>
      <c r="HZ373" s="3"/>
      <c r="IA373" s="3"/>
      <c r="IB373" s="3"/>
      <c r="IC373" s="3"/>
      <c r="ID373" s="3"/>
      <c r="IE373" s="3"/>
      <c r="IF373" s="3"/>
      <c r="IG373" s="3"/>
      <c r="IH373" s="3"/>
      <c r="II373" s="3"/>
      <c r="IJ373" s="3"/>
      <c r="IK373" s="3"/>
      <c r="IL373" s="3"/>
      <c r="IM373" s="3"/>
      <c r="IN373" s="3"/>
      <c r="IO373" s="3"/>
      <c r="IP373" s="3"/>
      <c r="IQ373" s="3"/>
      <c r="IR373" s="3"/>
      <c r="IS373" s="3"/>
      <c r="IT373" s="3"/>
      <c r="IU373" s="3"/>
      <c r="IV373" s="3"/>
      <c r="IW373" s="3"/>
      <c r="IX373" s="3"/>
      <c r="IY373" s="3"/>
      <c r="IZ373" s="3"/>
      <c r="JA373" s="3"/>
      <c r="JB373" s="3"/>
      <c r="JC373" s="3"/>
      <c r="JD373" s="3"/>
      <c r="JE373" s="3"/>
      <c r="JF373" s="3"/>
      <c r="JG373" s="3"/>
      <c r="JH373" s="3"/>
      <c r="JI373" s="3"/>
      <c r="JJ373" s="3"/>
      <c r="JK373" s="3"/>
      <c r="JL373" s="3"/>
      <c r="JM373" s="3"/>
      <c r="JN373" s="3"/>
      <c r="JO373" s="3"/>
      <c r="JP373" s="3"/>
      <c r="JQ373" s="3"/>
      <c r="JR373" s="3"/>
      <c r="JS373" s="3"/>
      <c r="JT373" s="3"/>
      <c r="JU373" s="3"/>
      <c r="JV373" s="3"/>
      <c r="JW373" s="3"/>
      <c r="JX373" s="3"/>
      <c r="JY373" s="3"/>
      <c r="JZ373" s="3"/>
      <c r="KA373" s="3"/>
      <c r="KB373" s="3"/>
      <c r="KC373" s="3"/>
      <c r="KD373" s="3"/>
      <c r="KE373" s="3"/>
      <c r="KF373" s="3"/>
      <c r="KG373" s="3"/>
      <c r="KH373" s="3"/>
      <c r="KI373" s="3"/>
      <c r="KJ373" s="3"/>
      <c r="KK373" s="3"/>
      <c r="KL373" s="3"/>
      <c r="KM373" s="3"/>
      <c r="KN373" s="3"/>
      <c r="KO373" s="3"/>
      <c r="KP373" s="3"/>
      <c r="KQ373" s="3"/>
      <c r="KR373" s="3"/>
      <c r="KS373" s="3"/>
      <c r="KT373" s="3"/>
      <c r="KU373" s="3"/>
      <c r="KV373" s="3"/>
      <c r="KW373" s="3"/>
      <c r="KX373" s="3"/>
      <c r="KY373" s="3"/>
      <c r="KZ373" s="3"/>
      <c r="LA373" s="3"/>
      <c r="LB373" s="3"/>
      <c r="LC373" s="3"/>
      <c r="LD373" s="3"/>
      <c r="LE373" s="3"/>
      <c r="LF373" s="3"/>
      <c r="LG373" s="3"/>
      <c r="LH373" s="3"/>
      <c r="LI373" s="3"/>
      <c r="LJ373" s="3"/>
      <c r="LK373" s="3"/>
      <c r="LL373" s="3"/>
      <c r="LM373" s="3"/>
      <c r="LN373" s="3"/>
      <c r="LO373" s="3"/>
      <c r="LP373" s="3"/>
      <c r="LQ373" s="3"/>
      <c r="LR373" s="3"/>
      <c r="LS373" s="3"/>
      <c r="LT373" s="3"/>
      <c r="LU373" s="3"/>
      <c r="LV373" s="3"/>
      <c r="LW373" s="3"/>
      <c r="LX373" s="3"/>
      <c r="LY373" s="3"/>
      <c r="LZ373" s="3"/>
      <c r="MA373" s="3"/>
      <c r="MB373" s="3"/>
      <c r="MC373" s="3"/>
      <c r="MD373" s="3"/>
      <c r="ME373" s="3"/>
      <c r="MF373" s="3"/>
      <c r="MG373" s="3"/>
      <c r="MH373" s="3"/>
      <c r="MI373" s="3"/>
      <c r="MJ373" s="3"/>
      <c r="MK373" s="3"/>
      <c r="ML373" s="3"/>
      <c r="MM373" s="3"/>
      <c r="MN373" s="3"/>
      <c r="MO373" s="3"/>
      <c r="MP373" s="3"/>
      <c r="MQ373" s="3"/>
      <c r="MR373" s="3"/>
      <c r="MS373" s="3"/>
      <c r="MT373" s="3"/>
      <c r="MU373" s="3"/>
      <c r="MV373" s="3"/>
      <c r="MW373" s="3"/>
      <c r="MX373" s="3"/>
      <c r="MY373" s="3"/>
      <c r="MZ373" s="3"/>
      <c r="NA373" s="3"/>
      <c r="NB373" s="3"/>
      <c r="NC373" s="3"/>
      <c r="ND373" s="3"/>
      <c r="NE373" s="3"/>
      <c r="NF373" s="3"/>
      <c r="NG373" s="3"/>
      <c r="NH373" s="3"/>
      <c r="NI373" s="3"/>
      <c r="NJ373" s="3"/>
      <c r="NK373" s="3"/>
      <c r="NL373" s="3"/>
      <c r="NM373" s="3"/>
      <c r="NN373" s="3"/>
      <c r="NO373" s="3"/>
      <c r="NP373" s="3"/>
      <c r="NQ373" s="3"/>
      <c r="NR373" s="3"/>
      <c r="NS373" s="3"/>
      <c r="NT373" s="3"/>
      <c r="NU373" s="3"/>
      <c r="NV373" s="3"/>
      <c r="NW373" s="3"/>
      <c r="NX373" s="3"/>
      <c r="NY373" s="3"/>
      <c r="NZ373" s="3"/>
      <c r="OA373" s="3"/>
      <c r="OB373" s="3"/>
      <c r="OC373" s="3"/>
      <c r="OD373" s="3"/>
      <c r="OE373" s="3"/>
      <c r="OF373" s="3"/>
      <c r="OG373" s="3"/>
      <c r="OH373" s="3"/>
      <c r="OI373" s="3"/>
      <c r="OJ373" s="3"/>
      <c r="OK373" s="3"/>
      <c r="OL373" s="3"/>
      <c r="OM373" s="3"/>
      <c r="ON373" s="3"/>
      <c r="OO373" s="3"/>
      <c r="OP373" s="3"/>
      <c r="OQ373" s="3"/>
      <c r="OR373" s="3"/>
      <c r="OS373" s="3"/>
      <c r="OT373" s="3"/>
      <c r="OU373" s="3"/>
      <c r="OV373" s="3"/>
      <c r="OW373" s="3"/>
      <c r="OX373" s="3"/>
      <c r="OY373" s="3"/>
      <c r="OZ373" s="3"/>
      <c r="PA373" s="3"/>
      <c r="PB373" s="3"/>
      <c r="PC373" s="3"/>
      <c r="PD373" s="3"/>
      <c r="PE373" s="3"/>
    </row>
    <row r="374" spans="1:421" s="472" customFormat="1" ht="111" customHeight="1">
      <c r="A374" s="677">
        <v>33</v>
      </c>
      <c r="B374" s="600">
        <v>7000024508</v>
      </c>
      <c r="C374" s="600">
        <v>2550</v>
      </c>
      <c r="D374" s="600">
        <v>120</v>
      </c>
      <c r="E374" s="600">
        <v>280</v>
      </c>
      <c r="F374" s="600" t="s">
        <v>527</v>
      </c>
      <c r="G374" s="599">
        <v>100044179</v>
      </c>
      <c r="H374" s="321"/>
      <c r="I374" s="322"/>
      <c r="J374" s="321"/>
      <c r="K374" s="320"/>
      <c r="L374" s="600" t="s">
        <v>568</v>
      </c>
      <c r="M374" s="600" t="s">
        <v>219</v>
      </c>
      <c r="N374" s="600">
        <v>16</v>
      </c>
      <c r="O374" s="465"/>
      <c r="P374" s="601">
        <v>18</v>
      </c>
      <c r="Q374" s="318" t="str">
        <f t="shared" si="61"/>
        <v>INCLUDED</v>
      </c>
      <c r="R374" s="318" t="str">
        <f t="shared" si="50"/>
        <v>INCLUDED</v>
      </c>
      <c r="S374" s="318" t="str">
        <f t="shared" si="62"/>
        <v>INCLUDED</v>
      </c>
      <c r="T374" s="466">
        <f t="shared" si="52"/>
        <v>0</v>
      </c>
      <c r="U374" s="300">
        <f t="shared" si="53"/>
        <v>0</v>
      </c>
      <c r="V374" s="371">
        <f>Discount!$J$36</f>
        <v>0</v>
      </c>
      <c r="W374" s="300">
        <f t="shared" si="54"/>
        <v>0</v>
      </c>
      <c r="X374" s="301">
        <f t="shared" si="55"/>
        <v>0</v>
      </c>
      <c r="Y374" s="467">
        <f t="shared" si="56"/>
        <v>0</v>
      </c>
      <c r="Z374" s="546">
        <f t="shared" si="57"/>
        <v>0</v>
      </c>
      <c r="AA374" s="467">
        <f t="shared" si="58"/>
        <v>0</v>
      </c>
      <c r="AB374" s="468">
        <f t="shared" si="59"/>
        <v>0</v>
      </c>
      <c r="AC374" s="467">
        <f t="shared" si="60"/>
        <v>0</v>
      </c>
      <c r="AD374" s="468"/>
      <c r="AE374" s="550"/>
      <c r="AF374" s="6"/>
      <c r="AG374" s="6"/>
      <c r="AH374" s="6"/>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218"/>
      <c r="BI374" s="218"/>
      <c r="BJ374" s="218"/>
      <c r="BK374" s="218"/>
      <c r="BL374" s="218"/>
      <c r="BM374" s="218"/>
      <c r="BN374" s="218"/>
      <c r="BO374" s="218"/>
      <c r="BP374" s="218"/>
      <c r="BQ374" s="218"/>
      <c r="BR374" s="218"/>
      <c r="BS374" s="218"/>
      <c r="BT374" s="218"/>
      <c r="BU374" s="218"/>
      <c r="BV374" s="218"/>
      <c r="BW374" s="218"/>
      <c r="BX374" s="218"/>
      <c r="BY374" s="218"/>
      <c r="BZ374" s="218"/>
      <c r="CA374" s="218"/>
      <c r="CB374" s="218"/>
      <c r="CC374" s="218"/>
      <c r="CD374" s="218"/>
      <c r="CE374" s="218"/>
      <c r="CF374" s="218"/>
      <c r="CG374" s="218"/>
      <c r="CH374" s="218"/>
      <c r="CI374" s="218"/>
      <c r="CJ374" s="218"/>
      <c r="CK374" s="218"/>
      <c r="CL374" s="218"/>
      <c r="CM374" s="218"/>
      <c r="CN374" s="218"/>
      <c r="CO374" s="218"/>
      <c r="CP374" s="218"/>
      <c r="CQ374" s="218"/>
      <c r="CR374" s="218"/>
      <c r="CS374" s="218"/>
      <c r="CT374" s="218"/>
      <c r="CU374" s="218"/>
      <c r="CV374" s="218"/>
      <c r="CW374" s="218"/>
      <c r="CX374" s="218"/>
      <c r="CY374" s="218"/>
      <c r="CZ374" s="218"/>
      <c r="DA374" s="218"/>
      <c r="DB374" s="218"/>
      <c r="DC374" s="218"/>
      <c r="DD374" s="218"/>
      <c r="DE374" s="218"/>
      <c r="DF374" s="218"/>
      <c r="DG374" s="218"/>
      <c r="DH374" s="218"/>
      <c r="DI374" s="218"/>
      <c r="DJ374" s="218"/>
      <c r="DK374" s="218"/>
      <c r="DL374" s="218"/>
      <c r="DM374" s="218"/>
      <c r="DN374" s="218"/>
      <c r="DO374" s="218"/>
      <c r="DP374" s="218"/>
      <c r="DQ374" s="218"/>
      <c r="DR374" s="218"/>
      <c r="DS374" s="218"/>
      <c r="DT374" s="218"/>
      <c r="DU374" s="218"/>
      <c r="DV374" s="218"/>
      <c r="DW374" s="218"/>
      <c r="DX374" s="218"/>
      <c r="DY374" s="218"/>
      <c r="DZ374" s="218"/>
      <c r="EA374" s="218"/>
      <c r="EB374" s="218"/>
      <c r="EC374" s="218"/>
      <c r="ED374" s="218"/>
      <c r="EE374" s="218"/>
      <c r="EF374" s="218"/>
      <c r="EG374" s="218"/>
      <c r="EH374" s="218"/>
      <c r="EI374" s="218"/>
      <c r="EJ374" s="218"/>
      <c r="EK374" s="218"/>
      <c r="EL374" s="218"/>
      <c r="EM374" s="218"/>
      <c r="EN374" s="218"/>
      <c r="EO374" s="218"/>
      <c r="EP374" s="218"/>
      <c r="EQ374" s="218"/>
      <c r="ER374" s="218"/>
      <c r="ES374" s="218"/>
      <c r="ET374" s="218"/>
      <c r="EU374" s="218"/>
      <c r="EV374" s="218"/>
      <c r="EW374" s="218"/>
      <c r="EX374" s="218"/>
      <c r="EY374" s="218"/>
      <c r="EZ374" s="218"/>
      <c r="FA374" s="218"/>
      <c r="FB374" s="218"/>
      <c r="FC374" s="218"/>
      <c r="FD374" s="218"/>
      <c r="FE374" s="218"/>
      <c r="FF374" s="218"/>
      <c r="FG374" s="218"/>
      <c r="FH374" s="218"/>
      <c r="FI374" s="218"/>
      <c r="FJ374" s="218"/>
      <c r="FK374" s="218"/>
      <c r="FL374" s="218"/>
      <c r="FM374" s="218"/>
      <c r="FN374" s="218"/>
      <c r="FO374" s="218"/>
      <c r="FP374" s="218"/>
      <c r="FQ374" s="218"/>
      <c r="FR374" s="218"/>
      <c r="FS374" s="218"/>
      <c r="FT374" s="218"/>
      <c r="FU374" s="218"/>
      <c r="FV374" s="218"/>
      <c r="FW374" s="218"/>
      <c r="FX374" s="218"/>
      <c r="FY374" s="218"/>
      <c r="FZ374" s="218"/>
      <c r="GA374" s="218"/>
      <c r="GB374" s="218"/>
      <c r="GC374" s="218"/>
      <c r="GD374" s="218"/>
      <c r="GE374" s="218"/>
      <c r="GF374" s="218"/>
      <c r="GG374" s="218"/>
      <c r="GH374" s="218"/>
      <c r="GI374" s="218"/>
      <c r="GJ374" s="218"/>
      <c r="GK374" s="218"/>
      <c r="GL374" s="218"/>
      <c r="GM374" s="218"/>
      <c r="GN374" s="218"/>
      <c r="GO374" s="218"/>
      <c r="GP374" s="218"/>
      <c r="GQ374" s="218"/>
      <c r="GR374" s="218"/>
      <c r="GS374" s="218"/>
      <c r="GT374" s="218"/>
      <c r="GU374" s="218"/>
      <c r="GV374" s="218"/>
      <c r="GW374" s="218"/>
      <c r="GX374" s="218"/>
      <c r="GY374" s="218"/>
      <c r="GZ374" s="218"/>
      <c r="HA374" s="218"/>
      <c r="HB374" s="218"/>
      <c r="HC374" s="218"/>
      <c r="HD374" s="218"/>
      <c r="HE374" s="218"/>
      <c r="HF374" s="218"/>
      <c r="HG374" s="218"/>
      <c r="HH374" s="218"/>
      <c r="HI374" s="218"/>
      <c r="HJ374" s="218"/>
      <c r="HK374" s="218"/>
      <c r="HL374" s="218"/>
      <c r="HM374" s="218"/>
      <c r="HN374" s="218"/>
      <c r="HO374" s="218"/>
      <c r="HP374" s="218"/>
      <c r="HQ374" s="218"/>
      <c r="HR374" s="218"/>
      <c r="HS374" s="218"/>
      <c r="HT374" s="218"/>
      <c r="HU374" s="218"/>
      <c r="HV374" s="218"/>
      <c r="HW374" s="218"/>
      <c r="HX374" s="218"/>
      <c r="HY374" s="218"/>
      <c r="HZ374" s="218"/>
      <c r="IA374" s="218"/>
      <c r="IB374" s="218"/>
      <c r="IC374" s="218"/>
      <c r="ID374" s="218"/>
      <c r="IE374" s="218"/>
      <c r="IF374" s="218"/>
      <c r="IG374" s="218"/>
      <c r="IH374" s="218"/>
      <c r="II374" s="218"/>
      <c r="IJ374" s="218"/>
      <c r="IK374" s="218"/>
      <c r="IL374" s="218"/>
      <c r="IM374" s="218"/>
      <c r="IN374" s="218"/>
      <c r="IO374" s="218"/>
      <c r="IP374" s="218"/>
      <c r="IQ374" s="218"/>
      <c r="IR374" s="218"/>
      <c r="IS374" s="218"/>
      <c r="IT374" s="218"/>
      <c r="IU374" s="218"/>
      <c r="IV374" s="218"/>
      <c r="IW374" s="218"/>
      <c r="IX374" s="218"/>
      <c r="IY374" s="218"/>
      <c r="IZ374" s="218"/>
      <c r="JA374" s="218"/>
      <c r="JB374" s="218"/>
      <c r="JC374" s="218"/>
      <c r="JD374" s="218"/>
      <c r="JE374" s="218"/>
      <c r="JF374" s="218"/>
      <c r="JG374" s="218"/>
      <c r="JH374" s="218"/>
      <c r="JI374" s="218"/>
      <c r="JJ374" s="218"/>
      <c r="JK374" s="218"/>
      <c r="JL374" s="218"/>
      <c r="JM374" s="218"/>
      <c r="JN374" s="218"/>
      <c r="JO374" s="218"/>
      <c r="JP374" s="218"/>
      <c r="JQ374" s="218"/>
      <c r="JR374" s="218"/>
      <c r="JS374" s="218"/>
      <c r="JT374" s="218"/>
      <c r="JU374" s="218"/>
      <c r="JV374" s="218"/>
      <c r="JW374" s="218"/>
      <c r="JX374" s="218"/>
      <c r="JY374" s="218"/>
      <c r="JZ374" s="218"/>
      <c r="KA374" s="218"/>
      <c r="KB374" s="218"/>
      <c r="KC374" s="218"/>
      <c r="KD374" s="218"/>
      <c r="KE374" s="218"/>
      <c r="KF374" s="218"/>
      <c r="KG374" s="218"/>
      <c r="KH374" s="218"/>
      <c r="KI374" s="218"/>
      <c r="KJ374" s="218"/>
      <c r="KK374" s="218"/>
      <c r="KL374" s="218"/>
      <c r="KM374" s="218"/>
      <c r="KN374" s="218"/>
      <c r="KO374" s="218"/>
      <c r="KP374" s="218"/>
      <c r="KQ374" s="218"/>
      <c r="KR374" s="218"/>
      <c r="KS374" s="218"/>
      <c r="KT374" s="218"/>
      <c r="KU374" s="218"/>
      <c r="KV374" s="218"/>
      <c r="KW374" s="218"/>
      <c r="KX374" s="218"/>
      <c r="KY374" s="218"/>
      <c r="KZ374" s="218"/>
      <c r="LA374" s="218"/>
      <c r="LB374" s="218"/>
      <c r="LC374" s="218"/>
      <c r="LD374" s="218"/>
      <c r="LE374" s="218"/>
      <c r="LF374" s="218"/>
      <c r="LG374" s="218"/>
      <c r="LH374" s="218"/>
      <c r="LI374" s="218"/>
      <c r="LJ374" s="218"/>
      <c r="LK374" s="218"/>
      <c r="LL374" s="218"/>
      <c r="LM374" s="218"/>
      <c r="LN374" s="218"/>
      <c r="LO374" s="218"/>
      <c r="LP374" s="218"/>
      <c r="LQ374" s="218"/>
      <c r="LR374" s="218"/>
      <c r="LS374" s="218"/>
      <c r="LT374" s="218"/>
      <c r="LU374" s="218"/>
      <c r="LV374" s="218"/>
      <c r="LW374" s="218"/>
      <c r="LX374" s="218"/>
      <c r="LY374" s="218"/>
      <c r="LZ374" s="218"/>
      <c r="MA374" s="218"/>
      <c r="MB374" s="218"/>
      <c r="MC374" s="218"/>
      <c r="MD374" s="218"/>
      <c r="ME374" s="218"/>
      <c r="MF374" s="218"/>
      <c r="MG374" s="218"/>
      <c r="MH374" s="218"/>
      <c r="MI374" s="218"/>
      <c r="MJ374" s="218"/>
      <c r="MK374" s="218"/>
      <c r="ML374" s="218"/>
      <c r="MM374" s="218"/>
      <c r="MN374" s="218"/>
      <c r="MO374" s="218"/>
      <c r="MP374" s="218"/>
      <c r="MQ374" s="218"/>
      <c r="MR374" s="218"/>
      <c r="MS374" s="218"/>
      <c r="MT374" s="218"/>
      <c r="MU374" s="218"/>
      <c r="MV374" s="218"/>
      <c r="MW374" s="218"/>
      <c r="MX374" s="218"/>
      <c r="MY374" s="218"/>
      <c r="MZ374" s="218"/>
      <c r="NA374" s="218"/>
      <c r="NB374" s="218"/>
      <c r="NC374" s="218"/>
      <c r="ND374" s="218"/>
      <c r="NE374" s="218"/>
      <c r="NF374" s="218"/>
      <c r="NG374" s="218"/>
      <c r="NH374" s="218"/>
      <c r="NI374" s="218"/>
      <c r="NJ374" s="218"/>
      <c r="NK374" s="218"/>
      <c r="NL374" s="218"/>
      <c r="NM374" s="218"/>
      <c r="NN374" s="218"/>
      <c r="NO374" s="218"/>
      <c r="NP374" s="218"/>
      <c r="NQ374" s="218"/>
      <c r="NR374" s="218"/>
      <c r="NS374" s="218"/>
      <c r="NT374" s="218"/>
      <c r="NU374" s="218"/>
      <c r="NV374" s="218"/>
      <c r="NW374" s="218"/>
      <c r="NX374" s="218"/>
      <c r="NY374" s="218"/>
      <c r="NZ374" s="218"/>
      <c r="OA374" s="218"/>
      <c r="OB374" s="218"/>
      <c r="OC374" s="218"/>
      <c r="OD374" s="218"/>
      <c r="OE374" s="218"/>
      <c r="OF374" s="218"/>
      <c r="OG374" s="218"/>
      <c r="OH374" s="218"/>
      <c r="OI374" s="218"/>
      <c r="OJ374" s="218"/>
      <c r="OK374" s="218"/>
      <c r="OL374" s="218"/>
      <c r="OM374" s="218"/>
      <c r="ON374" s="218"/>
      <c r="OO374" s="218"/>
      <c r="OP374" s="218"/>
      <c r="OQ374" s="218"/>
      <c r="OR374" s="218"/>
      <c r="OS374" s="218"/>
      <c r="OT374" s="218"/>
      <c r="OU374" s="218"/>
      <c r="OV374" s="218"/>
      <c r="OW374" s="218"/>
      <c r="OX374" s="218"/>
      <c r="OY374" s="218"/>
      <c r="OZ374" s="218"/>
      <c r="PA374" s="218"/>
      <c r="PB374" s="218"/>
      <c r="PC374" s="218"/>
      <c r="PD374" s="218"/>
      <c r="PE374" s="218"/>
    </row>
    <row r="375" spans="1:421" s="469" customFormat="1" ht="111" customHeight="1">
      <c r="A375" s="677">
        <v>34</v>
      </c>
      <c r="B375" s="600">
        <v>7000024508</v>
      </c>
      <c r="C375" s="600">
        <v>2550</v>
      </c>
      <c r="D375" s="600">
        <v>120</v>
      </c>
      <c r="E375" s="600">
        <v>290</v>
      </c>
      <c r="F375" s="600" t="s">
        <v>527</v>
      </c>
      <c r="G375" s="599">
        <v>100044180</v>
      </c>
      <c r="H375" s="321"/>
      <c r="I375" s="322"/>
      <c r="J375" s="321"/>
      <c r="K375" s="320"/>
      <c r="L375" s="600" t="s">
        <v>569</v>
      </c>
      <c r="M375" s="600" t="s">
        <v>219</v>
      </c>
      <c r="N375" s="600">
        <v>32</v>
      </c>
      <c r="O375" s="465"/>
      <c r="P375" s="601">
        <v>18</v>
      </c>
      <c r="Q375" s="318" t="str">
        <f t="shared" si="61"/>
        <v>INCLUDED</v>
      </c>
      <c r="R375" s="318" t="str">
        <f t="shared" si="50"/>
        <v>INCLUDED</v>
      </c>
      <c r="S375" s="318" t="str">
        <f t="shared" si="62"/>
        <v>INCLUDED</v>
      </c>
      <c r="T375" s="466">
        <f t="shared" si="52"/>
        <v>0</v>
      </c>
      <c r="U375" s="300">
        <f t="shared" si="53"/>
        <v>0</v>
      </c>
      <c r="V375" s="371">
        <f>Discount!$J$36</f>
        <v>0</v>
      </c>
      <c r="W375" s="300">
        <f t="shared" si="54"/>
        <v>0</v>
      </c>
      <c r="X375" s="301">
        <f t="shared" si="55"/>
        <v>0</v>
      </c>
      <c r="Y375" s="467">
        <f t="shared" si="56"/>
        <v>0</v>
      </c>
      <c r="Z375" s="546">
        <f t="shared" si="57"/>
        <v>0</v>
      </c>
      <c r="AA375" s="467">
        <f t="shared" si="58"/>
        <v>0</v>
      </c>
      <c r="AB375" s="468">
        <f t="shared" si="59"/>
        <v>0</v>
      </c>
      <c r="AC375" s="467">
        <f t="shared" si="60"/>
        <v>0</v>
      </c>
      <c r="AD375" s="468"/>
      <c r="AE375" s="550"/>
      <c r="AF375" s="6"/>
      <c r="AG375" s="6"/>
      <c r="AH375" s="6"/>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c r="FN375" s="3"/>
      <c r="FO375" s="3"/>
      <c r="FP375" s="3"/>
      <c r="FQ375" s="3"/>
      <c r="FR375" s="3"/>
      <c r="FS375" s="3"/>
      <c r="FT375" s="3"/>
      <c r="FU375" s="3"/>
      <c r="FV375" s="3"/>
      <c r="FW375" s="3"/>
      <c r="FX375" s="3"/>
      <c r="FY375" s="3"/>
      <c r="FZ375" s="3"/>
      <c r="GA375" s="3"/>
      <c r="GB375" s="3"/>
      <c r="GC375" s="3"/>
      <c r="GD375" s="3"/>
      <c r="GE375" s="3"/>
      <c r="GF375" s="3"/>
      <c r="GG375" s="3"/>
      <c r="GH375" s="3"/>
      <c r="GI375" s="3"/>
      <c r="GJ375" s="3"/>
      <c r="GK375" s="3"/>
      <c r="GL375" s="3"/>
      <c r="GM375" s="3"/>
      <c r="GN375" s="3"/>
      <c r="GO375" s="3"/>
      <c r="GP375" s="3"/>
      <c r="GQ375" s="3"/>
      <c r="GR375" s="3"/>
      <c r="GS375" s="3"/>
      <c r="GT375" s="3"/>
      <c r="GU375" s="3"/>
      <c r="GV375" s="3"/>
      <c r="GW375" s="3"/>
      <c r="GX375" s="3"/>
      <c r="GY375" s="3"/>
      <c r="GZ375" s="3"/>
      <c r="HA375" s="3"/>
      <c r="HB375" s="3"/>
      <c r="HC375" s="3"/>
      <c r="HD375" s="3"/>
      <c r="HE375" s="3"/>
      <c r="HF375" s="3"/>
      <c r="HG375" s="3"/>
      <c r="HH375" s="3"/>
      <c r="HI375" s="3"/>
      <c r="HJ375" s="3"/>
      <c r="HK375" s="3"/>
      <c r="HL375" s="3"/>
      <c r="HM375" s="3"/>
      <c r="HN375" s="3"/>
      <c r="HO375" s="3"/>
      <c r="HP375" s="3"/>
      <c r="HQ375" s="3"/>
      <c r="HR375" s="3"/>
      <c r="HS375" s="3"/>
      <c r="HT375" s="3"/>
      <c r="HU375" s="3"/>
      <c r="HV375" s="3"/>
      <c r="HW375" s="3"/>
      <c r="HX375" s="3"/>
      <c r="HY375" s="3"/>
      <c r="HZ375" s="3"/>
      <c r="IA375" s="3"/>
      <c r="IB375" s="3"/>
      <c r="IC375" s="3"/>
      <c r="ID375" s="3"/>
      <c r="IE375" s="3"/>
      <c r="IF375" s="3"/>
      <c r="IG375" s="3"/>
      <c r="IH375" s="3"/>
      <c r="II375" s="3"/>
      <c r="IJ375" s="3"/>
      <c r="IK375" s="3"/>
      <c r="IL375" s="3"/>
      <c r="IM375" s="3"/>
      <c r="IN375" s="3"/>
      <c r="IO375" s="3"/>
      <c r="IP375" s="3"/>
      <c r="IQ375" s="3"/>
      <c r="IR375" s="3"/>
      <c r="IS375" s="3"/>
      <c r="IT375" s="3"/>
      <c r="IU375" s="3"/>
      <c r="IV375" s="3"/>
      <c r="IW375" s="3"/>
      <c r="IX375" s="3"/>
      <c r="IY375" s="3"/>
      <c r="IZ375" s="3"/>
      <c r="JA375" s="3"/>
      <c r="JB375" s="3"/>
      <c r="JC375" s="3"/>
      <c r="JD375" s="3"/>
      <c r="JE375" s="3"/>
      <c r="JF375" s="3"/>
      <c r="JG375" s="3"/>
      <c r="JH375" s="3"/>
      <c r="JI375" s="3"/>
      <c r="JJ375" s="3"/>
      <c r="JK375" s="3"/>
      <c r="JL375" s="3"/>
      <c r="JM375" s="3"/>
      <c r="JN375" s="3"/>
      <c r="JO375" s="3"/>
      <c r="JP375" s="3"/>
      <c r="JQ375" s="3"/>
      <c r="JR375" s="3"/>
      <c r="JS375" s="3"/>
      <c r="JT375" s="3"/>
      <c r="JU375" s="3"/>
      <c r="JV375" s="3"/>
      <c r="JW375" s="3"/>
      <c r="JX375" s="3"/>
      <c r="JY375" s="3"/>
      <c r="JZ375" s="3"/>
      <c r="KA375" s="3"/>
      <c r="KB375" s="3"/>
      <c r="KC375" s="3"/>
      <c r="KD375" s="3"/>
      <c r="KE375" s="3"/>
      <c r="KF375" s="3"/>
      <c r="KG375" s="3"/>
      <c r="KH375" s="3"/>
      <c r="KI375" s="3"/>
      <c r="KJ375" s="3"/>
      <c r="KK375" s="3"/>
      <c r="KL375" s="3"/>
      <c r="KM375" s="3"/>
      <c r="KN375" s="3"/>
      <c r="KO375" s="3"/>
      <c r="KP375" s="3"/>
      <c r="KQ375" s="3"/>
      <c r="KR375" s="3"/>
      <c r="KS375" s="3"/>
      <c r="KT375" s="3"/>
      <c r="KU375" s="3"/>
      <c r="KV375" s="3"/>
      <c r="KW375" s="3"/>
      <c r="KX375" s="3"/>
      <c r="KY375" s="3"/>
      <c r="KZ375" s="3"/>
      <c r="LA375" s="3"/>
      <c r="LB375" s="3"/>
      <c r="LC375" s="3"/>
      <c r="LD375" s="3"/>
      <c r="LE375" s="3"/>
      <c r="LF375" s="3"/>
      <c r="LG375" s="3"/>
      <c r="LH375" s="3"/>
      <c r="LI375" s="3"/>
      <c r="LJ375" s="3"/>
      <c r="LK375" s="3"/>
      <c r="LL375" s="3"/>
      <c r="LM375" s="3"/>
      <c r="LN375" s="3"/>
      <c r="LO375" s="3"/>
      <c r="LP375" s="3"/>
      <c r="LQ375" s="3"/>
      <c r="LR375" s="3"/>
      <c r="LS375" s="3"/>
      <c r="LT375" s="3"/>
      <c r="LU375" s="3"/>
      <c r="LV375" s="3"/>
      <c r="LW375" s="3"/>
      <c r="LX375" s="3"/>
      <c r="LY375" s="3"/>
      <c r="LZ375" s="3"/>
      <c r="MA375" s="3"/>
      <c r="MB375" s="3"/>
      <c r="MC375" s="3"/>
      <c r="MD375" s="3"/>
      <c r="ME375" s="3"/>
      <c r="MF375" s="3"/>
      <c r="MG375" s="3"/>
      <c r="MH375" s="3"/>
      <c r="MI375" s="3"/>
      <c r="MJ375" s="3"/>
      <c r="MK375" s="3"/>
      <c r="ML375" s="3"/>
      <c r="MM375" s="3"/>
      <c r="MN375" s="3"/>
      <c r="MO375" s="3"/>
      <c r="MP375" s="3"/>
      <c r="MQ375" s="3"/>
      <c r="MR375" s="3"/>
      <c r="MS375" s="3"/>
      <c r="MT375" s="3"/>
      <c r="MU375" s="3"/>
      <c r="MV375" s="3"/>
      <c r="MW375" s="3"/>
      <c r="MX375" s="3"/>
      <c r="MY375" s="3"/>
      <c r="MZ375" s="3"/>
      <c r="NA375" s="3"/>
      <c r="NB375" s="3"/>
      <c r="NC375" s="3"/>
      <c r="ND375" s="3"/>
      <c r="NE375" s="3"/>
      <c r="NF375" s="3"/>
      <c r="NG375" s="3"/>
      <c r="NH375" s="3"/>
      <c r="NI375" s="3"/>
      <c r="NJ375" s="3"/>
      <c r="NK375" s="3"/>
      <c r="NL375" s="3"/>
      <c r="NM375" s="3"/>
      <c r="NN375" s="3"/>
      <c r="NO375" s="3"/>
      <c r="NP375" s="3"/>
      <c r="NQ375" s="3"/>
      <c r="NR375" s="3"/>
      <c r="NS375" s="3"/>
      <c r="NT375" s="3"/>
      <c r="NU375" s="3"/>
      <c r="NV375" s="3"/>
      <c r="NW375" s="3"/>
      <c r="NX375" s="3"/>
      <c r="NY375" s="3"/>
      <c r="NZ375" s="3"/>
      <c r="OA375" s="3"/>
      <c r="OB375" s="3"/>
      <c r="OC375" s="3"/>
      <c r="OD375" s="3"/>
      <c r="OE375" s="3"/>
      <c r="OF375" s="3"/>
      <c r="OG375" s="3"/>
      <c r="OH375" s="3"/>
      <c r="OI375" s="3"/>
      <c r="OJ375" s="3"/>
      <c r="OK375" s="3"/>
      <c r="OL375" s="3"/>
      <c r="OM375" s="3"/>
      <c r="ON375" s="3"/>
      <c r="OO375" s="3"/>
      <c r="OP375" s="3"/>
      <c r="OQ375" s="3"/>
      <c r="OR375" s="3"/>
      <c r="OS375" s="3"/>
      <c r="OT375" s="3"/>
      <c r="OU375" s="3"/>
      <c r="OV375" s="3"/>
      <c r="OW375" s="3"/>
      <c r="OX375" s="3"/>
      <c r="OY375" s="3"/>
      <c r="OZ375" s="3"/>
      <c r="PA375" s="3"/>
      <c r="PB375" s="3"/>
      <c r="PC375" s="3"/>
      <c r="PD375" s="3"/>
      <c r="PE375" s="3"/>
    </row>
    <row r="376" spans="1:421" s="469" customFormat="1" ht="111" customHeight="1">
      <c r="A376" s="677">
        <v>35</v>
      </c>
      <c r="B376" s="600">
        <v>7000024508</v>
      </c>
      <c r="C376" s="600">
        <v>2550</v>
      </c>
      <c r="D376" s="600">
        <v>120</v>
      </c>
      <c r="E376" s="600">
        <v>300</v>
      </c>
      <c r="F376" s="600" t="s">
        <v>527</v>
      </c>
      <c r="G376" s="599">
        <v>100044181</v>
      </c>
      <c r="H376" s="321"/>
      <c r="I376" s="322"/>
      <c r="J376" s="321"/>
      <c r="K376" s="320"/>
      <c r="L376" s="600" t="s">
        <v>570</v>
      </c>
      <c r="M376" s="600" t="s">
        <v>219</v>
      </c>
      <c r="N376" s="600">
        <v>3</v>
      </c>
      <c r="O376" s="465"/>
      <c r="P376" s="601">
        <v>18</v>
      </c>
      <c r="Q376" s="318" t="str">
        <f t="shared" si="61"/>
        <v>INCLUDED</v>
      </c>
      <c r="R376" s="318" t="str">
        <f t="shared" si="50"/>
        <v>INCLUDED</v>
      </c>
      <c r="S376" s="318" t="str">
        <f t="shared" si="62"/>
        <v>INCLUDED</v>
      </c>
      <c r="T376" s="466">
        <f t="shared" si="52"/>
        <v>0</v>
      </c>
      <c r="U376" s="300">
        <f t="shared" si="53"/>
        <v>0</v>
      </c>
      <c r="V376" s="371">
        <f>Discount!$J$36</f>
        <v>0</v>
      </c>
      <c r="W376" s="300">
        <f t="shared" si="54"/>
        <v>0</v>
      </c>
      <c r="X376" s="301">
        <f t="shared" si="55"/>
        <v>0</v>
      </c>
      <c r="Y376" s="467">
        <f t="shared" si="56"/>
        <v>0</v>
      </c>
      <c r="Z376" s="546">
        <f t="shared" si="57"/>
        <v>0</v>
      </c>
      <c r="AA376" s="467">
        <f t="shared" si="58"/>
        <v>0</v>
      </c>
      <c r="AB376" s="468">
        <f t="shared" si="59"/>
        <v>0</v>
      </c>
      <c r="AC376" s="467">
        <f t="shared" si="60"/>
        <v>0</v>
      </c>
      <c r="AD376" s="468"/>
      <c r="AE376" s="550"/>
      <c r="AF376" s="6"/>
      <c r="AG376" s="6"/>
      <c r="AH376" s="6"/>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c r="FN376" s="3"/>
      <c r="FO376" s="3"/>
      <c r="FP376" s="3"/>
      <c r="FQ376" s="3"/>
      <c r="FR376" s="3"/>
      <c r="FS376" s="3"/>
      <c r="FT376" s="3"/>
      <c r="FU376" s="3"/>
      <c r="FV376" s="3"/>
      <c r="FW376" s="3"/>
      <c r="FX376" s="3"/>
      <c r="FY376" s="3"/>
      <c r="FZ376" s="3"/>
      <c r="GA376" s="3"/>
      <c r="GB376" s="3"/>
      <c r="GC376" s="3"/>
      <c r="GD376" s="3"/>
      <c r="GE376" s="3"/>
      <c r="GF376" s="3"/>
      <c r="GG376" s="3"/>
      <c r="GH376" s="3"/>
      <c r="GI376" s="3"/>
      <c r="GJ376" s="3"/>
      <c r="GK376" s="3"/>
      <c r="GL376" s="3"/>
      <c r="GM376" s="3"/>
      <c r="GN376" s="3"/>
      <c r="GO376" s="3"/>
      <c r="GP376" s="3"/>
      <c r="GQ376" s="3"/>
      <c r="GR376" s="3"/>
      <c r="GS376" s="3"/>
      <c r="GT376" s="3"/>
      <c r="GU376" s="3"/>
      <c r="GV376" s="3"/>
      <c r="GW376" s="3"/>
      <c r="GX376" s="3"/>
      <c r="GY376" s="3"/>
      <c r="GZ376" s="3"/>
      <c r="HA376" s="3"/>
      <c r="HB376" s="3"/>
      <c r="HC376" s="3"/>
      <c r="HD376" s="3"/>
      <c r="HE376" s="3"/>
      <c r="HF376" s="3"/>
      <c r="HG376" s="3"/>
      <c r="HH376" s="3"/>
      <c r="HI376" s="3"/>
      <c r="HJ376" s="3"/>
      <c r="HK376" s="3"/>
      <c r="HL376" s="3"/>
      <c r="HM376" s="3"/>
      <c r="HN376" s="3"/>
      <c r="HO376" s="3"/>
      <c r="HP376" s="3"/>
      <c r="HQ376" s="3"/>
      <c r="HR376" s="3"/>
      <c r="HS376" s="3"/>
      <c r="HT376" s="3"/>
      <c r="HU376" s="3"/>
      <c r="HV376" s="3"/>
      <c r="HW376" s="3"/>
      <c r="HX376" s="3"/>
      <c r="HY376" s="3"/>
      <c r="HZ376" s="3"/>
      <c r="IA376" s="3"/>
      <c r="IB376" s="3"/>
      <c r="IC376" s="3"/>
      <c r="ID376" s="3"/>
      <c r="IE376" s="3"/>
      <c r="IF376" s="3"/>
      <c r="IG376" s="3"/>
      <c r="IH376" s="3"/>
      <c r="II376" s="3"/>
      <c r="IJ376" s="3"/>
      <c r="IK376" s="3"/>
      <c r="IL376" s="3"/>
      <c r="IM376" s="3"/>
      <c r="IN376" s="3"/>
      <c r="IO376" s="3"/>
      <c r="IP376" s="3"/>
      <c r="IQ376" s="3"/>
      <c r="IR376" s="3"/>
      <c r="IS376" s="3"/>
      <c r="IT376" s="3"/>
      <c r="IU376" s="3"/>
      <c r="IV376" s="3"/>
      <c r="IW376" s="3"/>
      <c r="IX376" s="3"/>
      <c r="IY376" s="3"/>
      <c r="IZ376" s="3"/>
      <c r="JA376" s="3"/>
      <c r="JB376" s="3"/>
      <c r="JC376" s="3"/>
      <c r="JD376" s="3"/>
      <c r="JE376" s="3"/>
      <c r="JF376" s="3"/>
      <c r="JG376" s="3"/>
      <c r="JH376" s="3"/>
      <c r="JI376" s="3"/>
      <c r="JJ376" s="3"/>
      <c r="JK376" s="3"/>
      <c r="JL376" s="3"/>
      <c r="JM376" s="3"/>
      <c r="JN376" s="3"/>
      <c r="JO376" s="3"/>
      <c r="JP376" s="3"/>
      <c r="JQ376" s="3"/>
      <c r="JR376" s="3"/>
      <c r="JS376" s="3"/>
      <c r="JT376" s="3"/>
      <c r="JU376" s="3"/>
      <c r="JV376" s="3"/>
      <c r="JW376" s="3"/>
      <c r="JX376" s="3"/>
      <c r="JY376" s="3"/>
      <c r="JZ376" s="3"/>
      <c r="KA376" s="3"/>
      <c r="KB376" s="3"/>
      <c r="KC376" s="3"/>
      <c r="KD376" s="3"/>
      <c r="KE376" s="3"/>
      <c r="KF376" s="3"/>
      <c r="KG376" s="3"/>
      <c r="KH376" s="3"/>
      <c r="KI376" s="3"/>
      <c r="KJ376" s="3"/>
      <c r="KK376" s="3"/>
      <c r="KL376" s="3"/>
      <c r="KM376" s="3"/>
      <c r="KN376" s="3"/>
      <c r="KO376" s="3"/>
      <c r="KP376" s="3"/>
      <c r="KQ376" s="3"/>
      <c r="KR376" s="3"/>
      <c r="KS376" s="3"/>
      <c r="KT376" s="3"/>
      <c r="KU376" s="3"/>
      <c r="KV376" s="3"/>
      <c r="KW376" s="3"/>
      <c r="KX376" s="3"/>
      <c r="KY376" s="3"/>
      <c r="KZ376" s="3"/>
      <c r="LA376" s="3"/>
      <c r="LB376" s="3"/>
      <c r="LC376" s="3"/>
      <c r="LD376" s="3"/>
      <c r="LE376" s="3"/>
      <c r="LF376" s="3"/>
      <c r="LG376" s="3"/>
      <c r="LH376" s="3"/>
      <c r="LI376" s="3"/>
      <c r="LJ376" s="3"/>
      <c r="LK376" s="3"/>
      <c r="LL376" s="3"/>
      <c r="LM376" s="3"/>
      <c r="LN376" s="3"/>
      <c r="LO376" s="3"/>
      <c r="LP376" s="3"/>
      <c r="LQ376" s="3"/>
      <c r="LR376" s="3"/>
      <c r="LS376" s="3"/>
      <c r="LT376" s="3"/>
      <c r="LU376" s="3"/>
      <c r="LV376" s="3"/>
      <c r="LW376" s="3"/>
      <c r="LX376" s="3"/>
      <c r="LY376" s="3"/>
      <c r="LZ376" s="3"/>
      <c r="MA376" s="3"/>
      <c r="MB376" s="3"/>
      <c r="MC376" s="3"/>
      <c r="MD376" s="3"/>
      <c r="ME376" s="3"/>
      <c r="MF376" s="3"/>
      <c r="MG376" s="3"/>
      <c r="MH376" s="3"/>
      <c r="MI376" s="3"/>
      <c r="MJ376" s="3"/>
      <c r="MK376" s="3"/>
      <c r="ML376" s="3"/>
      <c r="MM376" s="3"/>
      <c r="MN376" s="3"/>
      <c r="MO376" s="3"/>
      <c r="MP376" s="3"/>
      <c r="MQ376" s="3"/>
      <c r="MR376" s="3"/>
      <c r="MS376" s="3"/>
      <c r="MT376" s="3"/>
      <c r="MU376" s="3"/>
      <c r="MV376" s="3"/>
      <c r="MW376" s="3"/>
      <c r="MX376" s="3"/>
      <c r="MY376" s="3"/>
      <c r="MZ376" s="3"/>
      <c r="NA376" s="3"/>
      <c r="NB376" s="3"/>
      <c r="NC376" s="3"/>
      <c r="ND376" s="3"/>
      <c r="NE376" s="3"/>
      <c r="NF376" s="3"/>
      <c r="NG376" s="3"/>
      <c r="NH376" s="3"/>
      <c r="NI376" s="3"/>
      <c r="NJ376" s="3"/>
      <c r="NK376" s="3"/>
      <c r="NL376" s="3"/>
      <c r="NM376" s="3"/>
      <c r="NN376" s="3"/>
      <c r="NO376" s="3"/>
      <c r="NP376" s="3"/>
      <c r="NQ376" s="3"/>
      <c r="NR376" s="3"/>
      <c r="NS376" s="3"/>
      <c r="NT376" s="3"/>
      <c r="NU376" s="3"/>
      <c r="NV376" s="3"/>
      <c r="NW376" s="3"/>
      <c r="NX376" s="3"/>
      <c r="NY376" s="3"/>
      <c r="NZ376" s="3"/>
      <c r="OA376" s="3"/>
      <c r="OB376" s="3"/>
      <c r="OC376" s="3"/>
      <c r="OD376" s="3"/>
      <c r="OE376" s="3"/>
      <c r="OF376" s="3"/>
      <c r="OG376" s="3"/>
      <c r="OH376" s="3"/>
      <c r="OI376" s="3"/>
      <c r="OJ376" s="3"/>
      <c r="OK376" s="3"/>
      <c r="OL376" s="3"/>
      <c r="OM376" s="3"/>
      <c r="ON376" s="3"/>
      <c r="OO376" s="3"/>
      <c r="OP376" s="3"/>
      <c r="OQ376" s="3"/>
      <c r="OR376" s="3"/>
      <c r="OS376" s="3"/>
      <c r="OT376" s="3"/>
      <c r="OU376" s="3"/>
      <c r="OV376" s="3"/>
      <c r="OW376" s="3"/>
      <c r="OX376" s="3"/>
      <c r="OY376" s="3"/>
      <c r="OZ376" s="3"/>
      <c r="PA376" s="3"/>
      <c r="PB376" s="3"/>
      <c r="PC376" s="3"/>
      <c r="PD376" s="3"/>
      <c r="PE376" s="3"/>
    </row>
    <row r="377" spans="1:421" s="469" customFormat="1" ht="111" customHeight="1">
      <c r="A377" s="677">
        <v>36</v>
      </c>
      <c r="B377" s="600">
        <v>7000024508</v>
      </c>
      <c r="C377" s="600">
        <v>2550</v>
      </c>
      <c r="D377" s="600">
        <v>120</v>
      </c>
      <c r="E377" s="600">
        <v>310</v>
      </c>
      <c r="F377" s="600" t="s">
        <v>527</v>
      </c>
      <c r="G377" s="599">
        <v>100044182</v>
      </c>
      <c r="H377" s="321"/>
      <c r="I377" s="322"/>
      <c r="J377" s="321"/>
      <c r="K377" s="320"/>
      <c r="L377" s="600" t="s">
        <v>571</v>
      </c>
      <c r="M377" s="600" t="s">
        <v>219</v>
      </c>
      <c r="N377" s="600">
        <v>52</v>
      </c>
      <c r="O377" s="465"/>
      <c r="P377" s="601">
        <v>18</v>
      </c>
      <c r="Q377" s="318" t="str">
        <f t="shared" si="61"/>
        <v>INCLUDED</v>
      </c>
      <c r="R377" s="318" t="str">
        <f t="shared" si="50"/>
        <v>INCLUDED</v>
      </c>
      <c r="S377" s="318" t="str">
        <f t="shared" si="62"/>
        <v>INCLUDED</v>
      </c>
      <c r="T377" s="466">
        <f t="shared" si="52"/>
        <v>0</v>
      </c>
      <c r="U377" s="300">
        <f t="shared" si="53"/>
        <v>0</v>
      </c>
      <c r="V377" s="371">
        <f>Discount!$J$36</f>
        <v>0</v>
      </c>
      <c r="W377" s="300">
        <f t="shared" si="54"/>
        <v>0</v>
      </c>
      <c r="X377" s="301">
        <f t="shared" si="55"/>
        <v>0</v>
      </c>
      <c r="Y377" s="467">
        <f t="shared" si="56"/>
        <v>0</v>
      </c>
      <c r="Z377" s="546">
        <f t="shared" si="57"/>
        <v>0</v>
      </c>
      <c r="AA377" s="467">
        <f t="shared" si="58"/>
        <v>0</v>
      </c>
      <c r="AB377" s="468">
        <f t="shared" si="59"/>
        <v>0</v>
      </c>
      <c r="AC377" s="467">
        <f t="shared" si="60"/>
        <v>0</v>
      </c>
      <c r="AD377" s="468"/>
      <c r="AE377" s="550"/>
      <c r="AF377" s="6"/>
      <c r="AG377" s="6"/>
      <c r="AH377" s="6"/>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c r="FN377" s="3"/>
      <c r="FO377" s="3"/>
      <c r="FP377" s="3"/>
      <c r="FQ377" s="3"/>
      <c r="FR377" s="3"/>
      <c r="FS377" s="3"/>
      <c r="FT377" s="3"/>
      <c r="FU377" s="3"/>
      <c r="FV377" s="3"/>
      <c r="FW377" s="3"/>
      <c r="FX377" s="3"/>
      <c r="FY377" s="3"/>
      <c r="FZ377" s="3"/>
      <c r="GA377" s="3"/>
      <c r="GB377" s="3"/>
      <c r="GC377" s="3"/>
      <c r="GD377" s="3"/>
      <c r="GE377" s="3"/>
      <c r="GF377" s="3"/>
      <c r="GG377" s="3"/>
      <c r="GH377" s="3"/>
      <c r="GI377" s="3"/>
      <c r="GJ377" s="3"/>
      <c r="GK377" s="3"/>
      <c r="GL377" s="3"/>
      <c r="GM377" s="3"/>
      <c r="GN377" s="3"/>
      <c r="GO377" s="3"/>
      <c r="GP377" s="3"/>
      <c r="GQ377" s="3"/>
      <c r="GR377" s="3"/>
      <c r="GS377" s="3"/>
      <c r="GT377" s="3"/>
      <c r="GU377" s="3"/>
      <c r="GV377" s="3"/>
      <c r="GW377" s="3"/>
      <c r="GX377" s="3"/>
      <c r="GY377" s="3"/>
      <c r="GZ377" s="3"/>
      <c r="HA377" s="3"/>
      <c r="HB377" s="3"/>
      <c r="HC377" s="3"/>
      <c r="HD377" s="3"/>
      <c r="HE377" s="3"/>
      <c r="HF377" s="3"/>
      <c r="HG377" s="3"/>
      <c r="HH377" s="3"/>
      <c r="HI377" s="3"/>
      <c r="HJ377" s="3"/>
      <c r="HK377" s="3"/>
      <c r="HL377" s="3"/>
      <c r="HM377" s="3"/>
      <c r="HN377" s="3"/>
      <c r="HO377" s="3"/>
      <c r="HP377" s="3"/>
      <c r="HQ377" s="3"/>
      <c r="HR377" s="3"/>
      <c r="HS377" s="3"/>
      <c r="HT377" s="3"/>
      <c r="HU377" s="3"/>
      <c r="HV377" s="3"/>
      <c r="HW377" s="3"/>
      <c r="HX377" s="3"/>
      <c r="HY377" s="3"/>
      <c r="HZ377" s="3"/>
      <c r="IA377" s="3"/>
      <c r="IB377" s="3"/>
      <c r="IC377" s="3"/>
      <c r="ID377" s="3"/>
      <c r="IE377" s="3"/>
      <c r="IF377" s="3"/>
      <c r="IG377" s="3"/>
      <c r="IH377" s="3"/>
      <c r="II377" s="3"/>
      <c r="IJ377" s="3"/>
      <c r="IK377" s="3"/>
      <c r="IL377" s="3"/>
      <c r="IM377" s="3"/>
      <c r="IN377" s="3"/>
      <c r="IO377" s="3"/>
      <c r="IP377" s="3"/>
      <c r="IQ377" s="3"/>
      <c r="IR377" s="3"/>
      <c r="IS377" s="3"/>
      <c r="IT377" s="3"/>
      <c r="IU377" s="3"/>
      <c r="IV377" s="3"/>
      <c r="IW377" s="3"/>
      <c r="IX377" s="3"/>
      <c r="IY377" s="3"/>
      <c r="IZ377" s="3"/>
      <c r="JA377" s="3"/>
      <c r="JB377" s="3"/>
      <c r="JC377" s="3"/>
      <c r="JD377" s="3"/>
      <c r="JE377" s="3"/>
      <c r="JF377" s="3"/>
      <c r="JG377" s="3"/>
      <c r="JH377" s="3"/>
      <c r="JI377" s="3"/>
      <c r="JJ377" s="3"/>
      <c r="JK377" s="3"/>
      <c r="JL377" s="3"/>
      <c r="JM377" s="3"/>
      <c r="JN377" s="3"/>
      <c r="JO377" s="3"/>
      <c r="JP377" s="3"/>
      <c r="JQ377" s="3"/>
      <c r="JR377" s="3"/>
      <c r="JS377" s="3"/>
      <c r="JT377" s="3"/>
      <c r="JU377" s="3"/>
      <c r="JV377" s="3"/>
      <c r="JW377" s="3"/>
      <c r="JX377" s="3"/>
      <c r="JY377" s="3"/>
      <c r="JZ377" s="3"/>
      <c r="KA377" s="3"/>
      <c r="KB377" s="3"/>
      <c r="KC377" s="3"/>
      <c r="KD377" s="3"/>
      <c r="KE377" s="3"/>
      <c r="KF377" s="3"/>
      <c r="KG377" s="3"/>
      <c r="KH377" s="3"/>
      <c r="KI377" s="3"/>
      <c r="KJ377" s="3"/>
      <c r="KK377" s="3"/>
      <c r="KL377" s="3"/>
      <c r="KM377" s="3"/>
      <c r="KN377" s="3"/>
      <c r="KO377" s="3"/>
      <c r="KP377" s="3"/>
      <c r="KQ377" s="3"/>
      <c r="KR377" s="3"/>
      <c r="KS377" s="3"/>
      <c r="KT377" s="3"/>
      <c r="KU377" s="3"/>
      <c r="KV377" s="3"/>
      <c r="KW377" s="3"/>
      <c r="KX377" s="3"/>
      <c r="KY377" s="3"/>
      <c r="KZ377" s="3"/>
      <c r="LA377" s="3"/>
      <c r="LB377" s="3"/>
      <c r="LC377" s="3"/>
      <c r="LD377" s="3"/>
      <c r="LE377" s="3"/>
      <c r="LF377" s="3"/>
      <c r="LG377" s="3"/>
      <c r="LH377" s="3"/>
      <c r="LI377" s="3"/>
      <c r="LJ377" s="3"/>
      <c r="LK377" s="3"/>
      <c r="LL377" s="3"/>
      <c r="LM377" s="3"/>
      <c r="LN377" s="3"/>
      <c r="LO377" s="3"/>
      <c r="LP377" s="3"/>
      <c r="LQ377" s="3"/>
      <c r="LR377" s="3"/>
      <c r="LS377" s="3"/>
      <c r="LT377" s="3"/>
      <c r="LU377" s="3"/>
      <c r="LV377" s="3"/>
      <c r="LW377" s="3"/>
      <c r="LX377" s="3"/>
      <c r="LY377" s="3"/>
      <c r="LZ377" s="3"/>
      <c r="MA377" s="3"/>
      <c r="MB377" s="3"/>
      <c r="MC377" s="3"/>
      <c r="MD377" s="3"/>
      <c r="ME377" s="3"/>
      <c r="MF377" s="3"/>
      <c r="MG377" s="3"/>
      <c r="MH377" s="3"/>
      <c r="MI377" s="3"/>
      <c r="MJ377" s="3"/>
      <c r="MK377" s="3"/>
      <c r="ML377" s="3"/>
      <c r="MM377" s="3"/>
      <c r="MN377" s="3"/>
      <c r="MO377" s="3"/>
      <c r="MP377" s="3"/>
      <c r="MQ377" s="3"/>
      <c r="MR377" s="3"/>
      <c r="MS377" s="3"/>
      <c r="MT377" s="3"/>
      <c r="MU377" s="3"/>
      <c r="MV377" s="3"/>
      <c r="MW377" s="3"/>
      <c r="MX377" s="3"/>
      <c r="MY377" s="3"/>
      <c r="MZ377" s="3"/>
      <c r="NA377" s="3"/>
      <c r="NB377" s="3"/>
      <c r="NC377" s="3"/>
      <c r="ND377" s="3"/>
      <c r="NE377" s="3"/>
      <c r="NF377" s="3"/>
      <c r="NG377" s="3"/>
      <c r="NH377" s="3"/>
      <c r="NI377" s="3"/>
      <c r="NJ377" s="3"/>
      <c r="NK377" s="3"/>
      <c r="NL377" s="3"/>
      <c r="NM377" s="3"/>
      <c r="NN377" s="3"/>
      <c r="NO377" s="3"/>
      <c r="NP377" s="3"/>
      <c r="NQ377" s="3"/>
      <c r="NR377" s="3"/>
      <c r="NS377" s="3"/>
      <c r="NT377" s="3"/>
      <c r="NU377" s="3"/>
      <c r="NV377" s="3"/>
      <c r="NW377" s="3"/>
      <c r="NX377" s="3"/>
      <c r="NY377" s="3"/>
      <c r="NZ377" s="3"/>
      <c r="OA377" s="3"/>
      <c r="OB377" s="3"/>
      <c r="OC377" s="3"/>
      <c r="OD377" s="3"/>
      <c r="OE377" s="3"/>
      <c r="OF377" s="3"/>
      <c r="OG377" s="3"/>
      <c r="OH377" s="3"/>
      <c r="OI377" s="3"/>
      <c r="OJ377" s="3"/>
      <c r="OK377" s="3"/>
      <c r="OL377" s="3"/>
      <c r="OM377" s="3"/>
      <c r="ON377" s="3"/>
      <c r="OO377" s="3"/>
      <c r="OP377" s="3"/>
      <c r="OQ377" s="3"/>
      <c r="OR377" s="3"/>
      <c r="OS377" s="3"/>
      <c r="OT377" s="3"/>
      <c r="OU377" s="3"/>
      <c r="OV377" s="3"/>
      <c r="OW377" s="3"/>
      <c r="OX377" s="3"/>
      <c r="OY377" s="3"/>
      <c r="OZ377" s="3"/>
      <c r="PA377" s="3"/>
      <c r="PB377" s="3"/>
      <c r="PC377" s="3"/>
      <c r="PD377" s="3"/>
      <c r="PE377" s="3"/>
    </row>
    <row r="378" spans="1:421" s="469" customFormat="1" ht="111" customHeight="1">
      <c r="A378" s="677">
        <v>37</v>
      </c>
      <c r="B378" s="600">
        <v>7000024508</v>
      </c>
      <c r="C378" s="600">
        <v>2550</v>
      </c>
      <c r="D378" s="600">
        <v>120</v>
      </c>
      <c r="E378" s="600">
        <v>320</v>
      </c>
      <c r="F378" s="600" t="s">
        <v>527</v>
      </c>
      <c r="G378" s="599">
        <v>100044183</v>
      </c>
      <c r="H378" s="321"/>
      <c r="I378" s="322"/>
      <c r="J378" s="321"/>
      <c r="K378" s="320"/>
      <c r="L378" s="600" t="s">
        <v>572</v>
      </c>
      <c r="M378" s="600" t="s">
        <v>219</v>
      </c>
      <c r="N378" s="600">
        <v>20</v>
      </c>
      <c r="O378" s="465"/>
      <c r="P378" s="601">
        <v>18</v>
      </c>
      <c r="Q378" s="318" t="str">
        <f t="shared" si="61"/>
        <v>INCLUDED</v>
      </c>
      <c r="R378" s="318" t="str">
        <f t="shared" si="50"/>
        <v>INCLUDED</v>
      </c>
      <c r="S378" s="318" t="str">
        <f t="shared" si="62"/>
        <v>INCLUDED</v>
      </c>
      <c r="T378" s="466">
        <f t="shared" si="52"/>
        <v>0</v>
      </c>
      <c r="U378" s="300">
        <f t="shared" si="53"/>
        <v>0</v>
      </c>
      <c r="V378" s="371">
        <f>Discount!$J$36</f>
        <v>0</v>
      </c>
      <c r="W378" s="300">
        <f t="shared" si="54"/>
        <v>0</v>
      </c>
      <c r="X378" s="301">
        <f t="shared" si="55"/>
        <v>0</v>
      </c>
      <c r="Y378" s="467">
        <f t="shared" si="56"/>
        <v>0</v>
      </c>
      <c r="Z378" s="546">
        <f t="shared" si="57"/>
        <v>0</v>
      </c>
      <c r="AA378" s="467">
        <f t="shared" si="58"/>
        <v>0</v>
      </c>
      <c r="AB378" s="468">
        <f t="shared" si="59"/>
        <v>0</v>
      </c>
      <c r="AC378" s="467">
        <f t="shared" si="60"/>
        <v>0</v>
      </c>
      <c r="AD378" s="468"/>
      <c r="AE378" s="550"/>
      <c r="AF378" s="6"/>
      <c r="AG378" s="6"/>
      <c r="AH378" s="6"/>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c r="FN378" s="3"/>
      <c r="FO378" s="3"/>
      <c r="FP378" s="3"/>
      <c r="FQ378" s="3"/>
      <c r="FR378" s="3"/>
      <c r="FS378" s="3"/>
      <c r="FT378" s="3"/>
      <c r="FU378" s="3"/>
      <c r="FV378" s="3"/>
      <c r="FW378" s="3"/>
      <c r="FX378" s="3"/>
      <c r="FY378" s="3"/>
      <c r="FZ378" s="3"/>
      <c r="GA378" s="3"/>
      <c r="GB378" s="3"/>
      <c r="GC378" s="3"/>
      <c r="GD378" s="3"/>
      <c r="GE378" s="3"/>
      <c r="GF378" s="3"/>
      <c r="GG378" s="3"/>
      <c r="GH378" s="3"/>
      <c r="GI378" s="3"/>
      <c r="GJ378" s="3"/>
      <c r="GK378" s="3"/>
      <c r="GL378" s="3"/>
      <c r="GM378" s="3"/>
      <c r="GN378" s="3"/>
      <c r="GO378" s="3"/>
      <c r="GP378" s="3"/>
      <c r="GQ378" s="3"/>
      <c r="GR378" s="3"/>
      <c r="GS378" s="3"/>
      <c r="GT378" s="3"/>
      <c r="GU378" s="3"/>
      <c r="GV378" s="3"/>
      <c r="GW378" s="3"/>
      <c r="GX378" s="3"/>
      <c r="GY378" s="3"/>
      <c r="GZ378" s="3"/>
      <c r="HA378" s="3"/>
      <c r="HB378" s="3"/>
      <c r="HC378" s="3"/>
      <c r="HD378" s="3"/>
      <c r="HE378" s="3"/>
      <c r="HF378" s="3"/>
      <c r="HG378" s="3"/>
      <c r="HH378" s="3"/>
      <c r="HI378" s="3"/>
      <c r="HJ378" s="3"/>
      <c r="HK378" s="3"/>
      <c r="HL378" s="3"/>
      <c r="HM378" s="3"/>
      <c r="HN378" s="3"/>
      <c r="HO378" s="3"/>
      <c r="HP378" s="3"/>
      <c r="HQ378" s="3"/>
      <c r="HR378" s="3"/>
      <c r="HS378" s="3"/>
      <c r="HT378" s="3"/>
      <c r="HU378" s="3"/>
      <c r="HV378" s="3"/>
      <c r="HW378" s="3"/>
      <c r="HX378" s="3"/>
      <c r="HY378" s="3"/>
      <c r="HZ378" s="3"/>
      <c r="IA378" s="3"/>
      <c r="IB378" s="3"/>
      <c r="IC378" s="3"/>
      <c r="ID378" s="3"/>
      <c r="IE378" s="3"/>
      <c r="IF378" s="3"/>
      <c r="IG378" s="3"/>
      <c r="IH378" s="3"/>
      <c r="II378" s="3"/>
      <c r="IJ378" s="3"/>
      <c r="IK378" s="3"/>
      <c r="IL378" s="3"/>
      <c r="IM378" s="3"/>
      <c r="IN378" s="3"/>
      <c r="IO378" s="3"/>
      <c r="IP378" s="3"/>
      <c r="IQ378" s="3"/>
      <c r="IR378" s="3"/>
      <c r="IS378" s="3"/>
      <c r="IT378" s="3"/>
      <c r="IU378" s="3"/>
      <c r="IV378" s="3"/>
      <c r="IW378" s="3"/>
      <c r="IX378" s="3"/>
      <c r="IY378" s="3"/>
      <c r="IZ378" s="3"/>
      <c r="JA378" s="3"/>
      <c r="JB378" s="3"/>
      <c r="JC378" s="3"/>
      <c r="JD378" s="3"/>
      <c r="JE378" s="3"/>
      <c r="JF378" s="3"/>
      <c r="JG378" s="3"/>
      <c r="JH378" s="3"/>
      <c r="JI378" s="3"/>
      <c r="JJ378" s="3"/>
      <c r="JK378" s="3"/>
      <c r="JL378" s="3"/>
      <c r="JM378" s="3"/>
      <c r="JN378" s="3"/>
      <c r="JO378" s="3"/>
      <c r="JP378" s="3"/>
      <c r="JQ378" s="3"/>
      <c r="JR378" s="3"/>
      <c r="JS378" s="3"/>
      <c r="JT378" s="3"/>
      <c r="JU378" s="3"/>
      <c r="JV378" s="3"/>
      <c r="JW378" s="3"/>
      <c r="JX378" s="3"/>
      <c r="JY378" s="3"/>
      <c r="JZ378" s="3"/>
      <c r="KA378" s="3"/>
      <c r="KB378" s="3"/>
      <c r="KC378" s="3"/>
      <c r="KD378" s="3"/>
      <c r="KE378" s="3"/>
      <c r="KF378" s="3"/>
      <c r="KG378" s="3"/>
      <c r="KH378" s="3"/>
      <c r="KI378" s="3"/>
      <c r="KJ378" s="3"/>
      <c r="KK378" s="3"/>
      <c r="KL378" s="3"/>
      <c r="KM378" s="3"/>
      <c r="KN378" s="3"/>
      <c r="KO378" s="3"/>
      <c r="KP378" s="3"/>
      <c r="KQ378" s="3"/>
      <c r="KR378" s="3"/>
      <c r="KS378" s="3"/>
      <c r="KT378" s="3"/>
      <c r="KU378" s="3"/>
      <c r="KV378" s="3"/>
      <c r="KW378" s="3"/>
      <c r="KX378" s="3"/>
      <c r="KY378" s="3"/>
      <c r="KZ378" s="3"/>
      <c r="LA378" s="3"/>
      <c r="LB378" s="3"/>
      <c r="LC378" s="3"/>
      <c r="LD378" s="3"/>
      <c r="LE378" s="3"/>
      <c r="LF378" s="3"/>
      <c r="LG378" s="3"/>
      <c r="LH378" s="3"/>
      <c r="LI378" s="3"/>
      <c r="LJ378" s="3"/>
      <c r="LK378" s="3"/>
      <c r="LL378" s="3"/>
      <c r="LM378" s="3"/>
      <c r="LN378" s="3"/>
      <c r="LO378" s="3"/>
      <c r="LP378" s="3"/>
      <c r="LQ378" s="3"/>
      <c r="LR378" s="3"/>
      <c r="LS378" s="3"/>
      <c r="LT378" s="3"/>
      <c r="LU378" s="3"/>
      <c r="LV378" s="3"/>
      <c r="LW378" s="3"/>
      <c r="LX378" s="3"/>
      <c r="LY378" s="3"/>
      <c r="LZ378" s="3"/>
      <c r="MA378" s="3"/>
      <c r="MB378" s="3"/>
      <c r="MC378" s="3"/>
      <c r="MD378" s="3"/>
      <c r="ME378" s="3"/>
      <c r="MF378" s="3"/>
      <c r="MG378" s="3"/>
      <c r="MH378" s="3"/>
      <c r="MI378" s="3"/>
      <c r="MJ378" s="3"/>
      <c r="MK378" s="3"/>
      <c r="ML378" s="3"/>
      <c r="MM378" s="3"/>
      <c r="MN378" s="3"/>
      <c r="MO378" s="3"/>
      <c r="MP378" s="3"/>
      <c r="MQ378" s="3"/>
      <c r="MR378" s="3"/>
      <c r="MS378" s="3"/>
      <c r="MT378" s="3"/>
      <c r="MU378" s="3"/>
      <c r="MV378" s="3"/>
      <c r="MW378" s="3"/>
      <c r="MX378" s="3"/>
      <c r="MY378" s="3"/>
      <c r="MZ378" s="3"/>
      <c r="NA378" s="3"/>
      <c r="NB378" s="3"/>
      <c r="NC378" s="3"/>
      <c r="ND378" s="3"/>
      <c r="NE378" s="3"/>
      <c r="NF378" s="3"/>
      <c r="NG378" s="3"/>
      <c r="NH378" s="3"/>
      <c r="NI378" s="3"/>
      <c r="NJ378" s="3"/>
      <c r="NK378" s="3"/>
      <c r="NL378" s="3"/>
      <c r="NM378" s="3"/>
      <c r="NN378" s="3"/>
      <c r="NO378" s="3"/>
      <c r="NP378" s="3"/>
      <c r="NQ378" s="3"/>
      <c r="NR378" s="3"/>
      <c r="NS378" s="3"/>
      <c r="NT378" s="3"/>
      <c r="NU378" s="3"/>
      <c r="NV378" s="3"/>
      <c r="NW378" s="3"/>
      <c r="NX378" s="3"/>
      <c r="NY378" s="3"/>
      <c r="NZ378" s="3"/>
      <c r="OA378" s="3"/>
      <c r="OB378" s="3"/>
      <c r="OC378" s="3"/>
      <c r="OD378" s="3"/>
      <c r="OE378" s="3"/>
      <c r="OF378" s="3"/>
      <c r="OG378" s="3"/>
      <c r="OH378" s="3"/>
      <c r="OI378" s="3"/>
      <c r="OJ378" s="3"/>
      <c r="OK378" s="3"/>
      <c r="OL378" s="3"/>
      <c r="OM378" s="3"/>
      <c r="ON378" s="3"/>
      <c r="OO378" s="3"/>
      <c r="OP378" s="3"/>
      <c r="OQ378" s="3"/>
      <c r="OR378" s="3"/>
      <c r="OS378" s="3"/>
      <c r="OT378" s="3"/>
      <c r="OU378" s="3"/>
      <c r="OV378" s="3"/>
      <c r="OW378" s="3"/>
      <c r="OX378" s="3"/>
      <c r="OY378" s="3"/>
      <c r="OZ378" s="3"/>
      <c r="PA378" s="3"/>
      <c r="PB378" s="3"/>
      <c r="PC378" s="3"/>
      <c r="PD378" s="3"/>
      <c r="PE378" s="3"/>
    </row>
    <row r="379" spans="1:421" s="472" customFormat="1" ht="111" customHeight="1">
      <c r="A379" s="677">
        <v>38</v>
      </c>
      <c r="B379" s="600">
        <v>7000024508</v>
      </c>
      <c r="C379" s="600">
        <v>2550</v>
      </c>
      <c r="D379" s="600">
        <v>120</v>
      </c>
      <c r="E379" s="600">
        <v>330</v>
      </c>
      <c r="F379" s="600" t="s">
        <v>527</v>
      </c>
      <c r="G379" s="599">
        <v>100044184</v>
      </c>
      <c r="H379" s="321"/>
      <c r="I379" s="322"/>
      <c r="J379" s="321"/>
      <c r="K379" s="320"/>
      <c r="L379" s="600" t="s">
        <v>573</v>
      </c>
      <c r="M379" s="600" t="s">
        <v>219</v>
      </c>
      <c r="N379" s="600">
        <v>1</v>
      </c>
      <c r="O379" s="465"/>
      <c r="P379" s="601">
        <v>18</v>
      </c>
      <c r="Q379" s="318" t="str">
        <f t="shared" si="61"/>
        <v>INCLUDED</v>
      </c>
      <c r="R379" s="318" t="str">
        <f t="shared" si="50"/>
        <v>INCLUDED</v>
      </c>
      <c r="S379" s="318" t="str">
        <f t="shared" si="62"/>
        <v>INCLUDED</v>
      </c>
      <c r="T379" s="466">
        <f t="shared" si="52"/>
        <v>0</v>
      </c>
      <c r="U379" s="300">
        <f t="shared" si="53"/>
        <v>0</v>
      </c>
      <c r="V379" s="371">
        <f>Discount!$J$36</f>
        <v>0</v>
      </c>
      <c r="W379" s="300">
        <f t="shared" si="54"/>
        <v>0</v>
      </c>
      <c r="X379" s="301">
        <f t="shared" si="55"/>
        <v>0</v>
      </c>
      <c r="Y379" s="467">
        <f t="shared" si="56"/>
        <v>0</v>
      </c>
      <c r="Z379" s="546">
        <f t="shared" si="57"/>
        <v>0</v>
      </c>
      <c r="AA379" s="467">
        <f t="shared" si="58"/>
        <v>0</v>
      </c>
      <c r="AB379" s="468">
        <f t="shared" si="59"/>
        <v>0</v>
      </c>
      <c r="AC379" s="467">
        <f t="shared" si="60"/>
        <v>0</v>
      </c>
      <c r="AD379" s="468"/>
      <c r="AE379" s="550"/>
      <c r="AF379" s="6"/>
      <c r="AG379" s="6"/>
      <c r="AH379" s="6"/>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218"/>
      <c r="BI379" s="218"/>
      <c r="BJ379" s="218"/>
      <c r="BK379" s="218"/>
      <c r="BL379" s="218"/>
      <c r="BM379" s="218"/>
      <c r="BN379" s="218"/>
      <c r="BO379" s="218"/>
      <c r="BP379" s="218"/>
      <c r="BQ379" s="218"/>
      <c r="BR379" s="218"/>
      <c r="BS379" s="218"/>
      <c r="BT379" s="218"/>
      <c r="BU379" s="218"/>
      <c r="BV379" s="218"/>
      <c r="BW379" s="218"/>
      <c r="BX379" s="218"/>
      <c r="BY379" s="218"/>
      <c r="BZ379" s="218"/>
      <c r="CA379" s="218"/>
      <c r="CB379" s="218"/>
      <c r="CC379" s="218"/>
      <c r="CD379" s="218"/>
      <c r="CE379" s="218"/>
      <c r="CF379" s="218"/>
      <c r="CG379" s="218"/>
      <c r="CH379" s="218"/>
      <c r="CI379" s="218"/>
      <c r="CJ379" s="218"/>
      <c r="CK379" s="218"/>
      <c r="CL379" s="218"/>
      <c r="CM379" s="218"/>
      <c r="CN379" s="218"/>
      <c r="CO379" s="218"/>
      <c r="CP379" s="218"/>
      <c r="CQ379" s="218"/>
      <c r="CR379" s="218"/>
      <c r="CS379" s="218"/>
      <c r="CT379" s="218"/>
      <c r="CU379" s="218"/>
      <c r="CV379" s="218"/>
      <c r="CW379" s="218"/>
      <c r="CX379" s="218"/>
      <c r="CY379" s="218"/>
      <c r="CZ379" s="218"/>
      <c r="DA379" s="218"/>
      <c r="DB379" s="218"/>
      <c r="DC379" s="218"/>
      <c r="DD379" s="218"/>
      <c r="DE379" s="218"/>
      <c r="DF379" s="218"/>
      <c r="DG379" s="218"/>
      <c r="DH379" s="218"/>
      <c r="DI379" s="218"/>
      <c r="DJ379" s="218"/>
      <c r="DK379" s="218"/>
      <c r="DL379" s="218"/>
      <c r="DM379" s="218"/>
      <c r="DN379" s="218"/>
      <c r="DO379" s="218"/>
      <c r="DP379" s="218"/>
      <c r="DQ379" s="218"/>
      <c r="DR379" s="218"/>
      <c r="DS379" s="218"/>
      <c r="DT379" s="218"/>
      <c r="DU379" s="218"/>
      <c r="DV379" s="218"/>
      <c r="DW379" s="218"/>
      <c r="DX379" s="218"/>
      <c r="DY379" s="218"/>
      <c r="DZ379" s="218"/>
      <c r="EA379" s="218"/>
      <c r="EB379" s="218"/>
      <c r="EC379" s="218"/>
      <c r="ED379" s="218"/>
      <c r="EE379" s="218"/>
      <c r="EF379" s="218"/>
      <c r="EG379" s="218"/>
      <c r="EH379" s="218"/>
      <c r="EI379" s="218"/>
      <c r="EJ379" s="218"/>
      <c r="EK379" s="218"/>
      <c r="EL379" s="218"/>
      <c r="EM379" s="218"/>
      <c r="EN379" s="218"/>
      <c r="EO379" s="218"/>
      <c r="EP379" s="218"/>
      <c r="EQ379" s="218"/>
      <c r="ER379" s="218"/>
      <c r="ES379" s="218"/>
      <c r="ET379" s="218"/>
      <c r="EU379" s="218"/>
      <c r="EV379" s="218"/>
      <c r="EW379" s="218"/>
      <c r="EX379" s="218"/>
      <c r="EY379" s="218"/>
      <c r="EZ379" s="218"/>
      <c r="FA379" s="218"/>
      <c r="FB379" s="218"/>
      <c r="FC379" s="218"/>
      <c r="FD379" s="218"/>
      <c r="FE379" s="218"/>
      <c r="FF379" s="218"/>
      <c r="FG379" s="218"/>
      <c r="FH379" s="218"/>
      <c r="FI379" s="218"/>
      <c r="FJ379" s="218"/>
      <c r="FK379" s="218"/>
      <c r="FL379" s="218"/>
      <c r="FM379" s="218"/>
      <c r="FN379" s="218"/>
      <c r="FO379" s="218"/>
      <c r="FP379" s="218"/>
      <c r="FQ379" s="218"/>
      <c r="FR379" s="218"/>
      <c r="FS379" s="218"/>
      <c r="FT379" s="218"/>
      <c r="FU379" s="218"/>
      <c r="FV379" s="218"/>
      <c r="FW379" s="218"/>
      <c r="FX379" s="218"/>
      <c r="FY379" s="218"/>
      <c r="FZ379" s="218"/>
      <c r="GA379" s="218"/>
      <c r="GB379" s="218"/>
      <c r="GC379" s="218"/>
      <c r="GD379" s="218"/>
      <c r="GE379" s="218"/>
      <c r="GF379" s="218"/>
      <c r="GG379" s="218"/>
      <c r="GH379" s="218"/>
      <c r="GI379" s="218"/>
      <c r="GJ379" s="218"/>
      <c r="GK379" s="218"/>
      <c r="GL379" s="218"/>
      <c r="GM379" s="218"/>
      <c r="GN379" s="218"/>
      <c r="GO379" s="218"/>
      <c r="GP379" s="218"/>
      <c r="GQ379" s="218"/>
      <c r="GR379" s="218"/>
      <c r="GS379" s="218"/>
      <c r="GT379" s="218"/>
      <c r="GU379" s="218"/>
      <c r="GV379" s="218"/>
      <c r="GW379" s="218"/>
      <c r="GX379" s="218"/>
      <c r="GY379" s="218"/>
      <c r="GZ379" s="218"/>
      <c r="HA379" s="218"/>
      <c r="HB379" s="218"/>
      <c r="HC379" s="218"/>
      <c r="HD379" s="218"/>
      <c r="HE379" s="218"/>
      <c r="HF379" s="218"/>
      <c r="HG379" s="218"/>
      <c r="HH379" s="218"/>
      <c r="HI379" s="218"/>
      <c r="HJ379" s="218"/>
      <c r="HK379" s="218"/>
      <c r="HL379" s="218"/>
      <c r="HM379" s="218"/>
      <c r="HN379" s="218"/>
      <c r="HO379" s="218"/>
      <c r="HP379" s="218"/>
      <c r="HQ379" s="218"/>
      <c r="HR379" s="218"/>
      <c r="HS379" s="218"/>
      <c r="HT379" s="218"/>
      <c r="HU379" s="218"/>
      <c r="HV379" s="218"/>
      <c r="HW379" s="218"/>
      <c r="HX379" s="218"/>
      <c r="HY379" s="218"/>
      <c r="HZ379" s="218"/>
      <c r="IA379" s="218"/>
      <c r="IB379" s="218"/>
      <c r="IC379" s="218"/>
      <c r="ID379" s="218"/>
      <c r="IE379" s="218"/>
      <c r="IF379" s="218"/>
      <c r="IG379" s="218"/>
      <c r="IH379" s="218"/>
      <c r="II379" s="218"/>
      <c r="IJ379" s="218"/>
      <c r="IK379" s="218"/>
      <c r="IL379" s="218"/>
      <c r="IM379" s="218"/>
      <c r="IN379" s="218"/>
      <c r="IO379" s="218"/>
      <c r="IP379" s="218"/>
      <c r="IQ379" s="218"/>
      <c r="IR379" s="218"/>
      <c r="IS379" s="218"/>
      <c r="IT379" s="218"/>
      <c r="IU379" s="218"/>
      <c r="IV379" s="218"/>
      <c r="IW379" s="218"/>
      <c r="IX379" s="218"/>
      <c r="IY379" s="218"/>
      <c r="IZ379" s="218"/>
      <c r="JA379" s="218"/>
      <c r="JB379" s="218"/>
      <c r="JC379" s="218"/>
      <c r="JD379" s="218"/>
      <c r="JE379" s="218"/>
      <c r="JF379" s="218"/>
      <c r="JG379" s="218"/>
      <c r="JH379" s="218"/>
      <c r="JI379" s="218"/>
      <c r="JJ379" s="218"/>
      <c r="JK379" s="218"/>
      <c r="JL379" s="218"/>
      <c r="JM379" s="218"/>
      <c r="JN379" s="218"/>
      <c r="JO379" s="218"/>
      <c r="JP379" s="218"/>
      <c r="JQ379" s="218"/>
      <c r="JR379" s="218"/>
      <c r="JS379" s="218"/>
      <c r="JT379" s="218"/>
      <c r="JU379" s="218"/>
      <c r="JV379" s="218"/>
      <c r="JW379" s="218"/>
      <c r="JX379" s="218"/>
      <c r="JY379" s="218"/>
      <c r="JZ379" s="218"/>
      <c r="KA379" s="218"/>
      <c r="KB379" s="218"/>
      <c r="KC379" s="218"/>
      <c r="KD379" s="218"/>
      <c r="KE379" s="218"/>
      <c r="KF379" s="218"/>
      <c r="KG379" s="218"/>
      <c r="KH379" s="218"/>
      <c r="KI379" s="218"/>
      <c r="KJ379" s="218"/>
      <c r="KK379" s="218"/>
      <c r="KL379" s="218"/>
      <c r="KM379" s="218"/>
      <c r="KN379" s="218"/>
      <c r="KO379" s="218"/>
      <c r="KP379" s="218"/>
      <c r="KQ379" s="218"/>
      <c r="KR379" s="218"/>
      <c r="KS379" s="218"/>
      <c r="KT379" s="218"/>
      <c r="KU379" s="218"/>
      <c r="KV379" s="218"/>
      <c r="KW379" s="218"/>
      <c r="KX379" s="218"/>
      <c r="KY379" s="218"/>
      <c r="KZ379" s="218"/>
      <c r="LA379" s="218"/>
      <c r="LB379" s="218"/>
      <c r="LC379" s="218"/>
      <c r="LD379" s="218"/>
      <c r="LE379" s="218"/>
      <c r="LF379" s="218"/>
      <c r="LG379" s="218"/>
      <c r="LH379" s="218"/>
      <c r="LI379" s="218"/>
      <c r="LJ379" s="218"/>
      <c r="LK379" s="218"/>
      <c r="LL379" s="218"/>
      <c r="LM379" s="218"/>
      <c r="LN379" s="218"/>
      <c r="LO379" s="218"/>
      <c r="LP379" s="218"/>
      <c r="LQ379" s="218"/>
      <c r="LR379" s="218"/>
      <c r="LS379" s="218"/>
      <c r="LT379" s="218"/>
      <c r="LU379" s="218"/>
      <c r="LV379" s="218"/>
      <c r="LW379" s="218"/>
      <c r="LX379" s="218"/>
      <c r="LY379" s="218"/>
      <c r="LZ379" s="218"/>
      <c r="MA379" s="218"/>
      <c r="MB379" s="218"/>
      <c r="MC379" s="218"/>
      <c r="MD379" s="218"/>
      <c r="ME379" s="218"/>
      <c r="MF379" s="218"/>
      <c r="MG379" s="218"/>
      <c r="MH379" s="218"/>
      <c r="MI379" s="218"/>
      <c r="MJ379" s="218"/>
      <c r="MK379" s="218"/>
      <c r="ML379" s="218"/>
      <c r="MM379" s="218"/>
      <c r="MN379" s="218"/>
      <c r="MO379" s="218"/>
      <c r="MP379" s="218"/>
      <c r="MQ379" s="218"/>
      <c r="MR379" s="218"/>
      <c r="MS379" s="218"/>
      <c r="MT379" s="218"/>
      <c r="MU379" s="218"/>
      <c r="MV379" s="218"/>
      <c r="MW379" s="218"/>
      <c r="MX379" s="218"/>
      <c r="MY379" s="218"/>
      <c r="MZ379" s="218"/>
      <c r="NA379" s="218"/>
      <c r="NB379" s="218"/>
      <c r="NC379" s="218"/>
      <c r="ND379" s="218"/>
      <c r="NE379" s="218"/>
      <c r="NF379" s="218"/>
      <c r="NG379" s="218"/>
      <c r="NH379" s="218"/>
      <c r="NI379" s="218"/>
      <c r="NJ379" s="218"/>
      <c r="NK379" s="218"/>
      <c r="NL379" s="218"/>
      <c r="NM379" s="218"/>
      <c r="NN379" s="218"/>
      <c r="NO379" s="218"/>
      <c r="NP379" s="218"/>
      <c r="NQ379" s="218"/>
      <c r="NR379" s="218"/>
      <c r="NS379" s="218"/>
      <c r="NT379" s="218"/>
      <c r="NU379" s="218"/>
      <c r="NV379" s="218"/>
      <c r="NW379" s="218"/>
      <c r="NX379" s="218"/>
      <c r="NY379" s="218"/>
      <c r="NZ379" s="218"/>
      <c r="OA379" s="218"/>
      <c r="OB379" s="218"/>
      <c r="OC379" s="218"/>
      <c r="OD379" s="218"/>
      <c r="OE379" s="218"/>
      <c r="OF379" s="218"/>
      <c r="OG379" s="218"/>
      <c r="OH379" s="218"/>
      <c r="OI379" s="218"/>
      <c r="OJ379" s="218"/>
      <c r="OK379" s="218"/>
      <c r="OL379" s="218"/>
      <c r="OM379" s="218"/>
      <c r="ON379" s="218"/>
      <c r="OO379" s="218"/>
      <c r="OP379" s="218"/>
      <c r="OQ379" s="218"/>
      <c r="OR379" s="218"/>
      <c r="OS379" s="218"/>
      <c r="OT379" s="218"/>
      <c r="OU379" s="218"/>
      <c r="OV379" s="218"/>
      <c r="OW379" s="218"/>
      <c r="OX379" s="218"/>
      <c r="OY379" s="218"/>
      <c r="OZ379" s="218"/>
      <c r="PA379" s="218"/>
      <c r="PB379" s="218"/>
      <c r="PC379" s="218"/>
      <c r="PD379" s="218"/>
      <c r="PE379" s="218"/>
    </row>
    <row r="380" spans="1:421" s="472" customFormat="1" ht="111" customHeight="1">
      <c r="A380" s="677">
        <v>39</v>
      </c>
      <c r="B380" s="600">
        <v>7000024508</v>
      </c>
      <c r="C380" s="600">
        <v>2550</v>
      </c>
      <c r="D380" s="600">
        <v>120</v>
      </c>
      <c r="E380" s="600">
        <v>340</v>
      </c>
      <c r="F380" s="600" t="s">
        <v>527</v>
      </c>
      <c r="G380" s="599">
        <v>100044185</v>
      </c>
      <c r="H380" s="321"/>
      <c r="I380" s="322"/>
      <c r="J380" s="321"/>
      <c r="K380" s="320"/>
      <c r="L380" s="600" t="s">
        <v>574</v>
      </c>
      <c r="M380" s="600" t="s">
        <v>219</v>
      </c>
      <c r="N380" s="600">
        <v>32</v>
      </c>
      <c r="O380" s="465"/>
      <c r="P380" s="601">
        <v>18</v>
      </c>
      <c r="Q380" s="318" t="str">
        <f t="shared" si="61"/>
        <v>INCLUDED</v>
      </c>
      <c r="R380" s="318" t="str">
        <f t="shared" si="50"/>
        <v>INCLUDED</v>
      </c>
      <c r="S380" s="318" t="str">
        <f t="shared" si="62"/>
        <v>INCLUDED</v>
      </c>
      <c r="T380" s="466">
        <f t="shared" si="52"/>
        <v>0</v>
      </c>
      <c r="U380" s="300">
        <f t="shared" si="53"/>
        <v>0</v>
      </c>
      <c r="V380" s="371">
        <f>Discount!$J$36</f>
        <v>0</v>
      </c>
      <c r="W380" s="300">
        <f t="shared" si="54"/>
        <v>0</v>
      </c>
      <c r="X380" s="301">
        <f t="shared" si="55"/>
        <v>0</v>
      </c>
      <c r="Y380" s="467">
        <f t="shared" si="56"/>
        <v>0</v>
      </c>
      <c r="Z380" s="546">
        <f t="shared" si="57"/>
        <v>0</v>
      </c>
      <c r="AA380" s="467">
        <f t="shared" si="58"/>
        <v>0</v>
      </c>
      <c r="AB380" s="468">
        <f t="shared" si="59"/>
        <v>0</v>
      </c>
      <c r="AC380" s="467">
        <f t="shared" si="60"/>
        <v>0</v>
      </c>
      <c r="AD380" s="468"/>
      <c r="AE380" s="550"/>
      <c r="AF380" s="6"/>
      <c r="AG380" s="6"/>
      <c r="AH380" s="6"/>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218"/>
      <c r="BI380" s="218"/>
      <c r="BJ380" s="218"/>
      <c r="BK380" s="218"/>
      <c r="BL380" s="218"/>
      <c r="BM380" s="218"/>
      <c r="BN380" s="218"/>
      <c r="BO380" s="218"/>
      <c r="BP380" s="218"/>
      <c r="BQ380" s="218"/>
      <c r="BR380" s="218"/>
      <c r="BS380" s="218"/>
      <c r="BT380" s="218"/>
      <c r="BU380" s="218"/>
      <c r="BV380" s="218"/>
      <c r="BW380" s="218"/>
      <c r="BX380" s="218"/>
      <c r="BY380" s="218"/>
      <c r="BZ380" s="218"/>
      <c r="CA380" s="218"/>
      <c r="CB380" s="218"/>
      <c r="CC380" s="218"/>
      <c r="CD380" s="218"/>
      <c r="CE380" s="218"/>
      <c r="CF380" s="218"/>
      <c r="CG380" s="218"/>
      <c r="CH380" s="218"/>
      <c r="CI380" s="218"/>
      <c r="CJ380" s="218"/>
      <c r="CK380" s="218"/>
      <c r="CL380" s="218"/>
      <c r="CM380" s="218"/>
      <c r="CN380" s="218"/>
      <c r="CO380" s="218"/>
      <c r="CP380" s="218"/>
      <c r="CQ380" s="218"/>
      <c r="CR380" s="218"/>
      <c r="CS380" s="218"/>
      <c r="CT380" s="218"/>
      <c r="CU380" s="218"/>
      <c r="CV380" s="218"/>
      <c r="CW380" s="218"/>
      <c r="CX380" s="218"/>
      <c r="CY380" s="218"/>
      <c r="CZ380" s="218"/>
      <c r="DA380" s="218"/>
      <c r="DB380" s="218"/>
      <c r="DC380" s="218"/>
      <c r="DD380" s="218"/>
      <c r="DE380" s="218"/>
      <c r="DF380" s="218"/>
      <c r="DG380" s="218"/>
      <c r="DH380" s="218"/>
      <c r="DI380" s="218"/>
      <c r="DJ380" s="218"/>
      <c r="DK380" s="218"/>
      <c r="DL380" s="218"/>
      <c r="DM380" s="218"/>
      <c r="DN380" s="218"/>
      <c r="DO380" s="218"/>
      <c r="DP380" s="218"/>
      <c r="DQ380" s="218"/>
      <c r="DR380" s="218"/>
      <c r="DS380" s="218"/>
      <c r="DT380" s="218"/>
      <c r="DU380" s="218"/>
      <c r="DV380" s="218"/>
      <c r="DW380" s="218"/>
      <c r="DX380" s="218"/>
      <c r="DY380" s="218"/>
      <c r="DZ380" s="218"/>
      <c r="EA380" s="218"/>
      <c r="EB380" s="218"/>
      <c r="EC380" s="218"/>
      <c r="ED380" s="218"/>
      <c r="EE380" s="218"/>
      <c r="EF380" s="218"/>
      <c r="EG380" s="218"/>
      <c r="EH380" s="218"/>
      <c r="EI380" s="218"/>
      <c r="EJ380" s="218"/>
      <c r="EK380" s="218"/>
      <c r="EL380" s="218"/>
      <c r="EM380" s="218"/>
      <c r="EN380" s="218"/>
      <c r="EO380" s="218"/>
      <c r="EP380" s="218"/>
      <c r="EQ380" s="218"/>
      <c r="ER380" s="218"/>
      <c r="ES380" s="218"/>
      <c r="ET380" s="218"/>
      <c r="EU380" s="218"/>
      <c r="EV380" s="218"/>
      <c r="EW380" s="218"/>
      <c r="EX380" s="218"/>
      <c r="EY380" s="218"/>
      <c r="EZ380" s="218"/>
      <c r="FA380" s="218"/>
      <c r="FB380" s="218"/>
      <c r="FC380" s="218"/>
      <c r="FD380" s="218"/>
      <c r="FE380" s="218"/>
      <c r="FF380" s="218"/>
      <c r="FG380" s="218"/>
      <c r="FH380" s="218"/>
      <c r="FI380" s="218"/>
      <c r="FJ380" s="218"/>
      <c r="FK380" s="218"/>
      <c r="FL380" s="218"/>
      <c r="FM380" s="218"/>
      <c r="FN380" s="218"/>
      <c r="FO380" s="218"/>
      <c r="FP380" s="218"/>
      <c r="FQ380" s="218"/>
      <c r="FR380" s="218"/>
      <c r="FS380" s="218"/>
      <c r="FT380" s="218"/>
      <c r="FU380" s="218"/>
      <c r="FV380" s="218"/>
      <c r="FW380" s="218"/>
      <c r="FX380" s="218"/>
      <c r="FY380" s="218"/>
      <c r="FZ380" s="218"/>
      <c r="GA380" s="218"/>
      <c r="GB380" s="218"/>
      <c r="GC380" s="218"/>
      <c r="GD380" s="218"/>
      <c r="GE380" s="218"/>
      <c r="GF380" s="218"/>
      <c r="GG380" s="218"/>
      <c r="GH380" s="218"/>
      <c r="GI380" s="218"/>
      <c r="GJ380" s="218"/>
      <c r="GK380" s="218"/>
      <c r="GL380" s="218"/>
      <c r="GM380" s="218"/>
      <c r="GN380" s="218"/>
      <c r="GO380" s="218"/>
      <c r="GP380" s="218"/>
      <c r="GQ380" s="218"/>
      <c r="GR380" s="218"/>
      <c r="GS380" s="218"/>
      <c r="GT380" s="218"/>
      <c r="GU380" s="218"/>
      <c r="GV380" s="218"/>
      <c r="GW380" s="218"/>
      <c r="GX380" s="218"/>
      <c r="GY380" s="218"/>
      <c r="GZ380" s="218"/>
      <c r="HA380" s="218"/>
      <c r="HB380" s="218"/>
      <c r="HC380" s="218"/>
      <c r="HD380" s="218"/>
      <c r="HE380" s="218"/>
      <c r="HF380" s="218"/>
      <c r="HG380" s="218"/>
      <c r="HH380" s="218"/>
      <c r="HI380" s="218"/>
      <c r="HJ380" s="218"/>
      <c r="HK380" s="218"/>
      <c r="HL380" s="218"/>
      <c r="HM380" s="218"/>
      <c r="HN380" s="218"/>
      <c r="HO380" s="218"/>
      <c r="HP380" s="218"/>
      <c r="HQ380" s="218"/>
      <c r="HR380" s="218"/>
      <c r="HS380" s="218"/>
      <c r="HT380" s="218"/>
      <c r="HU380" s="218"/>
      <c r="HV380" s="218"/>
      <c r="HW380" s="218"/>
      <c r="HX380" s="218"/>
      <c r="HY380" s="218"/>
      <c r="HZ380" s="218"/>
      <c r="IA380" s="218"/>
      <c r="IB380" s="218"/>
      <c r="IC380" s="218"/>
      <c r="ID380" s="218"/>
      <c r="IE380" s="218"/>
      <c r="IF380" s="218"/>
      <c r="IG380" s="218"/>
      <c r="IH380" s="218"/>
      <c r="II380" s="218"/>
      <c r="IJ380" s="218"/>
      <c r="IK380" s="218"/>
      <c r="IL380" s="218"/>
      <c r="IM380" s="218"/>
      <c r="IN380" s="218"/>
      <c r="IO380" s="218"/>
      <c r="IP380" s="218"/>
      <c r="IQ380" s="218"/>
      <c r="IR380" s="218"/>
      <c r="IS380" s="218"/>
      <c r="IT380" s="218"/>
      <c r="IU380" s="218"/>
      <c r="IV380" s="218"/>
      <c r="IW380" s="218"/>
      <c r="IX380" s="218"/>
      <c r="IY380" s="218"/>
      <c r="IZ380" s="218"/>
      <c r="JA380" s="218"/>
      <c r="JB380" s="218"/>
      <c r="JC380" s="218"/>
      <c r="JD380" s="218"/>
      <c r="JE380" s="218"/>
      <c r="JF380" s="218"/>
      <c r="JG380" s="218"/>
      <c r="JH380" s="218"/>
      <c r="JI380" s="218"/>
      <c r="JJ380" s="218"/>
      <c r="JK380" s="218"/>
      <c r="JL380" s="218"/>
      <c r="JM380" s="218"/>
      <c r="JN380" s="218"/>
      <c r="JO380" s="218"/>
      <c r="JP380" s="218"/>
      <c r="JQ380" s="218"/>
      <c r="JR380" s="218"/>
      <c r="JS380" s="218"/>
      <c r="JT380" s="218"/>
      <c r="JU380" s="218"/>
      <c r="JV380" s="218"/>
      <c r="JW380" s="218"/>
      <c r="JX380" s="218"/>
      <c r="JY380" s="218"/>
      <c r="JZ380" s="218"/>
      <c r="KA380" s="218"/>
      <c r="KB380" s="218"/>
      <c r="KC380" s="218"/>
      <c r="KD380" s="218"/>
      <c r="KE380" s="218"/>
      <c r="KF380" s="218"/>
      <c r="KG380" s="218"/>
      <c r="KH380" s="218"/>
      <c r="KI380" s="218"/>
      <c r="KJ380" s="218"/>
      <c r="KK380" s="218"/>
      <c r="KL380" s="218"/>
      <c r="KM380" s="218"/>
      <c r="KN380" s="218"/>
      <c r="KO380" s="218"/>
      <c r="KP380" s="218"/>
      <c r="KQ380" s="218"/>
      <c r="KR380" s="218"/>
      <c r="KS380" s="218"/>
      <c r="KT380" s="218"/>
      <c r="KU380" s="218"/>
      <c r="KV380" s="218"/>
      <c r="KW380" s="218"/>
      <c r="KX380" s="218"/>
      <c r="KY380" s="218"/>
      <c r="KZ380" s="218"/>
      <c r="LA380" s="218"/>
      <c r="LB380" s="218"/>
      <c r="LC380" s="218"/>
      <c r="LD380" s="218"/>
      <c r="LE380" s="218"/>
      <c r="LF380" s="218"/>
      <c r="LG380" s="218"/>
      <c r="LH380" s="218"/>
      <c r="LI380" s="218"/>
      <c r="LJ380" s="218"/>
      <c r="LK380" s="218"/>
      <c r="LL380" s="218"/>
      <c r="LM380" s="218"/>
      <c r="LN380" s="218"/>
      <c r="LO380" s="218"/>
      <c r="LP380" s="218"/>
      <c r="LQ380" s="218"/>
      <c r="LR380" s="218"/>
      <c r="LS380" s="218"/>
      <c r="LT380" s="218"/>
      <c r="LU380" s="218"/>
      <c r="LV380" s="218"/>
      <c r="LW380" s="218"/>
      <c r="LX380" s="218"/>
      <c r="LY380" s="218"/>
      <c r="LZ380" s="218"/>
      <c r="MA380" s="218"/>
      <c r="MB380" s="218"/>
      <c r="MC380" s="218"/>
      <c r="MD380" s="218"/>
      <c r="ME380" s="218"/>
      <c r="MF380" s="218"/>
      <c r="MG380" s="218"/>
      <c r="MH380" s="218"/>
      <c r="MI380" s="218"/>
      <c r="MJ380" s="218"/>
      <c r="MK380" s="218"/>
      <c r="ML380" s="218"/>
      <c r="MM380" s="218"/>
      <c r="MN380" s="218"/>
      <c r="MO380" s="218"/>
      <c r="MP380" s="218"/>
      <c r="MQ380" s="218"/>
      <c r="MR380" s="218"/>
      <c r="MS380" s="218"/>
      <c r="MT380" s="218"/>
      <c r="MU380" s="218"/>
      <c r="MV380" s="218"/>
      <c r="MW380" s="218"/>
      <c r="MX380" s="218"/>
      <c r="MY380" s="218"/>
      <c r="MZ380" s="218"/>
      <c r="NA380" s="218"/>
      <c r="NB380" s="218"/>
      <c r="NC380" s="218"/>
      <c r="ND380" s="218"/>
      <c r="NE380" s="218"/>
      <c r="NF380" s="218"/>
      <c r="NG380" s="218"/>
      <c r="NH380" s="218"/>
      <c r="NI380" s="218"/>
      <c r="NJ380" s="218"/>
      <c r="NK380" s="218"/>
      <c r="NL380" s="218"/>
      <c r="NM380" s="218"/>
      <c r="NN380" s="218"/>
      <c r="NO380" s="218"/>
      <c r="NP380" s="218"/>
      <c r="NQ380" s="218"/>
      <c r="NR380" s="218"/>
      <c r="NS380" s="218"/>
      <c r="NT380" s="218"/>
      <c r="NU380" s="218"/>
      <c r="NV380" s="218"/>
      <c r="NW380" s="218"/>
      <c r="NX380" s="218"/>
      <c r="NY380" s="218"/>
      <c r="NZ380" s="218"/>
      <c r="OA380" s="218"/>
      <c r="OB380" s="218"/>
      <c r="OC380" s="218"/>
      <c r="OD380" s="218"/>
      <c r="OE380" s="218"/>
      <c r="OF380" s="218"/>
      <c r="OG380" s="218"/>
      <c r="OH380" s="218"/>
      <c r="OI380" s="218"/>
      <c r="OJ380" s="218"/>
      <c r="OK380" s="218"/>
      <c r="OL380" s="218"/>
      <c r="OM380" s="218"/>
      <c r="ON380" s="218"/>
      <c r="OO380" s="218"/>
      <c r="OP380" s="218"/>
      <c r="OQ380" s="218"/>
      <c r="OR380" s="218"/>
      <c r="OS380" s="218"/>
      <c r="OT380" s="218"/>
      <c r="OU380" s="218"/>
      <c r="OV380" s="218"/>
      <c r="OW380" s="218"/>
      <c r="OX380" s="218"/>
      <c r="OY380" s="218"/>
      <c r="OZ380" s="218"/>
      <c r="PA380" s="218"/>
      <c r="PB380" s="218"/>
      <c r="PC380" s="218"/>
      <c r="PD380" s="218"/>
      <c r="PE380" s="218"/>
    </row>
    <row r="381" spans="1:421" s="472" customFormat="1" ht="111" customHeight="1">
      <c r="A381" s="677">
        <v>40</v>
      </c>
      <c r="B381" s="600">
        <v>7000024508</v>
      </c>
      <c r="C381" s="600">
        <v>2550</v>
      </c>
      <c r="D381" s="600">
        <v>120</v>
      </c>
      <c r="E381" s="600">
        <v>350</v>
      </c>
      <c r="F381" s="600" t="s">
        <v>527</v>
      </c>
      <c r="G381" s="599">
        <v>100044186</v>
      </c>
      <c r="H381" s="321"/>
      <c r="I381" s="322"/>
      <c r="J381" s="321"/>
      <c r="K381" s="320"/>
      <c r="L381" s="600" t="s">
        <v>575</v>
      </c>
      <c r="M381" s="600" t="s">
        <v>219</v>
      </c>
      <c r="N381" s="600">
        <v>8</v>
      </c>
      <c r="O381" s="465"/>
      <c r="P381" s="601">
        <v>18</v>
      </c>
      <c r="Q381" s="318" t="str">
        <f t="shared" si="61"/>
        <v>INCLUDED</v>
      </c>
      <c r="R381" s="318" t="str">
        <f t="shared" si="50"/>
        <v>INCLUDED</v>
      </c>
      <c r="S381" s="318" t="str">
        <f t="shared" si="62"/>
        <v>INCLUDED</v>
      </c>
      <c r="T381" s="466">
        <f t="shared" si="52"/>
        <v>0</v>
      </c>
      <c r="U381" s="300">
        <f t="shared" si="53"/>
        <v>0</v>
      </c>
      <c r="V381" s="371">
        <f>Discount!$J$36</f>
        <v>0</v>
      </c>
      <c r="W381" s="300">
        <f t="shared" si="54"/>
        <v>0</v>
      </c>
      <c r="X381" s="301">
        <f t="shared" si="55"/>
        <v>0</v>
      </c>
      <c r="Y381" s="467">
        <f t="shared" si="56"/>
        <v>0</v>
      </c>
      <c r="Z381" s="546">
        <f t="shared" si="57"/>
        <v>0</v>
      </c>
      <c r="AA381" s="467">
        <f t="shared" si="58"/>
        <v>0</v>
      </c>
      <c r="AB381" s="468">
        <f t="shared" si="59"/>
        <v>0</v>
      </c>
      <c r="AC381" s="467">
        <f t="shared" si="60"/>
        <v>0</v>
      </c>
      <c r="AD381" s="468"/>
      <c r="AE381" s="550"/>
      <c r="AF381" s="6"/>
      <c r="AG381" s="6"/>
      <c r="AH381" s="6"/>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218"/>
      <c r="BI381" s="218"/>
      <c r="BJ381" s="218"/>
      <c r="BK381" s="218"/>
      <c r="BL381" s="218"/>
      <c r="BM381" s="218"/>
      <c r="BN381" s="218"/>
      <c r="BO381" s="218"/>
      <c r="BP381" s="218"/>
      <c r="BQ381" s="218"/>
      <c r="BR381" s="218"/>
      <c r="BS381" s="218"/>
      <c r="BT381" s="218"/>
      <c r="BU381" s="218"/>
      <c r="BV381" s="218"/>
      <c r="BW381" s="218"/>
      <c r="BX381" s="218"/>
      <c r="BY381" s="218"/>
      <c r="BZ381" s="218"/>
      <c r="CA381" s="218"/>
      <c r="CB381" s="218"/>
      <c r="CC381" s="218"/>
      <c r="CD381" s="218"/>
      <c r="CE381" s="218"/>
      <c r="CF381" s="218"/>
      <c r="CG381" s="218"/>
      <c r="CH381" s="218"/>
      <c r="CI381" s="218"/>
      <c r="CJ381" s="218"/>
      <c r="CK381" s="218"/>
      <c r="CL381" s="218"/>
      <c r="CM381" s="218"/>
      <c r="CN381" s="218"/>
      <c r="CO381" s="218"/>
      <c r="CP381" s="218"/>
      <c r="CQ381" s="218"/>
      <c r="CR381" s="218"/>
      <c r="CS381" s="218"/>
      <c r="CT381" s="218"/>
      <c r="CU381" s="218"/>
      <c r="CV381" s="218"/>
      <c r="CW381" s="218"/>
      <c r="CX381" s="218"/>
      <c r="CY381" s="218"/>
      <c r="CZ381" s="218"/>
      <c r="DA381" s="218"/>
      <c r="DB381" s="218"/>
      <c r="DC381" s="218"/>
      <c r="DD381" s="218"/>
      <c r="DE381" s="218"/>
      <c r="DF381" s="218"/>
      <c r="DG381" s="218"/>
      <c r="DH381" s="218"/>
      <c r="DI381" s="218"/>
      <c r="DJ381" s="218"/>
      <c r="DK381" s="218"/>
      <c r="DL381" s="218"/>
      <c r="DM381" s="218"/>
      <c r="DN381" s="218"/>
      <c r="DO381" s="218"/>
      <c r="DP381" s="218"/>
      <c r="DQ381" s="218"/>
      <c r="DR381" s="218"/>
      <c r="DS381" s="218"/>
      <c r="DT381" s="218"/>
      <c r="DU381" s="218"/>
      <c r="DV381" s="218"/>
      <c r="DW381" s="218"/>
      <c r="DX381" s="218"/>
      <c r="DY381" s="218"/>
      <c r="DZ381" s="218"/>
      <c r="EA381" s="218"/>
      <c r="EB381" s="218"/>
      <c r="EC381" s="218"/>
      <c r="ED381" s="218"/>
      <c r="EE381" s="218"/>
      <c r="EF381" s="218"/>
      <c r="EG381" s="218"/>
      <c r="EH381" s="218"/>
      <c r="EI381" s="218"/>
      <c r="EJ381" s="218"/>
      <c r="EK381" s="218"/>
      <c r="EL381" s="218"/>
      <c r="EM381" s="218"/>
      <c r="EN381" s="218"/>
      <c r="EO381" s="218"/>
      <c r="EP381" s="218"/>
      <c r="EQ381" s="218"/>
      <c r="ER381" s="218"/>
      <c r="ES381" s="218"/>
      <c r="ET381" s="218"/>
      <c r="EU381" s="218"/>
      <c r="EV381" s="218"/>
      <c r="EW381" s="218"/>
      <c r="EX381" s="218"/>
      <c r="EY381" s="218"/>
      <c r="EZ381" s="218"/>
      <c r="FA381" s="218"/>
      <c r="FB381" s="218"/>
      <c r="FC381" s="218"/>
      <c r="FD381" s="218"/>
      <c r="FE381" s="218"/>
      <c r="FF381" s="218"/>
      <c r="FG381" s="218"/>
      <c r="FH381" s="218"/>
      <c r="FI381" s="218"/>
      <c r="FJ381" s="218"/>
      <c r="FK381" s="218"/>
      <c r="FL381" s="218"/>
      <c r="FM381" s="218"/>
      <c r="FN381" s="218"/>
      <c r="FO381" s="218"/>
      <c r="FP381" s="218"/>
      <c r="FQ381" s="218"/>
      <c r="FR381" s="218"/>
      <c r="FS381" s="218"/>
      <c r="FT381" s="218"/>
      <c r="FU381" s="218"/>
      <c r="FV381" s="218"/>
      <c r="FW381" s="218"/>
      <c r="FX381" s="218"/>
      <c r="FY381" s="218"/>
      <c r="FZ381" s="218"/>
      <c r="GA381" s="218"/>
      <c r="GB381" s="218"/>
      <c r="GC381" s="218"/>
      <c r="GD381" s="218"/>
      <c r="GE381" s="218"/>
      <c r="GF381" s="218"/>
      <c r="GG381" s="218"/>
      <c r="GH381" s="218"/>
      <c r="GI381" s="218"/>
      <c r="GJ381" s="218"/>
      <c r="GK381" s="218"/>
      <c r="GL381" s="218"/>
      <c r="GM381" s="218"/>
      <c r="GN381" s="218"/>
      <c r="GO381" s="218"/>
      <c r="GP381" s="218"/>
      <c r="GQ381" s="218"/>
      <c r="GR381" s="218"/>
      <c r="GS381" s="218"/>
      <c r="GT381" s="218"/>
      <c r="GU381" s="218"/>
      <c r="GV381" s="218"/>
      <c r="GW381" s="218"/>
      <c r="GX381" s="218"/>
      <c r="GY381" s="218"/>
      <c r="GZ381" s="218"/>
      <c r="HA381" s="218"/>
      <c r="HB381" s="218"/>
      <c r="HC381" s="218"/>
      <c r="HD381" s="218"/>
      <c r="HE381" s="218"/>
      <c r="HF381" s="218"/>
      <c r="HG381" s="218"/>
      <c r="HH381" s="218"/>
      <c r="HI381" s="218"/>
      <c r="HJ381" s="218"/>
      <c r="HK381" s="218"/>
      <c r="HL381" s="218"/>
      <c r="HM381" s="218"/>
      <c r="HN381" s="218"/>
      <c r="HO381" s="218"/>
      <c r="HP381" s="218"/>
      <c r="HQ381" s="218"/>
      <c r="HR381" s="218"/>
      <c r="HS381" s="218"/>
      <c r="HT381" s="218"/>
      <c r="HU381" s="218"/>
      <c r="HV381" s="218"/>
      <c r="HW381" s="218"/>
      <c r="HX381" s="218"/>
      <c r="HY381" s="218"/>
      <c r="HZ381" s="218"/>
      <c r="IA381" s="218"/>
      <c r="IB381" s="218"/>
      <c r="IC381" s="218"/>
      <c r="ID381" s="218"/>
      <c r="IE381" s="218"/>
      <c r="IF381" s="218"/>
      <c r="IG381" s="218"/>
      <c r="IH381" s="218"/>
      <c r="II381" s="218"/>
      <c r="IJ381" s="218"/>
      <c r="IK381" s="218"/>
      <c r="IL381" s="218"/>
      <c r="IM381" s="218"/>
      <c r="IN381" s="218"/>
      <c r="IO381" s="218"/>
      <c r="IP381" s="218"/>
      <c r="IQ381" s="218"/>
      <c r="IR381" s="218"/>
      <c r="IS381" s="218"/>
      <c r="IT381" s="218"/>
      <c r="IU381" s="218"/>
      <c r="IV381" s="218"/>
      <c r="IW381" s="218"/>
      <c r="IX381" s="218"/>
      <c r="IY381" s="218"/>
      <c r="IZ381" s="218"/>
      <c r="JA381" s="218"/>
      <c r="JB381" s="218"/>
      <c r="JC381" s="218"/>
      <c r="JD381" s="218"/>
      <c r="JE381" s="218"/>
      <c r="JF381" s="218"/>
      <c r="JG381" s="218"/>
      <c r="JH381" s="218"/>
      <c r="JI381" s="218"/>
      <c r="JJ381" s="218"/>
      <c r="JK381" s="218"/>
      <c r="JL381" s="218"/>
      <c r="JM381" s="218"/>
      <c r="JN381" s="218"/>
      <c r="JO381" s="218"/>
      <c r="JP381" s="218"/>
      <c r="JQ381" s="218"/>
      <c r="JR381" s="218"/>
      <c r="JS381" s="218"/>
      <c r="JT381" s="218"/>
      <c r="JU381" s="218"/>
      <c r="JV381" s="218"/>
      <c r="JW381" s="218"/>
      <c r="JX381" s="218"/>
      <c r="JY381" s="218"/>
      <c r="JZ381" s="218"/>
      <c r="KA381" s="218"/>
      <c r="KB381" s="218"/>
      <c r="KC381" s="218"/>
      <c r="KD381" s="218"/>
      <c r="KE381" s="218"/>
      <c r="KF381" s="218"/>
      <c r="KG381" s="218"/>
      <c r="KH381" s="218"/>
      <c r="KI381" s="218"/>
      <c r="KJ381" s="218"/>
      <c r="KK381" s="218"/>
      <c r="KL381" s="218"/>
      <c r="KM381" s="218"/>
      <c r="KN381" s="218"/>
      <c r="KO381" s="218"/>
      <c r="KP381" s="218"/>
      <c r="KQ381" s="218"/>
      <c r="KR381" s="218"/>
      <c r="KS381" s="218"/>
      <c r="KT381" s="218"/>
      <c r="KU381" s="218"/>
      <c r="KV381" s="218"/>
      <c r="KW381" s="218"/>
      <c r="KX381" s="218"/>
      <c r="KY381" s="218"/>
      <c r="KZ381" s="218"/>
      <c r="LA381" s="218"/>
      <c r="LB381" s="218"/>
      <c r="LC381" s="218"/>
      <c r="LD381" s="218"/>
      <c r="LE381" s="218"/>
      <c r="LF381" s="218"/>
      <c r="LG381" s="218"/>
      <c r="LH381" s="218"/>
      <c r="LI381" s="218"/>
      <c r="LJ381" s="218"/>
      <c r="LK381" s="218"/>
      <c r="LL381" s="218"/>
      <c r="LM381" s="218"/>
      <c r="LN381" s="218"/>
      <c r="LO381" s="218"/>
      <c r="LP381" s="218"/>
      <c r="LQ381" s="218"/>
      <c r="LR381" s="218"/>
      <c r="LS381" s="218"/>
      <c r="LT381" s="218"/>
      <c r="LU381" s="218"/>
      <c r="LV381" s="218"/>
      <c r="LW381" s="218"/>
      <c r="LX381" s="218"/>
      <c r="LY381" s="218"/>
      <c r="LZ381" s="218"/>
      <c r="MA381" s="218"/>
      <c r="MB381" s="218"/>
      <c r="MC381" s="218"/>
      <c r="MD381" s="218"/>
      <c r="ME381" s="218"/>
      <c r="MF381" s="218"/>
      <c r="MG381" s="218"/>
      <c r="MH381" s="218"/>
      <c r="MI381" s="218"/>
      <c r="MJ381" s="218"/>
      <c r="MK381" s="218"/>
      <c r="ML381" s="218"/>
      <c r="MM381" s="218"/>
      <c r="MN381" s="218"/>
      <c r="MO381" s="218"/>
      <c r="MP381" s="218"/>
      <c r="MQ381" s="218"/>
      <c r="MR381" s="218"/>
      <c r="MS381" s="218"/>
      <c r="MT381" s="218"/>
      <c r="MU381" s="218"/>
      <c r="MV381" s="218"/>
      <c r="MW381" s="218"/>
      <c r="MX381" s="218"/>
      <c r="MY381" s="218"/>
      <c r="MZ381" s="218"/>
      <c r="NA381" s="218"/>
      <c r="NB381" s="218"/>
      <c r="NC381" s="218"/>
      <c r="ND381" s="218"/>
      <c r="NE381" s="218"/>
      <c r="NF381" s="218"/>
      <c r="NG381" s="218"/>
      <c r="NH381" s="218"/>
      <c r="NI381" s="218"/>
      <c r="NJ381" s="218"/>
      <c r="NK381" s="218"/>
      <c r="NL381" s="218"/>
      <c r="NM381" s="218"/>
      <c r="NN381" s="218"/>
      <c r="NO381" s="218"/>
      <c r="NP381" s="218"/>
      <c r="NQ381" s="218"/>
      <c r="NR381" s="218"/>
      <c r="NS381" s="218"/>
      <c r="NT381" s="218"/>
      <c r="NU381" s="218"/>
      <c r="NV381" s="218"/>
      <c r="NW381" s="218"/>
      <c r="NX381" s="218"/>
      <c r="NY381" s="218"/>
      <c r="NZ381" s="218"/>
      <c r="OA381" s="218"/>
      <c r="OB381" s="218"/>
      <c r="OC381" s="218"/>
      <c r="OD381" s="218"/>
      <c r="OE381" s="218"/>
      <c r="OF381" s="218"/>
      <c r="OG381" s="218"/>
      <c r="OH381" s="218"/>
      <c r="OI381" s="218"/>
      <c r="OJ381" s="218"/>
      <c r="OK381" s="218"/>
      <c r="OL381" s="218"/>
      <c r="OM381" s="218"/>
      <c r="ON381" s="218"/>
      <c r="OO381" s="218"/>
      <c r="OP381" s="218"/>
      <c r="OQ381" s="218"/>
      <c r="OR381" s="218"/>
      <c r="OS381" s="218"/>
      <c r="OT381" s="218"/>
      <c r="OU381" s="218"/>
      <c r="OV381" s="218"/>
      <c r="OW381" s="218"/>
      <c r="OX381" s="218"/>
      <c r="OY381" s="218"/>
      <c r="OZ381" s="218"/>
      <c r="PA381" s="218"/>
      <c r="PB381" s="218"/>
      <c r="PC381" s="218"/>
      <c r="PD381" s="218"/>
      <c r="PE381" s="218"/>
    </row>
    <row r="382" spans="1:421" s="469" customFormat="1" ht="111" customHeight="1">
      <c r="A382" s="677">
        <v>41</v>
      </c>
      <c r="B382" s="600">
        <v>7000024508</v>
      </c>
      <c r="C382" s="600">
        <v>2550</v>
      </c>
      <c r="D382" s="600">
        <v>120</v>
      </c>
      <c r="E382" s="600">
        <v>360</v>
      </c>
      <c r="F382" s="600" t="s">
        <v>527</v>
      </c>
      <c r="G382" s="599">
        <v>100044187</v>
      </c>
      <c r="H382" s="321"/>
      <c r="I382" s="322"/>
      <c r="J382" s="321"/>
      <c r="K382" s="320"/>
      <c r="L382" s="600" t="s">
        <v>649</v>
      </c>
      <c r="M382" s="600" t="s">
        <v>219</v>
      </c>
      <c r="N382" s="600">
        <v>1</v>
      </c>
      <c r="O382" s="465"/>
      <c r="P382" s="601">
        <v>18</v>
      </c>
      <c r="Q382" s="318" t="str">
        <f t="shared" si="61"/>
        <v>INCLUDED</v>
      </c>
      <c r="R382" s="318" t="str">
        <f t="shared" si="50"/>
        <v>INCLUDED</v>
      </c>
      <c r="S382" s="318" t="str">
        <f t="shared" si="62"/>
        <v>INCLUDED</v>
      </c>
      <c r="T382" s="466">
        <f t="shared" si="52"/>
        <v>0</v>
      </c>
      <c r="U382" s="300">
        <f t="shared" si="53"/>
        <v>0</v>
      </c>
      <c r="V382" s="371">
        <f>Discount!$J$36</f>
        <v>0</v>
      </c>
      <c r="W382" s="300">
        <f t="shared" si="54"/>
        <v>0</v>
      </c>
      <c r="X382" s="301">
        <f t="shared" si="55"/>
        <v>0</v>
      </c>
      <c r="Y382" s="467">
        <f t="shared" si="56"/>
        <v>0</v>
      </c>
      <c r="Z382" s="546">
        <f t="shared" si="57"/>
        <v>0</v>
      </c>
      <c r="AA382" s="467">
        <f t="shared" si="58"/>
        <v>0</v>
      </c>
      <c r="AB382" s="468">
        <f t="shared" si="59"/>
        <v>0</v>
      </c>
      <c r="AC382" s="467">
        <f t="shared" si="60"/>
        <v>0</v>
      </c>
      <c r="AD382" s="468"/>
      <c r="AE382" s="550"/>
      <c r="AF382" s="6"/>
      <c r="AG382" s="6"/>
      <c r="AH382" s="6"/>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c r="FN382" s="3"/>
      <c r="FO382" s="3"/>
      <c r="FP382" s="3"/>
      <c r="FQ382" s="3"/>
      <c r="FR382" s="3"/>
      <c r="FS382" s="3"/>
      <c r="FT382" s="3"/>
      <c r="FU382" s="3"/>
      <c r="FV382" s="3"/>
      <c r="FW382" s="3"/>
      <c r="FX382" s="3"/>
      <c r="FY382" s="3"/>
      <c r="FZ382" s="3"/>
      <c r="GA382" s="3"/>
      <c r="GB382" s="3"/>
      <c r="GC382" s="3"/>
      <c r="GD382" s="3"/>
      <c r="GE382" s="3"/>
      <c r="GF382" s="3"/>
      <c r="GG382" s="3"/>
      <c r="GH382" s="3"/>
      <c r="GI382" s="3"/>
      <c r="GJ382" s="3"/>
      <c r="GK382" s="3"/>
      <c r="GL382" s="3"/>
      <c r="GM382" s="3"/>
      <c r="GN382" s="3"/>
      <c r="GO382" s="3"/>
      <c r="GP382" s="3"/>
      <c r="GQ382" s="3"/>
      <c r="GR382" s="3"/>
      <c r="GS382" s="3"/>
      <c r="GT382" s="3"/>
      <c r="GU382" s="3"/>
      <c r="GV382" s="3"/>
      <c r="GW382" s="3"/>
      <c r="GX382" s="3"/>
      <c r="GY382" s="3"/>
      <c r="GZ382" s="3"/>
      <c r="HA382" s="3"/>
      <c r="HB382" s="3"/>
      <c r="HC382" s="3"/>
      <c r="HD382" s="3"/>
      <c r="HE382" s="3"/>
      <c r="HF382" s="3"/>
      <c r="HG382" s="3"/>
      <c r="HH382" s="3"/>
      <c r="HI382" s="3"/>
      <c r="HJ382" s="3"/>
      <c r="HK382" s="3"/>
      <c r="HL382" s="3"/>
      <c r="HM382" s="3"/>
      <c r="HN382" s="3"/>
      <c r="HO382" s="3"/>
      <c r="HP382" s="3"/>
      <c r="HQ382" s="3"/>
      <c r="HR382" s="3"/>
      <c r="HS382" s="3"/>
      <c r="HT382" s="3"/>
      <c r="HU382" s="3"/>
      <c r="HV382" s="3"/>
      <c r="HW382" s="3"/>
      <c r="HX382" s="3"/>
      <c r="HY382" s="3"/>
      <c r="HZ382" s="3"/>
      <c r="IA382" s="3"/>
      <c r="IB382" s="3"/>
      <c r="IC382" s="3"/>
      <c r="ID382" s="3"/>
      <c r="IE382" s="3"/>
      <c r="IF382" s="3"/>
      <c r="IG382" s="3"/>
      <c r="IH382" s="3"/>
      <c r="II382" s="3"/>
      <c r="IJ382" s="3"/>
      <c r="IK382" s="3"/>
      <c r="IL382" s="3"/>
      <c r="IM382" s="3"/>
      <c r="IN382" s="3"/>
      <c r="IO382" s="3"/>
      <c r="IP382" s="3"/>
      <c r="IQ382" s="3"/>
      <c r="IR382" s="3"/>
      <c r="IS382" s="3"/>
      <c r="IT382" s="3"/>
      <c r="IU382" s="3"/>
      <c r="IV382" s="3"/>
      <c r="IW382" s="3"/>
      <c r="IX382" s="3"/>
      <c r="IY382" s="3"/>
      <c r="IZ382" s="3"/>
      <c r="JA382" s="3"/>
      <c r="JB382" s="3"/>
      <c r="JC382" s="3"/>
      <c r="JD382" s="3"/>
      <c r="JE382" s="3"/>
      <c r="JF382" s="3"/>
      <c r="JG382" s="3"/>
      <c r="JH382" s="3"/>
      <c r="JI382" s="3"/>
      <c r="JJ382" s="3"/>
      <c r="JK382" s="3"/>
      <c r="JL382" s="3"/>
      <c r="JM382" s="3"/>
      <c r="JN382" s="3"/>
      <c r="JO382" s="3"/>
      <c r="JP382" s="3"/>
      <c r="JQ382" s="3"/>
      <c r="JR382" s="3"/>
      <c r="JS382" s="3"/>
      <c r="JT382" s="3"/>
      <c r="JU382" s="3"/>
      <c r="JV382" s="3"/>
      <c r="JW382" s="3"/>
      <c r="JX382" s="3"/>
      <c r="JY382" s="3"/>
      <c r="JZ382" s="3"/>
      <c r="KA382" s="3"/>
      <c r="KB382" s="3"/>
      <c r="KC382" s="3"/>
      <c r="KD382" s="3"/>
      <c r="KE382" s="3"/>
      <c r="KF382" s="3"/>
      <c r="KG382" s="3"/>
      <c r="KH382" s="3"/>
      <c r="KI382" s="3"/>
      <c r="KJ382" s="3"/>
      <c r="KK382" s="3"/>
      <c r="KL382" s="3"/>
      <c r="KM382" s="3"/>
      <c r="KN382" s="3"/>
      <c r="KO382" s="3"/>
      <c r="KP382" s="3"/>
      <c r="KQ382" s="3"/>
      <c r="KR382" s="3"/>
      <c r="KS382" s="3"/>
      <c r="KT382" s="3"/>
      <c r="KU382" s="3"/>
      <c r="KV382" s="3"/>
      <c r="KW382" s="3"/>
      <c r="KX382" s="3"/>
      <c r="KY382" s="3"/>
      <c r="KZ382" s="3"/>
      <c r="LA382" s="3"/>
      <c r="LB382" s="3"/>
      <c r="LC382" s="3"/>
      <c r="LD382" s="3"/>
      <c r="LE382" s="3"/>
      <c r="LF382" s="3"/>
      <c r="LG382" s="3"/>
      <c r="LH382" s="3"/>
      <c r="LI382" s="3"/>
      <c r="LJ382" s="3"/>
      <c r="LK382" s="3"/>
      <c r="LL382" s="3"/>
      <c r="LM382" s="3"/>
      <c r="LN382" s="3"/>
      <c r="LO382" s="3"/>
      <c r="LP382" s="3"/>
      <c r="LQ382" s="3"/>
      <c r="LR382" s="3"/>
      <c r="LS382" s="3"/>
      <c r="LT382" s="3"/>
      <c r="LU382" s="3"/>
      <c r="LV382" s="3"/>
      <c r="LW382" s="3"/>
      <c r="LX382" s="3"/>
      <c r="LY382" s="3"/>
      <c r="LZ382" s="3"/>
      <c r="MA382" s="3"/>
      <c r="MB382" s="3"/>
      <c r="MC382" s="3"/>
      <c r="MD382" s="3"/>
      <c r="ME382" s="3"/>
      <c r="MF382" s="3"/>
      <c r="MG382" s="3"/>
      <c r="MH382" s="3"/>
      <c r="MI382" s="3"/>
      <c r="MJ382" s="3"/>
      <c r="MK382" s="3"/>
      <c r="ML382" s="3"/>
      <c r="MM382" s="3"/>
      <c r="MN382" s="3"/>
      <c r="MO382" s="3"/>
      <c r="MP382" s="3"/>
      <c r="MQ382" s="3"/>
      <c r="MR382" s="3"/>
      <c r="MS382" s="3"/>
      <c r="MT382" s="3"/>
      <c r="MU382" s="3"/>
      <c r="MV382" s="3"/>
      <c r="MW382" s="3"/>
      <c r="MX382" s="3"/>
      <c r="MY382" s="3"/>
      <c r="MZ382" s="3"/>
      <c r="NA382" s="3"/>
      <c r="NB382" s="3"/>
      <c r="NC382" s="3"/>
      <c r="ND382" s="3"/>
      <c r="NE382" s="3"/>
      <c r="NF382" s="3"/>
      <c r="NG382" s="3"/>
      <c r="NH382" s="3"/>
      <c r="NI382" s="3"/>
      <c r="NJ382" s="3"/>
      <c r="NK382" s="3"/>
      <c r="NL382" s="3"/>
      <c r="NM382" s="3"/>
      <c r="NN382" s="3"/>
      <c r="NO382" s="3"/>
      <c r="NP382" s="3"/>
      <c r="NQ382" s="3"/>
      <c r="NR382" s="3"/>
      <c r="NS382" s="3"/>
      <c r="NT382" s="3"/>
      <c r="NU382" s="3"/>
      <c r="NV382" s="3"/>
      <c r="NW382" s="3"/>
      <c r="NX382" s="3"/>
      <c r="NY382" s="3"/>
      <c r="NZ382" s="3"/>
      <c r="OA382" s="3"/>
      <c r="OB382" s="3"/>
      <c r="OC382" s="3"/>
      <c r="OD382" s="3"/>
      <c r="OE382" s="3"/>
      <c r="OF382" s="3"/>
      <c r="OG382" s="3"/>
      <c r="OH382" s="3"/>
      <c r="OI382" s="3"/>
      <c r="OJ382" s="3"/>
      <c r="OK382" s="3"/>
      <c r="OL382" s="3"/>
      <c r="OM382" s="3"/>
      <c r="ON382" s="3"/>
      <c r="OO382" s="3"/>
      <c r="OP382" s="3"/>
      <c r="OQ382" s="3"/>
      <c r="OR382" s="3"/>
      <c r="OS382" s="3"/>
      <c r="OT382" s="3"/>
      <c r="OU382" s="3"/>
      <c r="OV382" s="3"/>
      <c r="OW382" s="3"/>
      <c r="OX382" s="3"/>
      <c r="OY382" s="3"/>
      <c r="OZ382" s="3"/>
      <c r="PA382" s="3"/>
      <c r="PB382" s="3"/>
      <c r="PC382" s="3"/>
      <c r="PD382" s="3"/>
      <c r="PE382" s="3"/>
    </row>
    <row r="383" spans="1:421" s="469" customFormat="1" ht="111" customHeight="1">
      <c r="A383" s="677">
        <v>42</v>
      </c>
      <c r="B383" s="600">
        <v>7000024508</v>
      </c>
      <c r="C383" s="600">
        <v>2550</v>
      </c>
      <c r="D383" s="600">
        <v>120</v>
      </c>
      <c r="E383" s="600">
        <v>370</v>
      </c>
      <c r="F383" s="600" t="s">
        <v>527</v>
      </c>
      <c r="G383" s="599">
        <v>100044188</v>
      </c>
      <c r="H383" s="321"/>
      <c r="I383" s="322"/>
      <c r="J383" s="321"/>
      <c r="K383" s="320"/>
      <c r="L383" s="600" t="s">
        <v>576</v>
      </c>
      <c r="M383" s="600" t="s">
        <v>219</v>
      </c>
      <c r="N383" s="600">
        <v>28</v>
      </c>
      <c r="O383" s="465"/>
      <c r="P383" s="601">
        <v>18</v>
      </c>
      <c r="Q383" s="318" t="str">
        <f t="shared" si="61"/>
        <v>INCLUDED</v>
      </c>
      <c r="R383" s="318" t="str">
        <f t="shared" si="50"/>
        <v>INCLUDED</v>
      </c>
      <c r="S383" s="318" t="str">
        <f t="shared" si="62"/>
        <v>INCLUDED</v>
      </c>
      <c r="T383" s="466">
        <f t="shared" si="52"/>
        <v>0</v>
      </c>
      <c r="U383" s="300">
        <f t="shared" si="53"/>
        <v>0</v>
      </c>
      <c r="V383" s="371">
        <f>Discount!$J$36</f>
        <v>0</v>
      </c>
      <c r="W383" s="300">
        <f t="shared" si="54"/>
        <v>0</v>
      </c>
      <c r="X383" s="301">
        <f t="shared" si="55"/>
        <v>0</v>
      </c>
      <c r="Y383" s="467">
        <f t="shared" si="56"/>
        <v>0</v>
      </c>
      <c r="Z383" s="546">
        <f t="shared" si="57"/>
        <v>0</v>
      </c>
      <c r="AA383" s="467">
        <f t="shared" si="58"/>
        <v>0</v>
      </c>
      <c r="AB383" s="468">
        <f t="shared" si="59"/>
        <v>0</v>
      </c>
      <c r="AC383" s="467">
        <f t="shared" si="60"/>
        <v>0</v>
      </c>
      <c r="AD383" s="468"/>
      <c r="AE383" s="550"/>
      <c r="AF383" s="6"/>
      <c r="AG383" s="6"/>
      <c r="AH383" s="6"/>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c r="FN383" s="3"/>
      <c r="FO383" s="3"/>
      <c r="FP383" s="3"/>
      <c r="FQ383" s="3"/>
      <c r="FR383" s="3"/>
      <c r="FS383" s="3"/>
      <c r="FT383" s="3"/>
      <c r="FU383" s="3"/>
      <c r="FV383" s="3"/>
      <c r="FW383" s="3"/>
      <c r="FX383" s="3"/>
      <c r="FY383" s="3"/>
      <c r="FZ383" s="3"/>
      <c r="GA383" s="3"/>
      <c r="GB383" s="3"/>
      <c r="GC383" s="3"/>
      <c r="GD383" s="3"/>
      <c r="GE383" s="3"/>
      <c r="GF383" s="3"/>
      <c r="GG383" s="3"/>
      <c r="GH383" s="3"/>
      <c r="GI383" s="3"/>
      <c r="GJ383" s="3"/>
      <c r="GK383" s="3"/>
      <c r="GL383" s="3"/>
      <c r="GM383" s="3"/>
      <c r="GN383" s="3"/>
      <c r="GO383" s="3"/>
      <c r="GP383" s="3"/>
      <c r="GQ383" s="3"/>
      <c r="GR383" s="3"/>
      <c r="GS383" s="3"/>
      <c r="GT383" s="3"/>
      <c r="GU383" s="3"/>
      <c r="GV383" s="3"/>
      <c r="GW383" s="3"/>
      <c r="GX383" s="3"/>
      <c r="GY383" s="3"/>
      <c r="GZ383" s="3"/>
      <c r="HA383" s="3"/>
      <c r="HB383" s="3"/>
      <c r="HC383" s="3"/>
      <c r="HD383" s="3"/>
      <c r="HE383" s="3"/>
      <c r="HF383" s="3"/>
      <c r="HG383" s="3"/>
      <c r="HH383" s="3"/>
      <c r="HI383" s="3"/>
      <c r="HJ383" s="3"/>
      <c r="HK383" s="3"/>
      <c r="HL383" s="3"/>
      <c r="HM383" s="3"/>
      <c r="HN383" s="3"/>
      <c r="HO383" s="3"/>
      <c r="HP383" s="3"/>
      <c r="HQ383" s="3"/>
      <c r="HR383" s="3"/>
      <c r="HS383" s="3"/>
      <c r="HT383" s="3"/>
      <c r="HU383" s="3"/>
      <c r="HV383" s="3"/>
      <c r="HW383" s="3"/>
      <c r="HX383" s="3"/>
      <c r="HY383" s="3"/>
      <c r="HZ383" s="3"/>
      <c r="IA383" s="3"/>
      <c r="IB383" s="3"/>
      <c r="IC383" s="3"/>
      <c r="ID383" s="3"/>
      <c r="IE383" s="3"/>
      <c r="IF383" s="3"/>
      <c r="IG383" s="3"/>
      <c r="IH383" s="3"/>
      <c r="II383" s="3"/>
      <c r="IJ383" s="3"/>
      <c r="IK383" s="3"/>
      <c r="IL383" s="3"/>
      <c r="IM383" s="3"/>
      <c r="IN383" s="3"/>
      <c r="IO383" s="3"/>
      <c r="IP383" s="3"/>
      <c r="IQ383" s="3"/>
      <c r="IR383" s="3"/>
      <c r="IS383" s="3"/>
      <c r="IT383" s="3"/>
      <c r="IU383" s="3"/>
      <c r="IV383" s="3"/>
      <c r="IW383" s="3"/>
      <c r="IX383" s="3"/>
      <c r="IY383" s="3"/>
      <c r="IZ383" s="3"/>
      <c r="JA383" s="3"/>
      <c r="JB383" s="3"/>
      <c r="JC383" s="3"/>
      <c r="JD383" s="3"/>
      <c r="JE383" s="3"/>
      <c r="JF383" s="3"/>
      <c r="JG383" s="3"/>
      <c r="JH383" s="3"/>
      <c r="JI383" s="3"/>
      <c r="JJ383" s="3"/>
      <c r="JK383" s="3"/>
      <c r="JL383" s="3"/>
      <c r="JM383" s="3"/>
      <c r="JN383" s="3"/>
      <c r="JO383" s="3"/>
      <c r="JP383" s="3"/>
      <c r="JQ383" s="3"/>
      <c r="JR383" s="3"/>
      <c r="JS383" s="3"/>
      <c r="JT383" s="3"/>
      <c r="JU383" s="3"/>
      <c r="JV383" s="3"/>
      <c r="JW383" s="3"/>
      <c r="JX383" s="3"/>
      <c r="JY383" s="3"/>
      <c r="JZ383" s="3"/>
      <c r="KA383" s="3"/>
      <c r="KB383" s="3"/>
      <c r="KC383" s="3"/>
      <c r="KD383" s="3"/>
      <c r="KE383" s="3"/>
      <c r="KF383" s="3"/>
      <c r="KG383" s="3"/>
      <c r="KH383" s="3"/>
      <c r="KI383" s="3"/>
      <c r="KJ383" s="3"/>
      <c r="KK383" s="3"/>
      <c r="KL383" s="3"/>
      <c r="KM383" s="3"/>
      <c r="KN383" s="3"/>
      <c r="KO383" s="3"/>
      <c r="KP383" s="3"/>
      <c r="KQ383" s="3"/>
      <c r="KR383" s="3"/>
      <c r="KS383" s="3"/>
      <c r="KT383" s="3"/>
      <c r="KU383" s="3"/>
      <c r="KV383" s="3"/>
      <c r="KW383" s="3"/>
      <c r="KX383" s="3"/>
      <c r="KY383" s="3"/>
      <c r="KZ383" s="3"/>
      <c r="LA383" s="3"/>
      <c r="LB383" s="3"/>
      <c r="LC383" s="3"/>
      <c r="LD383" s="3"/>
      <c r="LE383" s="3"/>
      <c r="LF383" s="3"/>
      <c r="LG383" s="3"/>
      <c r="LH383" s="3"/>
      <c r="LI383" s="3"/>
      <c r="LJ383" s="3"/>
      <c r="LK383" s="3"/>
      <c r="LL383" s="3"/>
      <c r="LM383" s="3"/>
      <c r="LN383" s="3"/>
      <c r="LO383" s="3"/>
      <c r="LP383" s="3"/>
      <c r="LQ383" s="3"/>
      <c r="LR383" s="3"/>
      <c r="LS383" s="3"/>
      <c r="LT383" s="3"/>
      <c r="LU383" s="3"/>
      <c r="LV383" s="3"/>
      <c r="LW383" s="3"/>
      <c r="LX383" s="3"/>
      <c r="LY383" s="3"/>
      <c r="LZ383" s="3"/>
      <c r="MA383" s="3"/>
      <c r="MB383" s="3"/>
      <c r="MC383" s="3"/>
      <c r="MD383" s="3"/>
      <c r="ME383" s="3"/>
      <c r="MF383" s="3"/>
      <c r="MG383" s="3"/>
      <c r="MH383" s="3"/>
      <c r="MI383" s="3"/>
      <c r="MJ383" s="3"/>
      <c r="MK383" s="3"/>
      <c r="ML383" s="3"/>
      <c r="MM383" s="3"/>
      <c r="MN383" s="3"/>
      <c r="MO383" s="3"/>
      <c r="MP383" s="3"/>
      <c r="MQ383" s="3"/>
      <c r="MR383" s="3"/>
      <c r="MS383" s="3"/>
      <c r="MT383" s="3"/>
      <c r="MU383" s="3"/>
      <c r="MV383" s="3"/>
      <c r="MW383" s="3"/>
      <c r="MX383" s="3"/>
      <c r="MY383" s="3"/>
      <c r="MZ383" s="3"/>
      <c r="NA383" s="3"/>
      <c r="NB383" s="3"/>
      <c r="NC383" s="3"/>
      <c r="ND383" s="3"/>
      <c r="NE383" s="3"/>
      <c r="NF383" s="3"/>
      <c r="NG383" s="3"/>
      <c r="NH383" s="3"/>
      <c r="NI383" s="3"/>
      <c r="NJ383" s="3"/>
      <c r="NK383" s="3"/>
      <c r="NL383" s="3"/>
      <c r="NM383" s="3"/>
      <c r="NN383" s="3"/>
      <c r="NO383" s="3"/>
      <c r="NP383" s="3"/>
      <c r="NQ383" s="3"/>
      <c r="NR383" s="3"/>
      <c r="NS383" s="3"/>
      <c r="NT383" s="3"/>
      <c r="NU383" s="3"/>
      <c r="NV383" s="3"/>
      <c r="NW383" s="3"/>
      <c r="NX383" s="3"/>
      <c r="NY383" s="3"/>
      <c r="NZ383" s="3"/>
      <c r="OA383" s="3"/>
      <c r="OB383" s="3"/>
      <c r="OC383" s="3"/>
      <c r="OD383" s="3"/>
      <c r="OE383" s="3"/>
      <c r="OF383" s="3"/>
      <c r="OG383" s="3"/>
      <c r="OH383" s="3"/>
      <c r="OI383" s="3"/>
      <c r="OJ383" s="3"/>
      <c r="OK383" s="3"/>
      <c r="OL383" s="3"/>
      <c r="OM383" s="3"/>
      <c r="ON383" s="3"/>
      <c r="OO383" s="3"/>
      <c r="OP383" s="3"/>
      <c r="OQ383" s="3"/>
      <c r="OR383" s="3"/>
      <c r="OS383" s="3"/>
      <c r="OT383" s="3"/>
      <c r="OU383" s="3"/>
      <c r="OV383" s="3"/>
      <c r="OW383" s="3"/>
      <c r="OX383" s="3"/>
      <c r="OY383" s="3"/>
      <c r="OZ383" s="3"/>
      <c r="PA383" s="3"/>
      <c r="PB383" s="3"/>
      <c r="PC383" s="3"/>
      <c r="PD383" s="3"/>
      <c r="PE383" s="3"/>
    </row>
    <row r="384" spans="1:421" s="469" customFormat="1" ht="111" customHeight="1">
      <c r="A384" s="677">
        <v>43</v>
      </c>
      <c r="B384" s="600">
        <v>7000024508</v>
      </c>
      <c r="C384" s="600">
        <v>2550</v>
      </c>
      <c r="D384" s="600">
        <v>120</v>
      </c>
      <c r="E384" s="600">
        <v>380</v>
      </c>
      <c r="F384" s="600" t="s">
        <v>527</v>
      </c>
      <c r="G384" s="599">
        <v>100044189</v>
      </c>
      <c r="H384" s="321"/>
      <c r="I384" s="322"/>
      <c r="J384" s="321"/>
      <c r="K384" s="320"/>
      <c r="L384" s="600" t="s">
        <v>577</v>
      </c>
      <c r="M384" s="600" t="s">
        <v>219</v>
      </c>
      <c r="N384" s="600">
        <v>8</v>
      </c>
      <c r="O384" s="465"/>
      <c r="P384" s="601">
        <v>18</v>
      </c>
      <c r="Q384" s="318" t="str">
        <f t="shared" si="61"/>
        <v>INCLUDED</v>
      </c>
      <c r="R384" s="318" t="str">
        <f t="shared" si="50"/>
        <v>INCLUDED</v>
      </c>
      <c r="S384" s="318" t="str">
        <f t="shared" si="62"/>
        <v>INCLUDED</v>
      </c>
      <c r="T384" s="466">
        <f t="shared" si="52"/>
        <v>0</v>
      </c>
      <c r="U384" s="300">
        <f t="shared" si="53"/>
        <v>0</v>
      </c>
      <c r="V384" s="371">
        <f>Discount!$J$36</f>
        <v>0</v>
      </c>
      <c r="W384" s="300">
        <f t="shared" si="54"/>
        <v>0</v>
      </c>
      <c r="X384" s="301">
        <f t="shared" si="55"/>
        <v>0</v>
      </c>
      <c r="Y384" s="467">
        <f t="shared" si="56"/>
        <v>0</v>
      </c>
      <c r="Z384" s="546">
        <f t="shared" si="57"/>
        <v>0</v>
      </c>
      <c r="AA384" s="467">
        <f t="shared" si="58"/>
        <v>0</v>
      </c>
      <c r="AB384" s="468">
        <f t="shared" si="59"/>
        <v>0</v>
      </c>
      <c r="AC384" s="467">
        <f t="shared" si="60"/>
        <v>0</v>
      </c>
      <c r="AD384" s="468"/>
      <c r="AE384" s="550"/>
      <c r="AF384" s="6"/>
      <c r="AG384" s="6"/>
      <c r="AH384" s="6"/>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c r="FN384" s="3"/>
      <c r="FO384" s="3"/>
      <c r="FP384" s="3"/>
      <c r="FQ384" s="3"/>
      <c r="FR384" s="3"/>
      <c r="FS384" s="3"/>
      <c r="FT384" s="3"/>
      <c r="FU384" s="3"/>
      <c r="FV384" s="3"/>
      <c r="FW384" s="3"/>
      <c r="FX384" s="3"/>
      <c r="FY384" s="3"/>
      <c r="FZ384" s="3"/>
      <c r="GA384" s="3"/>
      <c r="GB384" s="3"/>
      <c r="GC384" s="3"/>
      <c r="GD384" s="3"/>
      <c r="GE384" s="3"/>
      <c r="GF384" s="3"/>
      <c r="GG384" s="3"/>
      <c r="GH384" s="3"/>
      <c r="GI384" s="3"/>
      <c r="GJ384" s="3"/>
      <c r="GK384" s="3"/>
      <c r="GL384" s="3"/>
      <c r="GM384" s="3"/>
      <c r="GN384" s="3"/>
      <c r="GO384" s="3"/>
      <c r="GP384" s="3"/>
      <c r="GQ384" s="3"/>
      <c r="GR384" s="3"/>
      <c r="GS384" s="3"/>
      <c r="GT384" s="3"/>
      <c r="GU384" s="3"/>
      <c r="GV384" s="3"/>
      <c r="GW384" s="3"/>
      <c r="GX384" s="3"/>
      <c r="GY384" s="3"/>
      <c r="GZ384" s="3"/>
      <c r="HA384" s="3"/>
      <c r="HB384" s="3"/>
      <c r="HC384" s="3"/>
      <c r="HD384" s="3"/>
      <c r="HE384" s="3"/>
      <c r="HF384" s="3"/>
      <c r="HG384" s="3"/>
      <c r="HH384" s="3"/>
      <c r="HI384" s="3"/>
      <c r="HJ384" s="3"/>
      <c r="HK384" s="3"/>
      <c r="HL384" s="3"/>
      <c r="HM384" s="3"/>
      <c r="HN384" s="3"/>
      <c r="HO384" s="3"/>
      <c r="HP384" s="3"/>
      <c r="HQ384" s="3"/>
      <c r="HR384" s="3"/>
      <c r="HS384" s="3"/>
      <c r="HT384" s="3"/>
      <c r="HU384" s="3"/>
      <c r="HV384" s="3"/>
      <c r="HW384" s="3"/>
      <c r="HX384" s="3"/>
      <c r="HY384" s="3"/>
      <c r="HZ384" s="3"/>
      <c r="IA384" s="3"/>
      <c r="IB384" s="3"/>
      <c r="IC384" s="3"/>
      <c r="ID384" s="3"/>
      <c r="IE384" s="3"/>
      <c r="IF384" s="3"/>
      <c r="IG384" s="3"/>
      <c r="IH384" s="3"/>
      <c r="II384" s="3"/>
      <c r="IJ384" s="3"/>
      <c r="IK384" s="3"/>
      <c r="IL384" s="3"/>
      <c r="IM384" s="3"/>
      <c r="IN384" s="3"/>
      <c r="IO384" s="3"/>
      <c r="IP384" s="3"/>
      <c r="IQ384" s="3"/>
      <c r="IR384" s="3"/>
      <c r="IS384" s="3"/>
      <c r="IT384" s="3"/>
      <c r="IU384" s="3"/>
      <c r="IV384" s="3"/>
      <c r="IW384" s="3"/>
      <c r="IX384" s="3"/>
      <c r="IY384" s="3"/>
      <c r="IZ384" s="3"/>
      <c r="JA384" s="3"/>
      <c r="JB384" s="3"/>
      <c r="JC384" s="3"/>
      <c r="JD384" s="3"/>
      <c r="JE384" s="3"/>
      <c r="JF384" s="3"/>
      <c r="JG384" s="3"/>
      <c r="JH384" s="3"/>
      <c r="JI384" s="3"/>
      <c r="JJ384" s="3"/>
      <c r="JK384" s="3"/>
      <c r="JL384" s="3"/>
      <c r="JM384" s="3"/>
      <c r="JN384" s="3"/>
      <c r="JO384" s="3"/>
      <c r="JP384" s="3"/>
      <c r="JQ384" s="3"/>
      <c r="JR384" s="3"/>
      <c r="JS384" s="3"/>
      <c r="JT384" s="3"/>
      <c r="JU384" s="3"/>
      <c r="JV384" s="3"/>
      <c r="JW384" s="3"/>
      <c r="JX384" s="3"/>
      <c r="JY384" s="3"/>
      <c r="JZ384" s="3"/>
      <c r="KA384" s="3"/>
      <c r="KB384" s="3"/>
      <c r="KC384" s="3"/>
      <c r="KD384" s="3"/>
      <c r="KE384" s="3"/>
      <c r="KF384" s="3"/>
      <c r="KG384" s="3"/>
      <c r="KH384" s="3"/>
      <c r="KI384" s="3"/>
      <c r="KJ384" s="3"/>
      <c r="KK384" s="3"/>
      <c r="KL384" s="3"/>
      <c r="KM384" s="3"/>
      <c r="KN384" s="3"/>
      <c r="KO384" s="3"/>
      <c r="KP384" s="3"/>
      <c r="KQ384" s="3"/>
      <c r="KR384" s="3"/>
      <c r="KS384" s="3"/>
      <c r="KT384" s="3"/>
      <c r="KU384" s="3"/>
      <c r="KV384" s="3"/>
      <c r="KW384" s="3"/>
      <c r="KX384" s="3"/>
      <c r="KY384" s="3"/>
      <c r="KZ384" s="3"/>
      <c r="LA384" s="3"/>
      <c r="LB384" s="3"/>
      <c r="LC384" s="3"/>
      <c r="LD384" s="3"/>
      <c r="LE384" s="3"/>
      <c r="LF384" s="3"/>
      <c r="LG384" s="3"/>
      <c r="LH384" s="3"/>
      <c r="LI384" s="3"/>
      <c r="LJ384" s="3"/>
      <c r="LK384" s="3"/>
      <c r="LL384" s="3"/>
      <c r="LM384" s="3"/>
      <c r="LN384" s="3"/>
      <c r="LO384" s="3"/>
      <c r="LP384" s="3"/>
      <c r="LQ384" s="3"/>
      <c r="LR384" s="3"/>
      <c r="LS384" s="3"/>
      <c r="LT384" s="3"/>
      <c r="LU384" s="3"/>
      <c r="LV384" s="3"/>
      <c r="LW384" s="3"/>
      <c r="LX384" s="3"/>
      <c r="LY384" s="3"/>
      <c r="LZ384" s="3"/>
      <c r="MA384" s="3"/>
      <c r="MB384" s="3"/>
      <c r="MC384" s="3"/>
      <c r="MD384" s="3"/>
      <c r="ME384" s="3"/>
      <c r="MF384" s="3"/>
      <c r="MG384" s="3"/>
      <c r="MH384" s="3"/>
      <c r="MI384" s="3"/>
      <c r="MJ384" s="3"/>
      <c r="MK384" s="3"/>
      <c r="ML384" s="3"/>
      <c r="MM384" s="3"/>
      <c r="MN384" s="3"/>
      <c r="MO384" s="3"/>
      <c r="MP384" s="3"/>
      <c r="MQ384" s="3"/>
      <c r="MR384" s="3"/>
      <c r="MS384" s="3"/>
      <c r="MT384" s="3"/>
      <c r="MU384" s="3"/>
      <c r="MV384" s="3"/>
      <c r="MW384" s="3"/>
      <c r="MX384" s="3"/>
      <c r="MY384" s="3"/>
      <c r="MZ384" s="3"/>
      <c r="NA384" s="3"/>
      <c r="NB384" s="3"/>
      <c r="NC384" s="3"/>
      <c r="ND384" s="3"/>
      <c r="NE384" s="3"/>
      <c r="NF384" s="3"/>
      <c r="NG384" s="3"/>
      <c r="NH384" s="3"/>
      <c r="NI384" s="3"/>
      <c r="NJ384" s="3"/>
      <c r="NK384" s="3"/>
      <c r="NL384" s="3"/>
      <c r="NM384" s="3"/>
      <c r="NN384" s="3"/>
      <c r="NO384" s="3"/>
      <c r="NP384" s="3"/>
      <c r="NQ384" s="3"/>
      <c r="NR384" s="3"/>
      <c r="NS384" s="3"/>
      <c r="NT384" s="3"/>
      <c r="NU384" s="3"/>
      <c r="NV384" s="3"/>
      <c r="NW384" s="3"/>
      <c r="NX384" s="3"/>
      <c r="NY384" s="3"/>
      <c r="NZ384" s="3"/>
      <c r="OA384" s="3"/>
      <c r="OB384" s="3"/>
      <c r="OC384" s="3"/>
      <c r="OD384" s="3"/>
      <c r="OE384" s="3"/>
      <c r="OF384" s="3"/>
      <c r="OG384" s="3"/>
      <c r="OH384" s="3"/>
      <c r="OI384" s="3"/>
      <c r="OJ384" s="3"/>
      <c r="OK384" s="3"/>
      <c r="OL384" s="3"/>
      <c r="OM384" s="3"/>
      <c r="ON384" s="3"/>
      <c r="OO384" s="3"/>
      <c r="OP384" s="3"/>
      <c r="OQ384" s="3"/>
      <c r="OR384" s="3"/>
      <c r="OS384" s="3"/>
      <c r="OT384" s="3"/>
      <c r="OU384" s="3"/>
      <c r="OV384" s="3"/>
      <c r="OW384" s="3"/>
      <c r="OX384" s="3"/>
      <c r="OY384" s="3"/>
      <c r="OZ384" s="3"/>
      <c r="PA384" s="3"/>
      <c r="PB384" s="3"/>
      <c r="PC384" s="3"/>
      <c r="PD384" s="3"/>
      <c r="PE384" s="3"/>
    </row>
    <row r="385" spans="1:421" s="469" customFormat="1" ht="111" customHeight="1">
      <c r="A385" s="677">
        <v>44</v>
      </c>
      <c r="B385" s="600">
        <v>7000024508</v>
      </c>
      <c r="C385" s="600">
        <v>2550</v>
      </c>
      <c r="D385" s="600">
        <v>120</v>
      </c>
      <c r="E385" s="600">
        <v>390</v>
      </c>
      <c r="F385" s="600" t="s">
        <v>527</v>
      </c>
      <c r="G385" s="599">
        <v>100044192</v>
      </c>
      <c r="H385" s="321"/>
      <c r="I385" s="322"/>
      <c r="J385" s="321"/>
      <c r="K385" s="320"/>
      <c r="L385" s="600" t="s">
        <v>578</v>
      </c>
      <c r="M385" s="600" t="s">
        <v>219</v>
      </c>
      <c r="N385" s="600">
        <v>1</v>
      </c>
      <c r="O385" s="465"/>
      <c r="P385" s="601">
        <v>18</v>
      </c>
      <c r="Q385" s="318" t="str">
        <f t="shared" si="61"/>
        <v>INCLUDED</v>
      </c>
      <c r="R385" s="318" t="str">
        <f t="shared" si="50"/>
        <v>INCLUDED</v>
      </c>
      <c r="S385" s="318" t="str">
        <f t="shared" si="62"/>
        <v>INCLUDED</v>
      </c>
      <c r="T385" s="466">
        <f t="shared" si="52"/>
        <v>0</v>
      </c>
      <c r="U385" s="300">
        <f t="shared" si="53"/>
        <v>0</v>
      </c>
      <c r="V385" s="371">
        <f>Discount!$J$36</f>
        <v>0</v>
      </c>
      <c r="W385" s="300">
        <f t="shared" si="54"/>
        <v>0</v>
      </c>
      <c r="X385" s="301">
        <f t="shared" si="55"/>
        <v>0</v>
      </c>
      <c r="Y385" s="467">
        <f t="shared" si="56"/>
        <v>0</v>
      </c>
      <c r="Z385" s="546">
        <f t="shared" si="57"/>
        <v>0</v>
      </c>
      <c r="AA385" s="467">
        <f t="shared" si="58"/>
        <v>0</v>
      </c>
      <c r="AB385" s="468">
        <f t="shared" si="59"/>
        <v>0</v>
      </c>
      <c r="AC385" s="467">
        <f t="shared" si="60"/>
        <v>0</v>
      </c>
      <c r="AD385" s="468"/>
      <c r="AE385" s="550"/>
      <c r="AF385" s="6"/>
      <c r="AG385" s="6"/>
      <c r="AH385" s="6"/>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c r="FN385" s="3"/>
      <c r="FO385" s="3"/>
      <c r="FP385" s="3"/>
      <c r="FQ385" s="3"/>
      <c r="FR385" s="3"/>
      <c r="FS385" s="3"/>
      <c r="FT385" s="3"/>
      <c r="FU385" s="3"/>
      <c r="FV385" s="3"/>
      <c r="FW385" s="3"/>
      <c r="FX385" s="3"/>
      <c r="FY385" s="3"/>
      <c r="FZ385" s="3"/>
      <c r="GA385" s="3"/>
      <c r="GB385" s="3"/>
      <c r="GC385" s="3"/>
      <c r="GD385" s="3"/>
      <c r="GE385" s="3"/>
      <c r="GF385" s="3"/>
      <c r="GG385" s="3"/>
      <c r="GH385" s="3"/>
      <c r="GI385" s="3"/>
      <c r="GJ385" s="3"/>
      <c r="GK385" s="3"/>
      <c r="GL385" s="3"/>
      <c r="GM385" s="3"/>
      <c r="GN385" s="3"/>
      <c r="GO385" s="3"/>
      <c r="GP385" s="3"/>
      <c r="GQ385" s="3"/>
      <c r="GR385" s="3"/>
      <c r="GS385" s="3"/>
      <c r="GT385" s="3"/>
      <c r="GU385" s="3"/>
      <c r="GV385" s="3"/>
      <c r="GW385" s="3"/>
      <c r="GX385" s="3"/>
      <c r="GY385" s="3"/>
      <c r="GZ385" s="3"/>
      <c r="HA385" s="3"/>
      <c r="HB385" s="3"/>
      <c r="HC385" s="3"/>
      <c r="HD385" s="3"/>
      <c r="HE385" s="3"/>
      <c r="HF385" s="3"/>
      <c r="HG385" s="3"/>
      <c r="HH385" s="3"/>
      <c r="HI385" s="3"/>
      <c r="HJ385" s="3"/>
      <c r="HK385" s="3"/>
      <c r="HL385" s="3"/>
      <c r="HM385" s="3"/>
      <c r="HN385" s="3"/>
      <c r="HO385" s="3"/>
      <c r="HP385" s="3"/>
      <c r="HQ385" s="3"/>
      <c r="HR385" s="3"/>
      <c r="HS385" s="3"/>
      <c r="HT385" s="3"/>
      <c r="HU385" s="3"/>
      <c r="HV385" s="3"/>
      <c r="HW385" s="3"/>
      <c r="HX385" s="3"/>
      <c r="HY385" s="3"/>
      <c r="HZ385" s="3"/>
      <c r="IA385" s="3"/>
      <c r="IB385" s="3"/>
      <c r="IC385" s="3"/>
      <c r="ID385" s="3"/>
      <c r="IE385" s="3"/>
      <c r="IF385" s="3"/>
      <c r="IG385" s="3"/>
      <c r="IH385" s="3"/>
      <c r="II385" s="3"/>
      <c r="IJ385" s="3"/>
      <c r="IK385" s="3"/>
      <c r="IL385" s="3"/>
      <c r="IM385" s="3"/>
      <c r="IN385" s="3"/>
      <c r="IO385" s="3"/>
      <c r="IP385" s="3"/>
      <c r="IQ385" s="3"/>
      <c r="IR385" s="3"/>
      <c r="IS385" s="3"/>
      <c r="IT385" s="3"/>
      <c r="IU385" s="3"/>
      <c r="IV385" s="3"/>
      <c r="IW385" s="3"/>
      <c r="IX385" s="3"/>
      <c r="IY385" s="3"/>
      <c r="IZ385" s="3"/>
      <c r="JA385" s="3"/>
      <c r="JB385" s="3"/>
      <c r="JC385" s="3"/>
      <c r="JD385" s="3"/>
      <c r="JE385" s="3"/>
      <c r="JF385" s="3"/>
      <c r="JG385" s="3"/>
      <c r="JH385" s="3"/>
      <c r="JI385" s="3"/>
      <c r="JJ385" s="3"/>
      <c r="JK385" s="3"/>
      <c r="JL385" s="3"/>
      <c r="JM385" s="3"/>
      <c r="JN385" s="3"/>
      <c r="JO385" s="3"/>
      <c r="JP385" s="3"/>
      <c r="JQ385" s="3"/>
      <c r="JR385" s="3"/>
      <c r="JS385" s="3"/>
      <c r="JT385" s="3"/>
      <c r="JU385" s="3"/>
      <c r="JV385" s="3"/>
      <c r="JW385" s="3"/>
      <c r="JX385" s="3"/>
      <c r="JY385" s="3"/>
      <c r="JZ385" s="3"/>
      <c r="KA385" s="3"/>
      <c r="KB385" s="3"/>
      <c r="KC385" s="3"/>
      <c r="KD385" s="3"/>
      <c r="KE385" s="3"/>
      <c r="KF385" s="3"/>
      <c r="KG385" s="3"/>
      <c r="KH385" s="3"/>
      <c r="KI385" s="3"/>
      <c r="KJ385" s="3"/>
      <c r="KK385" s="3"/>
      <c r="KL385" s="3"/>
      <c r="KM385" s="3"/>
      <c r="KN385" s="3"/>
      <c r="KO385" s="3"/>
      <c r="KP385" s="3"/>
      <c r="KQ385" s="3"/>
      <c r="KR385" s="3"/>
      <c r="KS385" s="3"/>
      <c r="KT385" s="3"/>
      <c r="KU385" s="3"/>
      <c r="KV385" s="3"/>
      <c r="KW385" s="3"/>
      <c r="KX385" s="3"/>
      <c r="KY385" s="3"/>
      <c r="KZ385" s="3"/>
      <c r="LA385" s="3"/>
      <c r="LB385" s="3"/>
      <c r="LC385" s="3"/>
      <c r="LD385" s="3"/>
      <c r="LE385" s="3"/>
      <c r="LF385" s="3"/>
      <c r="LG385" s="3"/>
      <c r="LH385" s="3"/>
      <c r="LI385" s="3"/>
      <c r="LJ385" s="3"/>
      <c r="LK385" s="3"/>
      <c r="LL385" s="3"/>
      <c r="LM385" s="3"/>
      <c r="LN385" s="3"/>
      <c r="LO385" s="3"/>
      <c r="LP385" s="3"/>
      <c r="LQ385" s="3"/>
      <c r="LR385" s="3"/>
      <c r="LS385" s="3"/>
      <c r="LT385" s="3"/>
      <c r="LU385" s="3"/>
      <c r="LV385" s="3"/>
      <c r="LW385" s="3"/>
      <c r="LX385" s="3"/>
      <c r="LY385" s="3"/>
      <c r="LZ385" s="3"/>
      <c r="MA385" s="3"/>
      <c r="MB385" s="3"/>
      <c r="MC385" s="3"/>
      <c r="MD385" s="3"/>
      <c r="ME385" s="3"/>
      <c r="MF385" s="3"/>
      <c r="MG385" s="3"/>
      <c r="MH385" s="3"/>
      <c r="MI385" s="3"/>
      <c r="MJ385" s="3"/>
      <c r="MK385" s="3"/>
      <c r="ML385" s="3"/>
      <c r="MM385" s="3"/>
      <c r="MN385" s="3"/>
      <c r="MO385" s="3"/>
      <c r="MP385" s="3"/>
      <c r="MQ385" s="3"/>
      <c r="MR385" s="3"/>
      <c r="MS385" s="3"/>
      <c r="MT385" s="3"/>
      <c r="MU385" s="3"/>
      <c r="MV385" s="3"/>
      <c r="MW385" s="3"/>
      <c r="MX385" s="3"/>
      <c r="MY385" s="3"/>
      <c r="MZ385" s="3"/>
      <c r="NA385" s="3"/>
      <c r="NB385" s="3"/>
      <c r="NC385" s="3"/>
      <c r="ND385" s="3"/>
      <c r="NE385" s="3"/>
      <c r="NF385" s="3"/>
      <c r="NG385" s="3"/>
      <c r="NH385" s="3"/>
      <c r="NI385" s="3"/>
      <c r="NJ385" s="3"/>
      <c r="NK385" s="3"/>
      <c r="NL385" s="3"/>
      <c r="NM385" s="3"/>
      <c r="NN385" s="3"/>
      <c r="NO385" s="3"/>
      <c r="NP385" s="3"/>
      <c r="NQ385" s="3"/>
      <c r="NR385" s="3"/>
      <c r="NS385" s="3"/>
      <c r="NT385" s="3"/>
      <c r="NU385" s="3"/>
      <c r="NV385" s="3"/>
      <c r="NW385" s="3"/>
      <c r="NX385" s="3"/>
      <c r="NY385" s="3"/>
      <c r="NZ385" s="3"/>
      <c r="OA385" s="3"/>
      <c r="OB385" s="3"/>
      <c r="OC385" s="3"/>
      <c r="OD385" s="3"/>
      <c r="OE385" s="3"/>
      <c r="OF385" s="3"/>
      <c r="OG385" s="3"/>
      <c r="OH385" s="3"/>
      <c r="OI385" s="3"/>
      <c r="OJ385" s="3"/>
      <c r="OK385" s="3"/>
      <c r="OL385" s="3"/>
      <c r="OM385" s="3"/>
      <c r="ON385" s="3"/>
      <c r="OO385" s="3"/>
      <c r="OP385" s="3"/>
      <c r="OQ385" s="3"/>
      <c r="OR385" s="3"/>
      <c r="OS385" s="3"/>
      <c r="OT385" s="3"/>
      <c r="OU385" s="3"/>
      <c r="OV385" s="3"/>
      <c r="OW385" s="3"/>
      <c r="OX385" s="3"/>
      <c r="OY385" s="3"/>
      <c r="OZ385" s="3"/>
      <c r="PA385" s="3"/>
      <c r="PB385" s="3"/>
      <c r="PC385" s="3"/>
      <c r="PD385" s="3"/>
      <c r="PE385" s="3"/>
    </row>
    <row r="386" spans="1:421" s="469" customFormat="1" ht="111" customHeight="1">
      <c r="A386" s="677">
        <v>45</v>
      </c>
      <c r="B386" s="600">
        <v>7000024508</v>
      </c>
      <c r="C386" s="600">
        <v>2550</v>
      </c>
      <c r="D386" s="600">
        <v>120</v>
      </c>
      <c r="E386" s="600">
        <v>400</v>
      </c>
      <c r="F386" s="600" t="s">
        <v>527</v>
      </c>
      <c r="G386" s="599">
        <v>100044194</v>
      </c>
      <c r="H386" s="321"/>
      <c r="I386" s="322"/>
      <c r="J386" s="321"/>
      <c r="K386" s="320"/>
      <c r="L386" s="600" t="s">
        <v>579</v>
      </c>
      <c r="M386" s="600" t="s">
        <v>219</v>
      </c>
      <c r="N386" s="600">
        <v>1</v>
      </c>
      <c r="O386" s="465"/>
      <c r="P386" s="601">
        <v>18</v>
      </c>
      <c r="Q386" s="318" t="str">
        <f t="shared" si="61"/>
        <v>INCLUDED</v>
      </c>
      <c r="R386" s="318" t="str">
        <f t="shared" si="50"/>
        <v>INCLUDED</v>
      </c>
      <c r="S386" s="318" t="str">
        <f t="shared" si="62"/>
        <v>INCLUDED</v>
      </c>
      <c r="T386" s="466">
        <f t="shared" si="52"/>
        <v>0</v>
      </c>
      <c r="U386" s="300">
        <f t="shared" si="53"/>
        <v>0</v>
      </c>
      <c r="V386" s="371">
        <f>Discount!$J$36</f>
        <v>0</v>
      </c>
      <c r="W386" s="300">
        <f t="shared" si="54"/>
        <v>0</v>
      </c>
      <c r="X386" s="301">
        <f t="shared" si="55"/>
        <v>0</v>
      </c>
      <c r="Y386" s="467">
        <f t="shared" si="56"/>
        <v>0</v>
      </c>
      <c r="Z386" s="546">
        <f t="shared" si="57"/>
        <v>0</v>
      </c>
      <c r="AA386" s="467">
        <f t="shared" si="58"/>
        <v>0</v>
      </c>
      <c r="AB386" s="468">
        <f t="shared" si="59"/>
        <v>0</v>
      </c>
      <c r="AC386" s="467">
        <f t="shared" si="60"/>
        <v>0</v>
      </c>
      <c r="AD386" s="468"/>
      <c r="AE386" s="550"/>
      <c r="AF386" s="6"/>
      <c r="AG386" s="6"/>
      <c r="AH386" s="6"/>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c r="FN386" s="3"/>
      <c r="FO386" s="3"/>
      <c r="FP386" s="3"/>
      <c r="FQ386" s="3"/>
      <c r="FR386" s="3"/>
      <c r="FS386" s="3"/>
      <c r="FT386" s="3"/>
      <c r="FU386" s="3"/>
      <c r="FV386" s="3"/>
      <c r="FW386" s="3"/>
      <c r="FX386" s="3"/>
      <c r="FY386" s="3"/>
      <c r="FZ386" s="3"/>
      <c r="GA386" s="3"/>
      <c r="GB386" s="3"/>
      <c r="GC386" s="3"/>
      <c r="GD386" s="3"/>
      <c r="GE386" s="3"/>
      <c r="GF386" s="3"/>
      <c r="GG386" s="3"/>
      <c r="GH386" s="3"/>
      <c r="GI386" s="3"/>
      <c r="GJ386" s="3"/>
      <c r="GK386" s="3"/>
      <c r="GL386" s="3"/>
      <c r="GM386" s="3"/>
      <c r="GN386" s="3"/>
      <c r="GO386" s="3"/>
      <c r="GP386" s="3"/>
      <c r="GQ386" s="3"/>
      <c r="GR386" s="3"/>
      <c r="GS386" s="3"/>
      <c r="GT386" s="3"/>
      <c r="GU386" s="3"/>
      <c r="GV386" s="3"/>
      <c r="GW386" s="3"/>
      <c r="GX386" s="3"/>
      <c r="GY386" s="3"/>
      <c r="GZ386" s="3"/>
      <c r="HA386" s="3"/>
      <c r="HB386" s="3"/>
      <c r="HC386" s="3"/>
      <c r="HD386" s="3"/>
      <c r="HE386" s="3"/>
      <c r="HF386" s="3"/>
      <c r="HG386" s="3"/>
      <c r="HH386" s="3"/>
      <c r="HI386" s="3"/>
      <c r="HJ386" s="3"/>
      <c r="HK386" s="3"/>
      <c r="HL386" s="3"/>
      <c r="HM386" s="3"/>
      <c r="HN386" s="3"/>
      <c r="HO386" s="3"/>
      <c r="HP386" s="3"/>
      <c r="HQ386" s="3"/>
      <c r="HR386" s="3"/>
      <c r="HS386" s="3"/>
      <c r="HT386" s="3"/>
      <c r="HU386" s="3"/>
      <c r="HV386" s="3"/>
      <c r="HW386" s="3"/>
      <c r="HX386" s="3"/>
      <c r="HY386" s="3"/>
      <c r="HZ386" s="3"/>
      <c r="IA386" s="3"/>
      <c r="IB386" s="3"/>
      <c r="IC386" s="3"/>
      <c r="ID386" s="3"/>
      <c r="IE386" s="3"/>
      <c r="IF386" s="3"/>
      <c r="IG386" s="3"/>
      <c r="IH386" s="3"/>
      <c r="II386" s="3"/>
      <c r="IJ386" s="3"/>
      <c r="IK386" s="3"/>
      <c r="IL386" s="3"/>
      <c r="IM386" s="3"/>
      <c r="IN386" s="3"/>
      <c r="IO386" s="3"/>
      <c r="IP386" s="3"/>
      <c r="IQ386" s="3"/>
      <c r="IR386" s="3"/>
      <c r="IS386" s="3"/>
      <c r="IT386" s="3"/>
      <c r="IU386" s="3"/>
      <c r="IV386" s="3"/>
      <c r="IW386" s="3"/>
      <c r="IX386" s="3"/>
      <c r="IY386" s="3"/>
      <c r="IZ386" s="3"/>
      <c r="JA386" s="3"/>
      <c r="JB386" s="3"/>
      <c r="JC386" s="3"/>
      <c r="JD386" s="3"/>
      <c r="JE386" s="3"/>
      <c r="JF386" s="3"/>
      <c r="JG386" s="3"/>
      <c r="JH386" s="3"/>
      <c r="JI386" s="3"/>
      <c r="JJ386" s="3"/>
      <c r="JK386" s="3"/>
      <c r="JL386" s="3"/>
      <c r="JM386" s="3"/>
      <c r="JN386" s="3"/>
      <c r="JO386" s="3"/>
      <c r="JP386" s="3"/>
      <c r="JQ386" s="3"/>
      <c r="JR386" s="3"/>
      <c r="JS386" s="3"/>
      <c r="JT386" s="3"/>
      <c r="JU386" s="3"/>
      <c r="JV386" s="3"/>
      <c r="JW386" s="3"/>
      <c r="JX386" s="3"/>
      <c r="JY386" s="3"/>
      <c r="JZ386" s="3"/>
      <c r="KA386" s="3"/>
      <c r="KB386" s="3"/>
      <c r="KC386" s="3"/>
      <c r="KD386" s="3"/>
      <c r="KE386" s="3"/>
      <c r="KF386" s="3"/>
      <c r="KG386" s="3"/>
      <c r="KH386" s="3"/>
      <c r="KI386" s="3"/>
      <c r="KJ386" s="3"/>
      <c r="KK386" s="3"/>
      <c r="KL386" s="3"/>
      <c r="KM386" s="3"/>
      <c r="KN386" s="3"/>
      <c r="KO386" s="3"/>
      <c r="KP386" s="3"/>
      <c r="KQ386" s="3"/>
      <c r="KR386" s="3"/>
      <c r="KS386" s="3"/>
      <c r="KT386" s="3"/>
      <c r="KU386" s="3"/>
      <c r="KV386" s="3"/>
      <c r="KW386" s="3"/>
      <c r="KX386" s="3"/>
      <c r="KY386" s="3"/>
      <c r="KZ386" s="3"/>
      <c r="LA386" s="3"/>
      <c r="LB386" s="3"/>
      <c r="LC386" s="3"/>
      <c r="LD386" s="3"/>
      <c r="LE386" s="3"/>
      <c r="LF386" s="3"/>
      <c r="LG386" s="3"/>
      <c r="LH386" s="3"/>
      <c r="LI386" s="3"/>
      <c r="LJ386" s="3"/>
      <c r="LK386" s="3"/>
      <c r="LL386" s="3"/>
      <c r="LM386" s="3"/>
      <c r="LN386" s="3"/>
      <c r="LO386" s="3"/>
      <c r="LP386" s="3"/>
      <c r="LQ386" s="3"/>
      <c r="LR386" s="3"/>
      <c r="LS386" s="3"/>
      <c r="LT386" s="3"/>
      <c r="LU386" s="3"/>
      <c r="LV386" s="3"/>
      <c r="LW386" s="3"/>
      <c r="LX386" s="3"/>
      <c r="LY386" s="3"/>
      <c r="LZ386" s="3"/>
      <c r="MA386" s="3"/>
      <c r="MB386" s="3"/>
      <c r="MC386" s="3"/>
      <c r="MD386" s="3"/>
      <c r="ME386" s="3"/>
      <c r="MF386" s="3"/>
      <c r="MG386" s="3"/>
      <c r="MH386" s="3"/>
      <c r="MI386" s="3"/>
      <c r="MJ386" s="3"/>
      <c r="MK386" s="3"/>
      <c r="ML386" s="3"/>
      <c r="MM386" s="3"/>
      <c r="MN386" s="3"/>
      <c r="MO386" s="3"/>
      <c r="MP386" s="3"/>
      <c r="MQ386" s="3"/>
      <c r="MR386" s="3"/>
      <c r="MS386" s="3"/>
      <c r="MT386" s="3"/>
      <c r="MU386" s="3"/>
      <c r="MV386" s="3"/>
      <c r="MW386" s="3"/>
      <c r="MX386" s="3"/>
      <c r="MY386" s="3"/>
      <c r="MZ386" s="3"/>
      <c r="NA386" s="3"/>
      <c r="NB386" s="3"/>
      <c r="NC386" s="3"/>
      <c r="ND386" s="3"/>
      <c r="NE386" s="3"/>
      <c r="NF386" s="3"/>
      <c r="NG386" s="3"/>
      <c r="NH386" s="3"/>
      <c r="NI386" s="3"/>
      <c r="NJ386" s="3"/>
      <c r="NK386" s="3"/>
      <c r="NL386" s="3"/>
      <c r="NM386" s="3"/>
      <c r="NN386" s="3"/>
      <c r="NO386" s="3"/>
      <c r="NP386" s="3"/>
      <c r="NQ386" s="3"/>
      <c r="NR386" s="3"/>
      <c r="NS386" s="3"/>
      <c r="NT386" s="3"/>
      <c r="NU386" s="3"/>
      <c r="NV386" s="3"/>
      <c r="NW386" s="3"/>
      <c r="NX386" s="3"/>
      <c r="NY386" s="3"/>
      <c r="NZ386" s="3"/>
      <c r="OA386" s="3"/>
      <c r="OB386" s="3"/>
      <c r="OC386" s="3"/>
      <c r="OD386" s="3"/>
      <c r="OE386" s="3"/>
      <c r="OF386" s="3"/>
      <c r="OG386" s="3"/>
      <c r="OH386" s="3"/>
      <c r="OI386" s="3"/>
      <c r="OJ386" s="3"/>
      <c r="OK386" s="3"/>
      <c r="OL386" s="3"/>
      <c r="OM386" s="3"/>
      <c r="ON386" s="3"/>
      <c r="OO386" s="3"/>
      <c r="OP386" s="3"/>
      <c r="OQ386" s="3"/>
      <c r="OR386" s="3"/>
      <c r="OS386" s="3"/>
      <c r="OT386" s="3"/>
      <c r="OU386" s="3"/>
      <c r="OV386" s="3"/>
      <c r="OW386" s="3"/>
      <c r="OX386" s="3"/>
      <c r="OY386" s="3"/>
      <c r="OZ386" s="3"/>
      <c r="PA386" s="3"/>
      <c r="PB386" s="3"/>
      <c r="PC386" s="3"/>
      <c r="PD386" s="3"/>
      <c r="PE386" s="3"/>
    </row>
    <row r="387" spans="1:421" s="469" customFormat="1" ht="111" customHeight="1">
      <c r="A387" s="677">
        <v>46</v>
      </c>
      <c r="B387" s="600">
        <v>7000024508</v>
      </c>
      <c r="C387" s="600">
        <v>2550</v>
      </c>
      <c r="D387" s="600">
        <v>120</v>
      </c>
      <c r="E387" s="600">
        <v>410</v>
      </c>
      <c r="F387" s="600" t="s">
        <v>527</v>
      </c>
      <c r="G387" s="599">
        <v>100044195</v>
      </c>
      <c r="H387" s="321"/>
      <c r="I387" s="322"/>
      <c r="J387" s="321"/>
      <c r="K387" s="320"/>
      <c r="L387" s="600" t="s">
        <v>652</v>
      </c>
      <c r="M387" s="600" t="s">
        <v>219</v>
      </c>
      <c r="N387" s="600">
        <v>1</v>
      </c>
      <c r="O387" s="465"/>
      <c r="P387" s="601">
        <v>18</v>
      </c>
      <c r="Q387" s="318" t="str">
        <f t="shared" si="61"/>
        <v>INCLUDED</v>
      </c>
      <c r="R387" s="318" t="str">
        <f t="shared" si="50"/>
        <v>INCLUDED</v>
      </c>
      <c r="S387" s="318" t="str">
        <f t="shared" si="62"/>
        <v>INCLUDED</v>
      </c>
      <c r="T387" s="466">
        <f t="shared" si="52"/>
        <v>0</v>
      </c>
      <c r="U387" s="300">
        <f t="shared" si="53"/>
        <v>0</v>
      </c>
      <c r="V387" s="371">
        <f>Discount!$J$36</f>
        <v>0</v>
      </c>
      <c r="W387" s="300">
        <f t="shared" si="54"/>
        <v>0</v>
      </c>
      <c r="X387" s="301">
        <f t="shared" si="55"/>
        <v>0</v>
      </c>
      <c r="Y387" s="467">
        <f t="shared" si="56"/>
        <v>0</v>
      </c>
      <c r="Z387" s="546">
        <f t="shared" si="57"/>
        <v>0</v>
      </c>
      <c r="AA387" s="467">
        <f t="shared" si="58"/>
        <v>0</v>
      </c>
      <c r="AB387" s="468">
        <f t="shared" si="59"/>
        <v>0</v>
      </c>
      <c r="AC387" s="467">
        <f t="shared" si="60"/>
        <v>0</v>
      </c>
      <c r="AD387" s="468"/>
      <c r="AE387" s="550"/>
      <c r="AF387" s="6"/>
      <c r="AG387" s="6"/>
      <c r="AH387" s="6"/>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c r="FN387" s="3"/>
      <c r="FO387" s="3"/>
      <c r="FP387" s="3"/>
      <c r="FQ387" s="3"/>
      <c r="FR387" s="3"/>
      <c r="FS387" s="3"/>
      <c r="FT387" s="3"/>
      <c r="FU387" s="3"/>
      <c r="FV387" s="3"/>
      <c r="FW387" s="3"/>
      <c r="FX387" s="3"/>
      <c r="FY387" s="3"/>
      <c r="FZ387" s="3"/>
      <c r="GA387" s="3"/>
      <c r="GB387" s="3"/>
      <c r="GC387" s="3"/>
      <c r="GD387" s="3"/>
      <c r="GE387" s="3"/>
      <c r="GF387" s="3"/>
      <c r="GG387" s="3"/>
      <c r="GH387" s="3"/>
      <c r="GI387" s="3"/>
      <c r="GJ387" s="3"/>
      <c r="GK387" s="3"/>
      <c r="GL387" s="3"/>
      <c r="GM387" s="3"/>
      <c r="GN387" s="3"/>
      <c r="GO387" s="3"/>
      <c r="GP387" s="3"/>
      <c r="GQ387" s="3"/>
      <c r="GR387" s="3"/>
      <c r="GS387" s="3"/>
      <c r="GT387" s="3"/>
      <c r="GU387" s="3"/>
      <c r="GV387" s="3"/>
      <c r="GW387" s="3"/>
      <c r="GX387" s="3"/>
      <c r="GY387" s="3"/>
      <c r="GZ387" s="3"/>
      <c r="HA387" s="3"/>
      <c r="HB387" s="3"/>
      <c r="HC387" s="3"/>
      <c r="HD387" s="3"/>
      <c r="HE387" s="3"/>
      <c r="HF387" s="3"/>
      <c r="HG387" s="3"/>
      <c r="HH387" s="3"/>
      <c r="HI387" s="3"/>
      <c r="HJ387" s="3"/>
      <c r="HK387" s="3"/>
      <c r="HL387" s="3"/>
      <c r="HM387" s="3"/>
      <c r="HN387" s="3"/>
      <c r="HO387" s="3"/>
      <c r="HP387" s="3"/>
      <c r="HQ387" s="3"/>
      <c r="HR387" s="3"/>
      <c r="HS387" s="3"/>
      <c r="HT387" s="3"/>
      <c r="HU387" s="3"/>
      <c r="HV387" s="3"/>
      <c r="HW387" s="3"/>
      <c r="HX387" s="3"/>
      <c r="HY387" s="3"/>
      <c r="HZ387" s="3"/>
      <c r="IA387" s="3"/>
      <c r="IB387" s="3"/>
      <c r="IC387" s="3"/>
      <c r="ID387" s="3"/>
      <c r="IE387" s="3"/>
      <c r="IF387" s="3"/>
      <c r="IG387" s="3"/>
      <c r="IH387" s="3"/>
      <c r="II387" s="3"/>
      <c r="IJ387" s="3"/>
      <c r="IK387" s="3"/>
      <c r="IL387" s="3"/>
      <c r="IM387" s="3"/>
      <c r="IN387" s="3"/>
      <c r="IO387" s="3"/>
      <c r="IP387" s="3"/>
      <c r="IQ387" s="3"/>
      <c r="IR387" s="3"/>
      <c r="IS387" s="3"/>
      <c r="IT387" s="3"/>
      <c r="IU387" s="3"/>
      <c r="IV387" s="3"/>
      <c r="IW387" s="3"/>
      <c r="IX387" s="3"/>
      <c r="IY387" s="3"/>
      <c r="IZ387" s="3"/>
      <c r="JA387" s="3"/>
      <c r="JB387" s="3"/>
      <c r="JC387" s="3"/>
      <c r="JD387" s="3"/>
      <c r="JE387" s="3"/>
      <c r="JF387" s="3"/>
      <c r="JG387" s="3"/>
      <c r="JH387" s="3"/>
      <c r="JI387" s="3"/>
      <c r="JJ387" s="3"/>
      <c r="JK387" s="3"/>
      <c r="JL387" s="3"/>
      <c r="JM387" s="3"/>
      <c r="JN387" s="3"/>
      <c r="JO387" s="3"/>
      <c r="JP387" s="3"/>
      <c r="JQ387" s="3"/>
      <c r="JR387" s="3"/>
      <c r="JS387" s="3"/>
      <c r="JT387" s="3"/>
      <c r="JU387" s="3"/>
      <c r="JV387" s="3"/>
      <c r="JW387" s="3"/>
      <c r="JX387" s="3"/>
      <c r="JY387" s="3"/>
      <c r="JZ387" s="3"/>
      <c r="KA387" s="3"/>
      <c r="KB387" s="3"/>
      <c r="KC387" s="3"/>
      <c r="KD387" s="3"/>
      <c r="KE387" s="3"/>
      <c r="KF387" s="3"/>
      <c r="KG387" s="3"/>
      <c r="KH387" s="3"/>
      <c r="KI387" s="3"/>
      <c r="KJ387" s="3"/>
      <c r="KK387" s="3"/>
      <c r="KL387" s="3"/>
      <c r="KM387" s="3"/>
      <c r="KN387" s="3"/>
      <c r="KO387" s="3"/>
      <c r="KP387" s="3"/>
      <c r="KQ387" s="3"/>
      <c r="KR387" s="3"/>
      <c r="KS387" s="3"/>
      <c r="KT387" s="3"/>
      <c r="KU387" s="3"/>
      <c r="KV387" s="3"/>
      <c r="KW387" s="3"/>
      <c r="KX387" s="3"/>
      <c r="KY387" s="3"/>
      <c r="KZ387" s="3"/>
      <c r="LA387" s="3"/>
      <c r="LB387" s="3"/>
      <c r="LC387" s="3"/>
      <c r="LD387" s="3"/>
      <c r="LE387" s="3"/>
      <c r="LF387" s="3"/>
      <c r="LG387" s="3"/>
      <c r="LH387" s="3"/>
      <c r="LI387" s="3"/>
      <c r="LJ387" s="3"/>
      <c r="LK387" s="3"/>
      <c r="LL387" s="3"/>
      <c r="LM387" s="3"/>
      <c r="LN387" s="3"/>
      <c r="LO387" s="3"/>
      <c r="LP387" s="3"/>
      <c r="LQ387" s="3"/>
      <c r="LR387" s="3"/>
      <c r="LS387" s="3"/>
      <c r="LT387" s="3"/>
      <c r="LU387" s="3"/>
      <c r="LV387" s="3"/>
      <c r="LW387" s="3"/>
      <c r="LX387" s="3"/>
      <c r="LY387" s="3"/>
      <c r="LZ387" s="3"/>
      <c r="MA387" s="3"/>
      <c r="MB387" s="3"/>
      <c r="MC387" s="3"/>
      <c r="MD387" s="3"/>
      <c r="ME387" s="3"/>
      <c r="MF387" s="3"/>
      <c r="MG387" s="3"/>
      <c r="MH387" s="3"/>
      <c r="MI387" s="3"/>
      <c r="MJ387" s="3"/>
      <c r="MK387" s="3"/>
      <c r="ML387" s="3"/>
      <c r="MM387" s="3"/>
      <c r="MN387" s="3"/>
      <c r="MO387" s="3"/>
      <c r="MP387" s="3"/>
      <c r="MQ387" s="3"/>
      <c r="MR387" s="3"/>
      <c r="MS387" s="3"/>
      <c r="MT387" s="3"/>
      <c r="MU387" s="3"/>
      <c r="MV387" s="3"/>
      <c r="MW387" s="3"/>
      <c r="MX387" s="3"/>
      <c r="MY387" s="3"/>
      <c r="MZ387" s="3"/>
      <c r="NA387" s="3"/>
      <c r="NB387" s="3"/>
      <c r="NC387" s="3"/>
      <c r="ND387" s="3"/>
      <c r="NE387" s="3"/>
      <c r="NF387" s="3"/>
      <c r="NG387" s="3"/>
      <c r="NH387" s="3"/>
      <c r="NI387" s="3"/>
      <c r="NJ387" s="3"/>
      <c r="NK387" s="3"/>
      <c r="NL387" s="3"/>
      <c r="NM387" s="3"/>
      <c r="NN387" s="3"/>
      <c r="NO387" s="3"/>
      <c r="NP387" s="3"/>
      <c r="NQ387" s="3"/>
      <c r="NR387" s="3"/>
      <c r="NS387" s="3"/>
      <c r="NT387" s="3"/>
      <c r="NU387" s="3"/>
      <c r="NV387" s="3"/>
      <c r="NW387" s="3"/>
      <c r="NX387" s="3"/>
      <c r="NY387" s="3"/>
      <c r="NZ387" s="3"/>
      <c r="OA387" s="3"/>
      <c r="OB387" s="3"/>
      <c r="OC387" s="3"/>
      <c r="OD387" s="3"/>
      <c r="OE387" s="3"/>
      <c r="OF387" s="3"/>
      <c r="OG387" s="3"/>
      <c r="OH387" s="3"/>
      <c r="OI387" s="3"/>
      <c r="OJ387" s="3"/>
      <c r="OK387" s="3"/>
      <c r="OL387" s="3"/>
      <c r="OM387" s="3"/>
      <c r="ON387" s="3"/>
      <c r="OO387" s="3"/>
      <c r="OP387" s="3"/>
      <c r="OQ387" s="3"/>
      <c r="OR387" s="3"/>
      <c r="OS387" s="3"/>
      <c r="OT387" s="3"/>
      <c r="OU387" s="3"/>
      <c r="OV387" s="3"/>
      <c r="OW387" s="3"/>
      <c r="OX387" s="3"/>
      <c r="OY387" s="3"/>
      <c r="OZ387" s="3"/>
      <c r="PA387" s="3"/>
      <c r="PB387" s="3"/>
      <c r="PC387" s="3"/>
      <c r="PD387" s="3"/>
      <c r="PE387" s="3"/>
    </row>
    <row r="388" spans="1:421" s="469" customFormat="1" ht="111" customHeight="1">
      <c r="A388" s="677">
        <v>47</v>
      </c>
      <c r="B388" s="600">
        <v>7000024508</v>
      </c>
      <c r="C388" s="600">
        <v>2550</v>
      </c>
      <c r="D388" s="600">
        <v>120</v>
      </c>
      <c r="E388" s="600">
        <v>420</v>
      </c>
      <c r="F388" s="600" t="s">
        <v>527</v>
      </c>
      <c r="G388" s="599">
        <v>100044196</v>
      </c>
      <c r="H388" s="321"/>
      <c r="I388" s="322"/>
      <c r="J388" s="321"/>
      <c r="K388" s="320"/>
      <c r="L388" s="600" t="s">
        <v>580</v>
      </c>
      <c r="M388" s="600" t="s">
        <v>219</v>
      </c>
      <c r="N388" s="600">
        <v>1</v>
      </c>
      <c r="O388" s="465"/>
      <c r="P388" s="601">
        <v>18</v>
      </c>
      <c r="Q388" s="318" t="str">
        <f t="shared" si="61"/>
        <v>INCLUDED</v>
      </c>
      <c r="R388" s="318" t="str">
        <f t="shared" si="50"/>
        <v>INCLUDED</v>
      </c>
      <c r="S388" s="318" t="str">
        <f t="shared" si="62"/>
        <v>INCLUDED</v>
      </c>
      <c r="T388" s="466">
        <f t="shared" si="52"/>
        <v>0</v>
      </c>
      <c r="U388" s="300">
        <f t="shared" si="53"/>
        <v>0</v>
      </c>
      <c r="V388" s="371">
        <f>Discount!$J$36</f>
        <v>0</v>
      </c>
      <c r="W388" s="300">
        <f t="shared" si="54"/>
        <v>0</v>
      </c>
      <c r="X388" s="301">
        <f t="shared" si="55"/>
        <v>0</v>
      </c>
      <c r="Y388" s="467">
        <f t="shared" si="56"/>
        <v>0</v>
      </c>
      <c r="Z388" s="546">
        <f t="shared" si="57"/>
        <v>0</v>
      </c>
      <c r="AA388" s="467">
        <f t="shared" si="58"/>
        <v>0</v>
      </c>
      <c r="AB388" s="468">
        <f t="shared" si="59"/>
        <v>0</v>
      </c>
      <c r="AC388" s="467">
        <f t="shared" si="60"/>
        <v>0</v>
      </c>
      <c r="AD388" s="468"/>
      <c r="AE388" s="550"/>
      <c r="AF388" s="6"/>
      <c r="AG388" s="6"/>
      <c r="AH388" s="6"/>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c r="FN388" s="3"/>
      <c r="FO388" s="3"/>
      <c r="FP388" s="3"/>
      <c r="FQ388" s="3"/>
      <c r="FR388" s="3"/>
      <c r="FS388" s="3"/>
      <c r="FT388" s="3"/>
      <c r="FU388" s="3"/>
      <c r="FV388" s="3"/>
      <c r="FW388" s="3"/>
      <c r="FX388" s="3"/>
      <c r="FY388" s="3"/>
      <c r="FZ388" s="3"/>
      <c r="GA388" s="3"/>
      <c r="GB388" s="3"/>
      <c r="GC388" s="3"/>
      <c r="GD388" s="3"/>
      <c r="GE388" s="3"/>
      <c r="GF388" s="3"/>
      <c r="GG388" s="3"/>
      <c r="GH388" s="3"/>
      <c r="GI388" s="3"/>
      <c r="GJ388" s="3"/>
      <c r="GK388" s="3"/>
      <c r="GL388" s="3"/>
      <c r="GM388" s="3"/>
      <c r="GN388" s="3"/>
      <c r="GO388" s="3"/>
      <c r="GP388" s="3"/>
      <c r="GQ388" s="3"/>
      <c r="GR388" s="3"/>
      <c r="GS388" s="3"/>
      <c r="GT388" s="3"/>
      <c r="GU388" s="3"/>
      <c r="GV388" s="3"/>
      <c r="GW388" s="3"/>
      <c r="GX388" s="3"/>
      <c r="GY388" s="3"/>
      <c r="GZ388" s="3"/>
      <c r="HA388" s="3"/>
      <c r="HB388" s="3"/>
      <c r="HC388" s="3"/>
      <c r="HD388" s="3"/>
      <c r="HE388" s="3"/>
      <c r="HF388" s="3"/>
      <c r="HG388" s="3"/>
      <c r="HH388" s="3"/>
      <c r="HI388" s="3"/>
      <c r="HJ388" s="3"/>
      <c r="HK388" s="3"/>
      <c r="HL388" s="3"/>
      <c r="HM388" s="3"/>
      <c r="HN388" s="3"/>
      <c r="HO388" s="3"/>
      <c r="HP388" s="3"/>
      <c r="HQ388" s="3"/>
      <c r="HR388" s="3"/>
      <c r="HS388" s="3"/>
      <c r="HT388" s="3"/>
      <c r="HU388" s="3"/>
      <c r="HV388" s="3"/>
      <c r="HW388" s="3"/>
      <c r="HX388" s="3"/>
      <c r="HY388" s="3"/>
      <c r="HZ388" s="3"/>
      <c r="IA388" s="3"/>
      <c r="IB388" s="3"/>
      <c r="IC388" s="3"/>
      <c r="ID388" s="3"/>
      <c r="IE388" s="3"/>
      <c r="IF388" s="3"/>
      <c r="IG388" s="3"/>
      <c r="IH388" s="3"/>
      <c r="II388" s="3"/>
      <c r="IJ388" s="3"/>
      <c r="IK388" s="3"/>
      <c r="IL388" s="3"/>
      <c r="IM388" s="3"/>
      <c r="IN388" s="3"/>
      <c r="IO388" s="3"/>
      <c r="IP388" s="3"/>
      <c r="IQ388" s="3"/>
      <c r="IR388" s="3"/>
      <c r="IS388" s="3"/>
      <c r="IT388" s="3"/>
      <c r="IU388" s="3"/>
      <c r="IV388" s="3"/>
      <c r="IW388" s="3"/>
      <c r="IX388" s="3"/>
      <c r="IY388" s="3"/>
      <c r="IZ388" s="3"/>
      <c r="JA388" s="3"/>
      <c r="JB388" s="3"/>
      <c r="JC388" s="3"/>
      <c r="JD388" s="3"/>
      <c r="JE388" s="3"/>
      <c r="JF388" s="3"/>
      <c r="JG388" s="3"/>
      <c r="JH388" s="3"/>
      <c r="JI388" s="3"/>
      <c r="JJ388" s="3"/>
      <c r="JK388" s="3"/>
      <c r="JL388" s="3"/>
      <c r="JM388" s="3"/>
      <c r="JN388" s="3"/>
      <c r="JO388" s="3"/>
      <c r="JP388" s="3"/>
      <c r="JQ388" s="3"/>
      <c r="JR388" s="3"/>
      <c r="JS388" s="3"/>
      <c r="JT388" s="3"/>
      <c r="JU388" s="3"/>
      <c r="JV388" s="3"/>
      <c r="JW388" s="3"/>
      <c r="JX388" s="3"/>
      <c r="JY388" s="3"/>
      <c r="JZ388" s="3"/>
      <c r="KA388" s="3"/>
      <c r="KB388" s="3"/>
      <c r="KC388" s="3"/>
      <c r="KD388" s="3"/>
      <c r="KE388" s="3"/>
      <c r="KF388" s="3"/>
      <c r="KG388" s="3"/>
      <c r="KH388" s="3"/>
      <c r="KI388" s="3"/>
      <c r="KJ388" s="3"/>
      <c r="KK388" s="3"/>
      <c r="KL388" s="3"/>
      <c r="KM388" s="3"/>
      <c r="KN388" s="3"/>
      <c r="KO388" s="3"/>
      <c r="KP388" s="3"/>
      <c r="KQ388" s="3"/>
      <c r="KR388" s="3"/>
      <c r="KS388" s="3"/>
      <c r="KT388" s="3"/>
      <c r="KU388" s="3"/>
      <c r="KV388" s="3"/>
      <c r="KW388" s="3"/>
      <c r="KX388" s="3"/>
      <c r="KY388" s="3"/>
      <c r="KZ388" s="3"/>
      <c r="LA388" s="3"/>
      <c r="LB388" s="3"/>
      <c r="LC388" s="3"/>
      <c r="LD388" s="3"/>
      <c r="LE388" s="3"/>
      <c r="LF388" s="3"/>
      <c r="LG388" s="3"/>
      <c r="LH388" s="3"/>
      <c r="LI388" s="3"/>
      <c r="LJ388" s="3"/>
      <c r="LK388" s="3"/>
      <c r="LL388" s="3"/>
      <c r="LM388" s="3"/>
      <c r="LN388" s="3"/>
      <c r="LO388" s="3"/>
      <c r="LP388" s="3"/>
      <c r="LQ388" s="3"/>
      <c r="LR388" s="3"/>
      <c r="LS388" s="3"/>
      <c r="LT388" s="3"/>
      <c r="LU388" s="3"/>
      <c r="LV388" s="3"/>
      <c r="LW388" s="3"/>
      <c r="LX388" s="3"/>
      <c r="LY388" s="3"/>
      <c r="LZ388" s="3"/>
      <c r="MA388" s="3"/>
      <c r="MB388" s="3"/>
      <c r="MC388" s="3"/>
      <c r="MD388" s="3"/>
      <c r="ME388" s="3"/>
      <c r="MF388" s="3"/>
      <c r="MG388" s="3"/>
      <c r="MH388" s="3"/>
      <c r="MI388" s="3"/>
      <c r="MJ388" s="3"/>
      <c r="MK388" s="3"/>
      <c r="ML388" s="3"/>
      <c r="MM388" s="3"/>
      <c r="MN388" s="3"/>
      <c r="MO388" s="3"/>
      <c r="MP388" s="3"/>
      <c r="MQ388" s="3"/>
      <c r="MR388" s="3"/>
      <c r="MS388" s="3"/>
      <c r="MT388" s="3"/>
      <c r="MU388" s="3"/>
      <c r="MV388" s="3"/>
      <c r="MW388" s="3"/>
      <c r="MX388" s="3"/>
      <c r="MY388" s="3"/>
      <c r="MZ388" s="3"/>
      <c r="NA388" s="3"/>
      <c r="NB388" s="3"/>
      <c r="NC388" s="3"/>
      <c r="ND388" s="3"/>
      <c r="NE388" s="3"/>
      <c r="NF388" s="3"/>
      <c r="NG388" s="3"/>
      <c r="NH388" s="3"/>
      <c r="NI388" s="3"/>
      <c r="NJ388" s="3"/>
      <c r="NK388" s="3"/>
      <c r="NL388" s="3"/>
      <c r="NM388" s="3"/>
      <c r="NN388" s="3"/>
      <c r="NO388" s="3"/>
      <c r="NP388" s="3"/>
      <c r="NQ388" s="3"/>
      <c r="NR388" s="3"/>
      <c r="NS388" s="3"/>
      <c r="NT388" s="3"/>
      <c r="NU388" s="3"/>
      <c r="NV388" s="3"/>
      <c r="NW388" s="3"/>
      <c r="NX388" s="3"/>
      <c r="NY388" s="3"/>
      <c r="NZ388" s="3"/>
      <c r="OA388" s="3"/>
      <c r="OB388" s="3"/>
      <c r="OC388" s="3"/>
      <c r="OD388" s="3"/>
      <c r="OE388" s="3"/>
      <c r="OF388" s="3"/>
      <c r="OG388" s="3"/>
      <c r="OH388" s="3"/>
      <c r="OI388" s="3"/>
      <c r="OJ388" s="3"/>
      <c r="OK388" s="3"/>
      <c r="OL388" s="3"/>
      <c r="OM388" s="3"/>
      <c r="ON388" s="3"/>
      <c r="OO388" s="3"/>
      <c r="OP388" s="3"/>
      <c r="OQ388" s="3"/>
      <c r="OR388" s="3"/>
      <c r="OS388" s="3"/>
      <c r="OT388" s="3"/>
      <c r="OU388" s="3"/>
      <c r="OV388" s="3"/>
      <c r="OW388" s="3"/>
      <c r="OX388" s="3"/>
      <c r="OY388" s="3"/>
      <c r="OZ388" s="3"/>
      <c r="PA388" s="3"/>
      <c r="PB388" s="3"/>
      <c r="PC388" s="3"/>
      <c r="PD388" s="3"/>
      <c r="PE388" s="3"/>
    </row>
    <row r="389" spans="1:421" s="469" customFormat="1" ht="111" customHeight="1">
      <c r="A389" s="677">
        <v>48</v>
      </c>
      <c r="B389" s="600">
        <v>7000024508</v>
      </c>
      <c r="C389" s="600">
        <v>2550</v>
      </c>
      <c r="D389" s="600">
        <v>120</v>
      </c>
      <c r="E389" s="600">
        <v>430</v>
      </c>
      <c r="F389" s="600" t="s">
        <v>527</v>
      </c>
      <c r="G389" s="599">
        <v>100044211</v>
      </c>
      <c r="H389" s="321"/>
      <c r="I389" s="322"/>
      <c r="J389" s="321"/>
      <c r="K389" s="320"/>
      <c r="L389" s="600" t="s">
        <v>581</v>
      </c>
      <c r="M389" s="600" t="s">
        <v>219</v>
      </c>
      <c r="N389" s="600">
        <v>8</v>
      </c>
      <c r="O389" s="465"/>
      <c r="P389" s="601">
        <v>18</v>
      </c>
      <c r="Q389" s="318" t="str">
        <f t="shared" si="61"/>
        <v>INCLUDED</v>
      </c>
      <c r="R389" s="318" t="str">
        <f t="shared" si="50"/>
        <v>INCLUDED</v>
      </c>
      <c r="S389" s="318" t="str">
        <f t="shared" si="62"/>
        <v>INCLUDED</v>
      </c>
      <c r="T389" s="466">
        <f t="shared" si="52"/>
        <v>0</v>
      </c>
      <c r="U389" s="300">
        <f t="shared" si="53"/>
        <v>0</v>
      </c>
      <c r="V389" s="371">
        <f>Discount!$J$36</f>
        <v>0</v>
      </c>
      <c r="W389" s="300">
        <f t="shared" si="54"/>
        <v>0</v>
      </c>
      <c r="X389" s="301">
        <f t="shared" si="55"/>
        <v>0</v>
      </c>
      <c r="Y389" s="467">
        <f t="shared" si="56"/>
        <v>0</v>
      </c>
      <c r="Z389" s="546">
        <f t="shared" si="57"/>
        <v>0</v>
      </c>
      <c r="AA389" s="467">
        <f t="shared" si="58"/>
        <v>0</v>
      </c>
      <c r="AB389" s="468">
        <f t="shared" si="59"/>
        <v>0</v>
      </c>
      <c r="AC389" s="467">
        <f t="shared" si="60"/>
        <v>0</v>
      </c>
      <c r="AD389" s="468"/>
      <c r="AE389" s="550"/>
      <c r="AF389" s="6"/>
      <c r="AG389" s="6"/>
      <c r="AH389" s="6"/>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c r="FN389" s="3"/>
      <c r="FO389" s="3"/>
      <c r="FP389" s="3"/>
      <c r="FQ389" s="3"/>
      <c r="FR389" s="3"/>
      <c r="FS389" s="3"/>
      <c r="FT389" s="3"/>
      <c r="FU389" s="3"/>
      <c r="FV389" s="3"/>
      <c r="FW389" s="3"/>
      <c r="FX389" s="3"/>
      <c r="FY389" s="3"/>
      <c r="FZ389" s="3"/>
      <c r="GA389" s="3"/>
      <c r="GB389" s="3"/>
      <c r="GC389" s="3"/>
      <c r="GD389" s="3"/>
      <c r="GE389" s="3"/>
      <c r="GF389" s="3"/>
      <c r="GG389" s="3"/>
      <c r="GH389" s="3"/>
      <c r="GI389" s="3"/>
      <c r="GJ389" s="3"/>
      <c r="GK389" s="3"/>
      <c r="GL389" s="3"/>
      <c r="GM389" s="3"/>
      <c r="GN389" s="3"/>
      <c r="GO389" s="3"/>
      <c r="GP389" s="3"/>
      <c r="GQ389" s="3"/>
      <c r="GR389" s="3"/>
      <c r="GS389" s="3"/>
      <c r="GT389" s="3"/>
      <c r="GU389" s="3"/>
      <c r="GV389" s="3"/>
      <c r="GW389" s="3"/>
      <c r="GX389" s="3"/>
      <c r="GY389" s="3"/>
      <c r="GZ389" s="3"/>
      <c r="HA389" s="3"/>
      <c r="HB389" s="3"/>
      <c r="HC389" s="3"/>
      <c r="HD389" s="3"/>
      <c r="HE389" s="3"/>
      <c r="HF389" s="3"/>
      <c r="HG389" s="3"/>
      <c r="HH389" s="3"/>
      <c r="HI389" s="3"/>
      <c r="HJ389" s="3"/>
      <c r="HK389" s="3"/>
      <c r="HL389" s="3"/>
      <c r="HM389" s="3"/>
      <c r="HN389" s="3"/>
      <c r="HO389" s="3"/>
      <c r="HP389" s="3"/>
      <c r="HQ389" s="3"/>
      <c r="HR389" s="3"/>
      <c r="HS389" s="3"/>
      <c r="HT389" s="3"/>
      <c r="HU389" s="3"/>
      <c r="HV389" s="3"/>
      <c r="HW389" s="3"/>
      <c r="HX389" s="3"/>
      <c r="HY389" s="3"/>
      <c r="HZ389" s="3"/>
      <c r="IA389" s="3"/>
      <c r="IB389" s="3"/>
      <c r="IC389" s="3"/>
      <c r="ID389" s="3"/>
      <c r="IE389" s="3"/>
      <c r="IF389" s="3"/>
      <c r="IG389" s="3"/>
      <c r="IH389" s="3"/>
      <c r="II389" s="3"/>
      <c r="IJ389" s="3"/>
      <c r="IK389" s="3"/>
      <c r="IL389" s="3"/>
      <c r="IM389" s="3"/>
      <c r="IN389" s="3"/>
      <c r="IO389" s="3"/>
      <c r="IP389" s="3"/>
      <c r="IQ389" s="3"/>
      <c r="IR389" s="3"/>
      <c r="IS389" s="3"/>
      <c r="IT389" s="3"/>
      <c r="IU389" s="3"/>
      <c r="IV389" s="3"/>
      <c r="IW389" s="3"/>
      <c r="IX389" s="3"/>
      <c r="IY389" s="3"/>
      <c r="IZ389" s="3"/>
      <c r="JA389" s="3"/>
      <c r="JB389" s="3"/>
      <c r="JC389" s="3"/>
      <c r="JD389" s="3"/>
      <c r="JE389" s="3"/>
      <c r="JF389" s="3"/>
      <c r="JG389" s="3"/>
      <c r="JH389" s="3"/>
      <c r="JI389" s="3"/>
      <c r="JJ389" s="3"/>
      <c r="JK389" s="3"/>
      <c r="JL389" s="3"/>
      <c r="JM389" s="3"/>
      <c r="JN389" s="3"/>
      <c r="JO389" s="3"/>
      <c r="JP389" s="3"/>
      <c r="JQ389" s="3"/>
      <c r="JR389" s="3"/>
      <c r="JS389" s="3"/>
      <c r="JT389" s="3"/>
      <c r="JU389" s="3"/>
      <c r="JV389" s="3"/>
      <c r="JW389" s="3"/>
      <c r="JX389" s="3"/>
      <c r="JY389" s="3"/>
      <c r="JZ389" s="3"/>
      <c r="KA389" s="3"/>
      <c r="KB389" s="3"/>
      <c r="KC389" s="3"/>
      <c r="KD389" s="3"/>
      <c r="KE389" s="3"/>
      <c r="KF389" s="3"/>
      <c r="KG389" s="3"/>
      <c r="KH389" s="3"/>
      <c r="KI389" s="3"/>
      <c r="KJ389" s="3"/>
      <c r="KK389" s="3"/>
      <c r="KL389" s="3"/>
      <c r="KM389" s="3"/>
      <c r="KN389" s="3"/>
      <c r="KO389" s="3"/>
      <c r="KP389" s="3"/>
      <c r="KQ389" s="3"/>
      <c r="KR389" s="3"/>
      <c r="KS389" s="3"/>
      <c r="KT389" s="3"/>
      <c r="KU389" s="3"/>
      <c r="KV389" s="3"/>
      <c r="KW389" s="3"/>
      <c r="KX389" s="3"/>
      <c r="KY389" s="3"/>
      <c r="KZ389" s="3"/>
      <c r="LA389" s="3"/>
      <c r="LB389" s="3"/>
      <c r="LC389" s="3"/>
      <c r="LD389" s="3"/>
      <c r="LE389" s="3"/>
      <c r="LF389" s="3"/>
      <c r="LG389" s="3"/>
      <c r="LH389" s="3"/>
      <c r="LI389" s="3"/>
      <c r="LJ389" s="3"/>
      <c r="LK389" s="3"/>
      <c r="LL389" s="3"/>
      <c r="LM389" s="3"/>
      <c r="LN389" s="3"/>
      <c r="LO389" s="3"/>
      <c r="LP389" s="3"/>
      <c r="LQ389" s="3"/>
      <c r="LR389" s="3"/>
      <c r="LS389" s="3"/>
      <c r="LT389" s="3"/>
      <c r="LU389" s="3"/>
      <c r="LV389" s="3"/>
      <c r="LW389" s="3"/>
      <c r="LX389" s="3"/>
      <c r="LY389" s="3"/>
      <c r="LZ389" s="3"/>
      <c r="MA389" s="3"/>
      <c r="MB389" s="3"/>
      <c r="MC389" s="3"/>
      <c r="MD389" s="3"/>
      <c r="ME389" s="3"/>
      <c r="MF389" s="3"/>
      <c r="MG389" s="3"/>
      <c r="MH389" s="3"/>
      <c r="MI389" s="3"/>
      <c r="MJ389" s="3"/>
      <c r="MK389" s="3"/>
      <c r="ML389" s="3"/>
      <c r="MM389" s="3"/>
      <c r="MN389" s="3"/>
      <c r="MO389" s="3"/>
      <c r="MP389" s="3"/>
      <c r="MQ389" s="3"/>
      <c r="MR389" s="3"/>
      <c r="MS389" s="3"/>
      <c r="MT389" s="3"/>
      <c r="MU389" s="3"/>
      <c r="MV389" s="3"/>
      <c r="MW389" s="3"/>
      <c r="MX389" s="3"/>
      <c r="MY389" s="3"/>
      <c r="MZ389" s="3"/>
      <c r="NA389" s="3"/>
      <c r="NB389" s="3"/>
      <c r="NC389" s="3"/>
      <c r="ND389" s="3"/>
      <c r="NE389" s="3"/>
      <c r="NF389" s="3"/>
      <c r="NG389" s="3"/>
      <c r="NH389" s="3"/>
      <c r="NI389" s="3"/>
      <c r="NJ389" s="3"/>
      <c r="NK389" s="3"/>
      <c r="NL389" s="3"/>
      <c r="NM389" s="3"/>
      <c r="NN389" s="3"/>
      <c r="NO389" s="3"/>
      <c r="NP389" s="3"/>
      <c r="NQ389" s="3"/>
      <c r="NR389" s="3"/>
      <c r="NS389" s="3"/>
      <c r="NT389" s="3"/>
      <c r="NU389" s="3"/>
      <c r="NV389" s="3"/>
      <c r="NW389" s="3"/>
      <c r="NX389" s="3"/>
      <c r="NY389" s="3"/>
      <c r="NZ389" s="3"/>
      <c r="OA389" s="3"/>
      <c r="OB389" s="3"/>
      <c r="OC389" s="3"/>
      <c r="OD389" s="3"/>
      <c r="OE389" s="3"/>
      <c r="OF389" s="3"/>
      <c r="OG389" s="3"/>
      <c r="OH389" s="3"/>
      <c r="OI389" s="3"/>
      <c r="OJ389" s="3"/>
      <c r="OK389" s="3"/>
      <c r="OL389" s="3"/>
      <c r="OM389" s="3"/>
      <c r="ON389" s="3"/>
      <c r="OO389" s="3"/>
      <c r="OP389" s="3"/>
      <c r="OQ389" s="3"/>
      <c r="OR389" s="3"/>
      <c r="OS389" s="3"/>
      <c r="OT389" s="3"/>
      <c r="OU389" s="3"/>
      <c r="OV389" s="3"/>
      <c r="OW389" s="3"/>
      <c r="OX389" s="3"/>
      <c r="OY389" s="3"/>
      <c r="OZ389" s="3"/>
      <c r="PA389" s="3"/>
      <c r="PB389" s="3"/>
      <c r="PC389" s="3"/>
      <c r="PD389" s="3"/>
      <c r="PE389" s="3"/>
    </row>
    <row r="390" spans="1:421" s="469" customFormat="1" ht="111" customHeight="1">
      <c r="A390" s="677">
        <v>49</v>
      </c>
      <c r="B390" s="600">
        <v>7000024508</v>
      </c>
      <c r="C390" s="600">
        <v>2550</v>
      </c>
      <c r="D390" s="600">
        <v>120</v>
      </c>
      <c r="E390" s="600">
        <v>440</v>
      </c>
      <c r="F390" s="600" t="s">
        <v>527</v>
      </c>
      <c r="G390" s="599">
        <v>100044177</v>
      </c>
      <c r="H390" s="321"/>
      <c r="I390" s="322"/>
      <c r="J390" s="321"/>
      <c r="K390" s="320"/>
      <c r="L390" s="600" t="s">
        <v>582</v>
      </c>
      <c r="M390" s="600" t="s">
        <v>219</v>
      </c>
      <c r="N390" s="600">
        <v>1</v>
      </c>
      <c r="O390" s="465"/>
      <c r="P390" s="601">
        <v>18</v>
      </c>
      <c r="Q390" s="318" t="str">
        <f t="shared" si="61"/>
        <v>INCLUDED</v>
      </c>
      <c r="R390" s="318" t="str">
        <f t="shared" si="50"/>
        <v>INCLUDED</v>
      </c>
      <c r="S390" s="318" t="str">
        <f t="shared" si="62"/>
        <v>INCLUDED</v>
      </c>
      <c r="T390" s="466">
        <f t="shared" si="52"/>
        <v>0</v>
      </c>
      <c r="U390" s="300">
        <f t="shared" si="53"/>
        <v>0</v>
      </c>
      <c r="V390" s="371">
        <f>Discount!$J$36</f>
        <v>0</v>
      </c>
      <c r="W390" s="300">
        <f t="shared" si="54"/>
        <v>0</v>
      </c>
      <c r="X390" s="301">
        <f t="shared" si="55"/>
        <v>0</v>
      </c>
      <c r="Y390" s="467">
        <f t="shared" si="56"/>
        <v>0</v>
      </c>
      <c r="Z390" s="546">
        <f t="shared" si="57"/>
        <v>0</v>
      </c>
      <c r="AA390" s="467">
        <f t="shared" si="58"/>
        <v>0</v>
      </c>
      <c r="AB390" s="468">
        <f t="shared" si="59"/>
        <v>0</v>
      </c>
      <c r="AC390" s="467">
        <f t="shared" si="60"/>
        <v>0</v>
      </c>
      <c r="AD390" s="468"/>
      <c r="AE390" s="550"/>
      <c r="AF390" s="6"/>
      <c r="AG390" s="6"/>
      <c r="AH390" s="6"/>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c r="FN390" s="3"/>
      <c r="FO390" s="3"/>
      <c r="FP390" s="3"/>
      <c r="FQ390" s="3"/>
      <c r="FR390" s="3"/>
      <c r="FS390" s="3"/>
      <c r="FT390" s="3"/>
      <c r="FU390" s="3"/>
      <c r="FV390" s="3"/>
      <c r="FW390" s="3"/>
      <c r="FX390" s="3"/>
      <c r="FY390" s="3"/>
      <c r="FZ390" s="3"/>
      <c r="GA390" s="3"/>
      <c r="GB390" s="3"/>
      <c r="GC390" s="3"/>
      <c r="GD390" s="3"/>
      <c r="GE390" s="3"/>
      <c r="GF390" s="3"/>
      <c r="GG390" s="3"/>
      <c r="GH390" s="3"/>
      <c r="GI390" s="3"/>
      <c r="GJ390" s="3"/>
      <c r="GK390" s="3"/>
      <c r="GL390" s="3"/>
      <c r="GM390" s="3"/>
      <c r="GN390" s="3"/>
      <c r="GO390" s="3"/>
      <c r="GP390" s="3"/>
      <c r="GQ390" s="3"/>
      <c r="GR390" s="3"/>
      <c r="GS390" s="3"/>
      <c r="GT390" s="3"/>
      <c r="GU390" s="3"/>
      <c r="GV390" s="3"/>
      <c r="GW390" s="3"/>
      <c r="GX390" s="3"/>
      <c r="GY390" s="3"/>
      <c r="GZ390" s="3"/>
      <c r="HA390" s="3"/>
      <c r="HB390" s="3"/>
      <c r="HC390" s="3"/>
      <c r="HD390" s="3"/>
      <c r="HE390" s="3"/>
      <c r="HF390" s="3"/>
      <c r="HG390" s="3"/>
      <c r="HH390" s="3"/>
      <c r="HI390" s="3"/>
      <c r="HJ390" s="3"/>
      <c r="HK390" s="3"/>
      <c r="HL390" s="3"/>
      <c r="HM390" s="3"/>
      <c r="HN390" s="3"/>
      <c r="HO390" s="3"/>
      <c r="HP390" s="3"/>
      <c r="HQ390" s="3"/>
      <c r="HR390" s="3"/>
      <c r="HS390" s="3"/>
      <c r="HT390" s="3"/>
      <c r="HU390" s="3"/>
      <c r="HV390" s="3"/>
      <c r="HW390" s="3"/>
      <c r="HX390" s="3"/>
      <c r="HY390" s="3"/>
      <c r="HZ390" s="3"/>
      <c r="IA390" s="3"/>
      <c r="IB390" s="3"/>
      <c r="IC390" s="3"/>
      <c r="ID390" s="3"/>
      <c r="IE390" s="3"/>
      <c r="IF390" s="3"/>
      <c r="IG390" s="3"/>
      <c r="IH390" s="3"/>
      <c r="II390" s="3"/>
      <c r="IJ390" s="3"/>
      <c r="IK390" s="3"/>
      <c r="IL390" s="3"/>
      <c r="IM390" s="3"/>
      <c r="IN390" s="3"/>
      <c r="IO390" s="3"/>
      <c r="IP390" s="3"/>
      <c r="IQ390" s="3"/>
      <c r="IR390" s="3"/>
      <c r="IS390" s="3"/>
      <c r="IT390" s="3"/>
      <c r="IU390" s="3"/>
      <c r="IV390" s="3"/>
      <c r="IW390" s="3"/>
      <c r="IX390" s="3"/>
      <c r="IY390" s="3"/>
      <c r="IZ390" s="3"/>
      <c r="JA390" s="3"/>
      <c r="JB390" s="3"/>
      <c r="JC390" s="3"/>
      <c r="JD390" s="3"/>
      <c r="JE390" s="3"/>
      <c r="JF390" s="3"/>
      <c r="JG390" s="3"/>
      <c r="JH390" s="3"/>
      <c r="JI390" s="3"/>
      <c r="JJ390" s="3"/>
      <c r="JK390" s="3"/>
      <c r="JL390" s="3"/>
      <c r="JM390" s="3"/>
      <c r="JN390" s="3"/>
      <c r="JO390" s="3"/>
      <c r="JP390" s="3"/>
      <c r="JQ390" s="3"/>
      <c r="JR390" s="3"/>
      <c r="JS390" s="3"/>
      <c r="JT390" s="3"/>
      <c r="JU390" s="3"/>
      <c r="JV390" s="3"/>
      <c r="JW390" s="3"/>
      <c r="JX390" s="3"/>
      <c r="JY390" s="3"/>
      <c r="JZ390" s="3"/>
      <c r="KA390" s="3"/>
      <c r="KB390" s="3"/>
      <c r="KC390" s="3"/>
      <c r="KD390" s="3"/>
      <c r="KE390" s="3"/>
      <c r="KF390" s="3"/>
      <c r="KG390" s="3"/>
      <c r="KH390" s="3"/>
      <c r="KI390" s="3"/>
      <c r="KJ390" s="3"/>
      <c r="KK390" s="3"/>
      <c r="KL390" s="3"/>
      <c r="KM390" s="3"/>
      <c r="KN390" s="3"/>
      <c r="KO390" s="3"/>
      <c r="KP390" s="3"/>
      <c r="KQ390" s="3"/>
      <c r="KR390" s="3"/>
      <c r="KS390" s="3"/>
      <c r="KT390" s="3"/>
      <c r="KU390" s="3"/>
      <c r="KV390" s="3"/>
      <c r="KW390" s="3"/>
      <c r="KX390" s="3"/>
      <c r="KY390" s="3"/>
      <c r="KZ390" s="3"/>
      <c r="LA390" s="3"/>
      <c r="LB390" s="3"/>
      <c r="LC390" s="3"/>
      <c r="LD390" s="3"/>
      <c r="LE390" s="3"/>
      <c r="LF390" s="3"/>
      <c r="LG390" s="3"/>
      <c r="LH390" s="3"/>
      <c r="LI390" s="3"/>
      <c r="LJ390" s="3"/>
      <c r="LK390" s="3"/>
      <c r="LL390" s="3"/>
      <c r="LM390" s="3"/>
      <c r="LN390" s="3"/>
      <c r="LO390" s="3"/>
      <c r="LP390" s="3"/>
      <c r="LQ390" s="3"/>
      <c r="LR390" s="3"/>
      <c r="LS390" s="3"/>
      <c r="LT390" s="3"/>
      <c r="LU390" s="3"/>
      <c r="LV390" s="3"/>
      <c r="LW390" s="3"/>
      <c r="LX390" s="3"/>
      <c r="LY390" s="3"/>
      <c r="LZ390" s="3"/>
      <c r="MA390" s="3"/>
      <c r="MB390" s="3"/>
      <c r="MC390" s="3"/>
      <c r="MD390" s="3"/>
      <c r="ME390" s="3"/>
      <c r="MF390" s="3"/>
      <c r="MG390" s="3"/>
      <c r="MH390" s="3"/>
      <c r="MI390" s="3"/>
      <c r="MJ390" s="3"/>
      <c r="MK390" s="3"/>
      <c r="ML390" s="3"/>
      <c r="MM390" s="3"/>
      <c r="MN390" s="3"/>
      <c r="MO390" s="3"/>
      <c r="MP390" s="3"/>
      <c r="MQ390" s="3"/>
      <c r="MR390" s="3"/>
      <c r="MS390" s="3"/>
      <c r="MT390" s="3"/>
      <c r="MU390" s="3"/>
      <c r="MV390" s="3"/>
      <c r="MW390" s="3"/>
      <c r="MX390" s="3"/>
      <c r="MY390" s="3"/>
      <c r="MZ390" s="3"/>
      <c r="NA390" s="3"/>
      <c r="NB390" s="3"/>
      <c r="NC390" s="3"/>
      <c r="ND390" s="3"/>
      <c r="NE390" s="3"/>
      <c r="NF390" s="3"/>
      <c r="NG390" s="3"/>
      <c r="NH390" s="3"/>
      <c r="NI390" s="3"/>
      <c r="NJ390" s="3"/>
      <c r="NK390" s="3"/>
      <c r="NL390" s="3"/>
      <c r="NM390" s="3"/>
      <c r="NN390" s="3"/>
      <c r="NO390" s="3"/>
      <c r="NP390" s="3"/>
      <c r="NQ390" s="3"/>
      <c r="NR390" s="3"/>
      <c r="NS390" s="3"/>
      <c r="NT390" s="3"/>
      <c r="NU390" s="3"/>
      <c r="NV390" s="3"/>
      <c r="NW390" s="3"/>
      <c r="NX390" s="3"/>
      <c r="NY390" s="3"/>
      <c r="NZ390" s="3"/>
      <c r="OA390" s="3"/>
      <c r="OB390" s="3"/>
      <c r="OC390" s="3"/>
      <c r="OD390" s="3"/>
      <c r="OE390" s="3"/>
      <c r="OF390" s="3"/>
      <c r="OG390" s="3"/>
      <c r="OH390" s="3"/>
      <c r="OI390" s="3"/>
      <c r="OJ390" s="3"/>
      <c r="OK390" s="3"/>
      <c r="OL390" s="3"/>
      <c r="OM390" s="3"/>
      <c r="ON390" s="3"/>
      <c r="OO390" s="3"/>
      <c r="OP390" s="3"/>
      <c r="OQ390" s="3"/>
      <c r="OR390" s="3"/>
      <c r="OS390" s="3"/>
      <c r="OT390" s="3"/>
      <c r="OU390" s="3"/>
      <c r="OV390" s="3"/>
      <c r="OW390" s="3"/>
      <c r="OX390" s="3"/>
      <c r="OY390" s="3"/>
      <c r="OZ390" s="3"/>
      <c r="PA390" s="3"/>
      <c r="PB390" s="3"/>
      <c r="PC390" s="3"/>
      <c r="PD390" s="3"/>
      <c r="PE390" s="3"/>
    </row>
    <row r="391" spans="1:421" s="469" customFormat="1" ht="111" customHeight="1">
      <c r="A391" s="677">
        <v>50</v>
      </c>
      <c r="B391" s="600">
        <v>7000024508</v>
      </c>
      <c r="C391" s="600">
        <v>2550</v>
      </c>
      <c r="D391" s="600">
        <v>120</v>
      </c>
      <c r="E391" s="600">
        <v>450</v>
      </c>
      <c r="F391" s="600" t="s">
        <v>527</v>
      </c>
      <c r="G391" s="599">
        <v>100044175</v>
      </c>
      <c r="H391" s="321"/>
      <c r="I391" s="322"/>
      <c r="J391" s="321"/>
      <c r="K391" s="320"/>
      <c r="L391" s="600" t="s">
        <v>583</v>
      </c>
      <c r="M391" s="600" t="s">
        <v>219</v>
      </c>
      <c r="N391" s="600">
        <v>1</v>
      </c>
      <c r="O391" s="465"/>
      <c r="P391" s="601">
        <v>18</v>
      </c>
      <c r="Q391" s="318" t="str">
        <f t="shared" si="61"/>
        <v>INCLUDED</v>
      </c>
      <c r="R391" s="318" t="str">
        <f t="shared" si="50"/>
        <v>INCLUDED</v>
      </c>
      <c r="S391" s="318" t="str">
        <f t="shared" si="62"/>
        <v>INCLUDED</v>
      </c>
      <c r="T391" s="466">
        <f t="shared" si="52"/>
        <v>0</v>
      </c>
      <c r="U391" s="300">
        <f t="shared" si="53"/>
        <v>0</v>
      </c>
      <c r="V391" s="371">
        <f>Discount!$J$36</f>
        <v>0</v>
      </c>
      <c r="W391" s="300">
        <f t="shared" si="54"/>
        <v>0</v>
      </c>
      <c r="X391" s="301">
        <f t="shared" si="55"/>
        <v>0</v>
      </c>
      <c r="Y391" s="467">
        <f t="shared" si="56"/>
        <v>0</v>
      </c>
      <c r="Z391" s="546">
        <f t="shared" si="57"/>
        <v>0</v>
      </c>
      <c r="AA391" s="467">
        <f t="shared" si="58"/>
        <v>0</v>
      </c>
      <c r="AB391" s="468">
        <f t="shared" si="59"/>
        <v>0</v>
      </c>
      <c r="AC391" s="467">
        <f t="shared" si="60"/>
        <v>0</v>
      </c>
      <c r="AD391" s="468"/>
      <c r="AE391" s="550"/>
      <c r="AF391" s="6"/>
      <c r="AG391" s="6"/>
      <c r="AH391" s="6"/>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c r="FN391" s="3"/>
      <c r="FO391" s="3"/>
      <c r="FP391" s="3"/>
      <c r="FQ391" s="3"/>
      <c r="FR391" s="3"/>
      <c r="FS391" s="3"/>
      <c r="FT391" s="3"/>
      <c r="FU391" s="3"/>
      <c r="FV391" s="3"/>
      <c r="FW391" s="3"/>
      <c r="FX391" s="3"/>
      <c r="FY391" s="3"/>
      <c r="FZ391" s="3"/>
      <c r="GA391" s="3"/>
      <c r="GB391" s="3"/>
      <c r="GC391" s="3"/>
      <c r="GD391" s="3"/>
      <c r="GE391" s="3"/>
      <c r="GF391" s="3"/>
      <c r="GG391" s="3"/>
      <c r="GH391" s="3"/>
      <c r="GI391" s="3"/>
      <c r="GJ391" s="3"/>
      <c r="GK391" s="3"/>
      <c r="GL391" s="3"/>
      <c r="GM391" s="3"/>
      <c r="GN391" s="3"/>
      <c r="GO391" s="3"/>
      <c r="GP391" s="3"/>
      <c r="GQ391" s="3"/>
      <c r="GR391" s="3"/>
      <c r="GS391" s="3"/>
      <c r="GT391" s="3"/>
      <c r="GU391" s="3"/>
      <c r="GV391" s="3"/>
      <c r="GW391" s="3"/>
      <c r="GX391" s="3"/>
      <c r="GY391" s="3"/>
      <c r="GZ391" s="3"/>
      <c r="HA391" s="3"/>
      <c r="HB391" s="3"/>
      <c r="HC391" s="3"/>
      <c r="HD391" s="3"/>
      <c r="HE391" s="3"/>
      <c r="HF391" s="3"/>
      <c r="HG391" s="3"/>
      <c r="HH391" s="3"/>
      <c r="HI391" s="3"/>
      <c r="HJ391" s="3"/>
      <c r="HK391" s="3"/>
      <c r="HL391" s="3"/>
      <c r="HM391" s="3"/>
      <c r="HN391" s="3"/>
      <c r="HO391" s="3"/>
      <c r="HP391" s="3"/>
      <c r="HQ391" s="3"/>
      <c r="HR391" s="3"/>
      <c r="HS391" s="3"/>
      <c r="HT391" s="3"/>
      <c r="HU391" s="3"/>
      <c r="HV391" s="3"/>
      <c r="HW391" s="3"/>
      <c r="HX391" s="3"/>
      <c r="HY391" s="3"/>
      <c r="HZ391" s="3"/>
      <c r="IA391" s="3"/>
      <c r="IB391" s="3"/>
      <c r="IC391" s="3"/>
      <c r="ID391" s="3"/>
      <c r="IE391" s="3"/>
      <c r="IF391" s="3"/>
      <c r="IG391" s="3"/>
      <c r="IH391" s="3"/>
      <c r="II391" s="3"/>
      <c r="IJ391" s="3"/>
      <c r="IK391" s="3"/>
      <c r="IL391" s="3"/>
      <c r="IM391" s="3"/>
      <c r="IN391" s="3"/>
      <c r="IO391" s="3"/>
      <c r="IP391" s="3"/>
      <c r="IQ391" s="3"/>
      <c r="IR391" s="3"/>
      <c r="IS391" s="3"/>
      <c r="IT391" s="3"/>
      <c r="IU391" s="3"/>
      <c r="IV391" s="3"/>
      <c r="IW391" s="3"/>
      <c r="IX391" s="3"/>
      <c r="IY391" s="3"/>
      <c r="IZ391" s="3"/>
      <c r="JA391" s="3"/>
      <c r="JB391" s="3"/>
      <c r="JC391" s="3"/>
      <c r="JD391" s="3"/>
      <c r="JE391" s="3"/>
      <c r="JF391" s="3"/>
      <c r="JG391" s="3"/>
      <c r="JH391" s="3"/>
      <c r="JI391" s="3"/>
      <c r="JJ391" s="3"/>
      <c r="JK391" s="3"/>
      <c r="JL391" s="3"/>
      <c r="JM391" s="3"/>
      <c r="JN391" s="3"/>
      <c r="JO391" s="3"/>
      <c r="JP391" s="3"/>
      <c r="JQ391" s="3"/>
      <c r="JR391" s="3"/>
      <c r="JS391" s="3"/>
      <c r="JT391" s="3"/>
      <c r="JU391" s="3"/>
      <c r="JV391" s="3"/>
      <c r="JW391" s="3"/>
      <c r="JX391" s="3"/>
      <c r="JY391" s="3"/>
      <c r="JZ391" s="3"/>
      <c r="KA391" s="3"/>
      <c r="KB391" s="3"/>
      <c r="KC391" s="3"/>
      <c r="KD391" s="3"/>
      <c r="KE391" s="3"/>
      <c r="KF391" s="3"/>
      <c r="KG391" s="3"/>
      <c r="KH391" s="3"/>
      <c r="KI391" s="3"/>
      <c r="KJ391" s="3"/>
      <c r="KK391" s="3"/>
      <c r="KL391" s="3"/>
      <c r="KM391" s="3"/>
      <c r="KN391" s="3"/>
      <c r="KO391" s="3"/>
      <c r="KP391" s="3"/>
      <c r="KQ391" s="3"/>
      <c r="KR391" s="3"/>
      <c r="KS391" s="3"/>
      <c r="KT391" s="3"/>
      <c r="KU391" s="3"/>
      <c r="KV391" s="3"/>
      <c r="KW391" s="3"/>
      <c r="KX391" s="3"/>
      <c r="KY391" s="3"/>
      <c r="KZ391" s="3"/>
      <c r="LA391" s="3"/>
      <c r="LB391" s="3"/>
      <c r="LC391" s="3"/>
      <c r="LD391" s="3"/>
      <c r="LE391" s="3"/>
      <c r="LF391" s="3"/>
      <c r="LG391" s="3"/>
      <c r="LH391" s="3"/>
      <c r="LI391" s="3"/>
      <c r="LJ391" s="3"/>
      <c r="LK391" s="3"/>
      <c r="LL391" s="3"/>
      <c r="LM391" s="3"/>
      <c r="LN391" s="3"/>
      <c r="LO391" s="3"/>
      <c r="LP391" s="3"/>
      <c r="LQ391" s="3"/>
      <c r="LR391" s="3"/>
      <c r="LS391" s="3"/>
      <c r="LT391" s="3"/>
      <c r="LU391" s="3"/>
      <c r="LV391" s="3"/>
      <c r="LW391" s="3"/>
      <c r="LX391" s="3"/>
      <c r="LY391" s="3"/>
      <c r="LZ391" s="3"/>
      <c r="MA391" s="3"/>
      <c r="MB391" s="3"/>
      <c r="MC391" s="3"/>
      <c r="MD391" s="3"/>
      <c r="ME391" s="3"/>
      <c r="MF391" s="3"/>
      <c r="MG391" s="3"/>
      <c r="MH391" s="3"/>
      <c r="MI391" s="3"/>
      <c r="MJ391" s="3"/>
      <c r="MK391" s="3"/>
      <c r="ML391" s="3"/>
      <c r="MM391" s="3"/>
      <c r="MN391" s="3"/>
      <c r="MO391" s="3"/>
      <c r="MP391" s="3"/>
      <c r="MQ391" s="3"/>
      <c r="MR391" s="3"/>
      <c r="MS391" s="3"/>
      <c r="MT391" s="3"/>
      <c r="MU391" s="3"/>
      <c r="MV391" s="3"/>
      <c r="MW391" s="3"/>
      <c r="MX391" s="3"/>
      <c r="MY391" s="3"/>
      <c r="MZ391" s="3"/>
      <c r="NA391" s="3"/>
      <c r="NB391" s="3"/>
      <c r="NC391" s="3"/>
      <c r="ND391" s="3"/>
      <c r="NE391" s="3"/>
      <c r="NF391" s="3"/>
      <c r="NG391" s="3"/>
      <c r="NH391" s="3"/>
      <c r="NI391" s="3"/>
      <c r="NJ391" s="3"/>
      <c r="NK391" s="3"/>
      <c r="NL391" s="3"/>
      <c r="NM391" s="3"/>
      <c r="NN391" s="3"/>
      <c r="NO391" s="3"/>
      <c r="NP391" s="3"/>
      <c r="NQ391" s="3"/>
      <c r="NR391" s="3"/>
      <c r="NS391" s="3"/>
      <c r="NT391" s="3"/>
      <c r="NU391" s="3"/>
      <c r="NV391" s="3"/>
      <c r="NW391" s="3"/>
      <c r="NX391" s="3"/>
      <c r="NY391" s="3"/>
      <c r="NZ391" s="3"/>
      <c r="OA391" s="3"/>
      <c r="OB391" s="3"/>
      <c r="OC391" s="3"/>
      <c r="OD391" s="3"/>
      <c r="OE391" s="3"/>
      <c r="OF391" s="3"/>
      <c r="OG391" s="3"/>
      <c r="OH391" s="3"/>
      <c r="OI391" s="3"/>
      <c r="OJ391" s="3"/>
      <c r="OK391" s="3"/>
      <c r="OL391" s="3"/>
      <c r="OM391" s="3"/>
      <c r="ON391" s="3"/>
      <c r="OO391" s="3"/>
      <c r="OP391" s="3"/>
      <c r="OQ391" s="3"/>
      <c r="OR391" s="3"/>
      <c r="OS391" s="3"/>
      <c r="OT391" s="3"/>
      <c r="OU391" s="3"/>
      <c r="OV391" s="3"/>
      <c r="OW391" s="3"/>
      <c r="OX391" s="3"/>
      <c r="OY391" s="3"/>
      <c r="OZ391" s="3"/>
      <c r="PA391" s="3"/>
      <c r="PB391" s="3"/>
      <c r="PC391" s="3"/>
      <c r="PD391" s="3"/>
      <c r="PE391" s="3"/>
    </row>
    <row r="392" spans="1:421" s="469" customFormat="1" ht="111" customHeight="1">
      <c r="A392" s="677">
        <v>51</v>
      </c>
      <c r="B392" s="600">
        <v>7000024508</v>
      </c>
      <c r="C392" s="600">
        <v>2550</v>
      </c>
      <c r="D392" s="600">
        <v>120</v>
      </c>
      <c r="E392" s="600">
        <v>460</v>
      </c>
      <c r="F392" s="600" t="s">
        <v>527</v>
      </c>
      <c r="G392" s="599">
        <v>100044174</v>
      </c>
      <c r="H392" s="321"/>
      <c r="I392" s="322"/>
      <c r="J392" s="321"/>
      <c r="K392" s="320"/>
      <c r="L392" s="600" t="s">
        <v>584</v>
      </c>
      <c r="M392" s="600" t="s">
        <v>219</v>
      </c>
      <c r="N392" s="600">
        <v>1</v>
      </c>
      <c r="O392" s="465"/>
      <c r="P392" s="601">
        <v>18</v>
      </c>
      <c r="Q392" s="318" t="str">
        <f t="shared" si="61"/>
        <v>INCLUDED</v>
      </c>
      <c r="R392" s="318" t="str">
        <f t="shared" si="50"/>
        <v>INCLUDED</v>
      </c>
      <c r="S392" s="318" t="str">
        <f t="shared" si="62"/>
        <v>INCLUDED</v>
      </c>
      <c r="T392" s="466">
        <f t="shared" si="52"/>
        <v>0</v>
      </c>
      <c r="U392" s="300">
        <f t="shared" si="53"/>
        <v>0</v>
      </c>
      <c r="V392" s="371">
        <f>Discount!$J$36</f>
        <v>0</v>
      </c>
      <c r="W392" s="300">
        <f t="shared" si="54"/>
        <v>0</v>
      </c>
      <c r="X392" s="301">
        <f t="shared" si="55"/>
        <v>0</v>
      </c>
      <c r="Y392" s="467">
        <f t="shared" si="56"/>
        <v>0</v>
      </c>
      <c r="Z392" s="546">
        <f t="shared" si="57"/>
        <v>0</v>
      </c>
      <c r="AA392" s="467">
        <f t="shared" si="58"/>
        <v>0</v>
      </c>
      <c r="AB392" s="468">
        <f t="shared" si="59"/>
        <v>0</v>
      </c>
      <c r="AC392" s="467">
        <f t="shared" si="60"/>
        <v>0</v>
      </c>
      <c r="AD392" s="468"/>
      <c r="AE392" s="550"/>
      <c r="AF392" s="6"/>
      <c r="AG392" s="6"/>
      <c r="AH392" s="6"/>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c r="FN392" s="3"/>
      <c r="FO392" s="3"/>
      <c r="FP392" s="3"/>
      <c r="FQ392" s="3"/>
      <c r="FR392" s="3"/>
      <c r="FS392" s="3"/>
      <c r="FT392" s="3"/>
      <c r="FU392" s="3"/>
      <c r="FV392" s="3"/>
      <c r="FW392" s="3"/>
      <c r="FX392" s="3"/>
      <c r="FY392" s="3"/>
      <c r="FZ392" s="3"/>
      <c r="GA392" s="3"/>
      <c r="GB392" s="3"/>
      <c r="GC392" s="3"/>
      <c r="GD392" s="3"/>
      <c r="GE392" s="3"/>
      <c r="GF392" s="3"/>
      <c r="GG392" s="3"/>
      <c r="GH392" s="3"/>
      <c r="GI392" s="3"/>
      <c r="GJ392" s="3"/>
      <c r="GK392" s="3"/>
      <c r="GL392" s="3"/>
      <c r="GM392" s="3"/>
      <c r="GN392" s="3"/>
      <c r="GO392" s="3"/>
      <c r="GP392" s="3"/>
      <c r="GQ392" s="3"/>
      <c r="GR392" s="3"/>
      <c r="GS392" s="3"/>
      <c r="GT392" s="3"/>
      <c r="GU392" s="3"/>
      <c r="GV392" s="3"/>
      <c r="GW392" s="3"/>
      <c r="GX392" s="3"/>
      <c r="GY392" s="3"/>
      <c r="GZ392" s="3"/>
      <c r="HA392" s="3"/>
      <c r="HB392" s="3"/>
      <c r="HC392" s="3"/>
      <c r="HD392" s="3"/>
      <c r="HE392" s="3"/>
      <c r="HF392" s="3"/>
      <c r="HG392" s="3"/>
      <c r="HH392" s="3"/>
      <c r="HI392" s="3"/>
      <c r="HJ392" s="3"/>
      <c r="HK392" s="3"/>
      <c r="HL392" s="3"/>
      <c r="HM392" s="3"/>
      <c r="HN392" s="3"/>
      <c r="HO392" s="3"/>
      <c r="HP392" s="3"/>
      <c r="HQ392" s="3"/>
      <c r="HR392" s="3"/>
      <c r="HS392" s="3"/>
      <c r="HT392" s="3"/>
      <c r="HU392" s="3"/>
      <c r="HV392" s="3"/>
      <c r="HW392" s="3"/>
      <c r="HX392" s="3"/>
      <c r="HY392" s="3"/>
      <c r="HZ392" s="3"/>
      <c r="IA392" s="3"/>
      <c r="IB392" s="3"/>
      <c r="IC392" s="3"/>
      <c r="ID392" s="3"/>
      <c r="IE392" s="3"/>
      <c r="IF392" s="3"/>
      <c r="IG392" s="3"/>
      <c r="IH392" s="3"/>
      <c r="II392" s="3"/>
      <c r="IJ392" s="3"/>
      <c r="IK392" s="3"/>
      <c r="IL392" s="3"/>
      <c r="IM392" s="3"/>
      <c r="IN392" s="3"/>
      <c r="IO392" s="3"/>
      <c r="IP392" s="3"/>
      <c r="IQ392" s="3"/>
      <c r="IR392" s="3"/>
      <c r="IS392" s="3"/>
      <c r="IT392" s="3"/>
      <c r="IU392" s="3"/>
      <c r="IV392" s="3"/>
      <c r="IW392" s="3"/>
      <c r="IX392" s="3"/>
      <c r="IY392" s="3"/>
      <c r="IZ392" s="3"/>
      <c r="JA392" s="3"/>
      <c r="JB392" s="3"/>
      <c r="JC392" s="3"/>
      <c r="JD392" s="3"/>
      <c r="JE392" s="3"/>
      <c r="JF392" s="3"/>
      <c r="JG392" s="3"/>
      <c r="JH392" s="3"/>
      <c r="JI392" s="3"/>
      <c r="JJ392" s="3"/>
      <c r="JK392" s="3"/>
      <c r="JL392" s="3"/>
      <c r="JM392" s="3"/>
      <c r="JN392" s="3"/>
      <c r="JO392" s="3"/>
      <c r="JP392" s="3"/>
      <c r="JQ392" s="3"/>
      <c r="JR392" s="3"/>
      <c r="JS392" s="3"/>
      <c r="JT392" s="3"/>
      <c r="JU392" s="3"/>
      <c r="JV392" s="3"/>
      <c r="JW392" s="3"/>
      <c r="JX392" s="3"/>
      <c r="JY392" s="3"/>
      <c r="JZ392" s="3"/>
      <c r="KA392" s="3"/>
      <c r="KB392" s="3"/>
      <c r="KC392" s="3"/>
      <c r="KD392" s="3"/>
      <c r="KE392" s="3"/>
      <c r="KF392" s="3"/>
      <c r="KG392" s="3"/>
      <c r="KH392" s="3"/>
      <c r="KI392" s="3"/>
      <c r="KJ392" s="3"/>
      <c r="KK392" s="3"/>
      <c r="KL392" s="3"/>
      <c r="KM392" s="3"/>
      <c r="KN392" s="3"/>
      <c r="KO392" s="3"/>
      <c r="KP392" s="3"/>
      <c r="KQ392" s="3"/>
      <c r="KR392" s="3"/>
      <c r="KS392" s="3"/>
      <c r="KT392" s="3"/>
      <c r="KU392" s="3"/>
      <c r="KV392" s="3"/>
      <c r="KW392" s="3"/>
      <c r="KX392" s="3"/>
      <c r="KY392" s="3"/>
      <c r="KZ392" s="3"/>
      <c r="LA392" s="3"/>
      <c r="LB392" s="3"/>
      <c r="LC392" s="3"/>
      <c r="LD392" s="3"/>
      <c r="LE392" s="3"/>
      <c r="LF392" s="3"/>
      <c r="LG392" s="3"/>
      <c r="LH392" s="3"/>
      <c r="LI392" s="3"/>
      <c r="LJ392" s="3"/>
      <c r="LK392" s="3"/>
      <c r="LL392" s="3"/>
      <c r="LM392" s="3"/>
      <c r="LN392" s="3"/>
      <c r="LO392" s="3"/>
      <c r="LP392" s="3"/>
      <c r="LQ392" s="3"/>
      <c r="LR392" s="3"/>
      <c r="LS392" s="3"/>
      <c r="LT392" s="3"/>
      <c r="LU392" s="3"/>
      <c r="LV392" s="3"/>
      <c r="LW392" s="3"/>
      <c r="LX392" s="3"/>
      <c r="LY392" s="3"/>
      <c r="LZ392" s="3"/>
      <c r="MA392" s="3"/>
      <c r="MB392" s="3"/>
      <c r="MC392" s="3"/>
      <c r="MD392" s="3"/>
      <c r="ME392" s="3"/>
      <c r="MF392" s="3"/>
      <c r="MG392" s="3"/>
      <c r="MH392" s="3"/>
      <c r="MI392" s="3"/>
      <c r="MJ392" s="3"/>
      <c r="MK392" s="3"/>
      <c r="ML392" s="3"/>
      <c r="MM392" s="3"/>
      <c r="MN392" s="3"/>
      <c r="MO392" s="3"/>
      <c r="MP392" s="3"/>
      <c r="MQ392" s="3"/>
      <c r="MR392" s="3"/>
      <c r="MS392" s="3"/>
      <c r="MT392" s="3"/>
      <c r="MU392" s="3"/>
      <c r="MV392" s="3"/>
      <c r="MW392" s="3"/>
      <c r="MX392" s="3"/>
      <c r="MY392" s="3"/>
      <c r="MZ392" s="3"/>
      <c r="NA392" s="3"/>
      <c r="NB392" s="3"/>
      <c r="NC392" s="3"/>
      <c r="ND392" s="3"/>
      <c r="NE392" s="3"/>
      <c r="NF392" s="3"/>
      <c r="NG392" s="3"/>
      <c r="NH392" s="3"/>
      <c r="NI392" s="3"/>
      <c r="NJ392" s="3"/>
      <c r="NK392" s="3"/>
      <c r="NL392" s="3"/>
      <c r="NM392" s="3"/>
      <c r="NN392" s="3"/>
      <c r="NO392" s="3"/>
      <c r="NP392" s="3"/>
      <c r="NQ392" s="3"/>
      <c r="NR392" s="3"/>
      <c r="NS392" s="3"/>
      <c r="NT392" s="3"/>
      <c r="NU392" s="3"/>
      <c r="NV392" s="3"/>
      <c r="NW392" s="3"/>
      <c r="NX392" s="3"/>
      <c r="NY392" s="3"/>
      <c r="NZ392" s="3"/>
      <c r="OA392" s="3"/>
      <c r="OB392" s="3"/>
      <c r="OC392" s="3"/>
      <c r="OD392" s="3"/>
      <c r="OE392" s="3"/>
      <c r="OF392" s="3"/>
      <c r="OG392" s="3"/>
      <c r="OH392" s="3"/>
      <c r="OI392" s="3"/>
      <c r="OJ392" s="3"/>
      <c r="OK392" s="3"/>
      <c r="OL392" s="3"/>
      <c r="OM392" s="3"/>
      <c r="ON392" s="3"/>
      <c r="OO392" s="3"/>
      <c r="OP392" s="3"/>
      <c r="OQ392" s="3"/>
      <c r="OR392" s="3"/>
      <c r="OS392" s="3"/>
      <c r="OT392" s="3"/>
      <c r="OU392" s="3"/>
      <c r="OV392" s="3"/>
      <c r="OW392" s="3"/>
      <c r="OX392" s="3"/>
      <c r="OY392" s="3"/>
      <c r="OZ392" s="3"/>
      <c r="PA392" s="3"/>
      <c r="PB392" s="3"/>
      <c r="PC392" s="3"/>
      <c r="PD392" s="3"/>
      <c r="PE392" s="3"/>
    </row>
    <row r="393" spans="1:421" s="469" customFormat="1" ht="111" customHeight="1">
      <c r="A393" s="677">
        <v>52</v>
      </c>
      <c r="B393" s="600">
        <v>7000024508</v>
      </c>
      <c r="C393" s="600">
        <v>2550</v>
      </c>
      <c r="D393" s="600">
        <v>120</v>
      </c>
      <c r="E393" s="600">
        <v>470</v>
      </c>
      <c r="F393" s="600" t="s">
        <v>527</v>
      </c>
      <c r="G393" s="599">
        <v>100044173</v>
      </c>
      <c r="H393" s="321"/>
      <c r="I393" s="322"/>
      <c r="J393" s="321"/>
      <c r="K393" s="320"/>
      <c r="L393" s="600" t="s">
        <v>585</v>
      </c>
      <c r="M393" s="600" t="s">
        <v>219</v>
      </c>
      <c r="N393" s="600">
        <v>1</v>
      </c>
      <c r="O393" s="465"/>
      <c r="P393" s="601">
        <v>18</v>
      </c>
      <c r="Q393" s="318" t="str">
        <f t="shared" si="61"/>
        <v>INCLUDED</v>
      </c>
      <c r="R393" s="318" t="str">
        <f t="shared" si="50"/>
        <v>INCLUDED</v>
      </c>
      <c r="S393" s="318" t="str">
        <f t="shared" si="62"/>
        <v>INCLUDED</v>
      </c>
      <c r="T393" s="466">
        <f t="shared" si="52"/>
        <v>0</v>
      </c>
      <c r="U393" s="300">
        <f t="shared" si="53"/>
        <v>0</v>
      </c>
      <c r="V393" s="371">
        <f>Discount!$J$36</f>
        <v>0</v>
      </c>
      <c r="W393" s="300">
        <f t="shared" si="54"/>
        <v>0</v>
      </c>
      <c r="X393" s="301">
        <f t="shared" si="55"/>
        <v>0</v>
      </c>
      <c r="Y393" s="467">
        <f t="shared" si="56"/>
        <v>0</v>
      </c>
      <c r="Z393" s="546">
        <f t="shared" si="57"/>
        <v>0</v>
      </c>
      <c r="AA393" s="467">
        <f t="shared" si="58"/>
        <v>0</v>
      </c>
      <c r="AB393" s="468">
        <f t="shared" si="59"/>
        <v>0</v>
      </c>
      <c r="AC393" s="467">
        <f t="shared" si="60"/>
        <v>0</v>
      </c>
      <c r="AD393" s="468"/>
      <c r="AE393" s="550"/>
      <c r="AF393" s="6"/>
      <c r="AG393" s="6"/>
      <c r="AH393" s="6"/>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c r="FN393" s="3"/>
      <c r="FO393" s="3"/>
      <c r="FP393" s="3"/>
      <c r="FQ393" s="3"/>
      <c r="FR393" s="3"/>
      <c r="FS393" s="3"/>
      <c r="FT393" s="3"/>
      <c r="FU393" s="3"/>
      <c r="FV393" s="3"/>
      <c r="FW393" s="3"/>
      <c r="FX393" s="3"/>
      <c r="FY393" s="3"/>
      <c r="FZ393" s="3"/>
      <c r="GA393" s="3"/>
      <c r="GB393" s="3"/>
      <c r="GC393" s="3"/>
      <c r="GD393" s="3"/>
      <c r="GE393" s="3"/>
      <c r="GF393" s="3"/>
      <c r="GG393" s="3"/>
      <c r="GH393" s="3"/>
      <c r="GI393" s="3"/>
      <c r="GJ393" s="3"/>
      <c r="GK393" s="3"/>
      <c r="GL393" s="3"/>
      <c r="GM393" s="3"/>
      <c r="GN393" s="3"/>
      <c r="GO393" s="3"/>
      <c r="GP393" s="3"/>
      <c r="GQ393" s="3"/>
      <c r="GR393" s="3"/>
      <c r="GS393" s="3"/>
      <c r="GT393" s="3"/>
      <c r="GU393" s="3"/>
      <c r="GV393" s="3"/>
      <c r="GW393" s="3"/>
      <c r="GX393" s="3"/>
      <c r="GY393" s="3"/>
      <c r="GZ393" s="3"/>
      <c r="HA393" s="3"/>
      <c r="HB393" s="3"/>
      <c r="HC393" s="3"/>
      <c r="HD393" s="3"/>
      <c r="HE393" s="3"/>
      <c r="HF393" s="3"/>
      <c r="HG393" s="3"/>
      <c r="HH393" s="3"/>
      <c r="HI393" s="3"/>
      <c r="HJ393" s="3"/>
      <c r="HK393" s="3"/>
      <c r="HL393" s="3"/>
      <c r="HM393" s="3"/>
      <c r="HN393" s="3"/>
      <c r="HO393" s="3"/>
      <c r="HP393" s="3"/>
      <c r="HQ393" s="3"/>
      <c r="HR393" s="3"/>
      <c r="HS393" s="3"/>
      <c r="HT393" s="3"/>
      <c r="HU393" s="3"/>
      <c r="HV393" s="3"/>
      <c r="HW393" s="3"/>
      <c r="HX393" s="3"/>
      <c r="HY393" s="3"/>
      <c r="HZ393" s="3"/>
      <c r="IA393" s="3"/>
      <c r="IB393" s="3"/>
      <c r="IC393" s="3"/>
      <c r="ID393" s="3"/>
      <c r="IE393" s="3"/>
      <c r="IF393" s="3"/>
      <c r="IG393" s="3"/>
      <c r="IH393" s="3"/>
      <c r="II393" s="3"/>
      <c r="IJ393" s="3"/>
      <c r="IK393" s="3"/>
      <c r="IL393" s="3"/>
      <c r="IM393" s="3"/>
      <c r="IN393" s="3"/>
      <c r="IO393" s="3"/>
      <c r="IP393" s="3"/>
      <c r="IQ393" s="3"/>
      <c r="IR393" s="3"/>
      <c r="IS393" s="3"/>
      <c r="IT393" s="3"/>
      <c r="IU393" s="3"/>
      <c r="IV393" s="3"/>
      <c r="IW393" s="3"/>
      <c r="IX393" s="3"/>
      <c r="IY393" s="3"/>
      <c r="IZ393" s="3"/>
      <c r="JA393" s="3"/>
      <c r="JB393" s="3"/>
      <c r="JC393" s="3"/>
      <c r="JD393" s="3"/>
      <c r="JE393" s="3"/>
      <c r="JF393" s="3"/>
      <c r="JG393" s="3"/>
      <c r="JH393" s="3"/>
      <c r="JI393" s="3"/>
      <c r="JJ393" s="3"/>
      <c r="JK393" s="3"/>
      <c r="JL393" s="3"/>
      <c r="JM393" s="3"/>
      <c r="JN393" s="3"/>
      <c r="JO393" s="3"/>
      <c r="JP393" s="3"/>
      <c r="JQ393" s="3"/>
      <c r="JR393" s="3"/>
      <c r="JS393" s="3"/>
      <c r="JT393" s="3"/>
      <c r="JU393" s="3"/>
      <c r="JV393" s="3"/>
      <c r="JW393" s="3"/>
      <c r="JX393" s="3"/>
      <c r="JY393" s="3"/>
      <c r="JZ393" s="3"/>
      <c r="KA393" s="3"/>
      <c r="KB393" s="3"/>
      <c r="KC393" s="3"/>
      <c r="KD393" s="3"/>
      <c r="KE393" s="3"/>
      <c r="KF393" s="3"/>
      <c r="KG393" s="3"/>
      <c r="KH393" s="3"/>
      <c r="KI393" s="3"/>
      <c r="KJ393" s="3"/>
      <c r="KK393" s="3"/>
      <c r="KL393" s="3"/>
      <c r="KM393" s="3"/>
      <c r="KN393" s="3"/>
      <c r="KO393" s="3"/>
      <c r="KP393" s="3"/>
      <c r="KQ393" s="3"/>
      <c r="KR393" s="3"/>
      <c r="KS393" s="3"/>
      <c r="KT393" s="3"/>
      <c r="KU393" s="3"/>
      <c r="KV393" s="3"/>
      <c r="KW393" s="3"/>
      <c r="KX393" s="3"/>
      <c r="KY393" s="3"/>
      <c r="KZ393" s="3"/>
      <c r="LA393" s="3"/>
      <c r="LB393" s="3"/>
      <c r="LC393" s="3"/>
      <c r="LD393" s="3"/>
      <c r="LE393" s="3"/>
      <c r="LF393" s="3"/>
      <c r="LG393" s="3"/>
      <c r="LH393" s="3"/>
      <c r="LI393" s="3"/>
      <c r="LJ393" s="3"/>
      <c r="LK393" s="3"/>
      <c r="LL393" s="3"/>
      <c r="LM393" s="3"/>
      <c r="LN393" s="3"/>
      <c r="LO393" s="3"/>
      <c r="LP393" s="3"/>
      <c r="LQ393" s="3"/>
      <c r="LR393" s="3"/>
      <c r="LS393" s="3"/>
      <c r="LT393" s="3"/>
      <c r="LU393" s="3"/>
      <c r="LV393" s="3"/>
      <c r="LW393" s="3"/>
      <c r="LX393" s="3"/>
      <c r="LY393" s="3"/>
      <c r="LZ393" s="3"/>
      <c r="MA393" s="3"/>
      <c r="MB393" s="3"/>
      <c r="MC393" s="3"/>
      <c r="MD393" s="3"/>
      <c r="ME393" s="3"/>
      <c r="MF393" s="3"/>
      <c r="MG393" s="3"/>
      <c r="MH393" s="3"/>
      <c r="MI393" s="3"/>
      <c r="MJ393" s="3"/>
      <c r="MK393" s="3"/>
      <c r="ML393" s="3"/>
      <c r="MM393" s="3"/>
      <c r="MN393" s="3"/>
      <c r="MO393" s="3"/>
      <c r="MP393" s="3"/>
      <c r="MQ393" s="3"/>
      <c r="MR393" s="3"/>
      <c r="MS393" s="3"/>
      <c r="MT393" s="3"/>
      <c r="MU393" s="3"/>
      <c r="MV393" s="3"/>
      <c r="MW393" s="3"/>
      <c r="MX393" s="3"/>
      <c r="MY393" s="3"/>
      <c r="MZ393" s="3"/>
      <c r="NA393" s="3"/>
      <c r="NB393" s="3"/>
      <c r="NC393" s="3"/>
      <c r="ND393" s="3"/>
      <c r="NE393" s="3"/>
      <c r="NF393" s="3"/>
      <c r="NG393" s="3"/>
      <c r="NH393" s="3"/>
      <c r="NI393" s="3"/>
      <c r="NJ393" s="3"/>
      <c r="NK393" s="3"/>
      <c r="NL393" s="3"/>
      <c r="NM393" s="3"/>
      <c r="NN393" s="3"/>
      <c r="NO393" s="3"/>
      <c r="NP393" s="3"/>
      <c r="NQ393" s="3"/>
      <c r="NR393" s="3"/>
      <c r="NS393" s="3"/>
      <c r="NT393" s="3"/>
      <c r="NU393" s="3"/>
      <c r="NV393" s="3"/>
      <c r="NW393" s="3"/>
      <c r="NX393" s="3"/>
      <c r="NY393" s="3"/>
      <c r="NZ393" s="3"/>
      <c r="OA393" s="3"/>
      <c r="OB393" s="3"/>
      <c r="OC393" s="3"/>
      <c r="OD393" s="3"/>
      <c r="OE393" s="3"/>
      <c r="OF393" s="3"/>
      <c r="OG393" s="3"/>
      <c r="OH393" s="3"/>
      <c r="OI393" s="3"/>
      <c r="OJ393" s="3"/>
      <c r="OK393" s="3"/>
      <c r="OL393" s="3"/>
      <c r="OM393" s="3"/>
      <c r="ON393" s="3"/>
      <c r="OO393" s="3"/>
      <c r="OP393" s="3"/>
      <c r="OQ393" s="3"/>
      <c r="OR393" s="3"/>
      <c r="OS393" s="3"/>
      <c r="OT393" s="3"/>
      <c r="OU393" s="3"/>
      <c r="OV393" s="3"/>
      <c r="OW393" s="3"/>
      <c r="OX393" s="3"/>
      <c r="OY393" s="3"/>
      <c r="OZ393" s="3"/>
      <c r="PA393" s="3"/>
      <c r="PB393" s="3"/>
      <c r="PC393" s="3"/>
      <c r="PD393" s="3"/>
      <c r="PE393" s="3"/>
    </row>
    <row r="394" spans="1:421" s="469" customFormat="1" ht="111" customHeight="1">
      <c r="A394" s="677">
        <v>53</v>
      </c>
      <c r="B394" s="600">
        <v>7000024508</v>
      </c>
      <c r="C394" s="600">
        <v>2550</v>
      </c>
      <c r="D394" s="600">
        <v>120</v>
      </c>
      <c r="E394" s="600">
        <v>480</v>
      </c>
      <c r="F394" s="600" t="s">
        <v>527</v>
      </c>
      <c r="G394" s="599">
        <v>100044172</v>
      </c>
      <c r="H394" s="321"/>
      <c r="I394" s="322"/>
      <c r="J394" s="321"/>
      <c r="K394" s="320"/>
      <c r="L394" s="600" t="s">
        <v>586</v>
      </c>
      <c r="M394" s="600" t="s">
        <v>219</v>
      </c>
      <c r="N394" s="600">
        <v>2</v>
      </c>
      <c r="O394" s="465"/>
      <c r="P394" s="601">
        <v>18</v>
      </c>
      <c r="Q394" s="318" t="str">
        <f t="shared" si="61"/>
        <v>INCLUDED</v>
      </c>
      <c r="R394" s="318" t="str">
        <f t="shared" si="50"/>
        <v>INCLUDED</v>
      </c>
      <c r="S394" s="318" t="str">
        <f t="shared" si="62"/>
        <v>INCLUDED</v>
      </c>
      <c r="T394" s="466">
        <f t="shared" si="52"/>
        <v>0</v>
      </c>
      <c r="U394" s="300">
        <f t="shared" si="53"/>
        <v>0</v>
      </c>
      <c r="V394" s="371">
        <f>Discount!$J$36</f>
        <v>0</v>
      </c>
      <c r="W394" s="300">
        <f t="shared" si="54"/>
        <v>0</v>
      </c>
      <c r="X394" s="301">
        <f t="shared" si="55"/>
        <v>0</v>
      </c>
      <c r="Y394" s="467">
        <f t="shared" si="56"/>
        <v>0</v>
      </c>
      <c r="Z394" s="546">
        <f t="shared" si="57"/>
        <v>0</v>
      </c>
      <c r="AA394" s="467">
        <f t="shared" si="58"/>
        <v>0</v>
      </c>
      <c r="AB394" s="468">
        <f t="shared" si="59"/>
        <v>0</v>
      </c>
      <c r="AC394" s="467">
        <f t="shared" si="60"/>
        <v>0</v>
      </c>
      <c r="AD394" s="468"/>
      <c r="AE394" s="550"/>
      <c r="AF394" s="6"/>
      <c r="AG394" s="6"/>
      <c r="AH394" s="6"/>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c r="FN394" s="3"/>
      <c r="FO394" s="3"/>
      <c r="FP394" s="3"/>
      <c r="FQ394" s="3"/>
      <c r="FR394" s="3"/>
      <c r="FS394" s="3"/>
      <c r="FT394" s="3"/>
      <c r="FU394" s="3"/>
      <c r="FV394" s="3"/>
      <c r="FW394" s="3"/>
      <c r="FX394" s="3"/>
      <c r="FY394" s="3"/>
      <c r="FZ394" s="3"/>
      <c r="GA394" s="3"/>
      <c r="GB394" s="3"/>
      <c r="GC394" s="3"/>
      <c r="GD394" s="3"/>
      <c r="GE394" s="3"/>
      <c r="GF394" s="3"/>
      <c r="GG394" s="3"/>
      <c r="GH394" s="3"/>
      <c r="GI394" s="3"/>
      <c r="GJ394" s="3"/>
      <c r="GK394" s="3"/>
      <c r="GL394" s="3"/>
      <c r="GM394" s="3"/>
      <c r="GN394" s="3"/>
      <c r="GO394" s="3"/>
      <c r="GP394" s="3"/>
      <c r="GQ394" s="3"/>
      <c r="GR394" s="3"/>
      <c r="GS394" s="3"/>
      <c r="GT394" s="3"/>
      <c r="GU394" s="3"/>
      <c r="GV394" s="3"/>
      <c r="GW394" s="3"/>
      <c r="GX394" s="3"/>
      <c r="GY394" s="3"/>
      <c r="GZ394" s="3"/>
      <c r="HA394" s="3"/>
      <c r="HB394" s="3"/>
      <c r="HC394" s="3"/>
      <c r="HD394" s="3"/>
      <c r="HE394" s="3"/>
      <c r="HF394" s="3"/>
      <c r="HG394" s="3"/>
      <c r="HH394" s="3"/>
      <c r="HI394" s="3"/>
      <c r="HJ394" s="3"/>
      <c r="HK394" s="3"/>
      <c r="HL394" s="3"/>
      <c r="HM394" s="3"/>
      <c r="HN394" s="3"/>
      <c r="HO394" s="3"/>
      <c r="HP394" s="3"/>
      <c r="HQ394" s="3"/>
      <c r="HR394" s="3"/>
      <c r="HS394" s="3"/>
      <c r="HT394" s="3"/>
      <c r="HU394" s="3"/>
      <c r="HV394" s="3"/>
      <c r="HW394" s="3"/>
      <c r="HX394" s="3"/>
      <c r="HY394" s="3"/>
      <c r="HZ394" s="3"/>
      <c r="IA394" s="3"/>
      <c r="IB394" s="3"/>
      <c r="IC394" s="3"/>
      <c r="ID394" s="3"/>
      <c r="IE394" s="3"/>
      <c r="IF394" s="3"/>
      <c r="IG394" s="3"/>
      <c r="IH394" s="3"/>
      <c r="II394" s="3"/>
      <c r="IJ394" s="3"/>
      <c r="IK394" s="3"/>
      <c r="IL394" s="3"/>
      <c r="IM394" s="3"/>
      <c r="IN394" s="3"/>
      <c r="IO394" s="3"/>
      <c r="IP394" s="3"/>
      <c r="IQ394" s="3"/>
      <c r="IR394" s="3"/>
      <c r="IS394" s="3"/>
      <c r="IT394" s="3"/>
      <c r="IU394" s="3"/>
      <c r="IV394" s="3"/>
      <c r="IW394" s="3"/>
      <c r="IX394" s="3"/>
      <c r="IY394" s="3"/>
      <c r="IZ394" s="3"/>
      <c r="JA394" s="3"/>
      <c r="JB394" s="3"/>
      <c r="JC394" s="3"/>
      <c r="JD394" s="3"/>
      <c r="JE394" s="3"/>
      <c r="JF394" s="3"/>
      <c r="JG394" s="3"/>
      <c r="JH394" s="3"/>
      <c r="JI394" s="3"/>
      <c r="JJ394" s="3"/>
      <c r="JK394" s="3"/>
      <c r="JL394" s="3"/>
      <c r="JM394" s="3"/>
      <c r="JN394" s="3"/>
      <c r="JO394" s="3"/>
      <c r="JP394" s="3"/>
      <c r="JQ394" s="3"/>
      <c r="JR394" s="3"/>
      <c r="JS394" s="3"/>
      <c r="JT394" s="3"/>
      <c r="JU394" s="3"/>
      <c r="JV394" s="3"/>
      <c r="JW394" s="3"/>
      <c r="JX394" s="3"/>
      <c r="JY394" s="3"/>
      <c r="JZ394" s="3"/>
      <c r="KA394" s="3"/>
      <c r="KB394" s="3"/>
      <c r="KC394" s="3"/>
      <c r="KD394" s="3"/>
      <c r="KE394" s="3"/>
      <c r="KF394" s="3"/>
      <c r="KG394" s="3"/>
      <c r="KH394" s="3"/>
      <c r="KI394" s="3"/>
      <c r="KJ394" s="3"/>
      <c r="KK394" s="3"/>
      <c r="KL394" s="3"/>
      <c r="KM394" s="3"/>
      <c r="KN394" s="3"/>
      <c r="KO394" s="3"/>
      <c r="KP394" s="3"/>
      <c r="KQ394" s="3"/>
      <c r="KR394" s="3"/>
      <c r="KS394" s="3"/>
      <c r="KT394" s="3"/>
      <c r="KU394" s="3"/>
      <c r="KV394" s="3"/>
      <c r="KW394" s="3"/>
      <c r="KX394" s="3"/>
      <c r="KY394" s="3"/>
      <c r="KZ394" s="3"/>
      <c r="LA394" s="3"/>
      <c r="LB394" s="3"/>
      <c r="LC394" s="3"/>
      <c r="LD394" s="3"/>
      <c r="LE394" s="3"/>
      <c r="LF394" s="3"/>
      <c r="LG394" s="3"/>
      <c r="LH394" s="3"/>
      <c r="LI394" s="3"/>
      <c r="LJ394" s="3"/>
      <c r="LK394" s="3"/>
      <c r="LL394" s="3"/>
      <c r="LM394" s="3"/>
      <c r="LN394" s="3"/>
      <c r="LO394" s="3"/>
      <c r="LP394" s="3"/>
      <c r="LQ394" s="3"/>
      <c r="LR394" s="3"/>
      <c r="LS394" s="3"/>
      <c r="LT394" s="3"/>
      <c r="LU394" s="3"/>
      <c r="LV394" s="3"/>
      <c r="LW394" s="3"/>
      <c r="LX394" s="3"/>
      <c r="LY394" s="3"/>
      <c r="LZ394" s="3"/>
      <c r="MA394" s="3"/>
      <c r="MB394" s="3"/>
      <c r="MC394" s="3"/>
      <c r="MD394" s="3"/>
      <c r="ME394" s="3"/>
      <c r="MF394" s="3"/>
      <c r="MG394" s="3"/>
      <c r="MH394" s="3"/>
      <c r="MI394" s="3"/>
      <c r="MJ394" s="3"/>
      <c r="MK394" s="3"/>
      <c r="ML394" s="3"/>
      <c r="MM394" s="3"/>
      <c r="MN394" s="3"/>
      <c r="MO394" s="3"/>
      <c r="MP394" s="3"/>
      <c r="MQ394" s="3"/>
      <c r="MR394" s="3"/>
      <c r="MS394" s="3"/>
      <c r="MT394" s="3"/>
      <c r="MU394" s="3"/>
      <c r="MV394" s="3"/>
      <c r="MW394" s="3"/>
      <c r="MX394" s="3"/>
      <c r="MY394" s="3"/>
      <c r="MZ394" s="3"/>
      <c r="NA394" s="3"/>
      <c r="NB394" s="3"/>
      <c r="NC394" s="3"/>
      <c r="ND394" s="3"/>
      <c r="NE394" s="3"/>
      <c r="NF394" s="3"/>
      <c r="NG394" s="3"/>
      <c r="NH394" s="3"/>
      <c r="NI394" s="3"/>
      <c r="NJ394" s="3"/>
      <c r="NK394" s="3"/>
      <c r="NL394" s="3"/>
      <c r="NM394" s="3"/>
      <c r="NN394" s="3"/>
      <c r="NO394" s="3"/>
      <c r="NP394" s="3"/>
      <c r="NQ394" s="3"/>
      <c r="NR394" s="3"/>
      <c r="NS394" s="3"/>
      <c r="NT394" s="3"/>
      <c r="NU394" s="3"/>
      <c r="NV394" s="3"/>
      <c r="NW394" s="3"/>
      <c r="NX394" s="3"/>
      <c r="NY394" s="3"/>
      <c r="NZ394" s="3"/>
      <c r="OA394" s="3"/>
      <c r="OB394" s="3"/>
      <c r="OC394" s="3"/>
      <c r="OD394" s="3"/>
      <c r="OE394" s="3"/>
      <c r="OF394" s="3"/>
      <c r="OG394" s="3"/>
      <c r="OH394" s="3"/>
      <c r="OI394" s="3"/>
      <c r="OJ394" s="3"/>
      <c r="OK394" s="3"/>
      <c r="OL394" s="3"/>
      <c r="OM394" s="3"/>
      <c r="ON394" s="3"/>
      <c r="OO394" s="3"/>
      <c r="OP394" s="3"/>
      <c r="OQ394" s="3"/>
      <c r="OR394" s="3"/>
      <c r="OS394" s="3"/>
      <c r="OT394" s="3"/>
      <c r="OU394" s="3"/>
      <c r="OV394" s="3"/>
      <c r="OW394" s="3"/>
      <c r="OX394" s="3"/>
      <c r="OY394" s="3"/>
      <c r="OZ394" s="3"/>
      <c r="PA394" s="3"/>
      <c r="PB394" s="3"/>
      <c r="PC394" s="3"/>
      <c r="PD394" s="3"/>
      <c r="PE394" s="3"/>
    </row>
    <row r="395" spans="1:421" s="469" customFormat="1" ht="111" customHeight="1">
      <c r="A395" s="677">
        <v>54</v>
      </c>
      <c r="B395" s="600">
        <v>7000024508</v>
      </c>
      <c r="C395" s="600">
        <v>2550</v>
      </c>
      <c r="D395" s="600">
        <v>120</v>
      </c>
      <c r="E395" s="600">
        <v>490</v>
      </c>
      <c r="F395" s="600" t="s">
        <v>527</v>
      </c>
      <c r="G395" s="599">
        <v>100044169</v>
      </c>
      <c r="H395" s="321"/>
      <c r="I395" s="322"/>
      <c r="J395" s="321"/>
      <c r="K395" s="320"/>
      <c r="L395" s="600" t="s">
        <v>587</v>
      </c>
      <c r="M395" s="600" t="s">
        <v>219</v>
      </c>
      <c r="N395" s="600">
        <v>56</v>
      </c>
      <c r="O395" s="465"/>
      <c r="P395" s="601">
        <v>18</v>
      </c>
      <c r="Q395" s="318" t="str">
        <f t="shared" si="61"/>
        <v>INCLUDED</v>
      </c>
      <c r="R395" s="318" t="str">
        <f t="shared" si="50"/>
        <v>INCLUDED</v>
      </c>
      <c r="S395" s="318" t="str">
        <f t="shared" si="62"/>
        <v>INCLUDED</v>
      </c>
      <c r="T395" s="466">
        <f t="shared" si="52"/>
        <v>0</v>
      </c>
      <c r="U395" s="300">
        <f t="shared" si="53"/>
        <v>0</v>
      </c>
      <c r="V395" s="371">
        <f>Discount!$J$36</f>
        <v>0</v>
      </c>
      <c r="W395" s="300">
        <f t="shared" si="54"/>
        <v>0</v>
      </c>
      <c r="X395" s="301">
        <f t="shared" si="55"/>
        <v>0</v>
      </c>
      <c r="Y395" s="467">
        <f t="shared" si="56"/>
        <v>0</v>
      </c>
      <c r="Z395" s="546">
        <f t="shared" si="57"/>
        <v>0</v>
      </c>
      <c r="AA395" s="467">
        <f t="shared" si="58"/>
        <v>0</v>
      </c>
      <c r="AB395" s="468">
        <f t="shared" si="59"/>
        <v>0</v>
      </c>
      <c r="AC395" s="467">
        <f t="shared" si="60"/>
        <v>0</v>
      </c>
      <c r="AD395" s="468"/>
      <c r="AE395" s="550"/>
      <c r="AF395" s="6"/>
      <c r="AG395" s="6"/>
      <c r="AH395" s="6"/>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c r="FN395" s="3"/>
      <c r="FO395" s="3"/>
      <c r="FP395" s="3"/>
      <c r="FQ395" s="3"/>
      <c r="FR395" s="3"/>
      <c r="FS395" s="3"/>
      <c r="FT395" s="3"/>
      <c r="FU395" s="3"/>
      <c r="FV395" s="3"/>
      <c r="FW395" s="3"/>
      <c r="FX395" s="3"/>
      <c r="FY395" s="3"/>
      <c r="FZ395" s="3"/>
      <c r="GA395" s="3"/>
      <c r="GB395" s="3"/>
      <c r="GC395" s="3"/>
      <c r="GD395" s="3"/>
      <c r="GE395" s="3"/>
      <c r="GF395" s="3"/>
      <c r="GG395" s="3"/>
      <c r="GH395" s="3"/>
      <c r="GI395" s="3"/>
      <c r="GJ395" s="3"/>
      <c r="GK395" s="3"/>
      <c r="GL395" s="3"/>
      <c r="GM395" s="3"/>
      <c r="GN395" s="3"/>
      <c r="GO395" s="3"/>
      <c r="GP395" s="3"/>
      <c r="GQ395" s="3"/>
      <c r="GR395" s="3"/>
      <c r="GS395" s="3"/>
      <c r="GT395" s="3"/>
      <c r="GU395" s="3"/>
      <c r="GV395" s="3"/>
      <c r="GW395" s="3"/>
      <c r="GX395" s="3"/>
      <c r="GY395" s="3"/>
      <c r="GZ395" s="3"/>
      <c r="HA395" s="3"/>
      <c r="HB395" s="3"/>
      <c r="HC395" s="3"/>
      <c r="HD395" s="3"/>
      <c r="HE395" s="3"/>
      <c r="HF395" s="3"/>
      <c r="HG395" s="3"/>
      <c r="HH395" s="3"/>
      <c r="HI395" s="3"/>
      <c r="HJ395" s="3"/>
      <c r="HK395" s="3"/>
      <c r="HL395" s="3"/>
      <c r="HM395" s="3"/>
      <c r="HN395" s="3"/>
      <c r="HO395" s="3"/>
      <c r="HP395" s="3"/>
      <c r="HQ395" s="3"/>
      <c r="HR395" s="3"/>
      <c r="HS395" s="3"/>
      <c r="HT395" s="3"/>
      <c r="HU395" s="3"/>
      <c r="HV395" s="3"/>
      <c r="HW395" s="3"/>
      <c r="HX395" s="3"/>
      <c r="HY395" s="3"/>
      <c r="HZ395" s="3"/>
      <c r="IA395" s="3"/>
      <c r="IB395" s="3"/>
      <c r="IC395" s="3"/>
      <c r="ID395" s="3"/>
      <c r="IE395" s="3"/>
      <c r="IF395" s="3"/>
      <c r="IG395" s="3"/>
      <c r="IH395" s="3"/>
      <c r="II395" s="3"/>
      <c r="IJ395" s="3"/>
      <c r="IK395" s="3"/>
      <c r="IL395" s="3"/>
      <c r="IM395" s="3"/>
      <c r="IN395" s="3"/>
      <c r="IO395" s="3"/>
      <c r="IP395" s="3"/>
      <c r="IQ395" s="3"/>
      <c r="IR395" s="3"/>
      <c r="IS395" s="3"/>
      <c r="IT395" s="3"/>
      <c r="IU395" s="3"/>
      <c r="IV395" s="3"/>
      <c r="IW395" s="3"/>
      <c r="IX395" s="3"/>
      <c r="IY395" s="3"/>
      <c r="IZ395" s="3"/>
      <c r="JA395" s="3"/>
      <c r="JB395" s="3"/>
      <c r="JC395" s="3"/>
      <c r="JD395" s="3"/>
      <c r="JE395" s="3"/>
      <c r="JF395" s="3"/>
      <c r="JG395" s="3"/>
      <c r="JH395" s="3"/>
      <c r="JI395" s="3"/>
      <c r="JJ395" s="3"/>
      <c r="JK395" s="3"/>
      <c r="JL395" s="3"/>
      <c r="JM395" s="3"/>
      <c r="JN395" s="3"/>
      <c r="JO395" s="3"/>
      <c r="JP395" s="3"/>
      <c r="JQ395" s="3"/>
      <c r="JR395" s="3"/>
      <c r="JS395" s="3"/>
      <c r="JT395" s="3"/>
      <c r="JU395" s="3"/>
      <c r="JV395" s="3"/>
      <c r="JW395" s="3"/>
      <c r="JX395" s="3"/>
      <c r="JY395" s="3"/>
      <c r="JZ395" s="3"/>
      <c r="KA395" s="3"/>
      <c r="KB395" s="3"/>
      <c r="KC395" s="3"/>
      <c r="KD395" s="3"/>
      <c r="KE395" s="3"/>
      <c r="KF395" s="3"/>
      <c r="KG395" s="3"/>
      <c r="KH395" s="3"/>
      <c r="KI395" s="3"/>
      <c r="KJ395" s="3"/>
      <c r="KK395" s="3"/>
      <c r="KL395" s="3"/>
      <c r="KM395" s="3"/>
      <c r="KN395" s="3"/>
      <c r="KO395" s="3"/>
      <c r="KP395" s="3"/>
      <c r="KQ395" s="3"/>
      <c r="KR395" s="3"/>
      <c r="KS395" s="3"/>
      <c r="KT395" s="3"/>
      <c r="KU395" s="3"/>
      <c r="KV395" s="3"/>
      <c r="KW395" s="3"/>
      <c r="KX395" s="3"/>
      <c r="KY395" s="3"/>
      <c r="KZ395" s="3"/>
      <c r="LA395" s="3"/>
      <c r="LB395" s="3"/>
      <c r="LC395" s="3"/>
      <c r="LD395" s="3"/>
      <c r="LE395" s="3"/>
      <c r="LF395" s="3"/>
      <c r="LG395" s="3"/>
      <c r="LH395" s="3"/>
      <c r="LI395" s="3"/>
      <c r="LJ395" s="3"/>
      <c r="LK395" s="3"/>
      <c r="LL395" s="3"/>
      <c r="LM395" s="3"/>
      <c r="LN395" s="3"/>
      <c r="LO395" s="3"/>
      <c r="LP395" s="3"/>
      <c r="LQ395" s="3"/>
      <c r="LR395" s="3"/>
      <c r="LS395" s="3"/>
      <c r="LT395" s="3"/>
      <c r="LU395" s="3"/>
      <c r="LV395" s="3"/>
      <c r="LW395" s="3"/>
      <c r="LX395" s="3"/>
      <c r="LY395" s="3"/>
      <c r="LZ395" s="3"/>
      <c r="MA395" s="3"/>
      <c r="MB395" s="3"/>
      <c r="MC395" s="3"/>
      <c r="MD395" s="3"/>
      <c r="ME395" s="3"/>
      <c r="MF395" s="3"/>
      <c r="MG395" s="3"/>
      <c r="MH395" s="3"/>
      <c r="MI395" s="3"/>
      <c r="MJ395" s="3"/>
      <c r="MK395" s="3"/>
      <c r="ML395" s="3"/>
      <c r="MM395" s="3"/>
      <c r="MN395" s="3"/>
      <c r="MO395" s="3"/>
      <c r="MP395" s="3"/>
      <c r="MQ395" s="3"/>
      <c r="MR395" s="3"/>
      <c r="MS395" s="3"/>
      <c r="MT395" s="3"/>
      <c r="MU395" s="3"/>
      <c r="MV395" s="3"/>
      <c r="MW395" s="3"/>
      <c r="MX395" s="3"/>
      <c r="MY395" s="3"/>
      <c r="MZ395" s="3"/>
      <c r="NA395" s="3"/>
      <c r="NB395" s="3"/>
      <c r="NC395" s="3"/>
      <c r="ND395" s="3"/>
      <c r="NE395" s="3"/>
      <c r="NF395" s="3"/>
      <c r="NG395" s="3"/>
      <c r="NH395" s="3"/>
      <c r="NI395" s="3"/>
      <c r="NJ395" s="3"/>
      <c r="NK395" s="3"/>
      <c r="NL395" s="3"/>
      <c r="NM395" s="3"/>
      <c r="NN395" s="3"/>
      <c r="NO395" s="3"/>
      <c r="NP395" s="3"/>
      <c r="NQ395" s="3"/>
      <c r="NR395" s="3"/>
      <c r="NS395" s="3"/>
      <c r="NT395" s="3"/>
      <c r="NU395" s="3"/>
      <c r="NV395" s="3"/>
      <c r="NW395" s="3"/>
      <c r="NX395" s="3"/>
      <c r="NY395" s="3"/>
      <c r="NZ395" s="3"/>
      <c r="OA395" s="3"/>
      <c r="OB395" s="3"/>
      <c r="OC395" s="3"/>
      <c r="OD395" s="3"/>
      <c r="OE395" s="3"/>
      <c r="OF395" s="3"/>
      <c r="OG395" s="3"/>
      <c r="OH395" s="3"/>
      <c r="OI395" s="3"/>
      <c r="OJ395" s="3"/>
      <c r="OK395" s="3"/>
      <c r="OL395" s="3"/>
      <c r="OM395" s="3"/>
      <c r="ON395" s="3"/>
      <c r="OO395" s="3"/>
      <c r="OP395" s="3"/>
      <c r="OQ395" s="3"/>
      <c r="OR395" s="3"/>
      <c r="OS395" s="3"/>
      <c r="OT395" s="3"/>
      <c r="OU395" s="3"/>
      <c r="OV395" s="3"/>
      <c r="OW395" s="3"/>
      <c r="OX395" s="3"/>
      <c r="OY395" s="3"/>
      <c r="OZ395" s="3"/>
      <c r="PA395" s="3"/>
      <c r="PB395" s="3"/>
      <c r="PC395" s="3"/>
      <c r="PD395" s="3"/>
      <c r="PE395" s="3"/>
    </row>
    <row r="396" spans="1:421" s="469" customFormat="1" ht="111" customHeight="1">
      <c r="A396" s="677">
        <v>55</v>
      </c>
      <c r="B396" s="600">
        <v>7000024508</v>
      </c>
      <c r="C396" s="600">
        <v>2550</v>
      </c>
      <c r="D396" s="600">
        <v>120</v>
      </c>
      <c r="E396" s="600">
        <v>500</v>
      </c>
      <c r="F396" s="600" t="s">
        <v>527</v>
      </c>
      <c r="G396" s="599">
        <v>100044168</v>
      </c>
      <c r="H396" s="321"/>
      <c r="I396" s="322"/>
      <c r="J396" s="321"/>
      <c r="K396" s="320"/>
      <c r="L396" s="600" t="s">
        <v>588</v>
      </c>
      <c r="M396" s="600" t="s">
        <v>219</v>
      </c>
      <c r="N396" s="600">
        <v>228</v>
      </c>
      <c r="O396" s="465"/>
      <c r="P396" s="601">
        <v>18</v>
      </c>
      <c r="Q396" s="318" t="str">
        <f t="shared" si="61"/>
        <v>INCLUDED</v>
      </c>
      <c r="R396" s="318" t="str">
        <f t="shared" si="50"/>
        <v>INCLUDED</v>
      </c>
      <c r="S396" s="318" t="str">
        <f t="shared" si="62"/>
        <v>INCLUDED</v>
      </c>
      <c r="T396" s="466">
        <f t="shared" si="52"/>
        <v>0</v>
      </c>
      <c r="U396" s="300">
        <f t="shared" si="53"/>
        <v>0</v>
      </c>
      <c r="V396" s="371">
        <f>Discount!$J$36</f>
        <v>0</v>
      </c>
      <c r="W396" s="300">
        <f t="shared" si="54"/>
        <v>0</v>
      </c>
      <c r="X396" s="301">
        <f t="shared" si="55"/>
        <v>0</v>
      </c>
      <c r="Y396" s="467">
        <f t="shared" si="56"/>
        <v>0</v>
      </c>
      <c r="Z396" s="546">
        <f t="shared" si="57"/>
        <v>0</v>
      </c>
      <c r="AA396" s="467">
        <f t="shared" si="58"/>
        <v>0</v>
      </c>
      <c r="AB396" s="468">
        <f t="shared" si="59"/>
        <v>0</v>
      </c>
      <c r="AC396" s="467">
        <f t="shared" si="60"/>
        <v>0</v>
      </c>
      <c r="AD396" s="468"/>
      <c r="AE396" s="550"/>
      <c r="AF396" s="6"/>
      <c r="AG396" s="6"/>
      <c r="AH396" s="6"/>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c r="FN396" s="3"/>
      <c r="FO396" s="3"/>
      <c r="FP396" s="3"/>
      <c r="FQ396" s="3"/>
      <c r="FR396" s="3"/>
      <c r="FS396" s="3"/>
      <c r="FT396" s="3"/>
      <c r="FU396" s="3"/>
      <c r="FV396" s="3"/>
      <c r="FW396" s="3"/>
      <c r="FX396" s="3"/>
      <c r="FY396" s="3"/>
      <c r="FZ396" s="3"/>
      <c r="GA396" s="3"/>
      <c r="GB396" s="3"/>
      <c r="GC396" s="3"/>
      <c r="GD396" s="3"/>
      <c r="GE396" s="3"/>
      <c r="GF396" s="3"/>
      <c r="GG396" s="3"/>
      <c r="GH396" s="3"/>
      <c r="GI396" s="3"/>
      <c r="GJ396" s="3"/>
      <c r="GK396" s="3"/>
      <c r="GL396" s="3"/>
      <c r="GM396" s="3"/>
      <c r="GN396" s="3"/>
      <c r="GO396" s="3"/>
      <c r="GP396" s="3"/>
      <c r="GQ396" s="3"/>
      <c r="GR396" s="3"/>
      <c r="GS396" s="3"/>
      <c r="GT396" s="3"/>
      <c r="GU396" s="3"/>
      <c r="GV396" s="3"/>
      <c r="GW396" s="3"/>
      <c r="GX396" s="3"/>
      <c r="GY396" s="3"/>
      <c r="GZ396" s="3"/>
      <c r="HA396" s="3"/>
      <c r="HB396" s="3"/>
      <c r="HC396" s="3"/>
      <c r="HD396" s="3"/>
      <c r="HE396" s="3"/>
      <c r="HF396" s="3"/>
      <c r="HG396" s="3"/>
      <c r="HH396" s="3"/>
      <c r="HI396" s="3"/>
      <c r="HJ396" s="3"/>
      <c r="HK396" s="3"/>
      <c r="HL396" s="3"/>
      <c r="HM396" s="3"/>
      <c r="HN396" s="3"/>
      <c r="HO396" s="3"/>
      <c r="HP396" s="3"/>
      <c r="HQ396" s="3"/>
      <c r="HR396" s="3"/>
      <c r="HS396" s="3"/>
      <c r="HT396" s="3"/>
      <c r="HU396" s="3"/>
      <c r="HV396" s="3"/>
      <c r="HW396" s="3"/>
      <c r="HX396" s="3"/>
      <c r="HY396" s="3"/>
      <c r="HZ396" s="3"/>
      <c r="IA396" s="3"/>
      <c r="IB396" s="3"/>
      <c r="IC396" s="3"/>
      <c r="ID396" s="3"/>
      <c r="IE396" s="3"/>
      <c r="IF396" s="3"/>
      <c r="IG396" s="3"/>
      <c r="IH396" s="3"/>
      <c r="II396" s="3"/>
      <c r="IJ396" s="3"/>
      <c r="IK396" s="3"/>
      <c r="IL396" s="3"/>
      <c r="IM396" s="3"/>
      <c r="IN396" s="3"/>
      <c r="IO396" s="3"/>
      <c r="IP396" s="3"/>
      <c r="IQ396" s="3"/>
      <c r="IR396" s="3"/>
      <c r="IS396" s="3"/>
      <c r="IT396" s="3"/>
      <c r="IU396" s="3"/>
      <c r="IV396" s="3"/>
      <c r="IW396" s="3"/>
      <c r="IX396" s="3"/>
      <c r="IY396" s="3"/>
      <c r="IZ396" s="3"/>
      <c r="JA396" s="3"/>
      <c r="JB396" s="3"/>
      <c r="JC396" s="3"/>
      <c r="JD396" s="3"/>
      <c r="JE396" s="3"/>
      <c r="JF396" s="3"/>
      <c r="JG396" s="3"/>
      <c r="JH396" s="3"/>
      <c r="JI396" s="3"/>
      <c r="JJ396" s="3"/>
      <c r="JK396" s="3"/>
      <c r="JL396" s="3"/>
      <c r="JM396" s="3"/>
      <c r="JN396" s="3"/>
      <c r="JO396" s="3"/>
      <c r="JP396" s="3"/>
      <c r="JQ396" s="3"/>
      <c r="JR396" s="3"/>
      <c r="JS396" s="3"/>
      <c r="JT396" s="3"/>
      <c r="JU396" s="3"/>
      <c r="JV396" s="3"/>
      <c r="JW396" s="3"/>
      <c r="JX396" s="3"/>
      <c r="JY396" s="3"/>
      <c r="JZ396" s="3"/>
      <c r="KA396" s="3"/>
      <c r="KB396" s="3"/>
      <c r="KC396" s="3"/>
      <c r="KD396" s="3"/>
      <c r="KE396" s="3"/>
      <c r="KF396" s="3"/>
      <c r="KG396" s="3"/>
      <c r="KH396" s="3"/>
      <c r="KI396" s="3"/>
      <c r="KJ396" s="3"/>
      <c r="KK396" s="3"/>
      <c r="KL396" s="3"/>
      <c r="KM396" s="3"/>
      <c r="KN396" s="3"/>
      <c r="KO396" s="3"/>
      <c r="KP396" s="3"/>
      <c r="KQ396" s="3"/>
      <c r="KR396" s="3"/>
      <c r="KS396" s="3"/>
      <c r="KT396" s="3"/>
      <c r="KU396" s="3"/>
      <c r="KV396" s="3"/>
      <c r="KW396" s="3"/>
      <c r="KX396" s="3"/>
      <c r="KY396" s="3"/>
      <c r="KZ396" s="3"/>
      <c r="LA396" s="3"/>
      <c r="LB396" s="3"/>
      <c r="LC396" s="3"/>
      <c r="LD396" s="3"/>
      <c r="LE396" s="3"/>
      <c r="LF396" s="3"/>
      <c r="LG396" s="3"/>
      <c r="LH396" s="3"/>
      <c r="LI396" s="3"/>
      <c r="LJ396" s="3"/>
      <c r="LK396" s="3"/>
      <c r="LL396" s="3"/>
      <c r="LM396" s="3"/>
      <c r="LN396" s="3"/>
      <c r="LO396" s="3"/>
      <c r="LP396" s="3"/>
      <c r="LQ396" s="3"/>
      <c r="LR396" s="3"/>
      <c r="LS396" s="3"/>
      <c r="LT396" s="3"/>
      <c r="LU396" s="3"/>
      <c r="LV396" s="3"/>
      <c r="LW396" s="3"/>
      <c r="LX396" s="3"/>
      <c r="LY396" s="3"/>
      <c r="LZ396" s="3"/>
      <c r="MA396" s="3"/>
      <c r="MB396" s="3"/>
      <c r="MC396" s="3"/>
      <c r="MD396" s="3"/>
      <c r="ME396" s="3"/>
      <c r="MF396" s="3"/>
      <c r="MG396" s="3"/>
      <c r="MH396" s="3"/>
      <c r="MI396" s="3"/>
      <c r="MJ396" s="3"/>
      <c r="MK396" s="3"/>
      <c r="ML396" s="3"/>
      <c r="MM396" s="3"/>
      <c r="MN396" s="3"/>
      <c r="MO396" s="3"/>
      <c r="MP396" s="3"/>
      <c r="MQ396" s="3"/>
      <c r="MR396" s="3"/>
      <c r="MS396" s="3"/>
      <c r="MT396" s="3"/>
      <c r="MU396" s="3"/>
      <c r="MV396" s="3"/>
      <c r="MW396" s="3"/>
      <c r="MX396" s="3"/>
      <c r="MY396" s="3"/>
      <c r="MZ396" s="3"/>
      <c r="NA396" s="3"/>
      <c r="NB396" s="3"/>
      <c r="NC396" s="3"/>
      <c r="ND396" s="3"/>
      <c r="NE396" s="3"/>
      <c r="NF396" s="3"/>
      <c r="NG396" s="3"/>
      <c r="NH396" s="3"/>
      <c r="NI396" s="3"/>
      <c r="NJ396" s="3"/>
      <c r="NK396" s="3"/>
      <c r="NL396" s="3"/>
      <c r="NM396" s="3"/>
      <c r="NN396" s="3"/>
      <c r="NO396" s="3"/>
      <c r="NP396" s="3"/>
      <c r="NQ396" s="3"/>
      <c r="NR396" s="3"/>
      <c r="NS396" s="3"/>
      <c r="NT396" s="3"/>
      <c r="NU396" s="3"/>
      <c r="NV396" s="3"/>
      <c r="NW396" s="3"/>
      <c r="NX396" s="3"/>
      <c r="NY396" s="3"/>
      <c r="NZ396" s="3"/>
      <c r="OA396" s="3"/>
      <c r="OB396" s="3"/>
      <c r="OC396" s="3"/>
      <c r="OD396" s="3"/>
      <c r="OE396" s="3"/>
      <c r="OF396" s="3"/>
      <c r="OG396" s="3"/>
      <c r="OH396" s="3"/>
      <c r="OI396" s="3"/>
      <c r="OJ396" s="3"/>
      <c r="OK396" s="3"/>
      <c r="OL396" s="3"/>
      <c r="OM396" s="3"/>
      <c r="ON396" s="3"/>
      <c r="OO396" s="3"/>
      <c r="OP396" s="3"/>
      <c r="OQ396" s="3"/>
      <c r="OR396" s="3"/>
      <c r="OS396" s="3"/>
      <c r="OT396" s="3"/>
      <c r="OU396" s="3"/>
      <c r="OV396" s="3"/>
      <c r="OW396" s="3"/>
      <c r="OX396" s="3"/>
      <c r="OY396" s="3"/>
      <c r="OZ396" s="3"/>
      <c r="PA396" s="3"/>
      <c r="PB396" s="3"/>
      <c r="PC396" s="3"/>
      <c r="PD396" s="3"/>
      <c r="PE396" s="3"/>
    </row>
    <row r="397" spans="1:421" s="469" customFormat="1" ht="111" customHeight="1">
      <c r="A397" s="677">
        <v>56</v>
      </c>
      <c r="B397" s="600">
        <v>7000024508</v>
      </c>
      <c r="C397" s="600">
        <v>2550</v>
      </c>
      <c r="D397" s="600">
        <v>120</v>
      </c>
      <c r="E397" s="600">
        <v>510</v>
      </c>
      <c r="F397" s="600" t="s">
        <v>527</v>
      </c>
      <c r="G397" s="599">
        <v>100044167</v>
      </c>
      <c r="H397" s="321"/>
      <c r="I397" s="322"/>
      <c r="J397" s="321"/>
      <c r="K397" s="320"/>
      <c r="L397" s="600" t="s">
        <v>589</v>
      </c>
      <c r="M397" s="600" t="s">
        <v>219</v>
      </c>
      <c r="N397" s="600">
        <v>15</v>
      </c>
      <c r="O397" s="465"/>
      <c r="P397" s="601">
        <v>18</v>
      </c>
      <c r="Q397" s="318" t="str">
        <f t="shared" si="61"/>
        <v>INCLUDED</v>
      </c>
      <c r="R397" s="318" t="str">
        <f t="shared" si="50"/>
        <v>INCLUDED</v>
      </c>
      <c r="S397" s="318" t="str">
        <f t="shared" si="62"/>
        <v>INCLUDED</v>
      </c>
      <c r="T397" s="466">
        <f t="shared" si="52"/>
        <v>0</v>
      </c>
      <c r="U397" s="300">
        <f t="shared" si="53"/>
        <v>0</v>
      </c>
      <c r="V397" s="371">
        <f>Discount!$J$36</f>
        <v>0</v>
      </c>
      <c r="W397" s="300">
        <f t="shared" si="54"/>
        <v>0</v>
      </c>
      <c r="X397" s="301">
        <f t="shared" si="55"/>
        <v>0</v>
      </c>
      <c r="Y397" s="467">
        <f t="shared" si="56"/>
        <v>0</v>
      </c>
      <c r="Z397" s="546">
        <f t="shared" si="57"/>
        <v>0</v>
      </c>
      <c r="AA397" s="467">
        <f t="shared" si="58"/>
        <v>0</v>
      </c>
      <c r="AB397" s="468">
        <f t="shared" si="59"/>
        <v>0</v>
      </c>
      <c r="AC397" s="467">
        <f t="shared" si="60"/>
        <v>0</v>
      </c>
      <c r="AD397" s="468"/>
      <c r="AE397" s="550"/>
      <c r="AF397" s="6"/>
      <c r="AG397" s="6"/>
      <c r="AH397" s="6"/>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c r="FN397" s="3"/>
      <c r="FO397" s="3"/>
      <c r="FP397" s="3"/>
      <c r="FQ397" s="3"/>
      <c r="FR397" s="3"/>
      <c r="FS397" s="3"/>
      <c r="FT397" s="3"/>
      <c r="FU397" s="3"/>
      <c r="FV397" s="3"/>
      <c r="FW397" s="3"/>
      <c r="FX397" s="3"/>
      <c r="FY397" s="3"/>
      <c r="FZ397" s="3"/>
      <c r="GA397" s="3"/>
      <c r="GB397" s="3"/>
      <c r="GC397" s="3"/>
      <c r="GD397" s="3"/>
      <c r="GE397" s="3"/>
      <c r="GF397" s="3"/>
      <c r="GG397" s="3"/>
      <c r="GH397" s="3"/>
      <c r="GI397" s="3"/>
      <c r="GJ397" s="3"/>
      <c r="GK397" s="3"/>
      <c r="GL397" s="3"/>
      <c r="GM397" s="3"/>
      <c r="GN397" s="3"/>
      <c r="GO397" s="3"/>
      <c r="GP397" s="3"/>
      <c r="GQ397" s="3"/>
      <c r="GR397" s="3"/>
      <c r="GS397" s="3"/>
      <c r="GT397" s="3"/>
      <c r="GU397" s="3"/>
      <c r="GV397" s="3"/>
      <c r="GW397" s="3"/>
      <c r="GX397" s="3"/>
      <c r="GY397" s="3"/>
      <c r="GZ397" s="3"/>
      <c r="HA397" s="3"/>
      <c r="HB397" s="3"/>
      <c r="HC397" s="3"/>
      <c r="HD397" s="3"/>
      <c r="HE397" s="3"/>
      <c r="HF397" s="3"/>
      <c r="HG397" s="3"/>
      <c r="HH397" s="3"/>
      <c r="HI397" s="3"/>
      <c r="HJ397" s="3"/>
      <c r="HK397" s="3"/>
      <c r="HL397" s="3"/>
      <c r="HM397" s="3"/>
      <c r="HN397" s="3"/>
      <c r="HO397" s="3"/>
      <c r="HP397" s="3"/>
      <c r="HQ397" s="3"/>
      <c r="HR397" s="3"/>
      <c r="HS397" s="3"/>
      <c r="HT397" s="3"/>
      <c r="HU397" s="3"/>
      <c r="HV397" s="3"/>
      <c r="HW397" s="3"/>
      <c r="HX397" s="3"/>
      <c r="HY397" s="3"/>
      <c r="HZ397" s="3"/>
      <c r="IA397" s="3"/>
      <c r="IB397" s="3"/>
      <c r="IC397" s="3"/>
      <c r="ID397" s="3"/>
      <c r="IE397" s="3"/>
      <c r="IF397" s="3"/>
      <c r="IG397" s="3"/>
      <c r="IH397" s="3"/>
      <c r="II397" s="3"/>
      <c r="IJ397" s="3"/>
      <c r="IK397" s="3"/>
      <c r="IL397" s="3"/>
      <c r="IM397" s="3"/>
      <c r="IN397" s="3"/>
      <c r="IO397" s="3"/>
      <c r="IP397" s="3"/>
      <c r="IQ397" s="3"/>
      <c r="IR397" s="3"/>
      <c r="IS397" s="3"/>
      <c r="IT397" s="3"/>
      <c r="IU397" s="3"/>
      <c r="IV397" s="3"/>
      <c r="IW397" s="3"/>
      <c r="IX397" s="3"/>
      <c r="IY397" s="3"/>
      <c r="IZ397" s="3"/>
      <c r="JA397" s="3"/>
      <c r="JB397" s="3"/>
      <c r="JC397" s="3"/>
      <c r="JD397" s="3"/>
      <c r="JE397" s="3"/>
      <c r="JF397" s="3"/>
      <c r="JG397" s="3"/>
      <c r="JH397" s="3"/>
      <c r="JI397" s="3"/>
      <c r="JJ397" s="3"/>
      <c r="JK397" s="3"/>
      <c r="JL397" s="3"/>
      <c r="JM397" s="3"/>
      <c r="JN397" s="3"/>
      <c r="JO397" s="3"/>
      <c r="JP397" s="3"/>
      <c r="JQ397" s="3"/>
      <c r="JR397" s="3"/>
      <c r="JS397" s="3"/>
      <c r="JT397" s="3"/>
      <c r="JU397" s="3"/>
      <c r="JV397" s="3"/>
      <c r="JW397" s="3"/>
      <c r="JX397" s="3"/>
      <c r="JY397" s="3"/>
      <c r="JZ397" s="3"/>
      <c r="KA397" s="3"/>
      <c r="KB397" s="3"/>
      <c r="KC397" s="3"/>
      <c r="KD397" s="3"/>
      <c r="KE397" s="3"/>
      <c r="KF397" s="3"/>
      <c r="KG397" s="3"/>
      <c r="KH397" s="3"/>
      <c r="KI397" s="3"/>
      <c r="KJ397" s="3"/>
      <c r="KK397" s="3"/>
      <c r="KL397" s="3"/>
      <c r="KM397" s="3"/>
      <c r="KN397" s="3"/>
      <c r="KO397" s="3"/>
      <c r="KP397" s="3"/>
      <c r="KQ397" s="3"/>
      <c r="KR397" s="3"/>
      <c r="KS397" s="3"/>
      <c r="KT397" s="3"/>
      <c r="KU397" s="3"/>
      <c r="KV397" s="3"/>
      <c r="KW397" s="3"/>
      <c r="KX397" s="3"/>
      <c r="KY397" s="3"/>
      <c r="KZ397" s="3"/>
      <c r="LA397" s="3"/>
      <c r="LB397" s="3"/>
      <c r="LC397" s="3"/>
      <c r="LD397" s="3"/>
      <c r="LE397" s="3"/>
      <c r="LF397" s="3"/>
      <c r="LG397" s="3"/>
      <c r="LH397" s="3"/>
      <c r="LI397" s="3"/>
      <c r="LJ397" s="3"/>
      <c r="LK397" s="3"/>
      <c r="LL397" s="3"/>
      <c r="LM397" s="3"/>
      <c r="LN397" s="3"/>
      <c r="LO397" s="3"/>
      <c r="LP397" s="3"/>
      <c r="LQ397" s="3"/>
      <c r="LR397" s="3"/>
      <c r="LS397" s="3"/>
      <c r="LT397" s="3"/>
      <c r="LU397" s="3"/>
      <c r="LV397" s="3"/>
      <c r="LW397" s="3"/>
      <c r="LX397" s="3"/>
      <c r="LY397" s="3"/>
      <c r="LZ397" s="3"/>
      <c r="MA397" s="3"/>
      <c r="MB397" s="3"/>
      <c r="MC397" s="3"/>
      <c r="MD397" s="3"/>
      <c r="ME397" s="3"/>
      <c r="MF397" s="3"/>
      <c r="MG397" s="3"/>
      <c r="MH397" s="3"/>
      <c r="MI397" s="3"/>
      <c r="MJ397" s="3"/>
      <c r="MK397" s="3"/>
      <c r="ML397" s="3"/>
      <c r="MM397" s="3"/>
      <c r="MN397" s="3"/>
      <c r="MO397" s="3"/>
      <c r="MP397" s="3"/>
      <c r="MQ397" s="3"/>
      <c r="MR397" s="3"/>
      <c r="MS397" s="3"/>
      <c r="MT397" s="3"/>
      <c r="MU397" s="3"/>
      <c r="MV397" s="3"/>
      <c r="MW397" s="3"/>
      <c r="MX397" s="3"/>
      <c r="MY397" s="3"/>
      <c r="MZ397" s="3"/>
      <c r="NA397" s="3"/>
      <c r="NB397" s="3"/>
      <c r="NC397" s="3"/>
      <c r="ND397" s="3"/>
      <c r="NE397" s="3"/>
      <c r="NF397" s="3"/>
      <c r="NG397" s="3"/>
      <c r="NH397" s="3"/>
      <c r="NI397" s="3"/>
      <c r="NJ397" s="3"/>
      <c r="NK397" s="3"/>
      <c r="NL397" s="3"/>
      <c r="NM397" s="3"/>
      <c r="NN397" s="3"/>
      <c r="NO397" s="3"/>
      <c r="NP397" s="3"/>
      <c r="NQ397" s="3"/>
      <c r="NR397" s="3"/>
      <c r="NS397" s="3"/>
      <c r="NT397" s="3"/>
      <c r="NU397" s="3"/>
      <c r="NV397" s="3"/>
      <c r="NW397" s="3"/>
      <c r="NX397" s="3"/>
      <c r="NY397" s="3"/>
      <c r="NZ397" s="3"/>
      <c r="OA397" s="3"/>
      <c r="OB397" s="3"/>
      <c r="OC397" s="3"/>
      <c r="OD397" s="3"/>
      <c r="OE397" s="3"/>
      <c r="OF397" s="3"/>
      <c r="OG397" s="3"/>
      <c r="OH397" s="3"/>
      <c r="OI397" s="3"/>
      <c r="OJ397" s="3"/>
      <c r="OK397" s="3"/>
      <c r="OL397" s="3"/>
      <c r="OM397" s="3"/>
      <c r="ON397" s="3"/>
      <c r="OO397" s="3"/>
      <c r="OP397" s="3"/>
      <c r="OQ397" s="3"/>
      <c r="OR397" s="3"/>
      <c r="OS397" s="3"/>
      <c r="OT397" s="3"/>
      <c r="OU397" s="3"/>
      <c r="OV397" s="3"/>
      <c r="OW397" s="3"/>
      <c r="OX397" s="3"/>
      <c r="OY397" s="3"/>
      <c r="OZ397" s="3"/>
      <c r="PA397" s="3"/>
      <c r="PB397" s="3"/>
      <c r="PC397" s="3"/>
      <c r="PD397" s="3"/>
      <c r="PE397" s="3"/>
    </row>
    <row r="398" spans="1:421" s="469" customFormat="1" ht="111" customHeight="1">
      <c r="A398" s="677">
        <v>57</v>
      </c>
      <c r="B398" s="600">
        <v>7000024508</v>
      </c>
      <c r="C398" s="600">
        <v>2550</v>
      </c>
      <c r="D398" s="600">
        <v>120</v>
      </c>
      <c r="E398" s="600">
        <v>520</v>
      </c>
      <c r="F398" s="600" t="s">
        <v>527</v>
      </c>
      <c r="G398" s="599">
        <v>100044166</v>
      </c>
      <c r="H398" s="321"/>
      <c r="I398" s="322"/>
      <c r="J398" s="321"/>
      <c r="K398" s="320"/>
      <c r="L398" s="600" t="s">
        <v>590</v>
      </c>
      <c r="M398" s="600" t="s">
        <v>219</v>
      </c>
      <c r="N398" s="600">
        <v>84</v>
      </c>
      <c r="O398" s="465"/>
      <c r="P398" s="601">
        <v>18</v>
      </c>
      <c r="Q398" s="318" t="str">
        <f t="shared" si="61"/>
        <v>INCLUDED</v>
      </c>
      <c r="R398" s="318" t="str">
        <f t="shared" si="50"/>
        <v>INCLUDED</v>
      </c>
      <c r="S398" s="318" t="str">
        <f t="shared" si="62"/>
        <v>INCLUDED</v>
      </c>
      <c r="T398" s="466">
        <f t="shared" si="52"/>
        <v>0</v>
      </c>
      <c r="U398" s="300">
        <f t="shared" si="53"/>
        <v>0</v>
      </c>
      <c r="V398" s="371">
        <f>Discount!$J$36</f>
        <v>0</v>
      </c>
      <c r="W398" s="300">
        <f t="shared" si="54"/>
        <v>0</v>
      </c>
      <c r="X398" s="301">
        <f t="shared" si="55"/>
        <v>0</v>
      </c>
      <c r="Y398" s="467">
        <f t="shared" si="56"/>
        <v>0</v>
      </c>
      <c r="Z398" s="546">
        <f t="shared" si="57"/>
        <v>0</v>
      </c>
      <c r="AA398" s="467">
        <f t="shared" si="58"/>
        <v>0</v>
      </c>
      <c r="AB398" s="468">
        <f t="shared" si="59"/>
        <v>0</v>
      </c>
      <c r="AC398" s="467">
        <f t="shared" si="60"/>
        <v>0</v>
      </c>
      <c r="AD398" s="468"/>
      <c r="AE398" s="550"/>
      <c r="AF398" s="6"/>
      <c r="AG398" s="6"/>
      <c r="AH398" s="6"/>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c r="FN398" s="3"/>
      <c r="FO398" s="3"/>
      <c r="FP398" s="3"/>
      <c r="FQ398" s="3"/>
      <c r="FR398" s="3"/>
      <c r="FS398" s="3"/>
      <c r="FT398" s="3"/>
      <c r="FU398" s="3"/>
      <c r="FV398" s="3"/>
      <c r="FW398" s="3"/>
      <c r="FX398" s="3"/>
      <c r="FY398" s="3"/>
      <c r="FZ398" s="3"/>
      <c r="GA398" s="3"/>
      <c r="GB398" s="3"/>
      <c r="GC398" s="3"/>
      <c r="GD398" s="3"/>
      <c r="GE398" s="3"/>
      <c r="GF398" s="3"/>
      <c r="GG398" s="3"/>
      <c r="GH398" s="3"/>
      <c r="GI398" s="3"/>
      <c r="GJ398" s="3"/>
      <c r="GK398" s="3"/>
      <c r="GL398" s="3"/>
      <c r="GM398" s="3"/>
      <c r="GN398" s="3"/>
      <c r="GO398" s="3"/>
      <c r="GP398" s="3"/>
      <c r="GQ398" s="3"/>
      <c r="GR398" s="3"/>
      <c r="GS398" s="3"/>
      <c r="GT398" s="3"/>
      <c r="GU398" s="3"/>
      <c r="GV398" s="3"/>
      <c r="GW398" s="3"/>
      <c r="GX398" s="3"/>
      <c r="GY398" s="3"/>
      <c r="GZ398" s="3"/>
      <c r="HA398" s="3"/>
      <c r="HB398" s="3"/>
      <c r="HC398" s="3"/>
      <c r="HD398" s="3"/>
      <c r="HE398" s="3"/>
      <c r="HF398" s="3"/>
      <c r="HG398" s="3"/>
      <c r="HH398" s="3"/>
      <c r="HI398" s="3"/>
      <c r="HJ398" s="3"/>
      <c r="HK398" s="3"/>
      <c r="HL398" s="3"/>
      <c r="HM398" s="3"/>
      <c r="HN398" s="3"/>
      <c r="HO398" s="3"/>
      <c r="HP398" s="3"/>
      <c r="HQ398" s="3"/>
      <c r="HR398" s="3"/>
      <c r="HS398" s="3"/>
      <c r="HT398" s="3"/>
      <c r="HU398" s="3"/>
      <c r="HV398" s="3"/>
      <c r="HW398" s="3"/>
      <c r="HX398" s="3"/>
      <c r="HY398" s="3"/>
      <c r="HZ398" s="3"/>
      <c r="IA398" s="3"/>
      <c r="IB398" s="3"/>
      <c r="IC398" s="3"/>
      <c r="ID398" s="3"/>
      <c r="IE398" s="3"/>
      <c r="IF398" s="3"/>
      <c r="IG398" s="3"/>
      <c r="IH398" s="3"/>
      <c r="II398" s="3"/>
      <c r="IJ398" s="3"/>
      <c r="IK398" s="3"/>
      <c r="IL398" s="3"/>
      <c r="IM398" s="3"/>
      <c r="IN398" s="3"/>
      <c r="IO398" s="3"/>
      <c r="IP398" s="3"/>
      <c r="IQ398" s="3"/>
      <c r="IR398" s="3"/>
      <c r="IS398" s="3"/>
      <c r="IT398" s="3"/>
      <c r="IU398" s="3"/>
      <c r="IV398" s="3"/>
      <c r="IW398" s="3"/>
      <c r="IX398" s="3"/>
      <c r="IY398" s="3"/>
      <c r="IZ398" s="3"/>
      <c r="JA398" s="3"/>
      <c r="JB398" s="3"/>
      <c r="JC398" s="3"/>
      <c r="JD398" s="3"/>
      <c r="JE398" s="3"/>
      <c r="JF398" s="3"/>
      <c r="JG398" s="3"/>
      <c r="JH398" s="3"/>
      <c r="JI398" s="3"/>
      <c r="JJ398" s="3"/>
      <c r="JK398" s="3"/>
      <c r="JL398" s="3"/>
      <c r="JM398" s="3"/>
      <c r="JN398" s="3"/>
      <c r="JO398" s="3"/>
      <c r="JP398" s="3"/>
      <c r="JQ398" s="3"/>
      <c r="JR398" s="3"/>
      <c r="JS398" s="3"/>
      <c r="JT398" s="3"/>
      <c r="JU398" s="3"/>
      <c r="JV398" s="3"/>
      <c r="JW398" s="3"/>
      <c r="JX398" s="3"/>
      <c r="JY398" s="3"/>
      <c r="JZ398" s="3"/>
      <c r="KA398" s="3"/>
      <c r="KB398" s="3"/>
      <c r="KC398" s="3"/>
      <c r="KD398" s="3"/>
      <c r="KE398" s="3"/>
      <c r="KF398" s="3"/>
      <c r="KG398" s="3"/>
      <c r="KH398" s="3"/>
      <c r="KI398" s="3"/>
      <c r="KJ398" s="3"/>
      <c r="KK398" s="3"/>
      <c r="KL398" s="3"/>
      <c r="KM398" s="3"/>
      <c r="KN398" s="3"/>
      <c r="KO398" s="3"/>
      <c r="KP398" s="3"/>
      <c r="KQ398" s="3"/>
      <c r="KR398" s="3"/>
      <c r="KS398" s="3"/>
      <c r="KT398" s="3"/>
      <c r="KU398" s="3"/>
      <c r="KV398" s="3"/>
      <c r="KW398" s="3"/>
      <c r="KX398" s="3"/>
      <c r="KY398" s="3"/>
      <c r="KZ398" s="3"/>
      <c r="LA398" s="3"/>
      <c r="LB398" s="3"/>
      <c r="LC398" s="3"/>
      <c r="LD398" s="3"/>
      <c r="LE398" s="3"/>
      <c r="LF398" s="3"/>
      <c r="LG398" s="3"/>
      <c r="LH398" s="3"/>
      <c r="LI398" s="3"/>
      <c r="LJ398" s="3"/>
      <c r="LK398" s="3"/>
      <c r="LL398" s="3"/>
      <c r="LM398" s="3"/>
      <c r="LN398" s="3"/>
      <c r="LO398" s="3"/>
      <c r="LP398" s="3"/>
      <c r="LQ398" s="3"/>
      <c r="LR398" s="3"/>
      <c r="LS398" s="3"/>
      <c r="LT398" s="3"/>
      <c r="LU398" s="3"/>
      <c r="LV398" s="3"/>
      <c r="LW398" s="3"/>
      <c r="LX398" s="3"/>
      <c r="LY398" s="3"/>
      <c r="LZ398" s="3"/>
      <c r="MA398" s="3"/>
      <c r="MB398" s="3"/>
      <c r="MC398" s="3"/>
      <c r="MD398" s="3"/>
      <c r="ME398" s="3"/>
      <c r="MF398" s="3"/>
      <c r="MG398" s="3"/>
      <c r="MH398" s="3"/>
      <c r="MI398" s="3"/>
      <c r="MJ398" s="3"/>
      <c r="MK398" s="3"/>
      <c r="ML398" s="3"/>
      <c r="MM398" s="3"/>
      <c r="MN398" s="3"/>
      <c r="MO398" s="3"/>
      <c r="MP398" s="3"/>
      <c r="MQ398" s="3"/>
      <c r="MR398" s="3"/>
      <c r="MS398" s="3"/>
      <c r="MT398" s="3"/>
      <c r="MU398" s="3"/>
      <c r="MV398" s="3"/>
      <c r="MW398" s="3"/>
      <c r="MX398" s="3"/>
      <c r="MY398" s="3"/>
      <c r="MZ398" s="3"/>
      <c r="NA398" s="3"/>
      <c r="NB398" s="3"/>
      <c r="NC398" s="3"/>
      <c r="ND398" s="3"/>
      <c r="NE398" s="3"/>
      <c r="NF398" s="3"/>
      <c r="NG398" s="3"/>
      <c r="NH398" s="3"/>
      <c r="NI398" s="3"/>
      <c r="NJ398" s="3"/>
      <c r="NK398" s="3"/>
      <c r="NL398" s="3"/>
      <c r="NM398" s="3"/>
      <c r="NN398" s="3"/>
      <c r="NO398" s="3"/>
      <c r="NP398" s="3"/>
      <c r="NQ398" s="3"/>
      <c r="NR398" s="3"/>
      <c r="NS398" s="3"/>
      <c r="NT398" s="3"/>
      <c r="NU398" s="3"/>
      <c r="NV398" s="3"/>
      <c r="NW398" s="3"/>
      <c r="NX398" s="3"/>
      <c r="NY398" s="3"/>
      <c r="NZ398" s="3"/>
      <c r="OA398" s="3"/>
      <c r="OB398" s="3"/>
      <c r="OC398" s="3"/>
      <c r="OD398" s="3"/>
      <c r="OE398" s="3"/>
      <c r="OF398" s="3"/>
      <c r="OG398" s="3"/>
      <c r="OH398" s="3"/>
      <c r="OI398" s="3"/>
      <c r="OJ398" s="3"/>
      <c r="OK398" s="3"/>
      <c r="OL398" s="3"/>
      <c r="OM398" s="3"/>
      <c r="ON398" s="3"/>
      <c r="OO398" s="3"/>
      <c r="OP398" s="3"/>
      <c r="OQ398" s="3"/>
      <c r="OR398" s="3"/>
      <c r="OS398" s="3"/>
      <c r="OT398" s="3"/>
      <c r="OU398" s="3"/>
      <c r="OV398" s="3"/>
      <c r="OW398" s="3"/>
      <c r="OX398" s="3"/>
      <c r="OY398" s="3"/>
      <c r="OZ398" s="3"/>
      <c r="PA398" s="3"/>
      <c r="PB398" s="3"/>
      <c r="PC398" s="3"/>
      <c r="PD398" s="3"/>
      <c r="PE398" s="3"/>
    </row>
    <row r="399" spans="1:421" s="469" customFormat="1" ht="111" customHeight="1">
      <c r="A399" s="677">
        <v>58</v>
      </c>
      <c r="B399" s="600">
        <v>7000024508</v>
      </c>
      <c r="C399" s="600">
        <v>2550</v>
      </c>
      <c r="D399" s="600">
        <v>120</v>
      </c>
      <c r="E399" s="600">
        <v>530</v>
      </c>
      <c r="F399" s="600" t="s">
        <v>527</v>
      </c>
      <c r="G399" s="599">
        <v>100044165</v>
      </c>
      <c r="H399" s="321"/>
      <c r="I399" s="322"/>
      <c r="J399" s="321"/>
      <c r="K399" s="320"/>
      <c r="L399" s="600" t="s">
        <v>591</v>
      </c>
      <c r="M399" s="600" t="s">
        <v>219</v>
      </c>
      <c r="N399" s="600">
        <v>232</v>
      </c>
      <c r="O399" s="465"/>
      <c r="P399" s="601">
        <v>18</v>
      </c>
      <c r="Q399" s="318" t="str">
        <f t="shared" si="61"/>
        <v>INCLUDED</v>
      </c>
      <c r="R399" s="318" t="str">
        <f t="shared" si="50"/>
        <v>INCLUDED</v>
      </c>
      <c r="S399" s="318" t="str">
        <f t="shared" si="62"/>
        <v>INCLUDED</v>
      </c>
      <c r="T399" s="466">
        <f t="shared" si="52"/>
        <v>0</v>
      </c>
      <c r="U399" s="300">
        <f t="shared" si="53"/>
        <v>0</v>
      </c>
      <c r="V399" s="371">
        <f>Discount!$J$36</f>
        <v>0</v>
      </c>
      <c r="W399" s="300">
        <f t="shared" si="54"/>
        <v>0</v>
      </c>
      <c r="X399" s="301">
        <f t="shared" si="55"/>
        <v>0</v>
      </c>
      <c r="Y399" s="467">
        <f t="shared" si="56"/>
        <v>0</v>
      </c>
      <c r="Z399" s="546">
        <f t="shared" si="57"/>
        <v>0</v>
      </c>
      <c r="AA399" s="467">
        <f t="shared" si="58"/>
        <v>0</v>
      </c>
      <c r="AB399" s="468">
        <f t="shared" si="59"/>
        <v>0</v>
      </c>
      <c r="AC399" s="467">
        <f t="shared" si="60"/>
        <v>0</v>
      </c>
      <c r="AD399" s="468"/>
      <c r="AE399" s="550"/>
      <c r="AF399" s="6"/>
      <c r="AG399" s="6"/>
      <c r="AH399" s="6"/>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c r="FN399" s="3"/>
      <c r="FO399" s="3"/>
      <c r="FP399" s="3"/>
      <c r="FQ399" s="3"/>
      <c r="FR399" s="3"/>
      <c r="FS399" s="3"/>
      <c r="FT399" s="3"/>
      <c r="FU399" s="3"/>
      <c r="FV399" s="3"/>
      <c r="FW399" s="3"/>
      <c r="FX399" s="3"/>
      <c r="FY399" s="3"/>
      <c r="FZ399" s="3"/>
      <c r="GA399" s="3"/>
      <c r="GB399" s="3"/>
      <c r="GC399" s="3"/>
      <c r="GD399" s="3"/>
      <c r="GE399" s="3"/>
      <c r="GF399" s="3"/>
      <c r="GG399" s="3"/>
      <c r="GH399" s="3"/>
      <c r="GI399" s="3"/>
      <c r="GJ399" s="3"/>
      <c r="GK399" s="3"/>
      <c r="GL399" s="3"/>
      <c r="GM399" s="3"/>
      <c r="GN399" s="3"/>
      <c r="GO399" s="3"/>
      <c r="GP399" s="3"/>
      <c r="GQ399" s="3"/>
      <c r="GR399" s="3"/>
      <c r="GS399" s="3"/>
      <c r="GT399" s="3"/>
      <c r="GU399" s="3"/>
      <c r="GV399" s="3"/>
      <c r="GW399" s="3"/>
      <c r="GX399" s="3"/>
      <c r="GY399" s="3"/>
      <c r="GZ399" s="3"/>
      <c r="HA399" s="3"/>
      <c r="HB399" s="3"/>
      <c r="HC399" s="3"/>
      <c r="HD399" s="3"/>
      <c r="HE399" s="3"/>
      <c r="HF399" s="3"/>
      <c r="HG399" s="3"/>
      <c r="HH399" s="3"/>
      <c r="HI399" s="3"/>
      <c r="HJ399" s="3"/>
      <c r="HK399" s="3"/>
      <c r="HL399" s="3"/>
      <c r="HM399" s="3"/>
      <c r="HN399" s="3"/>
      <c r="HO399" s="3"/>
      <c r="HP399" s="3"/>
      <c r="HQ399" s="3"/>
      <c r="HR399" s="3"/>
      <c r="HS399" s="3"/>
      <c r="HT399" s="3"/>
      <c r="HU399" s="3"/>
      <c r="HV399" s="3"/>
      <c r="HW399" s="3"/>
      <c r="HX399" s="3"/>
      <c r="HY399" s="3"/>
      <c r="HZ399" s="3"/>
      <c r="IA399" s="3"/>
      <c r="IB399" s="3"/>
      <c r="IC399" s="3"/>
      <c r="ID399" s="3"/>
      <c r="IE399" s="3"/>
      <c r="IF399" s="3"/>
      <c r="IG399" s="3"/>
      <c r="IH399" s="3"/>
      <c r="II399" s="3"/>
      <c r="IJ399" s="3"/>
      <c r="IK399" s="3"/>
      <c r="IL399" s="3"/>
      <c r="IM399" s="3"/>
      <c r="IN399" s="3"/>
      <c r="IO399" s="3"/>
      <c r="IP399" s="3"/>
      <c r="IQ399" s="3"/>
      <c r="IR399" s="3"/>
      <c r="IS399" s="3"/>
      <c r="IT399" s="3"/>
      <c r="IU399" s="3"/>
      <c r="IV399" s="3"/>
      <c r="IW399" s="3"/>
      <c r="IX399" s="3"/>
      <c r="IY399" s="3"/>
      <c r="IZ399" s="3"/>
      <c r="JA399" s="3"/>
      <c r="JB399" s="3"/>
      <c r="JC399" s="3"/>
      <c r="JD399" s="3"/>
      <c r="JE399" s="3"/>
      <c r="JF399" s="3"/>
      <c r="JG399" s="3"/>
      <c r="JH399" s="3"/>
      <c r="JI399" s="3"/>
      <c r="JJ399" s="3"/>
      <c r="JK399" s="3"/>
      <c r="JL399" s="3"/>
      <c r="JM399" s="3"/>
      <c r="JN399" s="3"/>
      <c r="JO399" s="3"/>
      <c r="JP399" s="3"/>
      <c r="JQ399" s="3"/>
      <c r="JR399" s="3"/>
      <c r="JS399" s="3"/>
      <c r="JT399" s="3"/>
      <c r="JU399" s="3"/>
      <c r="JV399" s="3"/>
      <c r="JW399" s="3"/>
      <c r="JX399" s="3"/>
      <c r="JY399" s="3"/>
      <c r="JZ399" s="3"/>
      <c r="KA399" s="3"/>
      <c r="KB399" s="3"/>
      <c r="KC399" s="3"/>
      <c r="KD399" s="3"/>
      <c r="KE399" s="3"/>
      <c r="KF399" s="3"/>
      <c r="KG399" s="3"/>
      <c r="KH399" s="3"/>
      <c r="KI399" s="3"/>
      <c r="KJ399" s="3"/>
      <c r="KK399" s="3"/>
      <c r="KL399" s="3"/>
      <c r="KM399" s="3"/>
      <c r="KN399" s="3"/>
      <c r="KO399" s="3"/>
      <c r="KP399" s="3"/>
      <c r="KQ399" s="3"/>
      <c r="KR399" s="3"/>
      <c r="KS399" s="3"/>
      <c r="KT399" s="3"/>
      <c r="KU399" s="3"/>
      <c r="KV399" s="3"/>
      <c r="KW399" s="3"/>
      <c r="KX399" s="3"/>
      <c r="KY399" s="3"/>
      <c r="KZ399" s="3"/>
      <c r="LA399" s="3"/>
      <c r="LB399" s="3"/>
      <c r="LC399" s="3"/>
      <c r="LD399" s="3"/>
      <c r="LE399" s="3"/>
      <c r="LF399" s="3"/>
      <c r="LG399" s="3"/>
      <c r="LH399" s="3"/>
      <c r="LI399" s="3"/>
      <c r="LJ399" s="3"/>
      <c r="LK399" s="3"/>
      <c r="LL399" s="3"/>
      <c r="LM399" s="3"/>
      <c r="LN399" s="3"/>
      <c r="LO399" s="3"/>
      <c r="LP399" s="3"/>
      <c r="LQ399" s="3"/>
      <c r="LR399" s="3"/>
      <c r="LS399" s="3"/>
      <c r="LT399" s="3"/>
      <c r="LU399" s="3"/>
      <c r="LV399" s="3"/>
      <c r="LW399" s="3"/>
      <c r="LX399" s="3"/>
      <c r="LY399" s="3"/>
      <c r="LZ399" s="3"/>
      <c r="MA399" s="3"/>
      <c r="MB399" s="3"/>
      <c r="MC399" s="3"/>
      <c r="MD399" s="3"/>
      <c r="ME399" s="3"/>
      <c r="MF399" s="3"/>
      <c r="MG399" s="3"/>
      <c r="MH399" s="3"/>
      <c r="MI399" s="3"/>
      <c r="MJ399" s="3"/>
      <c r="MK399" s="3"/>
      <c r="ML399" s="3"/>
      <c r="MM399" s="3"/>
      <c r="MN399" s="3"/>
      <c r="MO399" s="3"/>
      <c r="MP399" s="3"/>
      <c r="MQ399" s="3"/>
      <c r="MR399" s="3"/>
      <c r="MS399" s="3"/>
      <c r="MT399" s="3"/>
      <c r="MU399" s="3"/>
      <c r="MV399" s="3"/>
      <c r="MW399" s="3"/>
      <c r="MX399" s="3"/>
      <c r="MY399" s="3"/>
      <c r="MZ399" s="3"/>
      <c r="NA399" s="3"/>
      <c r="NB399" s="3"/>
      <c r="NC399" s="3"/>
      <c r="ND399" s="3"/>
      <c r="NE399" s="3"/>
      <c r="NF399" s="3"/>
      <c r="NG399" s="3"/>
      <c r="NH399" s="3"/>
      <c r="NI399" s="3"/>
      <c r="NJ399" s="3"/>
      <c r="NK399" s="3"/>
      <c r="NL399" s="3"/>
      <c r="NM399" s="3"/>
      <c r="NN399" s="3"/>
      <c r="NO399" s="3"/>
      <c r="NP399" s="3"/>
      <c r="NQ399" s="3"/>
      <c r="NR399" s="3"/>
      <c r="NS399" s="3"/>
      <c r="NT399" s="3"/>
      <c r="NU399" s="3"/>
      <c r="NV399" s="3"/>
      <c r="NW399" s="3"/>
      <c r="NX399" s="3"/>
      <c r="NY399" s="3"/>
      <c r="NZ399" s="3"/>
      <c r="OA399" s="3"/>
      <c r="OB399" s="3"/>
      <c r="OC399" s="3"/>
      <c r="OD399" s="3"/>
      <c r="OE399" s="3"/>
      <c r="OF399" s="3"/>
      <c r="OG399" s="3"/>
      <c r="OH399" s="3"/>
      <c r="OI399" s="3"/>
      <c r="OJ399" s="3"/>
      <c r="OK399" s="3"/>
      <c r="OL399" s="3"/>
      <c r="OM399" s="3"/>
      <c r="ON399" s="3"/>
      <c r="OO399" s="3"/>
      <c r="OP399" s="3"/>
      <c r="OQ399" s="3"/>
      <c r="OR399" s="3"/>
      <c r="OS399" s="3"/>
      <c r="OT399" s="3"/>
      <c r="OU399" s="3"/>
      <c r="OV399" s="3"/>
      <c r="OW399" s="3"/>
      <c r="OX399" s="3"/>
      <c r="OY399" s="3"/>
      <c r="OZ399" s="3"/>
      <c r="PA399" s="3"/>
      <c r="PB399" s="3"/>
      <c r="PC399" s="3"/>
      <c r="PD399" s="3"/>
      <c r="PE399" s="3"/>
    </row>
    <row r="400" spans="1:421" s="469" customFormat="1" ht="111" customHeight="1">
      <c r="A400" s="677">
        <v>59</v>
      </c>
      <c r="B400" s="600">
        <v>7000024508</v>
      </c>
      <c r="C400" s="600">
        <v>2550</v>
      </c>
      <c r="D400" s="600">
        <v>120</v>
      </c>
      <c r="E400" s="600">
        <v>540</v>
      </c>
      <c r="F400" s="600" t="s">
        <v>527</v>
      </c>
      <c r="G400" s="599">
        <v>100044164</v>
      </c>
      <c r="H400" s="321"/>
      <c r="I400" s="322"/>
      <c r="J400" s="321"/>
      <c r="K400" s="320"/>
      <c r="L400" s="600" t="s">
        <v>592</v>
      </c>
      <c r="M400" s="600" t="s">
        <v>219</v>
      </c>
      <c r="N400" s="600">
        <v>14</v>
      </c>
      <c r="O400" s="465"/>
      <c r="P400" s="601">
        <v>18</v>
      </c>
      <c r="Q400" s="318" t="str">
        <f t="shared" si="61"/>
        <v>INCLUDED</v>
      </c>
      <c r="R400" s="318" t="str">
        <f t="shared" si="50"/>
        <v>INCLUDED</v>
      </c>
      <c r="S400" s="318" t="str">
        <f t="shared" si="62"/>
        <v>INCLUDED</v>
      </c>
      <c r="T400" s="466">
        <f t="shared" si="52"/>
        <v>0</v>
      </c>
      <c r="U400" s="300">
        <f t="shared" si="53"/>
        <v>0</v>
      </c>
      <c r="V400" s="371">
        <f>Discount!$J$36</f>
        <v>0</v>
      </c>
      <c r="W400" s="300">
        <f t="shared" si="54"/>
        <v>0</v>
      </c>
      <c r="X400" s="301">
        <f t="shared" si="55"/>
        <v>0</v>
      </c>
      <c r="Y400" s="467">
        <f t="shared" si="56"/>
        <v>0</v>
      </c>
      <c r="Z400" s="546">
        <f t="shared" si="57"/>
        <v>0</v>
      </c>
      <c r="AA400" s="467">
        <f t="shared" si="58"/>
        <v>0</v>
      </c>
      <c r="AB400" s="468">
        <f t="shared" si="59"/>
        <v>0</v>
      </c>
      <c r="AC400" s="467">
        <f t="shared" si="60"/>
        <v>0</v>
      </c>
      <c r="AD400" s="468"/>
      <c r="AE400" s="550"/>
      <c r="AF400" s="6"/>
      <c r="AG400" s="6"/>
      <c r="AH400" s="6"/>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c r="FN400" s="3"/>
      <c r="FO400" s="3"/>
      <c r="FP400" s="3"/>
      <c r="FQ400" s="3"/>
      <c r="FR400" s="3"/>
      <c r="FS400" s="3"/>
      <c r="FT400" s="3"/>
      <c r="FU400" s="3"/>
      <c r="FV400" s="3"/>
      <c r="FW400" s="3"/>
      <c r="FX400" s="3"/>
      <c r="FY400" s="3"/>
      <c r="FZ400" s="3"/>
      <c r="GA400" s="3"/>
      <c r="GB400" s="3"/>
      <c r="GC400" s="3"/>
      <c r="GD400" s="3"/>
      <c r="GE400" s="3"/>
      <c r="GF400" s="3"/>
      <c r="GG400" s="3"/>
      <c r="GH400" s="3"/>
      <c r="GI400" s="3"/>
      <c r="GJ400" s="3"/>
      <c r="GK400" s="3"/>
      <c r="GL400" s="3"/>
      <c r="GM400" s="3"/>
      <c r="GN400" s="3"/>
      <c r="GO400" s="3"/>
      <c r="GP400" s="3"/>
      <c r="GQ400" s="3"/>
      <c r="GR400" s="3"/>
      <c r="GS400" s="3"/>
      <c r="GT400" s="3"/>
      <c r="GU400" s="3"/>
      <c r="GV400" s="3"/>
      <c r="GW400" s="3"/>
      <c r="GX400" s="3"/>
      <c r="GY400" s="3"/>
      <c r="GZ400" s="3"/>
      <c r="HA400" s="3"/>
      <c r="HB400" s="3"/>
      <c r="HC400" s="3"/>
      <c r="HD400" s="3"/>
      <c r="HE400" s="3"/>
      <c r="HF400" s="3"/>
      <c r="HG400" s="3"/>
      <c r="HH400" s="3"/>
      <c r="HI400" s="3"/>
      <c r="HJ400" s="3"/>
      <c r="HK400" s="3"/>
      <c r="HL400" s="3"/>
      <c r="HM400" s="3"/>
      <c r="HN400" s="3"/>
      <c r="HO400" s="3"/>
      <c r="HP400" s="3"/>
      <c r="HQ400" s="3"/>
      <c r="HR400" s="3"/>
      <c r="HS400" s="3"/>
      <c r="HT400" s="3"/>
      <c r="HU400" s="3"/>
      <c r="HV400" s="3"/>
      <c r="HW400" s="3"/>
      <c r="HX400" s="3"/>
      <c r="HY400" s="3"/>
      <c r="HZ400" s="3"/>
      <c r="IA400" s="3"/>
      <c r="IB400" s="3"/>
      <c r="IC400" s="3"/>
      <c r="ID400" s="3"/>
      <c r="IE400" s="3"/>
      <c r="IF400" s="3"/>
      <c r="IG400" s="3"/>
      <c r="IH400" s="3"/>
      <c r="II400" s="3"/>
      <c r="IJ400" s="3"/>
      <c r="IK400" s="3"/>
      <c r="IL400" s="3"/>
      <c r="IM400" s="3"/>
      <c r="IN400" s="3"/>
      <c r="IO400" s="3"/>
      <c r="IP400" s="3"/>
      <c r="IQ400" s="3"/>
      <c r="IR400" s="3"/>
      <c r="IS400" s="3"/>
      <c r="IT400" s="3"/>
      <c r="IU400" s="3"/>
      <c r="IV400" s="3"/>
      <c r="IW400" s="3"/>
      <c r="IX400" s="3"/>
      <c r="IY400" s="3"/>
      <c r="IZ400" s="3"/>
      <c r="JA400" s="3"/>
      <c r="JB400" s="3"/>
      <c r="JC400" s="3"/>
      <c r="JD400" s="3"/>
      <c r="JE400" s="3"/>
      <c r="JF400" s="3"/>
      <c r="JG400" s="3"/>
      <c r="JH400" s="3"/>
      <c r="JI400" s="3"/>
      <c r="JJ400" s="3"/>
      <c r="JK400" s="3"/>
      <c r="JL400" s="3"/>
      <c r="JM400" s="3"/>
      <c r="JN400" s="3"/>
      <c r="JO400" s="3"/>
      <c r="JP400" s="3"/>
      <c r="JQ400" s="3"/>
      <c r="JR400" s="3"/>
      <c r="JS400" s="3"/>
      <c r="JT400" s="3"/>
      <c r="JU400" s="3"/>
      <c r="JV400" s="3"/>
      <c r="JW400" s="3"/>
      <c r="JX400" s="3"/>
      <c r="JY400" s="3"/>
      <c r="JZ400" s="3"/>
      <c r="KA400" s="3"/>
      <c r="KB400" s="3"/>
      <c r="KC400" s="3"/>
      <c r="KD400" s="3"/>
      <c r="KE400" s="3"/>
      <c r="KF400" s="3"/>
      <c r="KG400" s="3"/>
      <c r="KH400" s="3"/>
      <c r="KI400" s="3"/>
      <c r="KJ400" s="3"/>
      <c r="KK400" s="3"/>
      <c r="KL400" s="3"/>
      <c r="KM400" s="3"/>
      <c r="KN400" s="3"/>
      <c r="KO400" s="3"/>
      <c r="KP400" s="3"/>
      <c r="KQ400" s="3"/>
      <c r="KR400" s="3"/>
      <c r="KS400" s="3"/>
      <c r="KT400" s="3"/>
      <c r="KU400" s="3"/>
      <c r="KV400" s="3"/>
      <c r="KW400" s="3"/>
      <c r="KX400" s="3"/>
      <c r="KY400" s="3"/>
      <c r="KZ400" s="3"/>
      <c r="LA400" s="3"/>
      <c r="LB400" s="3"/>
      <c r="LC400" s="3"/>
      <c r="LD400" s="3"/>
      <c r="LE400" s="3"/>
      <c r="LF400" s="3"/>
      <c r="LG400" s="3"/>
      <c r="LH400" s="3"/>
      <c r="LI400" s="3"/>
      <c r="LJ400" s="3"/>
      <c r="LK400" s="3"/>
      <c r="LL400" s="3"/>
      <c r="LM400" s="3"/>
      <c r="LN400" s="3"/>
      <c r="LO400" s="3"/>
      <c r="LP400" s="3"/>
      <c r="LQ400" s="3"/>
      <c r="LR400" s="3"/>
      <c r="LS400" s="3"/>
      <c r="LT400" s="3"/>
      <c r="LU400" s="3"/>
      <c r="LV400" s="3"/>
      <c r="LW400" s="3"/>
      <c r="LX400" s="3"/>
      <c r="LY400" s="3"/>
      <c r="LZ400" s="3"/>
      <c r="MA400" s="3"/>
      <c r="MB400" s="3"/>
      <c r="MC400" s="3"/>
      <c r="MD400" s="3"/>
      <c r="ME400" s="3"/>
      <c r="MF400" s="3"/>
      <c r="MG400" s="3"/>
      <c r="MH400" s="3"/>
      <c r="MI400" s="3"/>
      <c r="MJ400" s="3"/>
      <c r="MK400" s="3"/>
      <c r="ML400" s="3"/>
      <c r="MM400" s="3"/>
      <c r="MN400" s="3"/>
      <c r="MO400" s="3"/>
      <c r="MP400" s="3"/>
      <c r="MQ400" s="3"/>
      <c r="MR400" s="3"/>
      <c r="MS400" s="3"/>
      <c r="MT400" s="3"/>
      <c r="MU400" s="3"/>
      <c r="MV400" s="3"/>
      <c r="MW400" s="3"/>
      <c r="MX400" s="3"/>
      <c r="MY400" s="3"/>
      <c r="MZ400" s="3"/>
      <c r="NA400" s="3"/>
      <c r="NB400" s="3"/>
      <c r="NC400" s="3"/>
      <c r="ND400" s="3"/>
      <c r="NE400" s="3"/>
      <c r="NF400" s="3"/>
      <c r="NG400" s="3"/>
      <c r="NH400" s="3"/>
      <c r="NI400" s="3"/>
      <c r="NJ400" s="3"/>
      <c r="NK400" s="3"/>
      <c r="NL400" s="3"/>
      <c r="NM400" s="3"/>
      <c r="NN400" s="3"/>
      <c r="NO400" s="3"/>
      <c r="NP400" s="3"/>
      <c r="NQ400" s="3"/>
      <c r="NR400" s="3"/>
      <c r="NS400" s="3"/>
      <c r="NT400" s="3"/>
      <c r="NU400" s="3"/>
      <c r="NV400" s="3"/>
      <c r="NW400" s="3"/>
      <c r="NX400" s="3"/>
      <c r="NY400" s="3"/>
      <c r="NZ400" s="3"/>
      <c r="OA400" s="3"/>
      <c r="OB400" s="3"/>
      <c r="OC400" s="3"/>
      <c r="OD400" s="3"/>
      <c r="OE400" s="3"/>
      <c r="OF400" s="3"/>
      <c r="OG400" s="3"/>
      <c r="OH400" s="3"/>
      <c r="OI400" s="3"/>
      <c r="OJ400" s="3"/>
      <c r="OK400" s="3"/>
      <c r="OL400" s="3"/>
      <c r="OM400" s="3"/>
      <c r="ON400" s="3"/>
      <c r="OO400" s="3"/>
      <c r="OP400" s="3"/>
      <c r="OQ400" s="3"/>
      <c r="OR400" s="3"/>
      <c r="OS400" s="3"/>
      <c r="OT400" s="3"/>
      <c r="OU400" s="3"/>
      <c r="OV400" s="3"/>
      <c r="OW400" s="3"/>
      <c r="OX400" s="3"/>
      <c r="OY400" s="3"/>
      <c r="OZ400" s="3"/>
      <c r="PA400" s="3"/>
      <c r="PB400" s="3"/>
      <c r="PC400" s="3"/>
      <c r="PD400" s="3"/>
      <c r="PE400" s="3"/>
    </row>
    <row r="401" spans="1:421" s="469" customFormat="1" ht="111" customHeight="1">
      <c r="A401" s="677">
        <v>60</v>
      </c>
      <c r="B401" s="600">
        <v>7000024508</v>
      </c>
      <c r="C401" s="600">
        <v>2550</v>
      </c>
      <c r="D401" s="600">
        <v>120</v>
      </c>
      <c r="E401" s="600">
        <v>550</v>
      </c>
      <c r="F401" s="600" t="s">
        <v>527</v>
      </c>
      <c r="G401" s="599">
        <v>100044163</v>
      </c>
      <c r="H401" s="321"/>
      <c r="I401" s="322"/>
      <c r="J401" s="321"/>
      <c r="K401" s="320"/>
      <c r="L401" s="600" t="s">
        <v>593</v>
      </c>
      <c r="M401" s="600" t="s">
        <v>219</v>
      </c>
      <c r="N401" s="600">
        <v>116</v>
      </c>
      <c r="O401" s="465"/>
      <c r="P401" s="601">
        <v>18</v>
      </c>
      <c r="Q401" s="318" t="str">
        <f t="shared" si="61"/>
        <v>INCLUDED</v>
      </c>
      <c r="R401" s="318" t="str">
        <f t="shared" si="50"/>
        <v>INCLUDED</v>
      </c>
      <c r="S401" s="318" t="str">
        <f t="shared" si="62"/>
        <v>INCLUDED</v>
      </c>
      <c r="T401" s="466">
        <f t="shared" si="52"/>
        <v>0</v>
      </c>
      <c r="U401" s="300">
        <f t="shared" si="53"/>
        <v>0</v>
      </c>
      <c r="V401" s="371">
        <f>Discount!$J$36</f>
        <v>0</v>
      </c>
      <c r="W401" s="300">
        <f t="shared" si="54"/>
        <v>0</v>
      </c>
      <c r="X401" s="301">
        <f t="shared" si="55"/>
        <v>0</v>
      </c>
      <c r="Y401" s="467">
        <f t="shared" si="56"/>
        <v>0</v>
      </c>
      <c r="Z401" s="546">
        <f t="shared" si="57"/>
        <v>0</v>
      </c>
      <c r="AA401" s="467">
        <f t="shared" si="58"/>
        <v>0</v>
      </c>
      <c r="AB401" s="468">
        <f t="shared" si="59"/>
        <v>0</v>
      </c>
      <c r="AC401" s="467">
        <f t="shared" si="60"/>
        <v>0</v>
      </c>
      <c r="AD401" s="468"/>
      <c r="AE401" s="550"/>
      <c r="AF401" s="6"/>
      <c r="AG401" s="6"/>
      <c r="AH401" s="6"/>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c r="FN401" s="3"/>
      <c r="FO401" s="3"/>
      <c r="FP401" s="3"/>
      <c r="FQ401" s="3"/>
      <c r="FR401" s="3"/>
      <c r="FS401" s="3"/>
      <c r="FT401" s="3"/>
      <c r="FU401" s="3"/>
      <c r="FV401" s="3"/>
      <c r="FW401" s="3"/>
      <c r="FX401" s="3"/>
      <c r="FY401" s="3"/>
      <c r="FZ401" s="3"/>
      <c r="GA401" s="3"/>
      <c r="GB401" s="3"/>
      <c r="GC401" s="3"/>
      <c r="GD401" s="3"/>
      <c r="GE401" s="3"/>
      <c r="GF401" s="3"/>
      <c r="GG401" s="3"/>
      <c r="GH401" s="3"/>
      <c r="GI401" s="3"/>
      <c r="GJ401" s="3"/>
      <c r="GK401" s="3"/>
      <c r="GL401" s="3"/>
      <c r="GM401" s="3"/>
      <c r="GN401" s="3"/>
      <c r="GO401" s="3"/>
      <c r="GP401" s="3"/>
      <c r="GQ401" s="3"/>
      <c r="GR401" s="3"/>
      <c r="GS401" s="3"/>
      <c r="GT401" s="3"/>
      <c r="GU401" s="3"/>
      <c r="GV401" s="3"/>
      <c r="GW401" s="3"/>
      <c r="GX401" s="3"/>
      <c r="GY401" s="3"/>
      <c r="GZ401" s="3"/>
      <c r="HA401" s="3"/>
      <c r="HB401" s="3"/>
      <c r="HC401" s="3"/>
      <c r="HD401" s="3"/>
      <c r="HE401" s="3"/>
      <c r="HF401" s="3"/>
      <c r="HG401" s="3"/>
      <c r="HH401" s="3"/>
      <c r="HI401" s="3"/>
      <c r="HJ401" s="3"/>
      <c r="HK401" s="3"/>
      <c r="HL401" s="3"/>
      <c r="HM401" s="3"/>
      <c r="HN401" s="3"/>
      <c r="HO401" s="3"/>
      <c r="HP401" s="3"/>
      <c r="HQ401" s="3"/>
      <c r="HR401" s="3"/>
      <c r="HS401" s="3"/>
      <c r="HT401" s="3"/>
      <c r="HU401" s="3"/>
      <c r="HV401" s="3"/>
      <c r="HW401" s="3"/>
      <c r="HX401" s="3"/>
      <c r="HY401" s="3"/>
      <c r="HZ401" s="3"/>
      <c r="IA401" s="3"/>
      <c r="IB401" s="3"/>
      <c r="IC401" s="3"/>
      <c r="ID401" s="3"/>
      <c r="IE401" s="3"/>
      <c r="IF401" s="3"/>
      <c r="IG401" s="3"/>
      <c r="IH401" s="3"/>
      <c r="II401" s="3"/>
      <c r="IJ401" s="3"/>
      <c r="IK401" s="3"/>
      <c r="IL401" s="3"/>
      <c r="IM401" s="3"/>
      <c r="IN401" s="3"/>
      <c r="IO401" s="3"/>
      <c r="IP401" s="3"/>
      <c r="IQ401" s="3"/>
      <c r="IR401" s="3"/>
      <c r="IS401" s="3"/>
      <c r="IT401" s="3"/>
      <c r="IU401" s="3"/>
      <c r="IV401" s="3"/>
      <c r="IW401" s="3"/>
      <c r="IX401" s="3"/>
      <c r="IY401" s="3"/>
      <c r="IZ401" s="3"/>
      <c r="JA401" s="3"/>
      <c r="JB401" s="3"/>
      <c r="JC401" s="3"/>
      <c r="JD401" s="3"/>
      <c r="JE401" s="3"/>
      <c r="JF401" s="3"/>
      <c r="JG401" s="3"/>
      <c r="JH401" s="3"/>
      <c r="JI401" s="3"/>
      <c r="JJ401" s="3"/>
      <c r="JK401" s="3"/>
      <c r="JL401" s="3"/>
      <c r="JM401" s="3"/>
      <c r="JN401" s="3"/>
      <c r="JO401" s="3"/>
      <c r="JP401" s="3"/>
      <c r="JQ401" s="3"/>
      <c r="JR401" s="3"/>
      <c r="JS401" s="3"/>
      <c r="JT401" s="3"/>
      <c r="JU401" s="3"/>
      <c r="JV401" s="3"/>
      <c r="JW401" s="3"/>
      <c r="JX401" s="3"/>
      <c r="JY401" s="3"/>
      <c r="JZ401" s="3"/>
      <c r="KA401" s="3"/>
      <c r="KB401" s="3"/>
      <c r="KC401" s="3"/>
      <c r="KD401" s="3"/>
      <c r="KE401" s="3"/>
      <c r="KF401" s="3"/>
      <c r="KG401" s="3"/>
      <c r="KH401" s="3"/>
      <c r="KI401" s="3"/>
      <c r="KJ401" s="3"/>
      <c r="KK401" s="3"/>
      <c r="KL401" s="3"/>
      <c r="KM401" s="3"/>
      <c r="KN401" s="3"/>
      <c r="KO401" s="3"/>
      <c r="KP401" s="3"/>
      <c r="KQ401" s="3"/>
      <c r="KR401" s="3"/>
      <c r="KS401" s="3"/>
      <c r="KT401" s="3"/>
      <c r="KU401" s="3"/>
      <c r="KV401" s="3"/>
      <c r="KW401" s="3"/>
      <c r="KX401" s="3"/>
      <c r="KY401" s="3"/>
      <c r="KZ401" s="3"/>
      <c r="LA401" s="3"/>
      <c r="LB401" s="3"/>
      <c r="LC401" s="3"/>
      <c r="LD401" s="3"/>
      <c r="LE401" s="3"/>
      <c r="LF401" s="3"/>
      <c r="LG401" s="3"/>
      <c r="LH401" s="3"/>
      <c r="LI401" s="3"/>
      <c r="LJ401" s="3"/>
      <c r="LK401" s="3"/>
      <c r="LL401" s="3"/>
      <c r="LM401" s="3"/>
      <c r="LN401" s="3"/>
      <c r="LO401" s="3"/>
      <c r="LP401" s="3"/>
      <c r="LQ401" s="3"/>
      <c r="LR401" s="3"/>
      <c r="LS401" s="3"/>
      <c r="LT401" s="3"/>
      <c r="LU401" s="3"/>
      <c r="LV401" s="3"/>
      <c r="LW401" s="3"/>
      <c r="LX401" s="3"/>
      <c r="LY401" s="3"/>
      <c r="LZ401" s="3"/>
      <c r="MA401" s="3"/>
      <c r="MB401" s="3"/>
      <c r="MC401" s="3"/>
      <c r="MD401" s="3"/>
      <c r="ME401" s="3"/>
      <c r="MF401" s="3"/>
      <c r="MG401" s="3"/>
      <c r="MH401" s="3"/>
      <c r="MI401" s="3"/>
      <c r="MJ401" s="3"/>
      <c r="MK401" s="3"/>
      <c r="ML401" s="3"/>
      <c r="MM401" s="3"/>
      <c r="MN401" s="3"/>
      <c r="MO401" s="3"/>
      <c r="MP401" s="3"/>
      <c r="MQ401" s="3"/>
      <c r="MR401" s="3"/>
      <c r="MS401" s="3"/>
      <c r="MT401" s="3"/>
      <c r="MU401" s="3"/>
      <c r="MV401" s="3"/>
      <c r="MW401" s="3"/>
      <c r="MX401" s="3"/>
      <c r="MY401" s="3"/>
      <c r="MZ401" s="3"/>
      <c r="NA401" s="3"/>
      <c r="NB401" s="3"/>
      <c r="NC401" s="3"/>
      <c r="ND401" s="3"/>
      <c r="NE401" s="3"/>
      <c r="NF401" s="3"/>
      <c r="NG401" s="3"/>
      <c r="NH401" s="3"/>
      <c r="NI401" s="3"/>
      <c r="NJ401" s="3"/>
      <c r="NK401" s="3"/>
      <c r="NL401" s="3"/>
      <c r="NM401" s="3"/>
      <c r="NN401" s="3"/>
      <c r="NO401" s="3"/>
      <c r="NP401" s="3"/>
      <c r="NQ401" s="3"/>
      <c r="NR401" s="3"/>
      <c r="NS401" s="3"/>
      <c r="NT401" s="3"/>
      <c r="NU401" s="3"/>
      <c r="NV401" s="3"/>
      <c r="NW401" s="3"/>
      <c r="NX401" s="3"/>
      <c r="NY401" s="3"/>
      <c r="NZ401" s="3"/>
      <c r="OA401" s="3"/>
      <c r="OB401" s="3"/>
      <c r="OC401" s="3"/>
      <c r="OD401" s="3"/>
      <c r="OE401" s="3"/>
      <c r="OF401" s="3"/>
      <c r="OG401" s="3"/>
      <c r="OH401" s="3"/>
      <c r="OI401" s="3"/>
      <c r="OJ401" s="3"/>
      <c r="OK401" s="3"/>
      <c r="OL401" s="3"/>
      <c r="OM401" s="3"/>
      <c r="ON401" s="3"/>
      <c r="OO401" s="3"/>
      <c r="OP401" s="3"/>
      <c r="OQ401" s="3"/>
      <c r="OR401" s="3"/>
      <c r="OS401" s="3"/>
      <c r="OT401" s="3"/>
      <c r="OU401" s="3"/>
      <c r="OV401" s="3"/>
      <c r="OW401" s="3"/>
      <c r="OX401" s="3"/>
      <c r="OY401" s="3"/>
      <c r="OZ401" s="3"/>
      <c r="PA401" s="3"/>
      <c r="PB401" s="3"/>
      <c r="PC401" s="3"/>
      <c r="PD401" s="3"/>
      <c r="PE401" s="3"/>
    </row>
    <row r="402" spans="1:421" s="469" customFormat="1" ht="111" customHeight="1">
      <c r="A402" s="677">
        <v>61</v>
      </c>
      <c r="B402" s="600">
        <v>7000024508</v>
      </c>
      <c r="C402" s="600">
        <v>2550</v>
      </c>
      <c r="D402" s="600">
        <v>120</v>
      </c>
      <c r="E402" s="600">
        <v>560</v>
      </c>
      <c r="F402" s="600" t="s">
        <v>527</v>
      </c>
      <c r="G402" s="599">
        <v>100044162</v>
      </c>
      <c r="H402" s="321"/>
      <c r="I402" s="322"/>
      <c r="J402" s="321"/>
      <c r="K402" s="320"/>
      <c r="L402" s="600" t="s">
        <v>594</v>
      </c>
      <c r="M402" s="600" t="s">
        <v>219</v>
      </c>
      <c r="N402" s="600">
        <v>396</v>
      </c>
      <c r="O402" s="465"/>
      <c r="P402" s="601">
        <v>18</v>
      </c>
      <c r="Q402" s="318" t="str">
        <f t="shared" si="61"/>
        <v>INCLUDED</v>
      </c>
      <c r="R402" s="318" t="str">
        <f t="shared" si="50"/>
        <v>INCLUDED</v>
      </c>
      <c r="S402" s="318" t="str">
        <f t="shared" si="62"/>
        <v>INCLUDED</v>
      </c>
      <c r="T402" s="466">
        <f t="shared" si="52"/>
        <v>0</v>
      </c>
      <c r="U402" s="300">
        <f t="shared" si="53"/>
        <v>0</v>
      </c>
      <c r="V402" s="371">
        <f>Discount!$J$36</f>
        <v>0</v>
      </c>
      <c r="W402" s="300">
        <f t="shared" si="54"/>
        <v>0</v>
      </c>
      <c r="X402" s="301">
        <f t="shared" si="55"/>
        <v>0</v>
      </c>
      <c r="Y402" s="467">
        <f t="shared" si="56"/>
        <v>0</v>
      </c>
      <c r="Z402" s="546">
        <f t="shared" si="57"/>
        <v>0</v>
      </c>
      <c r="AA402" s="467">
        <f t="shared" si="58"/>
        <v>0</v>
      </c>
      <c r="AB402" s="468">
        <f t="shared" si="59"/>
        <v>0</v>
      </c>
      <c r="AC402" s="467">
        <f t="shared" si="60"/>
        <v>0</v>
      </c>
      <c r="AD402" s="468"/>
      <c r="AE402" s="550"/>
      <c r="AF402" s="6"/>
      <c r="AG402" s="6"/>
      <c r="AH402" s="6"/>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c r="FN402" s="3"/>
      <c r="FO402" s="3"/>
      <c r="FP402" s="3"/>
      <c r="FQ402" s="3"/>
      <c r="FR402" s="3"/>
      <c r="FS402" s="3"/>
      <c r="FT402" s="3"/>
      <c r="FU402" s="3"/>
      <c r="FV402" s="3"/>
      <c r="FW402" s="3"/>
      <c r="FX402" s="3"/>
      <c r="FY402" s="3"/>
      <c r="FZ402" s="3"/>
      <c r="GA402" s="3"/>
      <c r="GB402" s="3"/>
      <c r="GC402" s="3"/>
      <c r="GD402" s="3"/>
      <c r="GE402" s="3"/>
      <c r="GF402" s="3"/>
      <c r="GG402" s="3"/>
      <c r="GH402" s="3"/>
      <c r="GI402" s="3"/>
      <c r="GJ402" s="3"/>
      <c r="GK402" s="3"/>
      <c r="GL402" s="3"/>
      <c r="GM402" s="3"/>
      <c r="GN402" s="3"/>
      <c r="GO402" s="3"/>
      <c r="GP402" s="3"/>
      <c r="GQ402" s="3"/>
      <c r="GR402" s="3"/>
      <c r="GS402" s="3"/>
      <c r="GT402" s="3"/>
      <c r="GU402" s="3"/>
      <c r="GV402" s="3"/>
      <c r="GW402" s="3"/>
      <c r="GX402" s="3"/>
      <c r="GY402" s="3"/>
      <c r="GZ402" s="3"/>
      <c r="HA402" s="3"/>
      <c r="HB402" s="3"/>
      <c r="HC402" s="3"/>
      <c r="HD402" s="3"/>
      <c r="HE402" s="3"/>
      <c r="HF402" s="3"/>
      <c r="HG402" s="3"/>
      <c r="HH402" s="3"/>
      <c r="HI402" s="3"/>
      <c r="HJ402" s="3"/>
      <c r="HK402" s="3"/>
      <c r="HL402" s="3"/>
      <c r="HM402" s="3"/>
      <c r="HN402" s="3"/>
      <c r="HO402" s="3"/>
      <c r="HP402" s="3"/>
      <c r="HQ402" s="3"/>
      <c r="HR402" s="3"/>
      <c r="HS402" s="3"/>
      <c r="HT402" s="3"/>
      <c r="HU402" s="3"/>
      <c r="HV402" s="3"/>
      <c r="HW402" s="3"/>
      <c r="HX402" s="3"/>
      <c r="HY402" s="3"/>
      <c r="HZ402" s="3"/>
      <c r="IA402" s="3"/>
      <c r="IB402" s="3"/>
      <c r="IC402" s="3"/>
      <c r="ID402" s="3"/>
      <c r="IE402" s="3"/>
      <c r="IF402" s="3"/>
      <c r="IG402" s="3"/>
      <c r="IH402" s="3"/>
      <c r="II402" s="3"/>
      <c r="IJ402" s="3"/>
      <c r="IK402" s="3"/>
      <c r="IL402" s="3"/>
      <c r="IM402" s="3"/>
      <c r="IN402" s="3"/>
      <c r="IO402" s="3"/>
      <c r="IP402" s="3"/>
      <c r="IQ402" s="3"/>
      <c r="IR402" s="3"/>
      <c r="IS402" s="3"/>
      <c r="IT402" s="3"/>
      <c r="IU402" s="3"/>
      <c r="IV402" s="3"/>
      <c r="IW402" s="3"/>
      <c r="IX402" s="3"/>
      <c r="IY402" s="3"/>
      <c r="IZ402" s="3"/>
      <c r="JA402" s="3"/>
      <c r="JB402" s="3"/>
      <c r="JC402" s="3"/>
      <c r="JD402" s="3"/>
      <c r="JE402" s="3"/>
      <c r="JF402" s="3"/>
      <c r="JG402" s="3"/>
      <c r="JH402" s="3"/>
      <c r="JI402" s="3"/>
      <c r="JJ402" s="3"/>
      <c r="JK402" s="3"/>
      <c r="JL402" s="3"/>
      <c r="JM402" s="3"/>
      <c r="JN402" s="3"/>
      <c r="JO402" s="3"/>
      <c r="JP402" s="3"/>
      <c r="JQ402" s="3"/>
      <c r="JR402" s="3"/>
      <c r="JS402" s="3"/>
      <c r="JT402" s="3"/>
      <c r="JU402" s="3"/>
      <c r="JV402" s="3"/>
      <c r="JW402" s="3"/>
      <c r="JX402" s="3"/>
      <c r="JY402" s="3"/>
      <c r="JZ402" s="3"/>
      <c r="KA402" s="3"/>
      <c r="KB402" s="3"/>
      <c r="KC402" s="3"/>
      <c r="KD402" s="3"/>
      <c r="KE402" s="3"/>
      <c r="KF402" s="3"/>
      <c r="KG402" s="3"/>
      <c r="KH402" s="3"/>
      <c r="KI402" s="3"/>
      <c r="KJ402" s="3"/>
      <c r="KK402" s="3"/>
      <c r="KL402" s="3"/>
      <c r="KM402" s="3"/>
      <c r="KN402" s="3"/>
      <c r="KO402" s="3"/>
      <c r="KP402" s="3"/>
      <c r="KQ402" s="3"/>
      <c r="KR402" s="3"/>
      <c r="KS402" s="3"/>
      <c r="KT402" s="3"/>
      <c r="KU402" s="3"/>
      <c r="KV402" s="3"/>
      <c r="KW402" s="3"/>
      <c r="KX402" s="3"/>
      <c r="KY402" s="3"/>
      <c r="KZ402" s="3"/>
      <c r="LA402" s="3"/>
      <c r="LB402" s="3"/>
      <c r="LC402" s="3"/>
      <c r="LD402" s="3"/>
      <c r="LE402" s="3"/>
      <c r="LF402" s="3"/>
      <c r="LG402" s="3"/>
      <c r="LH402" s="3"/>
      <c r="LI402" s="3"/>
      <c r="LJ402" s="3"/>
      <c r="LK402" s="3"/>
      <c r="LL402" s="3"/>
      <c r="LM402" s="3"/>
      <c r="LN402" s="3"/>
      <c r="LO402" s="3"/>
      <c r="LP402" s="3"/>
      <c r="LQ402" s="3"/>
      <c r="LR402" s="3"/>
      <c r="LS402" s="3"/>
      <c r="LT402" s="3"/>
      <c r="LU402" s="3"/>
      <c r="LV402" s="3"/>
      <c r="LW402" s="3"/>
      <c r="LX402" s="3"/>
      <c r="LY402" s="3"/>
      <c r="LZ402" s="3"/>
      <c r="MA402" s="3"/>
      <c r="MB402" s="3"/>
      <c r="MC402" s="3"/>
      <c r="MD402" s="3"/>
      <c r="ME402" s="3"/>
      <c r="MF402" s="3"/>
      <c r="MG402" s="3"/>
      <c r="MH402" s="3"/>
      <c r="MI402" s="3"/>
      <c r="MJ402" s="3"/>
      <c r="MK402" s="3"/>
      <c r="ML402" s="3"/>
      <c r="MM402" s="3"/>
      <c r="MN402" s="3"/>
      <c r="MO402" s="3"/>
      <c r="MP402" s="3"/>
      <c r="MQ402" s="3"/>
      <c r="MR402" s="3"/>
      <c r="MS402" s="3"/>
      <c r="MT402" s="3"/>
      <c r="MU402" s="3"/>
      <c r="MV402" s="3"/>
      <c r="MW402" s="3"/>
      <c r="MX402" s="3"/>
      <c r="MY402" s="3"/>
      <c r="MZ402" s="3"/>
      <c r="NA402" s="3"/>
      <c r="NB402" s="3"/>
      <c r="NC402" s="3"/>
      <c r="ND402" s="3"/>
      <c r="NE402" s="3"/>
      <c r="NF402" s="3"/>
      <c r="NG402" s="3"/>
      <c r="NH402" s="3"/>
      <c r="NI402" s="3"/>
      <c r="NJ402" s="3"/>
      <c r="NK402" s="3"/>
      <c r="NL402" s="3"/>
      <c r="NM402" s="3"/>
      <c r="NN402" s="3"/>
      <c r="NO402" s="3"/>
      <c r="NP402" s="3"/>
      <c r="NQ402" s="3"/>
      <c r="NR402" s="3"/>
      <c r="NS402" s="3"/>
      <c r="NT402" s="3"/>
      <c r="NU402" s="3"/>
      <c r="NV402" s="3"/>
      <c r="NW402" s="3"/>
      <c r="NX402" s="3"/>
      <c r="NY402" s="3"/>
      <c r="NZ402" s="3"/>
      <c r="OA402" s="3"/>
      <c r="OB402" s="3"/>
      <c r="OC402" s="3"/>
      <c r="OD402" s="3"/>
      <c r="OE402" s="3"/>
      <c r="OF402" s="3"/>
      <c r="OG402" s="3"/>
      <c r="OH402" s="3"/>
      <c r="OI402" s="3"/>
      <c r="OJ402" s="3"/>
      <c r="OK402" s="3"/>
      <c r="OL402" s="3"/>
      <c r="OM402" s="3"/>
      <c r="ON402" s="3"/>
      <c r="OO402" s="3"/>
      <c r="OP402" s="3"/>
      <c r="OQ402" s="3"/>
      <c r="OR402" s="3"/>
      <c r="OS402" s="3"/>
      <c r="OT402" s="3"/>
      <c r="OU402" s="3"/>
      <c r="OV402" s="3"/>
      <c r="OW402" s="3"/>
      <c r="OX402" s="3"/>
      <c r="OY402" s="3"/>
      <c r="OZ402" s="3"/>
      <c r="PA402" s="3"/>
      <c r="PB402" s="3"/>
      <c r="PC402" s="3"/>
      <c r="PD402" s="3"/>
      <c r="PE402" s="3"/>
    </row>
    <row r="403" spans="1:421" s="469" customFormat="1" ht="111" customHeight="1">
      <c r="A403" s="677">
        <v>62</v>
      </c>
      <c r="B403" s="600">
        <v>7000024508</v>
      </c>
      <c r="C403" s="600">
        <v>2550</v>
      </c>
      <c r="D403" s="600">
        <v>120</v>
      </c>
      <c r="E403" s="600">
        <v>570</v>
      </c>
      <c r="F403" s="600" t="s">
        <v>527</v>
      </c>
      <c r="G403" s="599">
        <v>100044161</v>
      </c>
      <c r="H403" s="321"/>
      <c r="I403" s="322"/>
      <c r="J403" s="321"/>
      <c r="K403" s="320"/>
      <c r="L403" s="600" t="s">
        <v>595</v>
      </c>
      <c r="M403" s="600" t="s">
        <v>219</v>
      </c>
      <c r="N403" s="600">
        <v>22</v>
      </c>
      <c r="O403" s="465"/>
      <c r="P403" s="601">
        <v>18</v>
      </c>
      <c r="Q403" s="318" t="str">
        <f t="shared" si="61"/>
        <v>INCLUDED</v>
      </c>
      <c r="R403" s="318" t="str">
        <f t="shared" si="50"/>
        <v>INCLUDED</v>
      </c>
      <c r="S403" s="318" t="str">
        <f t="shared" si="62"/>
        <v>INCLUDED</v>
      </c>
      <c r="T403" s="466">
        <f t="shared" si="52"/>
        <v>0</v>
      </c>
      <c r="U403" s="300">
        <f t="shared" si="53"/>
        <v>0</v>
      </c>
      <c r="V403" s="371">
        <f>Discount!$J$36</f>
        <v>0</v>
      </c>
      <c r="W403" s="300">
        <f t="shared" si="54"/>
        <v>0</v>
      </c>
      <c r="X403" s="301">
        <f t="shared" si="55"/>
        <v>0</v>
      </c>
      <c r="Y403" s="467">
        <f t="shared" si="56"/>
        <v>0</v>
      </c>
      <c r="Z403" s="546">
        <f t="shared" si="57"/>
        <v>0</v>
      </c>
      <c r="AA403" s="467">
        <f t="shared" si="58"/>
        <v>0</v>
      </c>
      <c r="AB403" s="468">
        <f t="shared" si="59"/>
        <v>0</v>
      </c>
      <c r="AC403" s="467">
        <f t="shared" si="60"/>
        <v>0</v>
      </c>
      <c r="AD403" s="468"/>
      <c r="AE403" s="550"/>
      <c r="AF403" s="6"/>
      <c r="AG403" s="6"/>
      <c r="AH403" s="6"/>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c r="FN403" s="3"/>
      <c r="FO403" s="3"/>
      <c r="FP403" s="3"/>
      <c r="FQ403" s="3"/>
      <c r="FR403" s="3"/>
      <c r="FS403" s="3"/>
      <c r="FT403" s="3"/>
      <c r="FU403" s="3"/>
      <c r="FV403" s="3"/>
      <c r="FW403" s="3"/>
      <c r="FX403" s="3"/>
      <c r="FY403" s="3"/>
      <c r="FZ403" s="3"/>
      <c r="GA403" s="3"/>
      <c r="GB403" s="3"/>
      <c r="GC403" s="3"/>
      <c r="GD403" s="3"/>
      <c r="GE403" s="3"/>
      <c r="GF403" s="3"/>
      <c r="GG403" s="3"/>
      <c r="GH403" s="3"/>
      <c r="GI403" s="3"/>
      <c r="GJ403" s="3"/>
      <c r="GK403" s="3"/>
      <c r="GL403" s="3"/>
      <c r="GM403" s="3"/>
      <c r="GN403" s="3"/>
      <c r="GO403" s="3"/>
      <c r="GP403" s="3"/>
      <c r="GQ403" s="3"/>
      <c r="GR403" s="3"/>
      <c r="GS403" s="3"/>
      <c r="GT403" s="3"/>
      <c r="GU403" s="3"/>
      <c r="GV403" s="3"/>
      <c r="GW403" s="3"/>
      <c r="GX403" s="3"/>
      <c r="GY403" s="3"/>
      <c r="GZ403" s="3"/>
      <c r="HA403" s="3"/>
      <c r="HB403" s="3"/>
      <c r="HC403" s="3"/>
      <c r="HD403" s="3"/>
      <c r="HE403" s="3"/>
      <c r="HF403" s="3"/>
      <c r="HG403" s="3"/>
      <c r="HH403" s="3"/>
      <c r="HI403" s="3"/>
      <c r="HJ403" s="3"/>
      <c r="HK403" s="3"/>
      <c r="HL403" s="3"/>
      <c r="HM403" s="3"/>
      <c r="HN403" s="3"/>
      <c r="HO403" s="3"/>
      <c r="HP403" s="3"/>
      <c r="HQ403" s="3"/>
      <c r="HR403" s="3"/>
      <c r="HS403" s="3"/>
      <c r="HT403" s="3"/>
      <c r="HU403" s="3"/>
      <c r="HV403" s="3"/>
      <c r="HW403" s="3"/>
      <c r="HX403" s="3"/>
      <c r="HY403" s="3"/>
      <c r="HZ403" s="3"/>
      <c r="IA403" s="3"/>
      <c r="IB403" s="3"/>
      <c r="IC403" s="3"/>
      <c r="ID403" s="3"/>
      <c r="IE403" s="3"/>
      <c r="IF403" s="3"/>
      <c r="IG403" s="3"/>
      <c r="IH403" s="3"/>
      <c r="II403" s="3"/>
      <c r="IJ403" s="3"/>
      <c r="IK403" s="3"/>
      <c r="IL403" s="3"/>
      <c r="IM403" s="3"/>
      <c r="IN403" s="3"/>
      <c r="IO403" s="3"/>
      <c r="IP403" s="3"/>
      <c r="IQ403" s="3"/>
      <c r="IR403" s="3"/>
      <c r="IS403" s="3"/>
      <c r="IT403" s="3"/>
      <c r="IU403" s="3"/>
      <c r="IV403" s="3"/>
      <c r="IW403" s="3"/>
      <c r="IX403" s="3"/>
      <c r="IY403" s="3"/>
      <c r="IZ403" s="3"/>
      <c r="JA403" s="3"/>
      <c r="JB403" s="3"/>
      <c r="JC403" s="3"/>
      <c r="JD403" s="3"/>
      <c r="JE403" s="3"/>
      <c r="JF403" s="3"/>
      <c r="JG403" s="3"/>
      <c r="JH403" s="3"/>
      <c r="JI403" s="3"/>
      <c r="JJ403" s="3"/>
      <c r="JK403" s="3"/>
      <c r="JL403" s="3"/>
      <c r="JM403" s="3"/>
      <c r="JN403" s="3"/>
      <c r="JO403" s="3"/>
      <c r="JP403" s="3"/>
      <c r="JQ403" s="3"/>
      <c r="JR403" s="3"/>
      <c r="JS403" s="3"/>
      <c r="JT403" s="3"/>
      <c r="JU403" s="3"/>
      <c r="JV403" s="3"/>
      <c r="JW403" s="3"/>
      <c r="JX403" s="3"/>
      <c r="JY403" s="3"/>
      <c r="JZ403" s="3"/>
      <c r="KA403" s="3"/>
      <c r="KB403" s="3"/>
      <c r="KC403" s="3"/>
      <c r="KD403" s="3"/>
      <c r="KE403" s="3"/>
      <c r="KF403" s="3"/>
      <c r="KG403" s="3"/>
      <c r="KH403" s="3"/>
      <c r="KI403" s="3"/>
      <c r="KJ403" s="3"/>
      <c r="KK403" s="3"/>
      <c r="KL403" s="3"/>
      <c r="KM403" s="3"/>
      <c r="KN403" s="3"/>
      <c r="KO403" s="3"/>
      <c r="KP403" s="3"/>
      <c r="KQ403" s="3"/>
      <c r="KR403" s="3"/>
      <c r="KS403" s="3"/>
      <c r="KT403" s="3"/>
      <c r="KU403" s="3"/>
      <c r="KV403" s="3"/>
      <c r="KW403" s="3"/>
      <c r="KX403" s="3"/>
      <c r="KY403" s="3"/>
      <c r="KZ403" s="3"/>
      <c r="LA403" s="3"/>
      <c r="LB403" s="3"/>
      <c r="LC403" s="3"/>
      <c r="LD403" s="3"/>
      <c r="LE403" s="3"/>
      <c r="LF403" s="3"/>
      <c r="LG403" s="3"/>
      <c r="LH403" s="3"/>
      <c r="LI403" s="3"/>
      <c r="LJ403" s="3"/>
      <c r="LK403" s="3"/>
      <c r="LL403" s="3"/>
      <c r="LM403" s="3"/>
      <c r="LN403" s="3"/>
      <c r="LO403" s="3"/>
      <c r="LP403" s="3"/>
      <c r="LQ403" s="3"/>
      <c r="LR403" s="3"/>
      <c r="LS403" s="3"/>
      <c r="LT403" s="3"/>
      <c r="LU403" s="3"/>
      <c r="LV403" s="3"/>
      <c r="LW403" s="3"/>
      <c r="LX403" s="3"/>
      <c r="LY403" s="3"/>
      <c r="LZ403" s="3"/>
      <c r="MA403" s="3"/>
      <c r="MB403" s="3"/>
      <c r="MC403" s="3"/>
      <c r="MD403" s="3"/>
      <c r="ME403" s="3"/>
      <c r="MF403" s="3"/>
      <c r="MG403" s="3"/>
      <c r="MH403" s="3"/>
      <c r="MI403" s="3"/>
      <c r="MJ403" s="3"/>
      <c r="MK403" s="3"/>
      <c r="ML403" s="3"/>
      <c r="MM403" s="3"/>
      <c r="MN403" s="3"/>
      <c r="MO403" s="3"/>
      <c r="MP403" s="3"/>
      <c r="MQ403" s="3"/>
      <c r="MR403" s="3"/>
      <c r="MS403" s="3"/>
      <c r="MT403" s="3"/>
      <c r="MU403" s="3"/>
      <c r="MV403" s="3"/>
      <c r="MW403" s="3"/>
      <c r="MX403" s="3"/>
      <c r="MY403" s="3"/>
      <c r="MZ403" s="3"/>
      <c r="NA403" s="3"/>
      <c r="NB403" s="3"/>
      <c r="NC403" s="3"/>
      <c r="ND403" s="3"/>
      <c r="NE403" s="3"/>
      <c r="NF403" s="3"/>
      <c r="NG403" s="3"/>
      <c r="NH403" s="3"/>
      <c r="NI403" s="3"/>
      <c r="NJ403" s="3"/>
      <c r="NK403" s="3"/>
      <c r="NL403" s="3"/>
      <c r="NM403" s="3"/>
      <c r="NN403" s="3"/>
      <c r="NO403" s="3"/>
      <c r="NP403" s="3"/>
      <c r="NQ403" s="3"/>
      <c r="NR403" s="3"/>
      <c r="NS403" s="3"/>
      <c r="NT403" s="3"/>
      <c r="NU403" s="3"/>
      <c r="NV403" s="3"/>
      <c r="NW403" s="3"/>
      <c r="NX403" s="3"/>
      <c r="NY403" s="3"/>
      <c r="NZ403" s="3"/>
      <c r="OA403" s="3"/>
      <c r="OB403" s="3"/>
      <c r="OC403" s="3"/>
      <c r="OD403" s="3"/>
      <c r="OE403" s="3"/>
      <c r="OF403" s="3"/>
      <c r="OG403" s="3"/>
      <c r="OH403" s="3"/>
      <c r="OI403" s="3"/>
      <c r="OJ403" s="3"/>
      <c r="OK403" s="3"/>
      <c r="OL403" s="3"/>
      <c r="OM403" s="3"/>
      <c r="ON403" s="3"/>
      <c r="OO403" s="3"/>
      <c r="OP403" s="3"/>
      <c r="OQ403" s="3"/>
      <c r="OR403" s="3"/>
      <c r="OS403" s="3"/>
      <c r="OT403" s="3"/>
      <c r="OU403" s="3"/>
      <c r="OV403" s="3"/>
      <c r="OW403" s="3"/>
      <c r="OX403" s="3"/>
      <c r="OY403" s="3"/>
      <c r="OZ403" s="3"/>
      <c r="PA403" s="3"/>
      <c r="PB403" s="3"/>
      <c r="PC403" s="3"/>
      <c r="PD403" s="3"/>
      <c r="PE403" s="3"/>
    </row>
    <row r="404" spans="1:421" s="472" customFormat="1" ht="111" customHeight="1">
      <c r="A404" s="677">
        <v>63</v>
      </c>
      <c r="B404" s="600">
        <v>7000024508</v>
      </c>
      <c r="C404" s="600">
        <v>2550</v>
      </c>
      <c r="D404" s="600">
        <v>120</v>
      </c>
      <c r="E404" s="600">
        <v>580</v>
      </c>
      <c r="F404" s="600" t="s">
        <v>527</v>
      </c>
      <c r="G404" s="599">
        <v>100044160</v>
      </c>
      <c r="H404" s="321"/>
      <c r="I404" s="322"/>
      <c r="J404" s="321"/>
      <c r="K404" s="320"/>
      <c r="L404" s="600" t="s">
        <v>596</v>
      </c>
      <c r="M404" s="600" t="s">
        <v>219</v>
      </c>
      <c r="N404" s="600">
        <v>296</v>
      </c>
      <c r="O404" s="465"/>
      <c r="P404" s="601">
        <v>18</v>
      </c>
      <c r="Q404" s="318" t="str">
        <f t="shared" si="61"/>
        <v>INCLUDED</v>
      </c>
      <c r="R404" s="318" t="str">
        <f t="shared" si="50"/>
        <v>INCLUDED</v>
      </c>
      <c r="S404" s="318" t="str">
        <f t="shared" si="62"/>
        <v>INCLUDED</v>
      </c>
      <c r="T404" s="466">
        <f t="shared" si="52"/>
        <v>0</v>
      </c>
      <c r="U404" s="300">
        <f t="shared" si="53"/>
        <v>0</v>
      </c>
      <c r="V404" s="371">
        <f>Discount!$J$36</f>
        <v>0</v>
      </c>
      <c r="W404" s="300">
        <f t="shared" si="54"/>
        <v>0</v>
      </c>
      <c r="X404" s="301">
        <f t="shared" si="55"/>
        <v>0</v>
      </c>
      <c r="Y404" s="467">
        <f t="shared" si="56"/>
        <v>0</v>
      </c>
      <c r="Z404" s="546">
        <f t="shared" si="57"/>
        <v>0</v>
      </c>
      <c r="AA404" s="467">
        <f t="shared" si="58"/>
        <v>0</v>
      </c>
      <c r="AB404" s="468">
        <f t="shared" si="59"/>
        <v>0</v>
      </c>
      <c r="AC404" s="467">
        <f t="shared" si="60"/>
        <v>0</v>
      </c>
      <c r="AD404" s="468"/>
      <c r="AE404" s="550"/>
      <c r="AF404" s="6"/>
      <c r="AG404" s="6"/>
      <c r="AH404" s="6"/>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218"/>
      <c r="BI404" s="218"/>
      <c r="BJ404" s="218"/>
      <c r="BK404" s="218"/>
      <c r="BL404" s="218"/>
      <c r="BM404" s="218"/>
      <c r="BN404" s="218"/>
      <c r="BO404" s="218"/>
      <c r="BP404" s="218"/>
      <c r="BQ404" s="218"/>
      <c r="BR404" s="218"/>
      <c r="BS404" s="218"/>
      <c r="BT404" s="218"/>
      <c r="BU404" s="218"/>
      <c r="BV404" s="218"/>
      <c r="BW404" s="218"/>
      <c r="BX404" s="218"/>
      <c r="BY404" s="218"/>
      <c r="BZ404" s="218"/>
      <c r="CA404" s="218"/>
      <c r="CB404" s="218"/>
      <c r="CC404" s="218"/>
      <c r="CD404" s="218"/>
      <c r="CE404" s="218"/>
      <c r="CF404" s="218"/>
      <c r="CG404" s="218"/>
      <c r="CH404" s="218"/>
      <c r="CI404" s="218"/>
      <c r="CJ404" s="218"/>
      <c r="CK404" s="218"/>
      <c r="CL404" s="218"/>
      <c r="CM404" s="218"/>
      <c r="CN404" s="218"/>
      <c r="CO404" s="218"/>
      <c r="CP404" s="218"/>
      <c r="CQ404" s="218"/>
      <c r="CR404" s="218"/>
      <c r="CS404" s="218"/>
      <c r="CT404" s="218"/>
      <c r="CU404" s="218"/>
      <c r="CV404" s="218"/>
      <c r="CW404" s="218"/>
      <c r="CX404" s="218"/>
      <c r="CY404" s="218"/>
      <c r="CZ404" s="218"/>
      <c r="DA404" s="218"/>
      <c r="DB404" s="218"/>
      <c r="DC404" s="218"/>
      <c r="DD404" s="218"/>
      <c r="DE404" s="218"/>
      <c r="DF404" s="218"/>
      <c r="DG404" s="218"/>
      <c r="DH404" s="218"/>
      <c r="DI404" s="218"/>
      <c r="DJ404" s="218"/>
      <c r="DK404" s="218"/>
      <c r="DL404" s="218"/>
      <c r="DM404" s="218"/>
      <c r="DN404" s="218"/>
      <c r="DO404" s="218"/>
      <c r="DP404" s="218"/>
      <c r="DQ404" s="218"/>
      <c r="DR404" s="218"/>
      <c r="DS404" s="218"/>
      <c r="DT404" s="218"/>
      <c r="DU404" s="218"/>
      <c r="DV404" s="218"/>
      <c r="DW404" s="218"/>
      <c r="DX404" s="218"/>
      <c r="DY404" s="218"/>
      <c r="DZ404" s="218"/>
      <c r="EA404" s="218"/>
      <c r="EB404" s="218"/>
      <c r="EC404" s="218"/>
      <c r="ED404" s="218"/>
      <c r="EE404" s="218"/>
      <c r="EF404" s="218"/>
      <c r="EG404" s="218"/>
      <c r="EH404" s="218"/>
      <c r="EI404" s="218"/>
      <c r="EJ404" s="218"/>
      <c r="EK404" s="218"/>
      <c r="EL404" s="218"/>
      <c r="EM404" s="218"/>
      <c r="EN404" s="218"/>
      <c r="EO404" s="218"/>
      <c r="EP404" s="218"/>
      <c r="EQ404" s="218"/>
      <c r="ER404" s="218"/>
      <c r="ES404" s="218"/>
      <c r="ET404" s="218"/>
      <c r="EU404" s="218"/>
      <c r="EV404" s="218"/>
      <c r="EW404" s="218"/>
      <c r="EX404" s="218"/>
      <c r="EY404" s="218"/>
      <c r="EZ404" s="218"/>
      <c r="FA404" s="218"/>
      <c r="FB404" s="218"/>
      <c r="FC404" s="218"/>
      <c r="FD404" s="218"/>
      <c r="FE404" s="218"/>
      <c r="FF404" s="218"/>
      <c r="FG404" s="218"/>
      <c r="FH404" s="218"/>
      <c r="FI404" s="218"/>
      <c r="FJ404" s="218"/>
      <c r="FK404" s="218"/>
      <c r="FL404" s="218"/>
      <c r="FM404" s="218"/>
      <c r="FN404" s="218"/>
      <c r="FO404" s="218"/>
      <c r="FP404" s="218"/>
      <c r="FQ404" s="218"/>
      <c r="FR404" s="218"/>
      <c r="FS404" s="218"/>
      <c r="FT404" s="218"/>
      <c r="FU404" s="218"/>
      <c r="FV404" s="218"/>
      <c r="FW404" s="218"/>
      <c r="FX404" s="218"/>
      <c r="FY404" s="218"/>
      <c r="FZ404" s="218"/>
      <c r="GA404" s="218"/>
      <c r="GB404" s="218"/>
      <c r="GC404" s="218"/>
      <c r="GD404" s="218"/>
      <c r="GE404" s="218"/>
      <c r="GF404" s="218"/>
      <c r="GG404" s="218"/>
      <c r="GH404" s="218"/>
      <c r="GI404" s="218"/>
      <c r="GJ404" s="218"/>
      <c r="GK404" s="218"/>
      <c r="GL404" s="218"/>
      <c r="GM404" s="218"/>
      <c r="GN404" s="218"/>
      <c r="GO404" s="218"/>
      <c r="GP404" s="218"/>
      <c r="GQ404" s="218"/>
      <c r="GR404" s="218"/>
      <c r="GS404" s="218"/>
      <c r="GT404" s="218"/>
      <c r="GU404" s="218"/>
      <c r="GV404" s="218"/>
      <c r="GW404" s="218"/>
      <c r="GX404" s="218"/>
      <c r="GY404" s="218"/>
      <c r="GZ404" s="218"/>
      <c r="HA404" s="218"/>
      <c r="HB404" s="218"/>
      <c r="HC404" s="218"/>
      <c r="HD404" s="218"/>
      <c r="HE404" s="218"/>
      <c r="HF404" s="218"/>
      <c r="HG404" s="218"/>
      <c r="HH404" s="218"/>
      <c r="HI404" s="218"/>
      <c r="HJ404" s="218"/>
      <c r="HK404" s="218"/>
      <c r="HL404" s="218"/>
      <c r="HM404" s="218"/>
      <c r="HN404" s="218"/>
      <c r="HO404" s="218"/>
      <c r="HP404" s="218"/>
      <c r="HQ404" s="218"/>
      <c r="HR404" s="218"/>
      <c r="HS404" s="218"/>
      <c r="HT404" s="218"/>
      <c r="HU404" s="218"/>
      <c r="HV404" s="218"/>
      <c r="HW404" s="218"/>
      <c r="HX404" s="218"/>
      <c r="HY404" s="218"/>
      <c r="HZ404" s="218"/>
      <c r="IA404" s="218"/>
      <c r="IB404" s="218"/>
      <c r="IC404" s="218"/>
      <c r="ID404" s="218"/>
      <c r="IE404" s="218"/>
      <c r="IF404" s="218"/>
      <c r="IG404" s="218"/>
      <c r="IH404" s="218"/>
      <c r="II404" s="218"/>
      <c r="IJ404" s="218"/>
      <c r="IK404" s="218"/>
      <c r="IL404" s="218"/>
      <c r="IM404" s="218"/>
      <c r="IN404" s="218"/>
      <c r="IO404" s="218"/>
      <c r="IP404" s="218"/>
      <c r="IQ404" s="218"/>
      <c r="IR404" s="218"/>
      <c r="IS404" s="218"/>
      <c r="IT404" s="218"/>
      <c r="IU404" s="218"/>
      <c r="IV404" s="218"/>
      <c r="IW404" s="218"/>
      <c r="IX404" s="218"/>
      <c r="IY404" s="218"/>
      <c r="IZ404" s="218"/>
      <c r="JA404" s="218"/>
      <c r="JB404" s="218"/>
      <c r="JC404" s="218"/>
      <c r="JD404" s="218"/>
      <c r="JE404" s="218"/>
      <c r="JF404" s="218"/>
      <c r="JG404" s="218"/>
      <c r="JH404" s="218"/>
      <c r="JI404" s="218"/>
      <c r="JJ404" s="218"/>
      <c r="JK404" s="218"/>
      <c r="JL404" s="218"/>
      <c r="JM404" s="218"/>
      <c r="JN404" s="218"/>
      <c r="JO404" s="218"/>
      <c r="JP404" s="218"/>
      <c r="JQ404" s="218"/>
      <c r="JR404" s="218"/>
      <c r="JS404" s="218"/>
      <c r="JT404" s="218"/>
      <c r="JU404" s="218"/>
      <c r="JV404" s="218"/>
      <c r="JW404" s="218"/>
      <c r="JX404" s="218"/>
      <c r="JY404" s="218"/>
      <c r="JZ404" s="218"/>
      <c r="KA404" s="218"/>
      <c r="KB404" s="218"/>
      <c r="KC404" s="218"/>
      <c r="KD404" s="218"/>
      <c r="KE404" s="218"/>
      <c r="KF404" s="218"/>
      <c r="KG404" s="218"/>
      <c r="KH404" s="218"/>
      <c r="KI404" s="218"/>
      <c r="KJ404" s="218"/>
      <c r="KK404" s="218"/>
      <c r="KL404" s="218"/>
      <c r="KM404" s="218"/>
      <c r="KN404" s="218"/>
      <c r="KO404" s="218"/>
      <c r="KP404" s="218"/>
      <c r="KQ404" s="218"/>
      <c r="KR404" s="218"/>
      <c r="KS404" s="218"/>
      <c r="KT404" s="218"/>
      <c r="KU404" s="218"/>
      <c r="KV404" s="218"/>
      <c r="KW404" s="218"/>
      <c r="KX404" s="218"/>
      <c r="KY404" s="218"/>
      <c r="KZ404" s="218"/>
      <c r="LA404" s="218"/>
      <c r="LB404" s="218"/>
      <c r="LC404" s="218"/>
      <c r="LD404" s="218"/>
      <c r="LE404" s="218"/>
      <c r="LF404" s="218"/>
      <c r="LG404" s="218"/>
      <c r="LH404" s="218"/>
      <c r="LI404" s="218"/>
      <c r="LJ404" s="218"/>
      <c r="LK404" s="218"/>
      <c r="LL404" s="218"/>
      <c r="LM404" s="218"/>
      <c r="LN404" s="218"/>
      <c r="LO404" s="218"/>
      <c r="LP404" s="218"/>
      <c r="LQ404" s="218"/>
      <c r="LR404" s="218"/>
      <c r="LS404" s="218"/>
      <c r="LT404" s="218"/>
      <c r="LU404" s="218"/>
      <c r="LV404" s="218"/>
      <c r="LW404" s="218"/>
      <c r="LX404" s="218"/>
      <c r="LY404" s="218"/>
      <c r="LZ404" s="218"/>
      <c r="MA404" s="218"/>
      <c r="MB404" s="218"/>
      <c r="MC404" s="218"/>
      <c r="MD404" s="218"/>
      <c r="ME404" s="218"/>
      <c r="MF404" s="218"/>
      <c r="MG404" s="218"/>
      <c r="MH404" s="218"/>
      <c r="MI404" s="218"/>
      <c r="MJ404" s="218"/>
      <c r="MK404" s="218"/>
      <c r="ML404" s="218"/>
      <c r="MM404" s="218"/>
      <c r="MN404" s="218"/>
      <c r="MO404" s="218"/>
      <c r="MP404" s="218"/>
      <c r="MQ404" s="218"/>
      <c r="MR404" s="218"/>
      <c r="MS404" s="218"/>
      <c r="MT404" s="218"/>
      <c r="MU404" s="218"/>
      <c r="MV404" s="218"/>
      <c r="MW404" s="218"/>
      <c r="MX404" s="218"/>
      <c r="MY404" s="218"/>
      <c r="MZ404" s="218"/>
      <c r="NA404" s="218"/>
      <c r="NB404" s="218"/>
      <c r="NC404" s="218"/>
      <c r="ND404" s="218"/>
      <c r="NE404" s="218"/>
      <c r="NF404" s="218"/>
      <c r="NG404" s="218"/>
      <c r="NH404" s="218"/>
      <c r="NI404" s="218"/>
      <c r="NJ404" s="218"/>
      <c r="NK404" s="218"/>
      <c r="NL404" s="218"/>
      <c r="NM404" s="218"/>
      <c r="NN404" s="218"/>
      <c r="NO404" s="218"/>
      <c r="NP404" s="218"/>
      <c r="NQ404" s="218"/>
      <c r="NR404" s="218"/>
      <c r="NS404" s="218"/>
      <c r="NT404" s="218"/>
      <c r="NU404" s="218"/>
      <c r="NV404" s="218"/>
      <c r="NW404" s="218"/>
      <c r="NX404" s="218"/>
      <c r="NY404" s="218"/>
      <c r="NZ404" s="218"/>
      <c r="OA404" s="218"/>
      <c r="OB404" s="218"/>
      <c r="OC404" s="218"/>
      <c r="OD404" s="218"/>
      <c r="OE404" s="218"/>
      <c r="OF404" s="218"/>
      <c r="OG404" s="218"/>
      <c r="OH404" s="218"/>
      <c r="OI404" s="218"/>
      <c r="OJ404" s="218"/>
      <c r="OK404" s="218"/>
      <c r="OL404" s="218"/>
      <c r="OM404" s="218"/>
      <c r="ON404" s="218"/>
      <c r="OO404" s="218"/>
      <c r="OP404" s="218"/>
      <c r="OQ404" s="218"/>
      <c r="OR404" s="218"/>
      <c r="OS404" s="218"/>
      <c r="OT404" s="218"/>
      <c r="OU404" s="218"/>
      <c r="OV404" s="218"/>
      <c r="OW404" s="218"/>
      <c r="OX404" s="218"/>
      <c r="OY404" s="218"/>
      <c r="OZ404" s="218"/>
      <c r="PA404" s="218"/>
      <c r="PB404" s="218"/>
      <c r="PC404" s="218"/>
      <c r="PD404" s="218"/>
      <c r="PE404" s="218"/>
    </row>
    <row r="405" spans="1:421" s="472" customFormat="1" ht="111" customHeight="1">
      <c r="A405" s="677">
        <v>64</v>
      </c>
      <c r="B405" s="600">
        <v>7000024508</v>
      </c>
      <c r="C405" s="600">
        <v>2550</v>
      </c>
      <c r="D405" s="600">
        <v>120</v>
      </c>
      <c r="E405" s="600">
        <v>590</v>
      </c>
      <c r="F405" s="600" t="s">
        <v>527</v>
      </c>
      <c r="G405" s="599">
        <v>100044159</v>
      </c>
      <c r="H405" s="321"/>
      <c r="I405" s="322"/>
      <c r="J405" s="321"/>
      <c r="K405" s="320"/>
      <c r="L405" s="600" t="s">
        <v>597</v>
      </c>
      <c r="M405" s="600" t="s">
        <v>219</v>
      </c>
      <c r="N405" s="600">
        <v>112</v>
      </c>
      <c r="O405" s="465"/>
      <c r="P405" s="601">
        <v>18</v>
      </c>
      <c r="Q405" s="318" t="str">
        <f t="shared" si="61"/>
        <v>INCLUDED</v>
      </c>
      <c r="R405" s="318" t="str">
        <f t="shared" si="50"/>
        <v>INCLUDED</v>
      </c>
      <c r="S405" s="318" t="str">
        <f t="shared" si="62"/>
        <v>INCLUDED</v>
      </c>
      <c r="T405" s="466">
        <f t="shared" si="52"/>
        <v>0</v>
      </c>
      <c r="U405" s="300">
        <f t="shared" si="53"/>
        <v>0</v>
      </c>
      <c r="V405" s="371">
        <f>Discount!$J$36</f>
        <v>0</v>
      </c>
      <c r="W405" s="300">
        <f t="shared" si="54"/>
        <v>0</v>
      </c>
      <c r="X405" s="301">
        <f t="shared" si="55"/>
        <v>0</v>
      </c>
      <c r="Y405" s="467">
        <f t="shared" si="56"/>
        <v>0</v>
      </c>
      <c r="Z405" s="546">
        <f t="shared" si="57"/>
        <v>0</v>
      </c>
      <c r="AA405" s="467">
        <f t="shared" si="58"/>
        <v>0</v>
      </c>
      <c r="AB405" s="468">
        <f t="shared" si="59"/>
        <v>0</v>
      </c>
      <c r="AC405" s="467">
        <f t="shared" si="60"/>
        <v>0</v>
      </c>
      <c r="AD405" s="468"/>
      <c r="AE405" s="550"/>
      <c r="AF405" s="6"/>
      <c r="AG405" s="6"/>
      <c r="AH405" s="6"/>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218"/>
      <c r="BI405" s="218"/>
      <c r="BJ405" s="218"/>
      <c r="BK405" s="218"/>
      <c r="BL405" s="218"/>
      <c r="BM405" s="218"/>
      <c r="BN405" s="218"/>
      <c r="BO405" s="218"/>
      <c r="BP405" s="218"/>
      <c r="BQ405" s="218"/>
      <c r="BR405" s="218"/>
      <c r="BS405" s="218"/>
      <c r="BT405" s="218"/>
      <c r="BU405" s="218"/>
      <c r="BV405" s="218"/>
      <c r="BW405" s="218"/>
      <c r="BX405" s="218"/>
      <c r="BY405" s="218"/>
      <c r="BZ405" s="218"/>
      <c r="CA405" s="218"/>
      <c r="CB405" s="218"/>
      <c r="CC405" s="218"/>
      <c r="CD405" s="218"/>
      <c r="CE405" s="218"/>
      <c r="CF405" s="218"/>
      <c r="CG405" s="218"/>
      <c r="CH405" s="218"/>
      <c r="CI405" s="218"/>
      <c r="CJ405" s="218"/>
      <c r="CK405" s="218"/>
      <c r="CL405" s="218"/>
      <c r="CM405" s="218"/>
      <c r="CN405" s="218"/>
      <c r="CO405" s="218"/>
      <c r="CP405" s="218"/>
      <c r="CQ405" s="218"/>
      <c r="CR405" s="218"/>
      <c r="CS405" s="218"/>
      <c r="CT405" s="218"/>
      <c r="CU405" s="218"/>
      <c r="CV405" s="218"/>
      <c r="CW405" s="218"/>
      <c r="CX405" s="218"/>
      <c r="CY405" s="218"/>
      <c r="CZ405" s="218"/>
      <c r="DA405" s="218"/>
      <c r="DB405" s="218"/>
      <c r="DC405" s="218"/>
      <c r="DD405" s="218"/>
      <c r="DE405" s="218"/>
      <c r="DF405" s="218"/>
      <c r="DG405" s="218"/>
      <c r="DH405" s="218"/>
      <c r="DI405" s="218"/>
      <c r="DJ405" s="218"/>
      <c r="DK405" s="218"/>
      <c r="DL405" s="218"/>
      <c r="DM405" s="218"/>
      <c r="DN405" s="218"/>
      <c r="DO405" s="218"/>
      <c r="DP405" s="218"/>
      <c r="DQ405" s="218"/>
      <c r="DR405" s="218"/>
      <c r="DS405" s="218"/>
      <c r="DT405" s="218"/>
      <c r="DU405" s="218"/>
      <c r="DV405" s="218"/>
      <c r="DW405" s="218"/>
      <c r="DX405" s="218"/>
      <c r="DY405" s="218"/>
      <c r="DZ405" s="218"/>
      <c r="EA405" s="218"/>
      <c r="EB405" s="218"/>
      <c r="EC405" s="218"/>
      <c r="ED405" s="218"/>
      <c r="EE405" s="218"/>
      <c r="EF405" s="218"/>
      <c r="EG405" s="218"/>
      <c r="EH405" s="218"/>
      <c r="EI405" s="218"/>
      <c r="EJ405" s="218"/>
      <c r="EK405" s="218"/>
      <c r="EL405" s="218"/>
      <c r="EM405" s="218"/>
      <c r="EN405" s="218"/>
      <c r="EO405" s="218"/>
      <c r="EP405" s="218"/>
      <c r="EQ405" s="218"/>
      <c r="ER405" s="218"/>
      <c r="ES405" s="218"/>
      <c r="ET405" s="218"/>
      <c r="EU405" s="218"/>
      <c r="EV405" s="218"/>
      <c r="EW405" s="218"/>
      <c r="EX405" s="218"/>
      <c r="EY405" s="218"/>
      <c r="EZ405" s="218"/>
      <c r="FA405" s="218"/>
      <c r="FB405" s="218"/>
      <c r="FC405" s="218"/>
      <c r="FD405" s="218"/>
      <c r="FE405" s="218"/>
      <c r="FF405" s="218"/>
      <c r="FG405" s="218"/>
      <c r="FH405" s="218"/>
      <c r="FI405" s="218"/>
      <c r="FJ405" s="218"/>
      <c r="FK405" s="218"/>
      <c r="FL405" s="218"/>
      <c r="FM405" s="218"/>
      <c r="FN405" s="218"/>
      <c r="FO405" s="218"/>
      <c r="FP405" s="218"/>
      <c r="FQ405" s="218"/>
      <c r="FR405" s="218"/>
      <c r="FS405" s="218"/>
      <c r="FT405" s="218"/>
      <c r="FU405" s="218"/>
      <c r="FV405" s="218"/>
      <c r="FW405" s="218"/>
      <c r="FX405" s="218"/>
      <c r="FY405" s="218"/>
      <c r="FZ405" s="218"/>
      <c r="GA405" s="218"/>
      <c r="GB405" s="218"/>
      <c r="GC405" s="218"/>
      <c r="GD405" s="218"/>
      <c r="GE405" s="218"/>
      <c r="GF405" s="218"/>
      <c r="GG405" s="218"/>
      <c r="GH405" s="218"/>
      <c r="GI405" s="218"/>
      <c r="GJ405" s="218"/>
      <c r="GK405" s="218"/>
      <c r="GL405" s="218"/>
      <c r="GM405" s="218"/>
      <c r="GN405" s="218"/>
      <c r="GO405" s="218"/>
      <c r="GP405" s="218"/>
      <c r="GQ405" s="218"/>
      <c r="GR405" s="218"/>
      <c r="GS405" s="218"/>
      <c r="GT405" s="218"/>
      <c r="GU405" s="218"/>
      <c r="GV405" s="218"/>
      <c r="GW405" s="218"/>
      <c r="GX405" s="218"/>
      <c r="GY405" s="218"/>
      <c r="GZ405" s="218"/>
      <c r="HA405" s="218"/>
      <c r="HB405" s="218"/>
      <c r="HC405" s="218"/>
      <c r="HD405" s="218"/>
      <c r="HE405" s="218"/>
      <c r="HF405" s="218"/>
      <c r="HG405" s="218"/>
      <c r="HH405" s="218"/>
      <c r="HI405" s="218"/>
      <c r="HJ405" s="218"/>
      <c r="HK405" s="218"/>
      <c r="HL405" s="218"/>
      <c r="HM405" s="218"/>
      <c r="HN405" s="218"/>
      <c r="HO405" s="218"/>
      <c r="HP405" s="218"/>
      <c r="HQ405" s="218"/>
      <c r="HR405" s="218"/>
      <c r="HS405" s="218"/>
      <c r="HT405" s="218"/>
      <c r="HU405" s="218"/>
      <c r="HV405" s="218"/>
      <c r="HW405" s="218"/>
      <c r="HX405" s="218"/>
      <c r="HY405" s="218"/>
      <c r="HZ405" s="218"/>
      <c r="IA405" s="218"/>
      <c r="IB405" s="218"/>
      <c r="IC405" s="218"/>
      <c r="ID405" s="218"/>
      <c r="IE405" s="218"/>
      <c r="IF405" s="218"/>
      <c r="IG405" s="218"/>
      <c r="IH405" s="218"/>
      <c r="II405" s="218"/>
      <c r="IJ405" s="218"/>
      <c r="IK405" s="218"/>
      <c r="IL405" s="218"/>
      <c r="IM405" s="218"/>
      <c r="IN405" s="218"/>
      <c r="IO405" s="218"/>
      <c r="IP405" s="218"/>
      <c r="IQ405" s="218"/>
      <c r="IR405" s="218"/>
      <c r="IS405" s="218"/>
      <c r="IT405" s="218"/>
      <c r="IU405" s="218"/>
      <c r="IV405" s="218"/>
      <c r="IW405" s="218"/>
      <c r="IX405" s="218"/>
      <c r="IY405" s="218"/>
      <c r="IZ405" s="218"/>
      <c r="JA405" s="218"/>
      <c r="JB405" s="218"/>
      <c r="JC405" s="218"/>
      <c r="JD405" s="218"/>
      <c r="JE405" s="218"/>
      <c r="JF405" s="218"/>
      <c r="JG405" s="218"/>
      <c r="JH405" s="218"/>
      <c r="JI405" s="218"/>
      <c r="JJ405" s="218"/>
      <c r="JK405" s="218"/>
      <c r="JL405" s="218"/>
      <c r="JM405" s="218"/>
      <c r="JN405" s="218"/>
      <c r="JO405" s="218"/>
      <c r="JP405" s="218"/>
      <c r="JQ405" s="218"/>
      <c r="JR405" s="218"/>
      <c r="JS405" s="218"/>
      <c r="JT405" s="218"/>
      <c r="JU405" s="218"/>
      <c r="JV405" s="218"/>
      <c r="JW405" s="218"/>
      <c r="JX405" s="218"/>
      <c r="JY405" s="218"/>
      <c r="JZ405" s="218"/>
      <c r="KA405" s="218"/>
      <c r="KB405" s="218"/>
      <c r="KC405" s="218"/>
      <c r="KD405" s="218"/>
      <c r="KE405" s="218"/>
      <c r="KF405" s="218"/>
      <c r="KG405" s="218"/>
      <c r="KH405" s="218"/>
      <c r="KI405" s="218"/>
      <c r="KJ405" s="218"/>
      <c r="KK405" s="218"/>
      <c r="KL405" s="218"/>
      <c r="KM405" s="218"/>
      <c r="KN405" s="218"/>
      <c r="KO405" s="218"/>
      <c r="KP405" s="218"/>
      <c r="KQ405" s="218"/>
      <c r="KR405" s="218"/>
      <c r="KS405" s="218"/>
      <c r="KT405" s="218"/>
      <c r="KU405" s="218"/>
      <c r="KV405" s="218"/>
      <c r="KW405" s="218"/>
      <c r="KX405" s="218"/>
      <c r="KY405" s="218"/>
      <c r="KZ405" s="218"/>
      <c r="LA405" s="218"/>
      <c r="LB405" s="218"/>
      <c r="LC405" s="218"/>
      <c r="LD405" s="218"/>
      <c r="LE405" s="218"/>
      <c r="LF405" s="218"/>
      <c r="LG405" s="218"/>
      <c r="LH405" s="218"/>
      <c r="LI405" s="218"/>
      <c r="LJ405" s="218"/>
      <c r="LK405" s="218"/>
      <c r="LL405" s="218"/>
      <c r="LM405" s="218"/>
      <c r="LN405" s="218"/>
      <c r="LO405" s="218"/>
      <c r="LP405" s="218"/>
      <c r="LQ405" s="218"/>
      <c r="LR405" s="218"/>
      <c r="LS405" s="218"/>
      <c r="LT405" s="218"/>
      <c r="LU405" s="218"/>
      <c r="LV405" s="218"/>
      <c r="LW405" s="218"/>
      <c r="LX405" s="218"/>
      <c r="LY405" s="218"/>
      <c r="LZ405" s="218"/>
      <c r="MA405" s="218"/>
      <c r="MB405" s="218"/>
      <c r="MC405" s="218"/>
      <c r="MD405" s="218"/>
      <c r="ME405" s="218"/>
      <c r="MF405" s="218"/>
      <c r="MG405" s="218"/>
      <c r="MH405" s="218"/>
      <c r="MI405" s="218"/>
      <c r="MJ405" s="218"/>
      <c r="MK405" s="218"/>
      <c r="ML405" s="218"/>
      <c r="MM405" s="218"/>
      <c r="MN405" s="218"/>
      <c r="MO405" s="218"/>
      <c r="MP405" s="218"/>
      <c r="MQ405" s="218"/>
      <c r="MR405" s="218"/>
      <c r="MS405" s="218"/>
      <c r="MT405" s="218"/>
      <c r="MU405" s="218"/>
      <c r="MV405" s="218"/>
      <c r="MW405" s="218"/>
      <c r="MX405" s="218"/>
      <c r="MY405" s="218"/>
      <c r="MZ405" s="218"/>
      <c r="NA405" s="218"/>
      <c r="NB405" s="218"/>
      <c r="NC405" s="218"/>
      <c r="ND405" s="218"/>
      <c r="NE405" s="218"/>
      <c r="NF405" s="218"/>
      <c r="NG405" s="218"/>
      <c r="NH405" s="218"/>
      <c r="NI405" s="218"/>
      <c r="NJ405" s="218"/>
      <c r="NK405" s="218"/>
      <c r="NL405" s="218"/>
      <c r="NM405" s="218"/>
      <c r="NN405" s="218"/>
      <c r="NO405" s="218"/>
      <c r="NP405" s="218"/>
      <c r="NQ405" s="218"/>
      <c r="NR405" s="218"/>
      <c r="NS405" s="218"/>
      <c r="NT405" s="218"/>
      <c r="NU405" s="218"/>
      <c r="NV405" s="218"/>
      <c r="NW405" s="218"/>
      <c r="NX405" s="218"/>
      <c r="NY405" s="218"/>
      <c r="NZ405" s="218"/>
      <c r="OA405" s="218"/>
      <c r="OB405" s="218"/>
      <c r="OC405" s="218"/>
      <c r="OD405" s="218"/>
      <c r="OE405" s="218"/>
      <c r="OF405" s="218"/>
      <c r="OG405" s="218"/>
      <c r="OH405" s="218"/>
      <c r="OI405" s="218"/>
      <c r="OJ405" s="218"/>
      <c r="OK405" s="218"/>
      <c r="OL405" s="218"/>
      <c r="OM405" s="218"/>
      <c r="ON405" s="218"/>
      <c r="OO405" s="218"/>
      <c r="OP405" s="218"/>
      <c r="OQ405" s="218"/>
      <c r="OR405" s="218"/>
      <c r="OS405" s="218"/>
      <c r="OT405" s="218"/>
      <c r="OU405" s="218"/>
      <c r="OV405" s="218"/>
      <c r="OW405" s="218"/>
      <c r="OX405" s="218"/>
      <c r="OY405" s="218"/>
      <c r="OZ405" s="218"/>
      <c r="PA405" s="218"/>
      <c r="PB405" s="218"/>
      <c r="PC405" s="218"/>
      <c r="PD405" s="218"/>
      <c r="PE405" s="218"/>
    </row>
    <row r="406" spans="1:421" s="472" customFormat="1" ht="111" customHeight="1">
      <c r="A406" s="677">
        <v>65</v>
      </c>
      <c r="B406" s="600">
        <v>7000024508</v>
      </c>
      <c r="C406" s="600">
        <v>2560</v>
      </c>
      <c r="D406" s="600">
        <v>130</v>
      </c>
      <c r="E406" s="600">
        <v>10</v>
      </c>
      <c r="F406" s="600" t="s">
        <v>528</v>
      </c>
      <c r="G406" s="599">
        <v>100044242</v>
      </c>
      <c r="H406" s="321"/>
      <c r="I406" s="322"/>
      <c r="J406" s="321"/>
      <c r="K406" s="320"/>
      <c r="L406" s="600" t="s">
        <v>598</v>
      </c>
      <c r="M406" s="600" t="s">
        <v>219</v>
      </c>
      <c r="N406" s="600">
        <v>19</v>
      </c>
      <c r="O406" s="465"/>
      <c r="P406" s="601">
        <v>18</v>
      </c>
      <c r="Q406" s="318" t="str">
        <f t="shared" si="61"/>
        <v>INCLUDED</v>
      </c>
      <c r="R406" s="318" t="str">
        <f t="shared" si="50"/>
        <v>INCLUDED</v>
      </c>
      <c r="S406" s="318" t="str">
        <f t="shared" si="62"/>
        <v>INCLUDED</v>
      </c>
      <c r="T406" s="466">
        <f t="shared" si="52"/>
        <v>0</v>
      </c>
      <c r="U406" s="300">
        <f t="shared" si="53"/>
        <v>0</v>
      </c>
      <c r="V406" s="371">
        <f>Discount!$J$36</f>
        <v>0</v>
      </c>
      <c r="W406" s="300">
        <f t="shared" si="54"/>
        <v>0</v>
      </c>
      <c r="X406" s="301">
        <f t="shared" si="55"/>
        <v>0</v>
      </c>
      <c r="Y406" s="467">
        <f t="shared" si="56"/>
        <v>0</v>
      </c>
      <c r="Z406" s="546">
        <f t="shared" si="57"/>
        <v>0</v>
      </c>
      <c r="AA406" s="467">
        <f t="shared" si="58"/>
        <v>0</v>
      </c>
      <c r="AB406" s="468">
        <f t="shared" si="59"/>
        <v>0</v>
      </c>
      <c r="AC406" s="467">
        <f t="shared" si="60"/>
        <v>0</v>
      </c>
      <c r="AD406" s="468"/>
      <c r="AE406" s="550"/>
      <c r="AF406" s="6"/>
      <c r="AG406" s="6"/>
      <c r="AH406" s="6"/>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218"/>
      <c r="BI406" s="218"/>
      <c r="BJ406" s="218"/>
      <c r="BK406" s="218"/>
      <c r="BL406" s="218"/>
      <c r="BM406" s="218"/>
      <c r="BN406" s="218"/>
      <c r="BO406" s="218"/>
      <c r="BP406" s="218"/>
      <c r="BQ406" s="218"/>
      <c r="BR406" s="218"/>
      <c r="BS406" s="218"/>
      <c r="BT406" s="218"/>
      <c r="BU406" s="218"/>
      <c r="BV406" s="218"/>
      <c r="BW406" s="218"/>
      <c r="BX406" s="218"/>
      <c r="BY406" s="218"/>
      <c r="BZ406" s="218"/>
      <c r="CA406" s="218"/>
      <c r="CB406" s="218"/>
      <c r="CC406" s="218"/>
      <c r="CD406" s="218"/>
      <c r="CE406" s="218"/>
      <c r="CF406" s="218"/>
      <c r="CG406" s="218"/>
      <c r="CH406" s="218"/>
      <c r="CI406" s="218"/>
      <c r="CJ406" s="218"/>
      <c r="CK406" s="218"/>
      <c r="CL406" s="218"/>
      <c r="CM406" s="218"/>
      <c r="CN406" s="218"/>
      <c r="CO406" s="218"/>
      <c r="CP406" s="218"/>
      <c r="CQ406" s="218"/>
      <c r="CR406" s="218"/>
      <c r="CS406" s="218"/>
      <c r="CT406" s="218"/>
      <c r="CU406" s="218"/>
      <c r="CV406" s="218"/>
      <c r="CW406" s="218"/>
      <c r="CX406" s="218"/>
      <c r="CY406" s="218"/>
      <c r="CZ406" s="218"/>
      <c r="DA406" s="218"/>
      <c r="DB406" s="218"/>
      <c r="DC406" s="218"/>
      <c r="DD406" s="218"/>
      <c r="DE406" s="218"/>
      <c r="DF406" s="218"/>
      <c r="DG406" s="218"/>
      <c r="DH406" s="218"/>
      <c r="DI406" s="218"/>
      <c r="DJ406" s="218"/>
      <c r="DK406" s="218"/>
      <c r="DL406" s="218"/>
      <c r="DM406" s="218"/>
      <c r="DN406" s="218"/>
      <c r="DO406" s="218"/>
      <c r="DP406" s="218"/>
      <c r="DQ406" s="218"/>
      <c r="DR406" s="218"/>
      <c r="DS406" s="218"/>
      <c r="DT406" s="218"/>
      <c r="DU406" s="218"/>
      <c r="DV406" s="218"/>
      <c r="DW406" s="218"/>
      <c r="DX406" s="218"/>
      <c r="DY406" s="218"/>
      <c r="DZ406" s="218"/>
      <c r="EA406" s="218"/>
      <c r="EB406" s="218"/>
      <c r="EC406" s="218"/>
      <c r="ED406" s="218"/>
      <c r="EE406" s="218"/>
      <c r="EF406" s="218"/>
      <c r="EG406" s="218"/>
      <c r="EH406" s="218"/>
      <c r="EI406" s="218"/>
      <c r="EJ406" s="218"/>
      <c r="EK406" s="218"/>
      <c r="EL406" s="218"/>
      <c r="EM406" s="218"/>
      <c r="EN406" s="218"/>
      <c r="EO406" s="218"/>
      <c r="EP406" s="218"/>
      <c r="EQ406" s="218"/>
      <c r="ER406" s="218"/>
      <c r="ES406" s="218"/>
      <c r="ET406" s="218"/>
      <c r="EU406" s="218"/>
      <c r="EV406" s="218"/>
      <c r="EW406" s="218"/>
      <c r="EX406" s="218"/>
      <c r="EY406" s="218"/>
      <c r="EZ406" s="218"/>
      <c r="FA406" s="218"/>
      <c r="FB406" s="218"/>
      <c r="FC406" s="218"/>
      <c r="FD406" s="218"/>
      <c r="FE406" s="218"/>
      <c r="FF406" s="218"/>
      <c r="FG406" s="218"/>
      <c r="FH406" s="218"/>
      <c r="FI406" s="218"/>
      <c r="FJ406" s="218"/>
      <c r="FK406" s="218"/>
      <c r="FL406" s="218"/>
      <c r="FM406" s="218"/>
      <c r="FN406" s="218"/>
      <c r="FO406" s="218"/>
      <c r="FP406" s="218"/>
      <c r="FQ406" s="218"/>
      <c r="FR406" s="218"/>
      <c r="FS406" s="218"/>
      <c r="FT406" s="218"/>
      <c r="FU406" s="218"/>
      <c r="FV406" s="218"/>
      <c r="FW406" s="218"/>
      <c r="FX406" s="218"/>
      <c r="FY406" s="218"/>
      <c r="FZ406" s="218"/>
      <c r="GA406" s="218"/>
      <c r="GB406" s="218"/>
      <c r="GC406" s="218"/>
      <c r="GD406" s="218"/>
      <c r="GE406" s="218"/>
      <c r="GF406" s="218"/>
      <c r="GG406" s="218"/>
      <c r="GH406" s="218"/>
      <c r="GI406" s="218"/>
      <c r="GJ406" s="218"/>
      <c r="GK406" s="218"/>
      <c r="GL406" s="218"/>
      <c r="GM406" s="218"/>
      <c r="GN406" s="218"/>
      <c r="GO406" s="218"/>
      <c r="GP406" s="218"/>
      <c r="GQ406" s="218"/>
      <c r="GR406" s="218"/>
      <c r="GS406" s="218"/>
      <c r="GT406" s="218"/>
      <c r="GU406" s="218"/>
      <c r="GV406" s="218"/>
      <c r="GW406" s="218"/>
      <c r="GX406" s="218"/>
      <c r="GY406" s="218"/>
      <c r="GZ406" s="218"/>
      <c r="HA406" s="218"/>
      <c r="HB406" s="218"/>
      <c r="HC406" s="218"/>
      <c r="HD406" s="218"/>
      <c r="HE406" s="218"/>
      <c r="HF406" s="218"/>
      <c r="HG406" s="218"/>
      <c r="HH406" s="218"/>
      <c r="HI406" s="218"/>
      <c r="HJ406" s="218"/>
      <c r="HK406" s="218"/>
      <c r="HL406" s="218"/>
      <c r="HM406" s="218"/>
      <c r="HN406" s="218"/>
      <c r="HO406" s="218"/>
      <c r="HP406" s="218"/>
      <c r="HQ406" s="218"/>
      <c r="HR406" s="218"/>
      <c r="HS406" s="218"/>
      <c r="HT406" s="218"/>
      <c r="HU406" s="218"/>
      <c r="HV406" s="218"/>
      <c r="HW406" s="218"/>
      <c r="HX406" s="218"/>
      <c r="HY406" s="218"/>
      <c r="HZ406" s="218"/>
      <c r="IA406" s="218"/>
      <c r="IB406" s="218"/>
      <c r="IC406" s="218"/>
      <c r="ID406" s="218"/>
      <c r="IE406" s="218"/>
      <c r="IF406" s="218"/>
      <c r="IG406" s="218"/>
      <c r="IH406" s="218"/>
      <c r="II406" s="218"/>
      <c r="IJ406" s="218"/>
      <c r="IK406" s="218"/>
      <c r="IL406" s="218"/>
      <c r="IM406" s="218"/>
      <c r="IN406" s="218"/>
      <c r="IO406" s="218"/>
      <c r="IP406" s="218"/>
      <c r="IQ406" s="218"/>
      <c r="IR406" s="218"/>
      <c r="IS406" s="218"/>
      <c r="IT406" s="218"/>
      <c r="IU406" s="218"/>
      <c r="IV406" s="218"/>
      <c r="IW406" s="218"/>
      <c r="IX406" s="218"/>
      <c r="IY406" s="218"/>
      <c r="IZ406" s="218"/>
      <c r="JA406" s="218"/>
      <c r="JB406" s="218"/>
      <c r="JC406" s="218"/>
      <c r="JD406" s="218"/>
      <c r="JE406" s="218"/>
      <c r="JF406" s="218"/>
      <c r="JG406" s="218"/>
      <c r="JH406" s="218"/>
      <c r="JI406" s="218"/>
      <c r="JJ406" s="218"/>
      <c r="JK406" s="218"/>
      <c r="JL406" s="218"/>
      <c r="JM406" s="218"/>
      <c r="JN406" s="218"/>
      <c r="JO406" s="218"/>
      <c r="JP406" s="218"/>
      <c r="JQ406" s="218"/>
      <c r="JR406" s="218"/>
      <c r="JS406" s="218"/>
      <c r="JT406" s="218"/>
      <c r="JU406" s="218"/>
      <c r="JV406" s="218"/>
      <c r="JW406" s="218"/>
      <c r="JX406" s="218"/>
      <c r="JY406" s="218"/>
      <c r="JZ406" s="218"/>
      <c r="KA406" s="218"/>
      <c r="KB406" s="218"/>
      <c r="KC406" s="218"/>
      <c r="KD406" s="218"/>
      <c r="KE406" s="218"/>
      <c r="KF406" s="218"/>
      <c r="KG406" s="218"/>
      <c r="KH406" s="218"/>
      <c r="KI406" s="218"/>
      <c r="KJ406" s="218"/>
      <c r="KK406" s="218"/>
      <c r="KL406" s="218"/>
      <c r="KM406" s="218"/>
      <c r="KN406" s="218"/>
      <c r="KO406" s="218"/>
      <c r="KP406" s="218"/>
      <c r="KQ406" s="218"/>
      <c r="KR406" s="218"/>
      <c r="KS406" s="218"/>
      <c r="KT406" s="218"/>
      <c r="KU406" s="218"/>
      <c r="KV406" s="218"/>
      <c r="KW406" s="218"/>
      <c r="KX406" s="218"/>
      <c r="KY406" s="218"/>
      <c r="KZ406" s="218"/>
      <c r="LA406" s="218"/>
      <c r="LB406" s="218"/>
      <c r="LC406" s="218"/>
      <c r="LD406" s="218"/>
      <c r="LE406" s="218"/>
      <c r="LF406" s="218"/>
      <c r="LG406" s="218"/>
      <c r="LH406" s="218"/>
      <c r="LI406" s="218"/>
      <c r="LJ406" s="218"/>
      <c r="LK406" s="218"/>
      <c r="LL406" s="218"/>
      <c r="LM406" s="218"/>
      <c r="LN406" s="218"/>
      <c r="LO406" s="218"/>
      <c r="LP406" s="218"/>
      <c r="LQ406" s="218"/>
      <c r="LR406" s="218"/>
      <c r="LS406" s="218"/>
      <c r="LT406" s="218"/>
      <c r="LU406" s="218"/>
      <c r="LV406" s="218"/>
      <c r="LW406" s="218"/>
      <c r="LX406" s="218"/>
      <c r="LY406" s="218"/>
      <c r="LZ406" s="218"/>
      <c r="MA406" s="218"/>
      <c r="MB406" s="218"/>
      <c r="MC406" s="218"/>
      <c r="MD406" s="218"/>
      <c r="ME406" s="218"/>
      <c r="MF406" s="218"/>
      <c r="MG406" s="218"/>
      <c r="MH406" s="218"/>
      <c r="MI406" s="218"/>
      <c r="MJ406" s="218"/>
      <c r="MK406" s="218"/>
      <c r="ML406" s="218"/>
      <c r="MM406" s="218"/>
      <c r="MN406" s="218"/>
      <c r="MO406" s="218"/>
      <c r="MP406" s="218"/>
      <c r="MQ406" s="218"/>
      <c r="MR406" s="218"/>
      <c r="MS406" s="218"/>
      <c r="MT406" s="218"/>
      <c r="MU406" s="218"/>
      <c r="MV406" s="218"/>
      <c r="MW406" s="218"/>
      <c r="MX406" s="218"/>
      <c r="MY406" s="218"/>
      <c r="MZ406" s="218"/>
      <c r="NA406" s="218"/>
      <c r="NB406" s="218"/>
      <c r="NC406" s="218"/>
      <c r="ND406" s="218"/>
      <c r="NE406" s="218"/>
      <c r="NF406" s="218"/>
      <c r="NG406" s="218"/>
      <c r="NH406" s="218"/>
      <c r="NI406" s="218"/>
      <c r="NJ406" s="218"/>
      <c r="NK406" s="218"/>
      <c r="NL406" s="218"/>
      <c r="NM406" s="218"/>
      <c r="NN406" s="218"/>
      <c r="NO406" s="218"/>
      <c r="NP406" s="218"/>
      <c r="NQ406" s="218"/>
      <c r="NR406" s="218"/>
      <c r="NS406" s="218"/>
      <c r="NT406" s="218"/>
      <c r="NU406" s="218"/>
      <c r="NV406" s="218"/>
      <c r="NW406" s="218"/>
      <c r="NX406" s="218"/>
      <c r="NY406" s="218"/>
      <c r="NZ406" s="218"/>
      <c r="OA406" s="218"/>
      <c r="OB406" s="218"/>
      <c r="OC406" s="218"/>
      <c r="OD406" s="218"/>
      <c r="OE406" s="218"/>
      <c r="OF406" s="218"/>
      <c r="OG406" s="218"/>
      <c r="OH406" s="218"/>
      <c r="OI406" s="218"/>
      <c r="OJ406" s="218"/>
      <c r="OK406" s="218"/>
      <c r="OL406" s="218"/>
      <c r="OM406" s="218"/>
      <c r="ON406" s="218"/>
      <c r="OO406" s="218"/>
      <c r="OP406" s="218"/>
      <c r="OQ406" s="218"/>
      <c r="OR406" s="218"/>
      <c r="OS406" s="218"/>
      <c r="OT406" s="218"/>
      <c r="OU406" s="218"/>
      <c r="OV406" s="218"/>
      <c r="OW406" s="218"/>
      <c r="OX406" s="218"/>
      <c r="OY406" s="218"/>
      <c r="OZ406" s="218"/>
      <c r="PA406" s="218"/>
      <c r="PB406" s="218"/>
      <c r="PC406" s="218"/>
      <c r="PD406" s="218"/>
      <c r="PE406" s="218"/>
    </row>
    <row r="407" spans="1:421" s="469" customFormat="1" ht="111" customHeight="1">
      <c r="A407" s="677">
        <v>66</v>
      </c>
      <c r="B407" s="600">
        <v>7000024508</v>
      </c>
      <c r="C407" s="600">
        <v>2560</v>
      </c>
      <c r="D407" s="600">
        <v>130</v>
      </c>
      <c r="E407" s="600">
        <v>20</v>
      </c>
      <c r="F407" s="600" t="s">
        <v>528</v>
      </c>
      <c r="G407" s="599">
        <v>100044243</v>
      </c>
      <c r="H407" s="321"/>
      <c r="I407" s="322"/>
      <c r="J407" s="321"/>
      <c r="K407" s="320"/>
      <c r="L407" s="600" t="s">
        <v>599</v>
      </c>
      <c r="M407" s="600" t="s">
        <v>219</v>
      </c>
      <c r="N407" s="600">
        <v>21</v>
      </c>
      <c r="O407" s="465"/>
      <c r="P407" s="601">
        <v>18</v>
      </c>
      <c r="Q407" s="318" t="str">
        <f t="shared" si="61"/>
        <v>INCLUDED</v>
      </c>
      <c r="R407" s="318" t="str">
        <f t="shared" si="50"/>
        <v>INCLUDED</v>
      </c>
      <c r="S407" s="318" t="str">
        <f t="shared" si="62"/>
        <v>INCLUDED</v>
      </c>
      <c r="T407" s="466">
        <f t="shared" si="52"/>
        <v>0</v>
      </c>
      <c r="U407" s="300">
        <f t="shared" si="53"/>
        <v>0</v>
      </c>
      <c r="V407" s="371">
        <f>Discount!$J$36</f>
        <v>0</v>
      </c>
      <c r="W407" s="300">
        <f t="shared" si="54"/>
        <v>0</v>
      </c>
      <c r="X407" s="301">
        <f t="shared" si="55"/>
        <v>0</v>
      </c>
      <c r="Y407" s="467">
        <f t="shared" si="56"/>
        <v>0</v>
      </c>
      <c r="Z407" s="546">
        <f t="shared" si="57"/>
        <v>0</v>
      </c>
      <c r="AA407" s="467">
        <f t="shared" si="58"/>
        <v>0</v>
      </c>
      <c r="AB407" s="468">
        <f t="shared" si="59"/>
        <v>0</v>
      </c>
      <c r="AC407" s="467">
        <f t="shared" si="60"/>
        <v>0</v>
      </c>
      <c r="AD407" s="468"/>
      <c r="AE407" s="550"/>
      <c r="AF407" s="6"/>
      <c r="AG407" s="6"/>
      <c r="AH407" s="6"/>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c r="FN407" s="3"/>
      <c r="FO407" s="3"/>
      <c r="FP407" s="3"/>
      <c r="FQ407" s="3"/>
      <c r="FR407" s="3"/>
      <c r="FS407" s="3"/>
      <c r="FT407" s="3"/>
      <c r="FU407" s="3"/>
      <c r="FV407" s="3"/>
      <c r="FW407" s="3"/>
      <c r="FX407" s="3"/>
      <c r="FY407" s="3"/>
      <c r="FZ407" s="3"/>
      <c r="GA407" s="3"/>
      <c r="GB407" s="3"/>
      <c r="GC407" s="3"/>
      <c r="GD407" s="3"/>
      <c r="GE407" s="3"/>
      <c r="GF407" s="3"/>
      <c r="GG407" s="3"/>
      <c r="GH407" s="3"/>
      <c r="GI407" s="3"/>
      <c r="GJ407" s="3"/>
      <c r="GK407" s="3"/>
      <c r="GL407" s="3"/>
      <c r="GM407" s="3"/>
      <c r="GN407" s="3"/>
      <c r="GO407" s="3"/>
      <c r="GP407" s="3"/>
      <c r="GQ407" s="3"/>
      <c r="GR407" s="3"/>
      <c r="GS407" s="3"/>
      <c r="GT407" s="3"/>
      <c r="GU407" s="3"/>
      <c r="GV407" s="3"/>
      <c r="GW407" s="3"/>
      <c r="GX407" s="3"/>
      <c r="GY407" s="3"/>
      <c r="GZ407" s="3"/>
      <c r="HA407" s="3"/>
      <c r="HB407" s="3"/>
      <c r="HC407" s="3"/>
      <c r="HD407" s="3"/>
      <c r="HE407" s="3"/>
      <c r="HF407" s="3"/>
      <c r="HG407" s="3"/>
      <c r="HH407" s="3"/>
      <c r="HI407" s="3"/>
      <c r="HJ407" s="3"/>
      <c r="HK407" s="3"/>
      <c r="HL407" s="3"/>
      <c r="HM407" s="3"/>
      <c r="HN407" s="3"/>
      <c r="HO407" s="3"/>
      <c r="HP407" s="3"/>
      <c r="HQ407" s="3"/>
      <c r="HR407" s="3"/>
      <c r="HS407" s="3"/>
      <c r="HT407" s="3"/>
      <c r="HU407" s="3"/>
      <c r="HV407" s="3"/>
      <c r="HW407" s="3"/>
      <c r="HX407" s="3"/>
      <c r="HY407" s="3"/>
      <c r="HZ407" s="3"/>
      <c r="IA407" s="3"/>
      <c r="IB407" s="3"/>
      <c r="IC407" s="3"/>
      <c r="ID407" s="3"/>
      <c r="IE407" s="3"/>
      <c r="IF407" s="3"/>
      <c r="IG407" s="3"/>
      <c r="IH407" s="3"/>
      <c r="II407" s="3"/>
      <c r="IJ407" s="3"/>
      <c r="IK407" s="3"/>
      <c r="IL407" s="3"/>
      <c r="IM407" s="3"/>
      <c r="IN407" s="3"/>
      <c r="IO407" s="3"/>
      <c r="IP407" s="3"/>
      <c r="IQ407" s="3"/>
      <c r="IR407" s="3"/>
      <c r="IS407" s="3"/>
      <c r="IT407" s="3"/>
      <c r="IU407" s="3"/>
      <c r="IV407" s="3"/>
      <c r="IW407" s="3"/>
      <c r="IX407" s="3"/>
      <c r="IY407" s="3"/>
      <c r="IZ407" s="3"/>
      <c r="JA407" s="3"/>
      <c r="JB407" s="3"/>
      <c r="JC407" s="3"/>
      <c r="JD407" s="3"/>
      <c r="JE407" s="3"/>
      <c r="JF407" s="3"/>
      <c r="JG407" s="3"/>
      <c r="JH407" s="3"/>
      <c r="JI407" s="3"/>
      <c r="JJ407" s="3"/>
      <c r="JK407" s="3"/>
      <c r="JL407" s="3"/>
      <c r="JM407" s="3"/>
      <c r="JN407" s="3"/>
      <c r="JO407" s="3"/>
      <c r="JP407" s="3"/>
      <c r="JQ407" s="3"/>
      <c r="JR407" s="3"/>
      <c r="JS407" s="3"/>
      <c r="JT407" s="3"/>
      <c r="JU407" s="3"/>
      <c r="JV407" s="3"/>
      <c r="JW407" s="3"/>
      <c r="JX407" s="3"/>
      <c r="JY407" s="3"/>
      <c r="JZ407" s="3"/>
      <c r="KA407" s="3"/>
      <c r="KB407" s="3"/>
      <c r="KC407" s="3"/>
      <c r="KD407" s="3"/>
      <c r="KE407" s="3"/>
      <c r="KF407" s="3"/>
      <c r="KG407" s="3"/>
      <c r="KH407" s="3"/>
      <c r="KI407" s="3"/>
      <c r="KJ407" s="3"/>
      <c r="KK407" s="3"/>
      <c r="KL407" s="3"/>
      <c r="KM407" s="3"/>
      <c r="KN407" s="3"/>
      <c r="KO407" s="3"/>
      <c r="KP407" s="3"/>
      <c r="KQ407" s="3"/>
      <c r="KR407" s="3"/>
      <c r="KS407" s="3"/>
      <c r="KT407" s="3"/>
      <c r="KU407" s="3"/>
      <c r="KV407" s="3"/>
      <c r="KW407" s="3"/>
      <c r="KX407" s="3"/>
      <c r="KY407" s="3"/>
      <c r="KZ407" s="3"/>
      <c r="LA407" s="3"/>
      <c r="LB407" s="3"/>
      <c r="LC407" s="3"/>
      <c r="LD407" s="3"/>
      <c r="LE407" s="3"/>
      <c r="LF407" s="3"/>
      <c r="LG407" s="3"/>
      <c r="LH407" s="3"/>
      <c r="LI407" s="3"/>
      <c r="LJ407" s="3"/>
      <c r="LK407" s="3"/>
      <c r="LL407" s="3"/>
      <c r="LM407" s="3"/>
      <c r="LN407" s="3"/>
      <c r="LO407" s="3"/>
      <c r="LP407" s="3"/>
      <c r="LQ407" s="3"/>
      <c r="LR407" s="3"/>
      <c r="LS407" s="3"/>
      <c r="LT407" s="3"/>
      <c r="LU407" s="3"/>
      <c r="LV407" s="3"/>
      <c r="LW407" s="3"/>
      <c r="LX407" s="3"/>
      <c r="LY407" s="3"/>
      <c r="LZ407" s="3"/>
      <c r="MA407" s="3"/>
      <c r="MB407" s="3"/>
      <c r="MC407" s="3"/>
      <c r="MD407" s="3"/>
      <c r="ME407" s="3"/>
      <c r="MF407" s="3"/>
      <c r="MG407" s="3"/>
      <c r="MH407" s="3"/>
      <c r="MI407" s="3"/>
      <c r="MJ407" s="3"/>
      <c r="MK407" s="3"/>
      <c r="ML407" s="3"/>
      <c r="MM407" s="3"/>
      <c r="MN407" s="3"/>
      <c r="MO407" s="3"/>
      <c r="MP407" s="3"/>
      <c r="MQ407" s="3"/>
      <c r="MR407" s="3"/>
      <c r="MS407" s="3"/>
      <c r="MT407" s="3"/>
      <c r="MU407" s="3"/>
      <c r="MV407" s="3"/>
      <c r="MW407" s="3"/>
      <c r="MX407" s="3"/>
      <c r="MY407" s="3"/>
      <c r="MZ407" s="3"/>
      <c r="NA407" s="3"/>
      <c r="NB407" s="3"/>
      <c r="NC407" s="3"/>
      <c r="ND407" s="3"/>
      <c r="NE407" s="3"/>
      <c r="NF407" s="3"/>
      <c r="NG407" s="3"/>
      <c r="NH407" s="3"/>
      <c r="NI407" s="3"/>
      <c r="NJ407" s="3"/>
      <c r="NK407" s="3"/>
      <c r="NL407" s="3"/>
      <c r="NM407" s="3"/>
      <c r="NN407" s="3"/>
      <c r="NO407" s="3"/>
      <c r="NP407" s="3"/>
      <c r="NQ407" s="3"/>
      <c r="NR407" s="3"/>
      <c r="NS407" s="3"/>
      <c r="NT407" s="3"/>
      <c r="NU407" s="3"/>
      <c r="NV407" s="3"/>
      <c r="NW407" s="3"/>
      <c r="NX407" s="3"/>
      <c r="NY407" s="3"/>
      <c r="NZ407" s="3"/>
      <c r="OA407" s="3"/>
      <c r="OB407" s="3"/>
      <c r="OC407" s="3"/>
      <c r="OD407" s="3"/>
      <c r="OE407" s="3"/>
      <c r="OF407" s="3"/>
      <c r="OG407" s="3"/>
      <c r="OH407" s="3"/>
      <c r="OI407" s="3"/>
      <c r="OJ407" s="3"/>
      <c r="OK407" s="3"/>
      <c r="OL407" s="3"/>
      <c r="OM407" s="3"/>
      <c r="ON407" s="3"/>
      <c r="OO407" s="3"/>
      <c r="OP407" s="3"/>
      <c r="OQ407" s="3"/>
      <c r="OR407" s="3"/>
      <c r="OS407" s="3"/>
      <c r="OT407" s="3"/>
      <c r="OU407" s="3"/>
      <c r="OV407" s="3"/>
      <c r="OW407" s="3"/>
      <c r="OX407" s="3"/>
      <c r="OY407" s="3"/>
      <c r="OZ407" s="3"/>
      <c r="PA407" s="3"/>
      <c r="PB407" s="3"/>
      <c r="PC407" s="3"/>
      <c r="PD407" s="3"/>
      <c r="PE407" s="3"/>
    </row>
    <row r="408" spans="1:421" s="469" customFormat="1" ht="111" customHeight="1">
      <c r="A408" s="677">
        <v>67</v>
      </c>
      <c r="B408" s="600">
        <v>7000024508</v>
      </c>
      <c r="C408" s="600">
        <v>2560</v>
      </c>
      <c r="D408" s="600">
        <v>130</v>
      </c>
      <c r="E408" s="600">
        <v>30</v>
      </c>
      <c r="F408" s="600" t="s">
        <v>528</v>
      </c>
      <c r="G408" s="599">
        <v>100044244</v>
      </c>
      <c r="H408" s="321"/>
      <c r="I408" s="322"/>
      <c r="J408" s="321"/>
      <c r="K408" s="320"/>
      <c r="L408" s="600" t="s">
        <v>600</v>
      </c>
      <c r="M408" s="600" t="s">
        <v>219</v>
      </c>
      <c r="N408" s="600">
        <v>190</v>
      </c>
      <c r="O408" s="465"/>
      <c r="P408" s="601">
        <v>18</v>
      </c>
      <c r="Q408" s="318" t="str">
        <f t="shared" si="61"/>
        <v>INCLUDED</v>
      </c>
      <c r="R408" s="318" t="str">
        <f t="shared" si="50"/>
        <v>INCLUDED</v>
      </c>
      <c r="S408" s="318" t="str">
        <f t="shared" si="62"/>
        <v>INCLUDED</v>
      </c>
      <c r="T408" s="466">
        <f t="shared" si="52"/>
        <v>0</v>
      </c>
      <c r="U408" s="300">
        <f t="shared" si="53"/>
        <v>0</v>
      </c>
      <c r="V408" s="371">
        <f>Discount!$J$36</f>
        <v>0</v>
      </c>
      <c r="W408" s="300">
        <f t="shared" si="54"/>
        <v>0</v>
      </c>
      <c r="X408" s="301">
        <f t="shared" si="55"/>
        <v>0</v>
      </c>
      <c r="Y408" s="467">
        <f t="shared" si="56"/>
        <v>0</v>
      </c>
      <c r="Z408" s="546">
        <f t="shared" si="57"/>
        <v>0</v>
      </c>
      <c r="AA408" s="467">
        <f t="shared" si="58"/>
        <v>0</v>
      </c>
      <c r="AB408" s="468">
        <f t="shared" si="59"/>
        <v>0</v>
      </c>
      <c r="AC408" s="467">
        <f t="shared" si="60"/>
        <v>0</v>
      </c>
      <c r="AD408" s="468"/>
      <c r="AE408" s="550"/>
      <c r="AF408" s="6"/>
      <c r="AG408" s="6"/>
      <c r="AH408" s="6"/>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c r="FN408" s="3"/>
      <c r="FO408" s="3"/>
      <c r="FP408" s="3"/>
      <c r="FQ408" s="3"/>
      <c r="FR408" s="3"/>
      <c r="FS408" s="3"/>
      <c r="FT408" s="3"/>
      <c r="FU408" s="3"/>
      <c r="FV408" s="3"/>
      <c r="FW408" s="3"/>
      <c r="FX408" s="3"/>
      <c r="FY408" s="3"/>
      <c r="FZ408" s="3"/>
      <c r="GA408" s="3"/>
      <c r="GB408" s="3"/>
      <c r="GC408" s="3"/>
      <c r="GD408" s="3"/>
      <c r="GE408" s="3"/>
      <c r="GF408" s="3"/>
      <c r="GG408" s="3"/>
      <c r="GH408" s="3"/>
      <c r="GI408" s="3"/>
      <c r="GJ408" s="3"/>
      <c r="GK408" s="3"/>
      <c r="GL408" s="3"/>
      <c r="GM408" s="3"/>
      <c r="GN408" s="3"/>
      <c r="GO408" s="3"/>
      <c r="GP408" s="3"/>
      <c r="GQ408" s="3"/>
      <c r="GR408" s="3"/>
      <c r="GS408" s="3"/>
      <c r="GT408" s="3"/>
      <c r="GU408" s="3"/>
      <c r="GV408" s="3"/>
      <c r="GW408" s="3"/>
      <c r="GX408" s="3"/>
      <c r="GY408" s="3"/>
      <c r="GZ408" s="3"/>
      <c r="HA408" s="3"/>
      <c r="HB408" s="3"/>
      <c r="HC408" s="3"/>
      <c r="HD408" s="3"/>
      <c r="HE408" s="3"/>
      <c r="HF408" s="3"/>
      <c r="HG408" s="3"/>
      <c r="HH408" s="3"/>
      <c r="HI408" s="3"/>
      <c r="HJ408" s="3"/>
      <c r="HK408" s="3"/>
      <c r="HL408" s="3"/>
      <c r="HM408" s="3"/>
      <c r="HN408" s="3"/>
      <c r="HO408" s="3"/>
      <c r="HP408" s="3"/>
      <c r="HQ408" s="3"/>
      <c r="HR408" s="3"/>
      <c r="HS408" s="3"/>
      <c r="HT408" s="3"/>
      <c r="HU408" s="3"/>
      <c r="HV408" s="3"/>
      <c r="HW408" s="3"/>
      <c r="HX408" s="3"/>
      <c r="HY408" s="3"/>
      <c r="HZ408" s="3"/>
      <c r="IA408" s="3"/>
      <c r="IB408" s="3"/>
      <c r="IC408" s="3"/>
      <c r="ID408" s="3"/>
      <c r="IE408" s="3"/>
      <c r="IF408" s="3"/>
      <c r="IG408" s="3"/>
      <c r="IH408" s="3"/>
      <c r="II408" s="3"/>
      <c r="IJ408" s="3"/>
      <c r="IK408" s="3"/>
      <c r="IL408" s="3"/>
      <c r="IM408" s="3"/>
      <c r="IN408" s="3"/>
      <c r="IO408" s="3"/>
      <c r="IP408" s="3"/>
      <c r="IQ408" s="3"/>
      <c r="IR408" s="3"/>
      <c r="IS408" s="3"/>
      <c r="IT408" s="3"/>
      <c r="IU408" s="3"/>
      <c r="IV408" s="3"/>
      <c r="IW408" s="3"/>
      <c r="IX408" s="3"/>
      <c r="IY408" s="3"/>
      <c r="IZ408" s="3"/>
      <c r="JA408" s="3"/>
      <c r="JB408" s="3"/>
      <c r="JC408" s="3"/>
      <c r="JD408" s="3"/>
      <c r="JE408" s="3"/>
      <c r="JF408" s="3"/>
      <c r="JG408" s="3"/>
      <c r="JH408" s="3"/>
      <c r="JI408" s="3"/>
      <c r="JJ408" s="3"/>
      <c r="JK408" s="3"/>
      <c r="JL408" s="3"/>
      <c r="JM408" s="3"/>
      <c r="JN408" s="3"/>
      <c r="JO408" s="3"/>
      <c r="JP408" s="3"/>
      <c r="JQ408" s="3"/>
      <c r="JR408" s="3"/>
      <c r="JS408" s="3"/>
      <c r="JT408" s="3"/>
      <c r="JU408" s="3"/>
      <c r="JV408" s="3"/>
      <c r="JW408" s="3"/>
      <c r="JX408" s="3"/>
      <c r="JY408" s="3"/>
      <c r="JZ408" s="3"/>
      <c r="KA408" s="3"/>
      <c r="KB408" s="3"/>
      <c r="KC408" s="3"/>
      <c r="KD408" s="3"/>
      <c r="KE408" s="3"/>
      <c r="KF408" s="3"/>
      <c r="KG408" s="3"/>
      <c r="KH408" s="3"/>
      <c r="KI408" s="3"/>
      <c r="KJ408" s="3"/>
      <c r="KK408" s="3"/>
      <c r="KL408" s="3"/>
      <c r="KM408" s="3"/>
      <c r="KN408" s="3"/>
      <c r="KO408" s="3"/>
      <c r="KP408" s="3"/>
      <c r="KQ408" s="3"/>
      <c r="KR408" s="3"/>
      <c r="KS408" s="3"/>
      <c r="KT408" s="3"/>
      <c r="KU408" s="3"/>
      <c r="KV408" s="3"/>
      <c r="KW408" s="3"/>
      <c r="KX408" s="3"/>
      <c r="KY408" s="3"/>
      <c r="KZ408" s="3"/>
      <c r="LA408" s="3"/>
      <c r="LB408" s="3"/>
      <c r="LC408" s="3"/>
      <c r="LD408" s="3"/>
      <c r="LE408" s="3"/>
      <c r="LF408" s="3"/>
      <c r="LG408" s="3"/>
      <c r="LH408" s="3"/>
      <c r="LI408" s="3"/>
      <c r="LJ408" s="3"/>
      <c r="LK408" s="3"/>
      <c r="LL408" s="3"/>
      <c r="LM408" s="3"/>
      <c r="LN408" s="3"/>
      <c r="LO408" s="3"/>
      <c r="LP408" s="3"/>
      <c r="LQ408" s="3"/>
      <c r="LR408" s="3"/>
      <c r="LS408" s="3"/>
      <c r="LT408" s="3"/>
      <c r="LU408" s="3"/>
      <c r="LV408" s="3"/>
      <c r="LW408" s="3"/>
      <c r="LX408" s="3"/>
      <c r="LY408" s="3"/>
      <c r="LZ408" s="3"/>
      <c r="MA408" s="3"/>
      <c r="MB408" s="3"/>
      <c r="MC408" s="3"/>
      <c r="MD408" s="3"/>
      <c r="ME408" s="3"/>
      <c r="MF408" s="3"/>
      <c r="MG408" s="3"/>
      <c r="MH408" s="3"/>
      <c r="MI408" s="3"/>
      <c r="MJ408" s="3"/>
      <c r="MK408" s="3"/>
      <c r="ML408" s="3"/>
      <c r="MM408" s="3"/>
      <c r="MN408" s="3"/>
      <c r="MO408" s="3"/>
      <c r="MP408" s="3"/>
      <c r="MQ408" s="3"/>
      <c r="MR408" s="3"/>
      <c r="MS408" s="3"/>
      <c r="MT408" s="3"/>
      <c r="MU408" s="3"/>
      <c r="MV408" s="3"/>
      <c r="MW408" s="3"/>
      <c r="MX408" s="3"/>
      <c r="MY408" s="3"/>
      <c r="MZ408" s="3"/>
      <c r="NA408" s="3"/>
      <c r="NB408" s="3"/>
      <c r="NC408" s="3"/>
      <c r="ND408" s="3"/>
      <c r="NE408" s="3"/>
      <c r="NF408" s="3"/>
      <c r="NG408" s="3"/>
      <c r="NH408" s="3"/>
      <c r="NI408" s="3"/>
      <c r="NJ408" s="3"/>
      <c r="NK408" s="3"/>
      <c r="NL408" s="3"/>
      <c r="NM408" s="3"/>
      <c r="NN408" s="3"/>
      <c r="NO408" s="3"/>
      <c r="NP408" s="3"/>
      <c r="NQ408" s="3"/>
      <c r="NR408" s="3"/>
      <c r="NS408" s="3"/>
      <c r="NT408" s="3"/>
      <c r="NU408" s="3"/>
      <c r="NV408" s="3"/>
      <c r="NW408" s="3"/>
      <c r="NX408" s="3"/>
      <c r="NY408" s="3"/>
      <c r="NZ408" s="3"/>
      <c r="OA408" s="3"/>
      <c r="OB408" s="3"/>
      <c r="OC408" s="3"/>
      <c r="OD408" s="3"/>
      <c r="OE408" s="3"/>
      <c r="OF408" s="3"/>
      <c r="OG408" s="3"/>
      <c r="OH408" s="3"/>
      <c r="OI408" s="3"/>
      <c r="OJ408" s="3"/>
      <c r="OK408" s="3"/>
      <c r="OL408" s="3"/>
      <c r="OM408" s="3"/>
      <c r="ON408" s="3"/>
      <c r="OO408" s="3"/>
      <c r="OP408" s="3"/>
      <c r="OQ408" s="3"/>
      <c r="OR408" s="3"/>
      <c r="OS408" s="3"/>
      <c r="OT408" s="3"/>
      <c r="OU408" s="3"/>
      <c r="OV408" s="3"/>
      <c r="OW408" s="3"/>
      <c r="OX408" s="3"/>
      <c r="OY408" s="3"/>
      <c r="OZ408" s="3"/>
      <c r="PA408" s="3"/>
      <c r="PB408" s="3"/>
      <c r="PC408" s="3"/>
      <c r="PD408" s="3"/>
      <c r="PE408" s="3"/>
    </row>
    <row r="409" spans="1:421" s="469" customFormat="1" ht="111" customHeight="1">
      <c r="A409" s="677">
        <v>68</v>
      </c>
      <c r="B409" s="600">
        <v>7000024508</v>
      </c>
      <c r="C409" s="600">
        <v>2560</v>
      </c>
      <c r="D409" s="600">
        <v>130</v>
      </c>
      <c r="E409" s="600">
        <v>40</v>
      </c>
      <c r="F409" s="600" t="s">
        <v>528</v>
      </c>
      <c r="G409" s="599">
        <v>100044245</v>
      </c>
      <c r="H409" s="321"/>
      <c r="I409" s="322"/>
      <c r="J409" s="321"/>
      <c r="K409" s="320"/>
      <c r="L409" s="600" t="s">
        <v>601</v>
      </c>
      <c r="M409" s="600" t="s">
        <v>219</v>
      </c>
      <c r="N409" s="600">
        <v>53</v>
      </c>
      <c r="O409" s="465"/>
      <c r="P409" s="601">
        <v>18</v>
      </c>
      <c r="Q409" s="318" t="str">
        <f t="shared" si="61"/>
        <v>INCLUDED</v>
      </c>
      <c r="R409" s="318" t="str">
        <f t="shared" si="50"/>
        <v>INCLUDED</v>
      </c>
      <c r="S409" s="318" t="str">
        <f t="shared" si="62"/>
        <v>INCLUDED</v>
      </c>
      <c r="T409" s="466">
        <f t="shared" si="52"/>
        <v>0</v>
      </c>
      <c r="U409" s="300">
        <f t="shared" si="53"/>
        <v>0</v>
      </c>
      <c r="V409" s="371">
        <f>Discount!$J$36</f>
        <v>0</v>
      </c>
      <c r="W409" s="300">
        <f t="shared" si="54"/>
        <v>0</v>
      </c>
      <c r="X409" s="301">
        <f t="shared" si="55"/>
        <v>0</v>
      </c>
      <c r="Y409" s="467">
        <f t="shared" si="56"/>
        <v>0</v>
      </c>
      <c r="Z409" s="546">
        <f t="shared" si="57"/>
        <v>0</v>
      </c>
      <c r="AA409" s="467">
        <f t="shared" si="58"/>
        <v>0</v>
      </c>
      <c r="AB409" s="468">
        <f t="shared" si="59"/>
        <v>0</v>
      </c>
      <c r="AC409" s="467">
        <f t="shared" si="60"/>
        <v>0</v>
      </c>
      <c r="AD409" s="468"/>
      <c r="AE409" s="550"/>
      <c r="AF409" s="6"/>
      <c r="AG409" s="6"/>
      <c r="AH409" s="6"/>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c r="FN409" s="3"/>
      <c r="FO409" s="3"/>
      <c r="FP409" s="3"/>
      <c r="FQ409" s="3"/>
      <c r="FR409" s="3"/>
      <c r="FS409" s="3"/>
      <c r="FT409" s="3"/>
      <c r="FU409" s="3"/>
      <c r="FV409" s="3"/>
      <c r="FW409" s="3"/>
      <c r="FX409" s="3"/>
      <c r="FY409" s="3"/>
      <c r="FZ409" s="3"/>
      <c r="GA409" s="3"/>
      <c r="GB409" s="3"/>
      <c r="GC409" s="3"/>
      <c r="GD409" s="3"/>
      <c r="GE409" s="3"/>
      <c r="GF409" s="3"/>
      <c r="GG409" s="3"/>
      <c r="GH409" s="3"/>
      <c r="GI409" s="3"/>
      <c r="GJ409" s="3"/>
      <c r="GK409" s="3"/>
      <c r="GL409" s="3"/>
      <c r="GM409" s="3"/>
      <c r="GN409" s="3"/>
      <c r="GO409" s="3"/>
      <c r="GP409" s="3"/>
      <c r="GQ409" s="3"/>
      <c r="GR409" s="3"/>
      <c r="GS409" s="3"/>
      <c r="GT409" s="3"/>
      <c r="GU409" s="3"/>
      <c r="GV409" s="3"/>
      <c r="GW409" s="3"/>
      <c r="GX409" s="3"/>
      <c r="GY409" s="3"/>
      <c r="GZ409" s="3"/>
      <c r="HA409" s="3"/>
      <c r="HB409" s="3"/>
      <c r="HC409" s="3"/>
      <c r="HD409" s="3"/>
      <c r="HE409" s="3"/>
      <c r="HF409" s="3"/>
      <c r="HG409" s="3"/>
      <c r="HH409" s="3"/>
      <c r="HI409" s="3"/>
      <c r="HJ409" s="3"/>
      <c r="HK409" s="3"/>
      <c r="HL409" s="3"/>
      <c r="HM409" s="3"/>
      <c r="HN409" s="3"/>
      <c r="HO409" s="3"/>
      <c r="HP409" s="3"/>
      <c r="HQ409" s="3"/>
      <c r="HR409" s="3"/>
      <c r="HS409" s="3"/>
      <c r="HT409" s="3"/>
      <c r="HU409" s="3"/>
      <c r="HV409" s="3"/>
      <c r="HW409" s="3"/>
      <c r="HX409" s="3"/>
      <c r="HY409" s="3"/>
      <c r="HZ409" s="3"/>
      <c r="IA409" s="3"/>
      <c r="IB409" s="3"/>
      <c r="IC409" s="3"/>
      <c r="ID409" s="3"/>
      <c r="IE409" s="3"/>
      <c r="IF409" s="3"/>
      <c r="IG409" s="3"/>
      <c r="IH409" s="3"/>
      <c r="II409" s="3"/>
      <c r="IJ409" s="3"/>
      <c r="IK409" s="3"/>
      <c r="IL409" s="3"/>
      <c r="IM409" s="3"/>
      <c r="IN409" s="3"/>
      <c r="IO409" s="3"/>
      <c r="IP409" s="3"/>
      <c r="IQ409" s="3"/>
      <c r="IR409" s="3"/>
      <c r="IS409" s="3"/>
      <c r="IT409" s="3"/>
      <c r="IU409" s="3"/>
      <c r="IV409" s="3"/>
      <c r="IW409" s="3"/>
      <c r="IX409" s="3"/>
      <c r="IY409" s="3"/>
      <c r="IZ409" s="3"/>
      <c r="JA409" s="3"/>
      <c r="JB409" s="3"/>
      <c r="JC409" s="3"/>
      <c r="JD409" s="3"/>
      <c r="JE409" s="3"/>
      <c r="JF409" s="3"/>
      <c r="JG409" s="3"/>
      <c r="JH409" s="3"/>
      <c r="JI409" s="3"/>
      <c r="JJ409" s="3"/>
      <c r="JK409" s="3"/>
      <c r="JL409" s="3"/>
      <c r="JM409" s="3"/>
      <c r="JN409" s="3"/>
      <c r="JO409" s="3"/>
      <c r="JP409" s="3"/>
      <c r="JQ409" s="3"/>
      <c r="JR409" s="3"/>
      <c r="JS409" s="3"/>
      <c r="JT409" s="3"/>
      <c r="JU409" s="3"/>
      <c r="JV409" s="3"/>
      <c r="JW409" s="3"/>
      <c r="JX409" s="3"/>
      <c r="JY409" s="3"/>
      <c r="JZ409" s="3"/>
      <c r="KA409" s="3"/>
      <c r="KB409" s="3"/>
      <c r="KC409" s="3"/>
      <c r="KD409" s="3"/>
      <c r="KE409" s="3"/>
      <c r="KF409" s="3"/>
      <c r="KG409" s="3"/>
      <c r="KH409" s="3"/>
      <c r="KI409" s="3"/>
      <c r="KJ409" s="3"/>
      <c r="KK409" s="3"/>
      <c r="KL409" s="3"/>
      <c r="KM409" s="3"/>
      <c r="KN409" s="3"/>
      <c r="KO409" s="3"/>
      <c r="KP409" s="3"/>
      <c r="KQ409" s="3"/>
      <c r="KR409" s="3"/>
      <c r="KS409" s="3"/>
      <c r="KT409" s="3"/>
      <c r="KU409" s="3"/>
      <c r="KV409" s="3"/>
      <c r="KW409" s="3"/>
      <c r="KX409" s="3"/>
      <c r="KY409" s="3"/>
      <c r="KZ409" s="3"/>
      <c r="LA409" s="3"/>
      <c r="LB409" s="3"/>
      <c r="LC409" s="3"/>
      <c r="LD409" s="3"/>
      <c r="LE409" s="3"/>
      <c r="LF409" s="3"/>
      <c r="LG409" s="3"/>
      <c r="LH409" s="3"/>
      <c r="LI409" s="3"/>
      <c r="LJ409" s="3"/>
      <c r="LK409" s="3"/>
      <c r="LL409" s="3"/>
      <c r="LM409" s="3"/>
      <c r="LN409" s="3"/>
      <c r="LO409" s="3"/>
      <c r="LP409" s="3"/>
      <c r="LQ409" s="3"/>
      <c r="LR409" s="3"/>
      <c r="LS409" s="3"/>
      <c r="LT409" s="3"/>
      <c r="LU409" s="3"/>
      <c r="LV409" s="3"/>
      <c r="LW409" s="3"/>
      <c r="LX409" s="3"/>
      <c r="LY409" s="3"/>
      <c r="LZ409" s="3"/>
      <c r="MA409" s="3"/>
      <c r="MB409" s="3"/>
      <c r="MC409" s="3"/>
      <c r="MD409" s="3"/>
      <c r="ME409" s="3"/>
      <c r="MF409" s="3"/>
      <c r="MG409" s="3"/>
      <c r="MH409" s="3"/>
      <c r="MI409" s="3"/>
      <c r="MJ409" s="3"/>
      <c r="MK409" s="3"/>
      <c r="ML409" s="3"/>
      <c r="MM409" s="3"/>
      <c r="MN409" s="3"/>
      <c r="MO409" s="3"/>
      <c r="MP409" s="3"/>
      <c r="MQ409" s="3"/>
      <c r="MR409" s="3"/>
      <c r="MS409" s="3"/>
      <c r="MT409" s="3"/>
      <c r="MU409" s="3"/>
      <c r="MV409" s="3"/>
      <c r="MW409" s="3"/>
      <c r="MX409" s="3"/>
      <c r="MY409" s="3"/>
      <c r="MZ409" s="3"/>
      <c r="NA409" s="3"/>
      <c r="NB409" s="3"/>
      <c r="NC409" s="3"/>
      <c r="ND409" s="3"/>
      <c r="NE409" s="3"/>
      <c r="NF409" s="3"/>
      <c r="NG409" s="3"/>
      <c r="NH409" s="3"/>
      <c r="NI409" s="3"/>
      <c r="NJ409" s="3"/>
      <c r="NK409" s="3"/>
      <c r="NL409" s="3"/>
      <c r="NM409" s="3"/>
      <c r="NN409" s="3"/>
      <c r="NO409" s="3"/>
      <c r="NP409" s="3"/>
      <c r="NQ409" s="3"/>
      <c r="NR409" s="3"/>
      <c r="NS409" s="3"/>
      <c r="NT409" s="3"/>
      <c r="NU409" s="3"/>
      <c r="NV409" s="3"/>
      <c r="NW409" s="3"/>
      <c r="NX409" s="3"/>
      <c r="NY409" s="3"/>
      <c r="NZ409" s="3"/>
      <c r="OA409" s="3"/>
      <c r="OB409" s="3"/>
      <c r="OC409" s="3"/>
      <c r="OD409" s="3"/>
      <c r="OE409" s="3"/>
      <c r="OF409" s="3"/>
      <c r="OG409" s="3"/>
      <c r="OH409" s="3"/>
      <c r="OI409" s="3"/>
      <c r="OJ409" s="3"/>
      <c r="OK409" s="3"/>
      <c r="OL409" s="3"/>
      <c r="OM409" s="3"/>
      <c r="ON409" s="3"/>
      <c r="OO409" s="3"/>
      <c r="OP409" s="3"/>
      <c r="OQ409" s="3"/>
      <c r="OR409" s="3"/>
      <c r="OS409" s="3"/>
      <c r="OT409" s="3"/>
      <c r="OU409" s="3"/>
      <c r="OV409" s="3"/>
      <c r="OW409" s="3"/>
      <c r="OX409" s="3"/>
      <c r="OY409" s="3"/>
      <c r="OZ409" s="3"/>
      <c r="PA409" s="3"/>
      <c r="PB409" s="3"/>
      <c r="PC409" s="3"/>
      <c r="PD409" s="3"/>
      <c r="PE409" s="3"/>
    </row>
    <row r="410" spans="1:421" s="469" customFormat="1" ht="111" customHeight="1">
      <c r="A410" s="677">
        <v>69</v>
      </c>
      <c r="B410" s="600">
        <v>7000024508</v>
      </c>
      <c r="C410" s="600">
        <v>2560</v>
      </c>
      <c r="D410" s="600">
        <v>130</v>
      </c>
      <c r="E410" s="600">
        <v>50</v>
      </c>
      <c r="F410" s="600" t="s">
        <v>528</v>
      </c>
      <c r="G410" s="599">
        <v>100044246</v>
      </c>
      <c r="H410" s="321"/>
      <c r="I410" s="322"/>
      <c r="J410" s="321"/>
      <c r="K410" s="320"/>
      <c r="L410" s="600" t="s">
        <v>602</v>
      </c>
      <c r="M410" s="600" t="s">
        <v>219</v>
      </c>
      <c r="N410" s="600">
        <v>40</v>
      </c>
      <c r="O410" s="465"/>
      <c r="P410" s="601">
        <v>18</v>
      </c>
      <c r="Q410" s="318" t="str">
        <f t="shared" si="61"/>
        <v>INCLUDED</v>
      </c>
      <c r="R410" s="318" t="str">
        <f t="shared" si="50"/>
        <v>INCLUDED</v>
      </c>
      <c r="S410" s="318" t="str">
        <f t="shared" si="62"/>
        <v>INCLUDED</v>
      </c>
      <c r="T410" s="466">
        <f t="shared" si="52"/>
        <v>0</v>
      </c>
      <c r="U410" s="300">
        <f t="shared" si="53"/>
        <v>0</v>
      </c>
      <c r="V410" s="371">
        <f>Discount!$J$36</f>
        <v>0</v>
      </c>
      <c r="W410" s="300">
        <f t="shared" si="54"/>
        <v>0</v>
      </c>
      <c r="X410" s="301">
        <f t="shared" si="55"/>
        <v>0</v>
      </c>
      <c r="Y410" s="467">
        <f t="shared" si="56"/>
        <v>0</v>
      </c>
      <c r="Z410" s="546">
        <f t="shared" si="57"/>
        <v>0</v>
      </c>
      <c r="AA410" s="467">
        <f t="shared" si="58"/>
        <v>0</v>
      </c>
      <c r="AB410" s="468">
        <f t="shared" si="59"/>
        <v>0</v>
      </c>
      <c r="AC410" s="467">
        <f t="shared" si="60"/>
        <v>0</v>
      </c>
      <c r="AD410" s="468"/>
      <c r="AE410" s="550"/>
      <c r="AF410" s="6"/>
      <c r="AG410" s="6"/>
      <c r="AH410" s="6"/>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c r="FN410" s="3"/>
      <c r="FO410" s="3"/>
      <c r="FP410" s="3"/>
      <c r="FQ410" s="3"/>
      <c r="FR410" s="3"/>
      <c r="FS410" s="3"/>
      <c r="FT410" s="3"/>
      <c r="FU410" s="3"/>
      <c r="FV410" s="3"/>
      <c r="FW410" s="3"/>
      <c r="FX410" s="3"/>
      <c r="FY410" s="3"/>
      <c r="FZ410" s="3"/>
      <c r="GA410" s="3"/>
      <c r="GB410" s="3"/>
      <c r="GC410" s="3"/>
      <c r="GD410" s="3"/>
      <c r="GE410" s="3"/>
      <c r="GF410" s="3"/>
      <c r="GG410" s="3"/>
      <c r="GH410" s="3"/>
      <c r="GI410" s="3"/>
      <c r="GJ410" s="3"/>
      <c r="GK410" s="3"/>
      <c r="GL410" s="3"/>
      <c r="GM410" s="3"/>
      <c r="GN410" s="3"/>
      <c r="GO410" s="3"/>
      <c r="GP410" s="3"/>
      <c r="GQ410" s="3"/>
      <c r="GR410" s="3"/>
      <c r="GS410" s="3"/>
      <c r="GT410" s="3"/>
      <c r="GU410" s="3"/>
      <c r="GV410" s="3"/>
      <c r="GW410" s="3"/>
      <c r="GX410" s="3"/>
      <c r="GY410" s="3"/>
      <c r="GZ410" s="3"/>
      <c r="HA410" s="3"/>
      <c r="HB410" s="3"/>
      <c r="HC410" s="3"/>
      <c r="HD410" s="3"/>
      <c r="HE410" s="3"/>
      <c r="HF410" s="3"/>
      <c r="HG410" s="3"/>
      <c r="HH410" s="3"/>
      <c r="HI410" s="3"/>
      <c r="HJ410" s="3"/>
      <c r="HK410" s="3"/>
      <c r="HL410" s="3"/>
      <c r="HM410" s="3"/>
      <c r="HN410" s="3"/>
      <c r="HO410" s="3"/>
      <c r="HP410" s="3"/>
      <c r="HQ410" s="3"/>
      <c r="HR410" s="3"/>
      <c r="HS410" s="3"/>
      <c r="HT410" s="3"/>
      <c r="HU410" s="3"/>
      <c r="HV410" s="3"/>
      <c r="HW410" s="3"/>
      <c r="HX410" s="3"/>
      <c r="HY410" s="3"/>
      <c r="HZ410" s="3"/>
      <c r="IA410" s="3"/>
      <c r="IB410" s="3"/>
      <c r="IC410" s="3"/>
      <c r="ID410" s="3"/>
      <c r="IE410" s="3"/>
      <c r="IF410" s="3"/>
      <c r="IG410" s="3"/>
      <c r="IH410" s="3"/>
      <c r="II410" s="3"/>
      <c r="IJ410" s="3"/>
      <c r="IK410" s="3"/>
      <c r="IL410" s="3"/>
      <c r="IM410" s="3"/>
      <c r="IN410" s="3"/>
      <c r="IO410" s="3"/>
      <c r="IP410" s="3"/>
      <c r="IQ410" s="3"/>
      <c r="IR410" s="3"/>
      <c r="IS410" s="3"/>
      <c r="IT410" s="3"/>
      <c r="IU410" s="3"/>
      <c r="IV410" s="3"/>
      <c r="IW410" s="3"/>
      <c r="IX410" s="3"/>
      <c r="IY410" s="3"/>
      <c r="IZ410" s="3"/>
      <c r="JA410" s="3"/>
      <c r="JB410" s="3"/>
      <c r="JC410" s="3"/>
      <c r="JD410" s="3"/>
      <c r="JE410" s="3"/>
      <c r="JF410" s="3"/>
      <c r="JG410" s="3"/>
      <c r="JH410" s="3"/>
      <c r="JI410" s="3"/>
      <c r="JJ410" s="3"/>
      <c r="JK410" s="3"/>
      <c r="JL410" s="3"/>
      <c r="JM410" s="3"/>
      <c r="JN410" s="3"/>
      <c r="JO410" s="3"/>
      <c r="JP410" s="3"/>
      <c r="JQ410" s="3"/>
      <c r="JR410" s="3"/>
      <c r="JS410" s="3"/>
      <c r="JT410" s="3"/>
      <c r="JU410" s="3"/>
      <c r="JV410" s="3"/>
      <c r="JW410" s="3"/>
      <c r="JX410" s="3"/>
      <c r="JY410" s="3"/>
      <c r="JZ410" s="3"/>
      <c r="KA410" s="3"/>
      <c r="KB410" s="3"/>
      <c r="KC410" s="3"/>
      <c r="KD410" s="3"/>
      <c r="KE410" s="3"/>
      <c r="KF410" s="3"/>
      <c r="KG410" s="3"/>
      <c r="KH410" s="3"/>
      <c r="KI410" s="3"/>
      <c r="KJ410" s="3"/>
      <c r="KK410" s="3"/>
      <c r="KL410" s="3"/>
      <c r="KM410" s="3"/>
      <c r="KN410" s="3"/>
      <c r="KO410" s="3"/>
      <c r="KP410" s="3"/>
      <c r="KQ410" s="3"/>
      <c r="KR410" s="3"/>
      <c r="KS410" s="3"/>
      <c r="KT410" s="3"/>
      <c r="KU410" s="3"/>
      <c r="KV410" s="3"/>
      <c r="KW410" s="3"/>
      <c r="KX410" s="3"/>
      <c r="KY410" s="3"/>
      <c r="KZ410" s="3"/>
      <c r="LA410" s="3"/>
      <c r="LB410" s="3"/>
      <c r="LC410" s="3"/>
      <c r="LD410" s="3"/>
      <c r="LE410" s="3"/>
      <c r="LF410" s="3"/>
      <c r="LG410" s="3"/>
      <c r="LH410" s="3"/>
      <c r="LI410" s="3"/>
      <c r="LJ410" s="3"/>
      <c r="LK410" s="3"/>
      <c r="LL410" s="3"/>
      <c r="LM410" s="3"/>
      <c r="LN410" s="3"/>
      <c r="LO410" s="3"/>
      <c r="LP410" s="3"/>
      <c r="LQ410" s="3"/>
      <c r="LR410" s="3"/>
      <c r="LS410" s="3"/>
      <c r="LT410" s="3"/>
      <c r="LU410" s="3"/>
      <c r="LV410" s="3"/>
      <c r="LW410" s="3"/>
      <c r="LX410" s="3"/>
      <c r="LY410" s="3"/>
      <c r="LZ410" s="3"/>
      <c r="MA410" s="3"/>
      <c r="MB410" s="3"/>
      <c r="MC410" s="3"/>
      <c r="MD410" s="3"/>
      <c r="ME410" s="3"/>
      <c r="MF410" s="3"/>
      <c r="MG410" s="3"/>
      <c r="MH410" s="3"/>
      <c r="MI410" s="3"/>
      <c r="MJ410" s="3"/>
      <c r="MK410" s="3"/>
      <c r="ML410" s="3"/>
      <c r="MM410" s="3"/>
      <c r="MN410" s="3"/>
      <c r="MO410" s="3"/>
      <c r="MP410" s="3"/>
      <c r="MQ410" s="3"/>
      <c r="MR410" s="3"/>
      <c r="MS410" s="3"/>
      <c r="MT410" s="3"/>
      <c r="MU410" s="3"/>
      <c r="MV410" s="3"/>
      <c r="MW410" s="3"/>
      <c r="MX410" s="3"/>
      <c r="MY410" s="3"/>
      <c r="MZ410" s="3"/>
      <c r="NA410" s="3"/>
      <c r="NB410" s="3"/>
      <c r="NC410" s="3"/>
      <c r="ND410" s="3"/>
      <c r="NE410" s="3"/>
      <c r="NF410" s="3"/>
      <c r="NG410" s="3"/>
      <c r="NH410" s="3"/>
      <c r="NI410" s="3"/>
      <c r="NJ410" s="3"/>
      <c r="NK410" s="3"/>
      <c r="NL410" s="3"/>
      <c r="NM410" s="3"/>
      <c r="NN410" s="3"/>
      <c r="NO410" s="3"/>
      <c r="NP410" s="3"/>
      <c r="NQ410" s="3"/>
      <c r="NR410" s="3"/>
      <c r="NS410" s="3"/>
      <c r="NT410" s="3"/>
      <c r="NU410" s="3"/>
      <c r="NV410" s="3"/>
      <c r="NW410" s="3"/>
      <c r="NX410" s="3"/>
      <c r="NY410" s="3"/>
      <c r="NZ410" s="3"/>
      <c r="OA410" s="3"/>
      <c r="OB410" s="3"/>
      <c r="OC410" s="3"/>
      <c r="OD410" s="3"/>
      <c r="OE410" s="3"/>
      <c r="OF410" s="3"/>
      <c r="OG410" s="3"/>
      <c r="OH410" s="3"/>
      <c r="OI410" s="3"/>
      <c r="OJ410" s="3"/>
      <c r="OK410" s="3"/>
      <c r="OL410" s="3"/>
      <c r="OM410" s="3"/>
      <c r="ON410" s="3"/>
      <c r="OO410" s="3"/>
      <c r="OP410" s="3"/>
      <c r="OQ410" s="3"/>
      <c r="OR410" s="3"/>
      <c r="OS410" s="3"/>
      <c r="OT410" s="3"/>
      <c r="OU410" s="3"/>
      <c r="OV410" s="3"/>
      <c r="OW410" s="3"/>
      <c r="OX410" s="3"/>
      <c r="OY410" s="3"/>
      <c r="OZ410" s="3"/>
      <c r="PA410" s="3"/>
      <c r="PB410" s="3"/>
      <c r="PC410" s="3"/>
      <c r="PD410" s="3"/>
      <c r="PE410" s="3"/>
    </row>
    <row r="411" spans="1:421" s="469" customFormat="1" ht="111" customHeight="1">
      <c r="A411" s="677">
        <v>70</v>
      </c>
      <c r="B411" s="600">
        <v>7000024508</v>
      </c>
      <c r="C411" s="600">
        <v>2560</v>
      </c>
      <c r="D411" s="600">
        <v>130</v>
      </c>
      <c r="E411" s="600">
        <v>60</v>
      </c>
      <c r="F411" s="600" t="s">
        <v>528</v>
      </c>
      <c r="G411" s="599">
        <v>100044247</v>
      </c>
      <c r="H411" s="321"/>
      <c r="I411" s="322"/>
      <c r="J411" s="321"/>
      <c r="K411" s="320"/>
      <c r="L411" s="600" t="s">
        <v>603</v>
      </c>
      <c r="M411" s="600" t="s">
        <v>219</v>
      </c>
      <c r="N411" s="600">
        <v>18</v>
      </c>
      <c r="O411" s="465"/>
      <c r="P411" s="601">
        <v>18</v>
      </c>
      <c r="Q411" s="318" t="str">
        <f t="shared" si="61"/>
        <v>INCLUDED</v>
      </c>
      <c r="R411" s="318" t="str">
        <f t="shared" si="50"/>
        <v>INCLUDED</v>
      </c>
      <c r="S411" s="318" t="str">
        <f t="shared" si="62"/>
        <v>INCLUDED</v>
      </c>
      <c r="T411" s="466">
        <f t="shared" si="52"/>
        <v>0</v>
      </c>
      <c r="U411" s="300">
        <f t="shared" si="53"/>
        <v>0</v>
      </c>
      <c r="V411" s="371">
        <f>Discount!$J$36</f>
        <v>0</v>
      </c>
      <c r="W411" s="300">
        <f t="shared" si="54"/>
        <v>0</v>
      </c>
      <c r="X411" s="301">
        <f t="shared" si="55"/>
        <v>0</v>
      </c>
      <c r="Y411" s="467">
        <f t="shared" si="56"/>
        <v>0</v>
      </c>
      <c r="Z411" s="546">
        <f t="shared" si="57"/>
        <v>0</v>
      </c>
      <c r="AA411" s="467">
        <f t="shared" si="58"/>
        <v>0</v>
      </c>
      <c r="AB411" s="468">
        <f t="shared" si="59"/>
        <v>0</v>
      </c>
      <c r="AC411" s="467">
        <f t="shared" si="60"/>
        <v>0</v>
      </c>
      <c r="AD411" s="468"/>
      <c r="AE411" s="550"/>
      <c r="AF411" s="6"/>
      <c r="AG411" s="6"/>
      <c r="AH411" s="6"/>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c r="FN411" s="3"/>
      <c r="FO411" s="3"/>
      <c r="FP411" s="3"/>
      <c r="FQ411" s="3"/>
      <c r="FR411" s="3"/>
      <c r="FS411" s="3"/>
      <c r="FT411" s="3"/>
      <c r="FU411" s="3"/>
      <c r="FV411" s="3"/>
      <c r="FW411" s="3"/>
      <c r="FX411" s="3"/>
      <c r="FY411" s="3"/>
      <c r="FZ411" s="3"/>
      <c r="GA411" s="3"/>
      <c r="GB411" s="3"/>
      <c r="GC411" s="3"/>
      <c r="GD411" s="3"/>
      <c r="GE411" s="3"/>
      <c r="GF411" s="3"/>
      <c r="GG411" s="3"/>
      <c r="GH411" s="3"/>
      <c r="GI411" s="3"/>
      <c r="GJ411" s="3"/>
      <c r="GK411" s="3"/>
      <c r="GL411" s="3"/>
      <c r="GM411" s="3"/>
      <c r="GN411" s="3"/>
      <c r="GO411" s="3"/>
      <c r="GP411" s="3"/>
      <c r="GQ411" s="3"/>
      <c r="GR411" s="3"/>
      <c r="GS411" s="3"/>
      <c r="GT411" s="3"/>
      <c r="GU411" s="3"/>
      <c r="GV411" s="3"/>
      <c r="GW411" s="3"/>
      <c r="GX411" s="3"/>
      <c r="GY411" s="3"/>
      <c r="GZ411" s="3"/>
      <c r="HA411" s="3"/>
      <c r="HB411" s="3"/>
      <c r="HC411" s="3"/>
      <c r="HD411" s="3"/>
      <c r="HE411" s="3"/>
      <c r="HF411" s="3"/>
      <c r="HG411" s="3"/>
      <c r="HH411" s="3"/>
      <c r="HI411" s="3"/>
      <c r="HJ411" s="3"/>
      <c r="HK411" s="3"/>
      <c r="HL411" s="3"/>
      <c r="HM411" s="3"/>
      <c r="HN411" s="3"/>
      <c r="HO411" s="3"/>
      <c r="HP411" s="3"/>
      <c r="HQ411" s="3"/>
      <c r="HR411" s="3"/>
      <c r="HS411" s="3"/>
      <c r="HT411" s="3"/>
      <c r="HU411" s="3"/>
      <c r="HV411" s="3"/>
      <c r="HW411" s="3"/>
      <c r="HX411" s="3"/>
      <c r="HY411" s="3"/>
      <c r="HZ411" s="3"/>
      <c r="IA411" s="3"/>
      <c r="IB411" s="3"/>
      <c r="IC411" s="3"/>
      <c r="ID411" s="3"/>
      <c r="IE411" s="3"/>
      <c r="IF411" s="3"/>
      <c r="IG411" s="3"/>
      <c r="IH411" s="3"/>
      <c r="II411" s="3"/>
      <c r="IJ411" s="3"/>
      <c r="IK411" s="3"/>
      <c r="IL411" s="3"/>
      <c r="IM411" s="3"/>
      <c r="IN411" s="3"/>
      <c r="IO411" s="3"/>
      <c r="IP411" s="3"/>
      <c r="IQ411" s="3"/>
      <c r="IR411" s="3"/>
      <c r="IS411" s="3"/>
      <c r="IT411" s="3"/>
      <c r="IU411" s="3"/>
      <c r="IV411" s="3"/>
      <c r="IW411" s="3"/>
      <c r="IX411" s="3"/>
      <c r="IY411" s="3"/>
      <c r="IZ411" s="3"/>
      <c r="JA411" s="3"/>
      <c r="JB411" s="3"/>
      <c r="JC411" s="3"/>
      <c r="JD411" s="3"/>
      <c r="JE411" s="3"/>
      <c r="JF411" s="3"/>
      <c r="JG411" s="3"/>
      <c r="JH411" s="3"/>
      <c r="JI411" s="3"/>
      <c r="JJ411" s="3"/>
      <c r="JK411" s="3"/>
      <c r="JL411" s="3"/>
      <c r="JM411" s="3"/>
      <c r="JN411" s="3"/>
      <c r="JO411" s="3"/>
      <c r="JP411" s="3"/>
      <c r="JQ411" s="3"/>
      <c r="JR411" s="3"/>
      <c r="JS411" s="3"/>
      <c r="JT411" s="3"/>
      <c r="JU411" s="3"/>
      <c r="JV411" s="3"/>
      <c r="JW411" s="3"/>
      <c r="JX411" s="3"/>
      <c r="JY411" s="3"/>
      <c r="JZ411" s="3"/>
      <c r="KA411" s="3"/>
      <c r="KB411" s="3"/>
      <c r="KC411" s="3"/>
      <c r="KD411" s="3"/>
      <c r="KE411" s="3"/>
      <c r="KF411" s="3"/>
      <c r="KG411" s="3"/>
      <c r="KH411" s="3"/>
      <c r="KI411" s="3"/>
      <c r="KJ411" s="3"/>
      <c r="KK411" s="3"/>
      <c r="KL411" s="3"/>
      <c r="KM411" s="3"/>
      <c r="KN411" s="3"/>
      <c r="KO411" s="3"/>
      <c r="KP411" s="3"/>
      <c r="KQ411" s="3"/>
      <c r="KR411" s="3"/>
      <c r="KS411" s="3"/>
      <c r="KT411" s="3"/>
      <c r="KU411" s="3"/>
      <c r="KV411" s="3"/>
      <c r="KW411" s="3"/>
      <c r="KX411" s="3"/>
      <c r="KY411" s="3"/>
      <c r="KZ411" s="3"/>
      <c r="LA411" s="3"/>
      <c r="LB411" s="3"/>
      <c r="LC411" s="3"/>
      <c r="LD411" s="3"/>
      <c r="LE411" s="3"/>
      <c r="LF411" s="3"/>
      <c r="LG411" s="3"/>
      <c r="LH411" s="3"/>
      <c r="LI411" s="3"/>
      <c r="LJ411" s="3"/>
      <c r="LK411" s="3"/>
      <c r="LL411" s="3"/>
      <c r="LM411" s="3"/>
      <c r="LN411" s="3"/>
      <c r="LO411" s="3"/>
      <c r="LP411" s="3"/>
      <c r="LQ411" s="3"/>
      <c r="LR411" s="3"/>
      <c r="LS411" s="3"/>
      <c r="LT411" s="3"/>
      <c r="LU411" s="3"/>
      <c r="LV411" s="3"/>
      <c r="LW411" s="3"/>
      <c r="LX411" s="3"/>
      <c r="LY411" s="3"/>
      <c r="LZ411" s="3"/>
      <c r="MA411" s="3"/>
      <c r="MB411" s="3"/>
      <c r="MC411" s="3"/>
      <c r="MD411" s="3"/>
      <c r="ME411" s="3"/>
      <c r="MF411" s="3"/>
      <c r="MG411" s="3"/>
      <c r="MH411" s="3"/>
      <c r="MI411" s="3"/>
      <c r="MJ411" s="3"/>
      <c r="MK411" s="3"/>
      <c r="ML411" s="3"/>
      <c r="MM411" s="3"/>
      <c r="MN411" s="3"/>
      <c r="MO411" s="3"/>
      <c r="MP411" s="3"/>
      <c r="MQ411" s="3"/>
      <c r="MR411" s="3"/>
      <c r="MS411" s="3"/>
      <c r="MT411" s="3"/>
      <c r="MU411" s="3"/>
      <c r="MV411" s="3"/>
      <c r="MW411" s="3"/>
      <c r="MX411" s="3"/>
      <c r="MY411" s="3"/>
      <c r="MZ411" s="3"/>
      <c r="NA411" s="3"/>
      <c r="NB411" s="3"/>
      <c r="NC411" s="3"/>
      <c r="ND411" s="3"/>
      <c r="NE411" s="3"/>
      <c r="NF411" s="3"/>
      <c r="NG411" s="3"/>
      <c r="NH411" s="3"/>
      <c r="NI411" s="3"/>
      <c r="NJ411" s="3"/>
      <c r="NK411" s="3"/>
      <c r="NL411" s="3"/>
      <c r="NM411" s="3"/>
      <c r="NN411" s="3"/>
      <c r="NO411" s="3"/>
      <c r="NP411" s="3"/>
      <c r="NQ411" s="3"/>
      <c r="NR411" s="3"/>
      <c r="NS411" s="3"/>
      <c r="NT411" s="3"/>
      <c r="NU411" s="3"/>
      <c r="NV411" s="3"/>
      <c r="NW411" s="3"/>
      <c r="NX411" s="3"/>
      <c r="NY411" s="3"/>
      <c r="NZ411" s="3"/>
      <c r="OA411" s="3"/>
      <c r="OB411" s="3"/>
      <c r="OC411" s="3"/>
      <c r="OD411" s="3"/>
      <c r="OE411" s="3"/>
      <c r="OF411" s="3"/>
      <c r="OG411" s="3"/>
      <c r="OH411" s="3"/>
      <c r="OI411" s="3"/>
      <c r="OJ411" s="3"/>
      <c r="OK411" s="3"/>
      <c r="OL411" s="3"/>
      <c r="OM411" s="3"/>
      <c r="ON411" s="3"/>
      <c r="OO411" s="3"/>
      <c r="OP411" s="3"/>
      <c r="OQ411" s="3"/>
      <c r="OR411" s="3"/>
      <c r="OS411" s="3"/>
      <c r="OT411" s="3"/>
      <c r="OU411" s="3"/>
      <c r="OV411" s="3"/>
      <c r="OW411" s="3"/>
      <c r="OX411" s="3"/>
      <c r="OY411" s="3"/>
      <c r="OZ411" s="3"/>
      <c r="PA411" s="3"/>
      <c r="PB411" s="3"/>
      <c r="PC411" s="3"/>
      <c r="PD411" s="3"/>
      <c r="PE411" s="3"/>
    </row>
    <row r="412" spans="1:421" s="469" customFormat="1" ht="111" customHeight="1">
      <c r="A412" s="677">
        <v>71</v>
      </c>
      <c r="B412" s="600">
        <v>7000024508</v>
      </c>
      <c r="C412" s="600">
        <v>2560</v>
      </c>
      <c r="D412" s="600">
        <v>130</v>
      </c>
      <c r="E412" s="600">
        <v>70</v>
      </c>
      <c r="F412" s="600" t="s">
        <v>528</v>
      </c>
      <c r="G412" s="599">
        <v>100044248</v>
      </c>
      <c r="H412" s="321"/>
      <c r="I412" s="322"/>
      <c r="J412" s="321"/>
      <c r="K412" s="320"/>
      <c r="L412" s="600" t="s">
        <v>604</v>
      </c>
      <c r="M412" s="600" t="s">
        <v>219</v>
      </c>
      <c r="N412" s="600">
        <v>107</v>
      </c>
      <c r="O412" s="465"/>
      <c r="P412" s="601">
        <v>18</v>
      </c>
      <c r="Q412" s="318" t="str">
        <f t="shared" si="61"/>
        <v>INCLUDED</v>
      </c>
      <c r="R412" s="318" t="str">
        <f t="shared" si="50"/>
        <v>INCLUDED</v>
      </c>
      <c r="S412" s="318" t="str">
        <f t="shared" si="62"/>
        <v>INCLUDED</v>
      </c>
      <c r="T412" s="466">
        <f t="shared" si="52"/>
        <v>0</v>
      </c>
      <c r="U412" s="300">
        <f t="shared" si="53"/>
        <v>0</v>
      </c>
      <c r="V412" s="371">
        <f>Discount!$J$36</f>
        <v>0</v>
      </c>
      <c r="W412" s="300">
        <f t="shared" si="54"/>
        <v>0</v>
      </c>
      <c r="X412" s="301">
        <f t="shared" si="55"/>
        <v>0</v>
      </c>
      <c r="Y412" s="467">
        <f t="shared" si="56"/>
        <v>0</v>
      </c>
      <c r="Z412" s="546">
        <f t="shared" si="57"/>
        <v>0</v>
      </c>
      <c r="AA412" s="467">
        <f t="shared" si="58"/>
        <v>0</v>
      </c>
      <c r="AB412" s="468">
        <f t="shared" si="59"/>
        <v>0</v>
      </c>
      <c r="AC412" s="467">
        <f t="shared" si="60"/>
        <v>0</v>
      </c>
      <c r="AD412" s="468"/>
      <c r="AE412" s="550"/>
      <c r="AF412" s="6"/>
      <c r="AG412" s="6"/>
      <c r="AH412" s="6"/>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c r="FN412" s="3"/>
      <c r="FO412" s="3"/>
      <c r="FP412" s="3"/>
      <c r="FQ412" s="3"/>
      <c r="FR412" s="3"/>
      <c r="FS412" s="3"/>
      <c r="FT412" s="3"/>
      <c r="FU412" s="3"/>
      <c r="FV412" s="3"/>
      <c r="FW412" s="3"/>
      <c r="FX412" s="3"/>
      <c r="FY412" s="3"/>
      <c r="FZ412" s="3"/>
      <c r="GA412" s="3"/>
      <c r="GB412" s="3"/>
      <c r="GC412" s="3"/>
      <c r="GD412" s="3"/>
      <c r="GE412" s="3"/>
      <c r="GF412" s="3"/>
      <c r="GG412" s="3"/>
      <c r="GH412" s="3"/>
      <c r="GI412" s="3"/>
      <c r="GJ412" s="3"/>
      <c r="GK412" s="3"/>
      <c r="GL412" s="3"/>
      <c r="GM412" s="3"/>
      <c r="GN412" s="3"/>
      <c r="GO412" s="3"/>
      <c r="GP412" s="3"/>
      <c r="GQ412" s="3"/>
      <c r="GR412" s="3"/>
      <c r="GS412" s="3"/>
      <c r="GT412" s="3"/>
      <c r="GU412" s="3"/>
      <c r="GV412" s="3"/>
      <c r="GW412" s="3"/>
      <c r="GX412" s="3"/>
      <c r="GY412" s="3"/>
      <c r="GZ412" s="3"/>
      <c r="HA412" s="3"/>
      <c r="HB412" s="3"/>
      <c r="HC412" s="3"/>
      <c r="HD412" s="3"/>
      <c r="HE412" s="3"/>
      <c r="HF412" s="3"/>
      <c r="HG412" s="3"/>
      <c r="HH412" s="3"/>
      <c r="HI412" s="3"/>
      <c r="HJ412" s="3"/>
      <c r="HK412" s="3"/>
      <c r="HL412" s="3"/>
      <c r="HM412" s="3"/>
      <c r="HN412" s="3"/>
      <c r="HO412" s="3"/>
      <c r="HP412" s="3"/>
      <c r="HQ412" s="3"/>
      <c r="HR412" s="3"/>
      <c r="HS412" s="3"/>
      <c r="HT412" s="3"/>
      <c r="HU412" s="3"/>
      <c r="HV412" s="3"/>
      <c r="HW412" s="3"/>
      <c r="HX412" s="3"/>
      <c r="HY412" s="3"/>
      <c r="HZ412" s="3"/>
      <c r="IA412" s="3"/>
      <c r="IB412" s="3"/>
      <c r="IC412" s="3"/>
      <c r="ID412" s="3"/>
      <c r="IE412" s="3"/>
      <c r="IF412" s="3"/>
      <c r="IG412" s="3"/>
      <c r="IH412" s="3"/>
      <c r="II412" s="3"/>
      <c r="IJ412" s="3"/>
      <c r="IK412" s="3"/>
      <c r="IL412" s="3"/>
      <c r="IM412" s="3"/>
      <c r="IN412" s="3"/>
      <c r="IO412" s="3"/>
      <c r="IP412" s="3"/>
      <c r="IQ412" s="3"/>
      <c r="IR412" s="3"/>
      <c r="IS412" s="3"/>
      <c r="IT412" s="3"/>
      <c r="IU412" s="3"/>
      <c r="IV412" s="3"/>
      <c r="IW412" s="3"/>
      <c r="IX412" s="3"/>
      <c r="IY412" s="3"/>
      <c r="IZ412" s="3"/>
      <c r="JA412" s="3"/>
      <c r="JB412" s="3"/>
      <c r="JC412" s="3"/>
      <c r="JD412" s="3"/>
      <c r="JE412" s="3"/>
      <c r="JF412" s="3"/>
      <c r="JG412" s="3"/>
      <c r="JH412" s="3"/>
      <c r="JI412" s="3"/>
      <c r="JJ412" s="3"/>
      <c r="JK412" s="3"/>
      <c r="JL412" s="3"/>
      <c r="JM412" s="3"/>
      <c r="JN412" s="3"/>
      <c r="JO412" s="3"/>
      <c r="JP412" s="3"/>
      <c r="JQ412" s="3"/>
      <c r="JR412" s="3"/>
      <c r="JS412" s="3"/>
      <c r="JT412" s="3"/>
      <c r="JU412" s="3"/>
      <c r="JV412" s="3"/>
      <c r="JW412" s="3"/>
      <c r="JX412" s="3"/>
      <c r="JY412" s="3"/>
      <c r="JZ412" s="3"/>
      <c r="KA412" s="3"/>
      <c r="KB412" s="3"/>
      <c r="KC412" s="3"/>
      <c r="KD412" s="3"/>
      <c r="KE412" s="3"/>
      <c r="KF412" s="3"/>
      <c r="KG412" s="3"/>
      <c r="KH412" s="3"/>
      <c r="KI412" s="3"/>
      <c r="KJ412" s="3"/>
      <c r="KK412" s="3"/>
      <c r="KL412" s="3"/>
      <c r="KM412" s="3"/>
      <c r="KN412" s="3"/>
      <c r="KO412" s="3"/>
      <c r="KP412" s="3"/>
      <c r="KQ412" s="3"/>
      <c r="KR412" s="3"/>
      <c r="KS412" s="3"/>
      <c r="KT412" s="3"/>
      <c r="KU412" s="3"/>
      <c r="KV412" s="3"/>
      <c r="KW412" s="3"/>
      <c r="KX412" s="3"/>
      <c r="KY412" s="3"/>
      <c r="KZ412" s="3"/>
      <c r="LA412" s="3"/>
      <c r="LB412" s="3"/>
      <c r="LC412" s="3"/>
      <c r="LD412" s="3"/>
      <c r="LE412" s="3"/>
      <c r="LF412" s="3"/>
      <c r="LG412" s="3"/>
      <c r="LH412" s="3"/>
      <c r="LI412" s="3"/>
      <c r="LJ412" s="3"/>
      <c r="LK412" s="3"/>
      <c r="LL412" s="3"/>
      <c r="LM412" s="3"/>
      <c r="LN412" s="3"/>
      <c r="LO412" s="3"/>
      <c r="LP412" s="3"/>
      <c r="LQ412" s="3"/>
      <c r="LR412" s="3"/>
      <c r="LS412" s="3"/>
      <c r="LT412" s="3"/>
      <c r="LU412" s="3"/>
      <c r="LV412" s="3"/>
      <c r="LW412" s="3"/>
      <c r="LX412" s="3"/>
      <c r="LY412" s="3"/>
      <c r="LZ412" s="3"/>
      <c r="MA412" s="3"/>
      <c r="MB412" s="3"/>
      <c r="MC412" s="3"/>
      <c r="MD412" s="3"/>
      <c r="ME412" s="3"/>
      <c r="MF412" s="3"/>
      <c r="MG412" s="3"/>
      <c r="MH412" s="3"/>
      <c r="MI412" s="3"/>
      <c r="MJ412" s="3"/>
      <c r="MK412" s="3"/>
      <c r="ML412" s="3"/>
      <c r="MM412" s="3"/>
      <c r="MN412" s="3"/>
      <c r="MO412" s="3"/>
      <c r="MP412" s="3"/>
      <c r="MQ412" s="3"/>
      <c r="MR412" s="3"/>
      <c r="MS412" s="3"/>
      <c r="MT412" s="3"/>
      <c r="MU412" s="3"/>
      <c r="MV412" s="3"/>
      <c r="MW412" s="3"/>
      <c r="MX412" s="3"/>
      <c r="MY412" s="3"/>
      <c r="MZ412" s="3"/>
      <c r="NA412" s="3"/>
      <c r="NB412" s="3"/>
      <c r="NC412" s="3"/>
      <c r="ND412" s="3"/>
      <c r="NE412" s="3"/>
      <c r="NF412" s="3"/>
      <c r="NG412" s="3"/>
      <c r="NH412" s="3"/>
      <c r="NI412" s="3"/>
      <c r="NJ412" s="3"/>
      <c r="NK412" s="3"/>
      <c r="NL412" s="3"/>
      <c r="NM412" s="3"/>
      <c r="NN412" s="3"/>
      <c r="NO412" s="3"/>
      <c r="NP412" s="3"/>
      <c r="NQ412" s="3"/>
      <c r="NR412" s="3"/>
      <c r="NS412" s="3"/>
      <c r="NT412" s="3"/>
      <c r="NU412" s="3"/>
      <c r="NV412" s="3"/>
      <c r="NW412" s="3"/>
      <c r="NX412" s="3"/>
      <c r="NY412" s="3"/>
      <c r="NZ412" s="3"/>
      <c r="OA412" s="3"/>
      <c r="OB412" s="3"/>
      <c r="OC412" s="3"/>
      <c r="OD412" s="3"/>
      <c r="OE412" s="3"/>
      <c r="OF412" s="3"/>
      <c r="OG412" s="3"/>
      <c r="OH412" s="3"/>
      <c r="OI412" s="3"/>
      <c r="OJ412" s="3"/>
      <c r="OK412" s="3"/>
      <c r="OL412" s="3"/>
      <c r="OM412" s="3"/>
      <c r="ON412" s="3"/>
      <c r="OO412" s="3"/>
      <c r="OP412" s="3"/>
      <c r="OQ412" s="3"/>
      <c r="OR412" s="3"/>
      <c r="OS412" s="3"/>
      <c r="OT412" s="3"/>
      <c r="OU412" s="3"/>
      <c r="OV412" s="3"/>
      <c r="OW412" s="3"/>
      <c r="OX412" s="3"/>
      <c r="OY412" s="3"/>
      <c r="OZ412" s="3"/>
      <c r="PA412" s="3"/>
      <c r="PB412" s="3"/>
      <c r="PC412" s="3"/>
      <c r="PD412" s="3"/>
      <c r="PE412" s="3"/>
    </row>
    <row r="413" spans="1:421" s="469" customFormat="1" ht="111" customHeight="1">
      <c r="A413" s="677">
        <v>72</v>
      </c>
      <c r="B413" s="600">
        <v>7000024508</v>
      </c>
      <c r="C413" s="600">
        <v>2560</v>
      </c>
      <c r="D413" s="600">
        <v>130</v>
      </c>
      <c r="E413" s="600">
        <v>80</v>
      </c>
      <c r="F413" s="600" t="s">
        <v>528</v>
      </c>
      <c r="G413" s="599">
        <v>100044249</v>
      </c>
      <c r="H413" s="321"/>
      <c r="I413" s="322"/>
      <c r="J413" s="321"/>
      <c r="K413" s="320"/>
      <c r="L413" s="600" t="s">
        <v>605</v>
      </c>
      <c r="M413" s="600" t="s">
        <v>219</v>
      </c>
      <c r="N413" s="600">
        <v>202</v>
      </c>
      <c r="O413" s="465"/>
      <c r="P413" s="601">
        <v>18</v>
      </c>
      <c r="Q413" s="318" t="str">
        <f t="shared" si="61"/>
        <v>INCLUDED</v>
      </c>
      <c r="R413" s="318" t="str">
        <f t="shared" si="50"/>
        <v>INCLUDED</v>
      </c>
      <c r="S413" s="318" t="str">
        <f t="shared" si="62"/>
        <v>INCLUDED</v>
      </c>
      <c r="T413" s="466">
        <f t="shared" si="52"/>
        <v>0</v>
      </c>
      <c r="U413" s="300">
        <f t="shared" si="53"/>
        <v>0</v>
      </c>
      <c r="V413" s="371">
        <f>Discount!$J$36</f>
        <v>0</v>
      </c>
      <c r="W413" s="300">
        <f t="shared" si="54"/>
        <v>0</v>
      </c>
      <c r="X413" s="301">
        <f t="shared" si="55"/>
        <v>0</v>
      </c>
      <c r="Y413" s="467">
        <f t="shared" si="56"/>
        <v>0</v>
      </c>
      <c r="Z413" s="546">
        <f t="shared" si="57"/>
        <v>0</v>
      </c>
      <c r="AA413" s="467">
        <f t="shared" si="58"/>
        <v>0</v>
      </c>
      <c r="AB413" s="468">
        <f t="shared" si="59"/>
        <v>0</v>
      </c>
      <c r="AC413" s="467">
        <f t="shared" si="60"/>
        <v>0</v>
      </c>
      <c r="AD413" s="468"/>
      <c r="AE413" s="550"/>
      <c r="AF413" s="6"/>
      <c r="AG413" s="6"/>
      <c r="AH413" s="6"/>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c r="FN413" s="3"/>
      <c r="FO413" s="3"/>
      <c r="FP413" s="3"/>
      <c r="FQ413" s="3"/>
      <c r="FR413" s="3"/>
      <c r="FS413" s="3"/>
      <c r="FT413" s="3"/>
      <c r="FU413" s="3"/>
      <c r="FV413" s="3"/>
      <c r="FW413" s="3"/>
      <c r="FX413" s="3"/>
      <c r="FY413" s="3"/>
      <c r="FZ413" s="3"/>
      <c r="GA413" s="3"/>
      <c r="GB413" s="3"/>
      <c r="GC413" s="3"/>
      <c r="GD413" s="3"/>
      <c r="GE413" s="3"/>
      <c r="GF413" s="3"/>
      <c r="GG413" s="3"/>
      <c r="GH413" s="3"/>
      <c r="GI413" s="3"/>
      <c r="GJ413" s="3"/>
      <c r="GK413" s="3"/>
      <c r="GL413" s="3"/>
      <c r="GM413" s="3"/>
      <c r="GN413" s="3"/>
      <c r="GO413" s="3"/>
      <c r="GP413" s="3"/>
      <c r="GQ413" s="3"/>
      <c r="GR413" s="3"/>
      <c r="GS413" s="3"/>
      <c r="GT413" s="3"/>
      <c r="GU413" s="3"/>
      <c r="GV413" s="3"/>
      <c r="GW413" s="3"/>
      <c r="GX413" s="3"/>
      <c r="GY413" s="3"/>
      <c r="GZ413" s="3"/>
      <c r="HA413" s="3"/>
      <c r="HB413" s="3"/>
      <c r="HC413" s="3"/>
      <c r="HD413" s="3"/>
      <c r="HE413" s="3"/>
      <c r="HF413" s="3"/>
      <c r="HG413" s="3"/>
      <c r="HH413" s="3"/>
      <c r="HI413" s="3"/>
      <c r="HJ413" s="3"/>
      <c r="HK413" s="3"/>
      <c r="HL413" s="3"/>
      <c r="HM413" s="3"/>
      <c r="HN413" s="3"/>
      <c r="HO413" s="3"/>
      <c r="HP413" s="3"/>
      <c r="HQ413" s="3"/>
      <c r="HR413" s="3"/>
      <c r="HS413" s="3"/>
      <c r="HT413" s="3"/>
      <c r="HU413" s="3"/>
      <c r="HV413" s="3"/>
      <c r="HW413" s="3"/>
      <c r="HX413" s="3"/>
      <c r="HY413" s="3"/>
      <c r="HZ413" s="3"/>
      <c r="IA413" s="3"/>
      <c r="IB413" s="3"/>
      <c r="IC413" s="3"/>
      <c r="ID413" s="3"/>
      <c r="IE413" s="3"/>
      <c r="IF413" s="3"/>
      <c r="IG413" s="3"/>
      <c r="IH413" s="3"/>
      <c r="II413" s="3"/>
      <c r="IJ413" s="3"/>
      <c r="IK413" s="3"/>
      <c r="IL413" s="3"/>
      <c r="IM413" s="3"/>
      <c r="IN413" s="3"/>
      <c r="IO413" s="3"/>
      <c r="IP413" s="3"/>
      <c r="IQ413" s="3"/>
      <c r="IR413" s="3"/>
      <c r="IS413" s="3"/>
      <c r="IT413" s="3"/>
      <c r="IU413" s="3"/>
      <c r="IV413" s="3"/>
      <c r="IW413" s="3"/>
      <c r="IX413" s="3"/>
      <c r="IY413" s="3"/>
      <c r="IZ413" s="3"/>
      <c r="JA413" s="3"/>
      <c r="JB413" s="3"/>
      <c r="JC413" s="3"/>
      <c r="JD413" s="3"/>
      <c r="JE413" s="3"/>
      <c r="JF413" s="3"/>
      <c r="JG413" s="3"/>
      <c r="JH413" s="3"/>
      <c r="JI413" s="3"/>
      <c r="JJ413" s="3"/>
      <c r="JK413" s="3"/>
      <c r="JL413" s="3"/>
      <c r="JM413" s="3"/>
      <c r="JN413" s="3"/>
      <c r="JO413" s="3"/>
      <c r="JP413" s="3"/>
      <c r="JQ413" s="3"/>
      <c r="JR413" s="3"/>
      <c r="JS413" s="3"/>
      <c r="JT413" s="3"/>
      <c r="JU413" s="3"/>
      <c r="JV413" s="3"/>
      <c r="JW413" s="3"/>
      <c r="JX413" s="3"/>
      <c r="JY413" s="3"/>
      <c r="JZ413" s="3"/>
      <c r="KA413" s="3"/>
      <c r="KB413" s="3"/>
      <c r="KC413" s="3"/>
      <c r="KD413" s="3"/>
      <c r="KE413" s="3"/>
      <c r="KF413" s="3"/>
      <c r="KG413" s="3"/>
      <c r="KH413" s="3"/>
      <c r="KI413" s="3"/>
      <c r="KJ413" s="3"/>
      <c r="KK413" s="3"/>
      <c r="KL413" s="3"/>
      <c r="KM413" s="3"/>
      <c r="KN413" s="3"/>
      <c r="KO413" s="3"/>
      <c r="KP413" s="3"/>
      <c r="KQ413" s="3"/>
      <c r="KR413" s="3"/>
      <c r="KS413" s="3"/>
      <c r="KT413" s="3"/>
      <c r="KU413" s="3"/>
      <c r="KV413" s="3"/>
      <c r="KW413" s="3"/>
      <c r="KX413" s="3"/>
      <c r="KY413" s="3"/>
      <c r="KZ413" s="3"/>
      <c r="LA413" s="3"/>
      <c r="LB413" s="3"/>
      <c r="LC413" s="3"/>
      <c r="LD413" s="3"/>
      <c r="LE413" s="3"/>
      <c r="LF413" s="3"/>
      <c r="LG413" s="3"/>
      <c r="LH413" s="3"/>
      <c r="LI413" s="3"/>
      <c r="LJ413" s="3"/>
      <c r="LK413" s="3"/>
      <c r="LL413" s="3"/>
      <c r="LM413" s="3"/>
      <c r="LN413" s="3"/>
      <c r="LO413" s="3"/>
      <c r="LP413" s="3"/>
      <c r="LQ413" s="3"/>
      <c r="LR413" s="3"/>
      <c r="LS413" s="3"/>
      <c r="LT413" s="3"/>
      <c r="LU413" s="3"/>
      <c r="LV413" s="3"/>
      <c r="LW413" s="3"/>
      <c r="LX413" s="3"/>
      <c r="LY413" s="3"/>
      <c r="LZ413" s="3"/>
      <c r="MA413" s="3"/>
      <c r="MB413" s="3"/>
      <c r="MC413" s="3"/>
      <c r="MD413" s="3"/>
      <c r="ME413" s="3"/>
      <c r="MF413" s="3"/>
      <c r="MG413" s="3"/>
      <c r="MH413" s="3"/>
      <c r="MI413" s="3"/>
      <c r="MJ413" s="3"/>
      <c r="MK413" s="3"/>
      <c r="ML413" s="3"/>
      <c r="MM413" s="3"/>
      <c r="MN413" s="3"/>
      <c r="MO413" s="3"/>
      <c r="MP413" s="3"/>
      <c r="MQ413" s="3"/>
      <c r="MR413" s="3"/>
      <c r="MS413" s="3"/>
      <c r="MT413" s="3"/>
      <c r="MU413" s="3"/>
      <c r="MV413" s="3"/>
      <c r="MW413" s="3"/>
      <c r="MX413" s="3"/>
      <c r="MY413" s="3"/>
      <c r="MZ413" s="3"/>
      <c r="NA413" s="3"/>
      <c r="NB413" s="3"/>
      <c r="NC413" s="3"/>
      <c r="ND413" s="3"/>
      <c r="NE413" s="3"/>
      <c r="NF413" s="3"/>
      <c r="NG413" s="3"/>
      <c r="NH413" s="3"/>
      <c r="NI413" s="3"/>
      <c r="NJ413" s="3"/>
      <c r="NK413" s="3"/>
      <c r="NL413" s="3"/>
      <c r="NM413" s="3"/>
      <c r="NN413" s="3"/>
      <c r="NO413" s="3"/>
      <c r="NP413" s="3"/>
      <c r="NQ413" s="3"/>
      <c r="NR413" s="3"/>
      <c r="NS413" s="3"/>
      <c r="NT413" s="3"/>
      <c r="NU413" s="3"/>
      <c r="NV413" s="3"/>
      <c r="NW413" s="3"/>
      <c r="NX413" s="3"/>
      <c r="NY413" s="3"/>
      <c r="NZ413" s="3"/>
      <c r="OA413" s="3"/>
      <c r="OB413" s="3"/>
      <c r="OC413" s="3"/>
      <c r="OD413" s="3"/>
      <c r="OE413" s="3"/>
      <c r="OF413" s="3"/>
      <c r="OG413" s="3"/>
      <c r="OH413" s="3"/>
      <c r="OI413" s="3"/>
      <c r="OJ413" s="3"/>
      <c r="OK413" s="3"/>
      <c r="OL413" s="3"/>
      <c r="OM413" s="3"/>
      <c r="ON413" s="3"/>
      <c r="OO413" s="3"/>
      <c r="OP413" s="3"/>
      <c r="OQ413" s="3"/>
      <c r="OR413" s="3"/>
      <c r="OS413" s="3"/>
      <c r="OT413" s="3"/>
      <c r="OU413" s="3"/>
      <c r="OV413" s="3"/>
      <c r="OW413" s="3"/>
      <c r="OX413" s="3"/>
      <c r="OY413" s="3"/>
      <c r="OZ413" s="3"/>
      <c r="PA413" s="3"/>
      <c r="PB413" s="3"/>
      <c r="PC413" s="3"/>
      <c r="PD413" s="3"/>
      <c r="PE413" s="3"/>
    </row>
    <row r="414" spans="1:421" s="469" customFormat="1" ht="111" customHeight="1">
      <c r="A414" s="677">
        <v>73</v>
      </c>
      <c r="B414" s="600">
        <v>7000024508</v>
      </c>
      <c r="C414" s="600">
        <v>2560</v>
      </c>
      <c r="D414" s="600">
        <v>130</v>
      </c>
      <c r="E414" s="600">
        <v>90</v>
      </c>
      <c r="F414" s="600" t="s">
        <v>528</v>
      </c>
      <c r="G414" s="599">
        <v>100044250</v>
      </c>
      <c r="H414" s="321"/>
      <c r="I414" s="322"/>
      <c r="J414" s="321"/>
      <c r="K414" s="320"/>
      <c r="L414" s="600" t="s">
        <v>606</v>
      </c>
      <c r="M414" s="600" t="s">
        <v>219</v>
      </c>
      <c r="N414" s="600">
        <v>21</v>
      </c>
      <c r="O414" s="465"/>
      <c r="P414" s="601">
        <v>18</v>
      </c>
      <c r="Q414" s="318" t="str">
        <f t="shared" si="61"/>
        <v>INCLUDED</v>
      </c>
      <c r="R414" s="318" t="str">
        <f t="shared" si="50"/>
        <v>INCLUDED</v>
      </c>
      <c r="S414" s="318" t="str">
        <f t="shared" si="62"/>
        <v>INCLUDED</v>
      </c>
      <c r="T414" s="466">
        <f t="shared" si="52"/>
        <v>0</v>
      </c>
      <c r="U414" s="300">
        <f t="shared" si="53"/>
        <v>0</v>
      </c>
      <c r="V414" s="371">
        <f>Discount!$J$36</f>
        <v>0</v>
      </c>
      <c r="W414" s="300">
        <f t="shared" si="54"/>
        <v>0</v>
      </c>
      <c r="X414" s="301">
        <f t="shared" si="55"/>
        <v>0</v>
      </c>
      <c r="Y414" s="467">
        <f t="shared" si="56"/>
        <v>0</v>
      </c>
      <c r="Z414" s="546">
        <f t="shared" si="57"/>
        <v>0</v>
      </c>
      <c r="AA414" s="467">
        <f t="shared" si="58"/>
        <v>0</v>
      </c>
      <c r="AB414" s="468">
        <f t="shared" si="59"/>
        <v>0</v>
      </c>
      <c r="AC414" s="467">
        <f t="shared" si="60"/>
        <v>0</v>
      </c>
      <c r="AD414" s="468"/>
      <c r="AE414" s="550"/>
      <c r="AF414" s="6"/>
      <c r="AG414" s="6"/>
      <c r="AH414" s="6"/>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c r="FN414" s="3"/>
      <c r="FO414" s="3"/>
      <c r="FP414" s="3"/>
      <c r="FQ414" s="3"/>
      <c r="FR414" s="3"/>
      <c r="FS414" s="3"/>
      <c r="FT414" s="3"/>
      <c r="FU414" s="3"/>
      <c r="FV414" s="3"/>
      <c r="FW414" s="3"/>
      <c r="FX414" s="3"/>
      <c r="FY414" s="3"/>
      <c r="FZ414" s="3"/>
      <c r="GA414" s="3"/>
      <c r="GB414" s="3"/>
      <c r="GC414" s="3"/>
      <c r="GD414" s="3"/>
      <c r="GE414" s="3"/>
      <c r="GF414" s="3"/>
      <c r="GG414" s="3"/>
      <c r="GH414" s="3"/>
      <c r="GI414" s="3"/>
      <c r="GJ414" s="3"/>
      <c r="GK414" s="3"/>
      <c r="GL414" s="3"/>
      <c r="GM414" s="3"/>
      <c r="GN414" s="3"/>
      <c r="GO414" s="3"/>
      <c r="GP414" s="3"/>
      <c r="GQ414" s="3"/>
      <c r="GR414" s="3"/>
      <c r="GS414" s="3"/>
      <c r="GT414" s="3"/>
      <c r="GU414" s="3"/>
      <c r="GV414" s="3"/>
      <c r="GW414" s="3"/>
      <c r="GX414" s="3"/>
      <c r="GY414" s="3"/>
      <c r="GZ414" s="3"/>
      <c r="HA414" s="3"/>
      <c r="HB414" s="3"/>
      <c r="HC414" s="3"/>
      <c r="HD414" s="3"/>
      <c r="HE414" s="3"/>
      <c r="HF414" s="3"/>
      <c r="HG414" s="3"/>
      <c r="HH414" s="3"/>
      <c r="HI414" s="3"/>
      <c r="HJ414" s="3"/>
      <c r="HK414" s="3"/>
      <c r="HL414" s="3"/>
      <c r="HM414" s="3"/>
      <c r="HN414" s="3"/>
      <c r="HO414" s="3"/>
      <c r="HP414" s="3"/>
      <c r="HQ414" s="3"/>
      <c r="HR414" s="3"/>
      <c r="HS414" s="3"/>
      <c r="HT414" s="3"/>
      <c r="HU414" s="3"/>
      <c r="HV414" s="3"/>
      <c r="HW414" s="3"/>
      <c r="HX414" s="3"/>
      <c r="HY414" s="3"/>
      <c r="HZ414" s="3"/>
      <c r="IA414" s="3"/>
      <c r="IB414" s="3"/>
      <c r="IC414" s="3"/>
      <c r="ID414" s="3"/>
      <c r="IE414" s="3"/>
      <c r="IF414" s="3"/>
      <c r="IG414" s="3"/>
      <c r="IH414" s="3"/>
      <c r="II414" s="3"/>
      <c r="IJ414" s="3"/>
      <c r="IK414" s="3"/>
      <c r="IL414" s="3"/>
      <c r="IM414" s="3"/>
      <c r="IN414" s="3"/>
      <c r="IO414" s="3"/>
      <c r="IP414" s="3"/>
      <c r="IQ414" s="3"/>
      <c r="IR414" s="3"/>
      <c r="IS414" s="3"/>
      <c r="IT414" s="3"/>
      <c r="IU414" s="3"/>
      <c r="IV414" s="3"/>
      <c r="IW414" s="3"/>
      <c r="IX414" s="3"/>
      <c r="IY414" s="3"/>
      <c r="IZ414" s="3"/>
      <c r="JA414" s="3"/>
      <c r="JB414" s="3"/>
      <c r="JC414" s="3"/>
      <c r="JD414" s="3"/>
      <c r="JE414" s="3"/>
      <c r="JF414" s="3"/>
      <c r="JG414" s="3"/>
      <c r="JH414" s="3"/>
      <c r="JI414" s="3"/>
      <c r="JJ414" s="3"/>
      <c r="JK414" s="3"/>
      <c r="JL414" s="3"/>
      <c r="JM414" s="3"/>
      <c r="JN414" s="3"/>
      <c r="JO414" s="3"/>
      <c r="JP414" s="3"/>
      <c r="JQ414" s="3"/>
      <c r="JR414" s="3"/>
      <c r="JS414" s="3"/>
      <c r="JT414" s="3"/>
      <c r="JU414" s="3"/>
      <c r="JV414" s="3"/>
      <c r="JW414" s="3"/>
      <c r="JX414" s="3"/>
      <c r="JY414" s="3"/>
      <c r="JZ414" s="3"/>
      <c r="KA414" s="3"/>
      <c r="KB414" s="3"/>
      <c r="KC414" s="3"/>
      <c r="KD414" s="3"/>
      <c r="KE414" s="3"/>
      <c r="KF414" s="3"/>
      <c r="KG414" s="3"/>
      <c r="KH414" s="3"/>
      <c r="KI414" s="3"/>
      <c r="KJ414" s="3"/>
      <c r="KK414" s="3"/>
      <c r="KL414" s="3"/>
      <c r="KM414" s="3"/>
      <c r="KN414" s="3"/>
      <c r="KO414" s="3"/>
      <c r="KP414" s="3"/>
      <c r="KQ414" s="3"/>
      <c r="KR414" s="3"/>
      <c r="KS414" s="3"/>
      <c r="KT414" s="3"/>
      <c r="KU414" s="3"/>
      <c r="KV414" s="3"/>
      <c r="KW414" s="3"/>
      <c r="KX414" s="3"/>
      <c r="KY414" s="3"/>
      <c r="KZ414" s="3"/>
      <c r="LA414" s="3"/>
      <c r="LB414" s="3"/>
      <c r="LC414" s="3"/>
      <c r="LD414" s="3"/>
      <c r="LE414" s="3"/>
      <c r="LF414" s="3"/>
      <c r="LG414" s="3"/>
      <c r="LH414" s="3"/>
      <c r="LI414" s="3"/>
      <c r="LJ414" s="3"/>
      <c r="LK414" s="3"/>
      <c r="LL414" s="3"/>
      <c r="LM414" s="3"/>
      <c r="LN414" s="3"/>
      <c r="LO414" s="3"/>
      <c r="LP414" s="3"/>
      <c r="LQ414" s="3"/>
      <c r="LR414" s="3"/>
      <c r="LS414" s="3"/>
      <c r="LT414" s="3"/>
      <c r="LU414" s="3"/>
      <c r="LV414" s="3"/>
      <c r="LW414" s="3"/>
      <c r="LX414" s="3"/>
      <c r="LY414" s="3"/>
      <c r="LZ414" s="3"/>
      <c r="MA414" s="3"/>
      <c r="MB414" s="3"/>
      <c r="MC414" s="3"/>
      <c r="MD414" s="3"/>
      <c r="ME414" s="3"/>
      <c r="MF414" s="3"/>
      <c r="MG414" s="3"/>
      <c r="MH414" s="3"/>
      <c r="MI414" s="3"/>
      <c r="MJ414" s="3"/>
      <c r="MK414" s="3"/>
      <c r="ML414" s="3"/>
      <c r="MM414" s="3"/>
      <c r="MN414" s="3"/>
      <c r="MO414" s="3"/>
      <c r="MP414" s="3"/>
      <c r="MQ414" s="3"/>
      <c r="MR414" s="3"/>
      <c r="MS414" s="3"/>
      <c r="MT414" s="3"/>
      <c r="MU414" s="3"/>
      <c r="MV414" s="3"/>
      <c r="MW414" s="3"/>
      <c r="MX414" s="3"/>
      <c r="MY414" s="3"/>
      <c r="MZ414" s="3"/>
      <c r="NA414" s="3"/>
      <c r="NB414" s="3"/>
      <c r="NC414" s="3"/>
      <c r="ND414" s="3"/>
      <c r="NE414" s="3"/>
      <c r="NF414" s="3"/>
      <c r="NG414" s="3"/>
      <c r="NH414" s="3"/>
      <c r="NI414" s="3"/>
      <c r="NJ414" s="3"/>
      <c r="NK414" s="3"/>
      <c r="NL414" s="3"/>
      <c r="NM414" s="3"/>
      <c r="NN414" s="3"/>
      <c r="NO414" s="3"/>
      <c r="NP414" s="3"/>
      <c r="NQ414" s="3"/>
      <c r="NR414" s="3"/>
      <c r="NS414" s="3"/>
      <c r="NT414" s="3"/>
      <c r="NU414" s="3"/>
      <c r="NV414" s="3"/>
      <c r="NW414" s="3"/>
      <c r="NX414" s="3"/>
      <c r="NY414" s="3"/>
      <c r="NZ414" s="3"/>
      <c r="OA414" s="3"/>
      <c r="OB414" s="3"/>
      <c r="OC414" s="3"/>
      <c r="OD414" s="3"/>
      <c r="OE414" s="3"/>
      <c r="OF414" s="3"/>
      <c r="OG414" s="3"/>
      <c r="OH414" s="3"/>
      <c r="OI414" s="3"/>
      <c r="OJ414" s="3"/>
      <c r="OK414" s="3"/>
      <c r="OL414" s="3"/>
      <c r="OM414" s="3"/>
      <c r="ON414" s="3"/>
      <c r="OO414" s="3"/>
      <c r="OP414" s="3"/>
      <c r="OQ414" s="3"/>
      <c r="OR414" s="3"/>
      <c r="OS414" s="3"/>
      <c r="OT414" s="3"/>
      <c r="OU414" s="3"/>
      <c r="OV414" s="3"/>
      <c r="OW414" s="3"/>
      <c r="OX414" s="3"/>
      <c r="OY414" s="3"/>
      <c r="OZ414" s="3"/>
      <c r="PA414" s="3"/>
      <c r="PB414" s="3"/>
      <c r="PC414" s="3"/>
      <c r="PD414" s="3"/>
      <c r="PE414" s="3"/>
    </row>
    <row r="415" spans="1:421" s="469" customFormat="1" ht="111" customHeight="1">
      <c r="A415" s="677">
        <v>74</v>
      </c>
      <c r="B415" s="600">
        <v>7000024508</v>
      </c>
      <c r="C415" s="600">
        <v>2560</v>
      </c>
      <c r="D415" s="600">
        <v>130</v>
      </c>
      <c r="E415" s="600">
        <v>100</v>
      </c>
      <c r="F415" s="600" t="s">
        <v>528</v>
      </c>
      <c r="G415" s="599">
        <v>100044251</v>
      </c>
      <c r="H415" s="321"/>
      <c r="I415" s="322"/>
      <c r="J415" s="321"/>
      <c r="K415" s="320"/>
      <c r="L415" s="600" t="s">
        <v>607</v>
      </c>
      <c r="M415" s="600" t="s">
        <v>219</v>
      </c>
      <c r="N415" s="600">
        <v>40</v>
      </c>
      <c r="O415" s="465"/>
      <c r="P415" s="601">
        <v>18</v>
      </c>
      <c r="Q415" s="318" t="str">
        <f t="shared" si="61"/>
        <v>INCLUDED</v>
      </c>
      <c r="R415" s="318" t="str">
        <f t="shared" si="50"/>
        <v>INCLUDED</v>
      </c>
      <c r="S415" s="318" t="str">
        <f t="shared" si="62"/>
        <v>INCLUDED</v>
      </c>
      <c r="T415" s="466">
        <f t="shared" si="52"/>
        <v>0</v>
      </c>
      <c r="U415" s="300">
        <f t="shared" si="53"/>
        <v>0</v>
      </c>
      <c r="V415" s="371">
        <f>Discount!$J$36</f>
        <v>0</v>
      </c>
      <c r="W415" s="300">
        <f t="shared" si="54"/>
        <v>0</v>
      </c>
      <c r="X415" s="301">
        <f t="shared" si="55"/>
        <v>0</v>
      </c>
      <c r="Y415" s="467">
        <f t="shared" si="56"/>
        <v>0</v>
      </c>
      <c r="Z415" s="546">
        <f t="shared" si="57"/>
        <v>0</v>
      </c>
      <c r="AA415" s="467">
        <f t="shared" si="58"/>
        <v>0</v>
      </c>
      <c r="AB415" s="468">
        <f t="shared" si="59"/>
        <v>0</v>
      </c>
      <c r="AC415" s="467">
        <f t="shared" si="60"/>
        <v>0</v>
      </c>
      <c r="AD415" s="468"/>
      <c r="AE415" s="550"/>
      <c r="AF415" s="6"/>
      <c r="AG415" s="6"/>
      <c r="AH415" s="6"/>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c r="FN415" s="3"/>
      <c r="FO415" s="3"/>
      <c r="FP415" s="3"/>
      <c r="FQ415" s="3"/>
      <c r="FR415" s="3"/>
      <c r="FS415" s="3"/>
      <c r="FT415" s="3"/>
      <c r="FU415" s="3"/>
      <c r="FV415" s="3"/>
      <c r="FW415" s="3"/>
      <c r="FX415" s="3"/>
      <c r="FY415" s="3"/>
      <c r="FZ415" s="3"/>
      <c r="GA415" s="3"/>
      <c r="GB415" s="3"/>
      <c r="GC415" s="3"/>
      <c r="GD415" s="3"/>
      <c r="GE415" s="3"/>
      <c r="GF415" s="3"/>
      <c r="GG415" s="3"/>
      <c r="GH415" s="3"/>
      <c r="GI415" s="3"/>
      <c r="GJ415" s="3"/>
      <c r="GK415" s="3"/>
      <c r="GL415" s="3"/>
      <c r="GM415" s="3"/>
      <c r="GN415" s="3"/>
      <c r="GO415" s="3"/>
      <c r="GP415" s="3"/>
      <c r="GQ415" s="3"/>
      <c r="GR415" s="3"/>
      <c r="GS415" s="3"/>
      <c r="GT415" s="3"/>
      <c r="GU415" s="3"/>
      <c r="GV415" s="3"/>
      <c r="GW415" s="3"/>
      <c r="GX415" s="3"/>
      <c r="GY415" s="3"/>
      <c r="GZ415" s="3"/>
      <c r="HA415" s="3"/>
      <c r="HB415" s="3"/>
      <c r="HC415" s="3"/>
      <c r="HD415" s="3"/>
      <c r="HE415" s="3"/>
      <c r="HF415" s="3"/>
      <c r="HG415" s="3"/>
      <c r="HH415" s="3"/>
      <c r="HI415" s="3"/>
      <c r="HJ415" s="3"/>
      <c r="HK415" s="3"/>
      <c r="HL415" s="3"/>
      <c r="HM415" s="3"/>
      <c r="HN415" s="3"/>
      <c r="HO415" s="3"/>
      <c r="HP415" s="3"/>
      <c r="HQ415" s="3"/>
      <c r="HR415" s="3"/>
      <c r="HS415" s="3"/>
      <c r="HT415" s="3"/>
      <c r="HU415" s="3"/>
      <c r="HV415" s="3"/>
      <c r="HW415" s="3"/>
      <c r="HX415" s="3"/>
      <c r="HY415" s="3"/>
      <c r="HZ415" s="3"/>
      <c r="IA415" s="3"/>
      <c r="IB415" s="3"/>
      <c r="IC415" s="3"/>
      <c r="ID415" s="3"/>
      <c r="IE415" s="3"/>
      <c r="IF415" s="3"/>
      <c r="IG415" s="3"/>
      <c r="IH415" s="3"/>
      <c r="II415" s="3"/>
      <c r="IJ415" s="3"/>
      <c r="IK415" s="3"/>
      <c r="IL415" s="3"/>
      <c r="IM415" s="3"/>
      <c r="IN415" s="3"/>
      <c r="IO415" s="3"/>
      <c r="IP415" s="3"/>
      <c r="IQ415" s="3"/>
      <c r="IR415" s="3"/>
      <c r="IS415" s="3"/>
      <c r="IT415" s="3"/>
      <c r="IU415" s="3"/>
      <c r="IV415" s="3"/>
      <c r="IW415" s="3"/>
      <c r="IX415" s="3"/>
      <c r="IY415" s="3"/>
      <c r="IZ415" s="3"/>
      <c r="JA415" s="3"/>
      <c r="JB415" s="3"/>
      <c r="JC415" s="3"/>
      <c r="JD415" s="3"/>
      <c r="JE415" s="3"/>
      <c r="JF415" s="3"/>
      <c r="JG415" s="3"/>
      <c r="JH415" s="3"/>
      <c r="JI415" s="3"/>
      <c r="JJ415" s="3"/>
      <c r="JK415" s="3"/>
      <c r="JL415" s="3"/>
      <c r="JM415" s="3"/>
      <c r="JN415" s="3"/>
      <c r="JO415" s="3"/>
      <c r="JP415" s="3"/>
      <c r="JQ415" s="3"/>
      <c r="JR415" s="3"/>
      <c r="JS415" s="3"/>
      <c r="JT415" s="3"/>
      <c r="JU415" s="3"/>
      <c r="JV415" s="3"/>
      <c r="JW415" s="3"/>
      <c r="JX415" s="3"/>
      <c r="JY415" s="3"/>
      <c r="JZ415" s="3"/>
      <c r="KA415" s="3"/>
      <c r="KB415" s="3"/>
      <c r="KC415" s="3"/>
      <c r="KD415" s="3"/>
      <c r="KE415" s="3"/>
      <c r="KF415" s="3"/>
      <c r="KG415" s="3"/>
      <c r="KH415" s="3"/>
      <c r="KI415" s="3"/>
      <c r="KJ415" s="3"/>
      <c r="KK415" s="3"/>
      <c r="KL415" s="3"/>
      <c r="KM415" s="3"/>
      <c r="KN415" s="3"/>
      <c r="KO415" s="3"/>
      <c r="KP415" s="3"/>
      <c r="KQ415" s="3"/>
      <c r="KR415" s="3"/>
      <c r="KS415" s="3"/>
      <c r="KT415" s="3"/>
      <c r="KU415" s="3"/>
      <c r="KV415" s="3"/>
      <c r="KW415" s="3"/>
      <c r="KX415" s="3"/>
      <c r="KY415" s="3"/>
      <c r="KZ415" s="3"/>
      <c r="LA415" s="3"/>
      <c r="LB415" s="3"/>
      <c r="LC415" s="3"/>
      <c r="LD415" s="3"/>
      <c r="LE415" s="3"/>
      <c r="LF415" s="3"/>
      <c r="LG415" s="3"/>
      <c r="LH415" s="3"/>
      <c r="LI415" s="3"/>
      <c r="LJ415" s="3"/>
      <c r="LK415" s="3"/>
      <c r="LL415" s="3"/>
      <c r="LM415" s="3"/>
      <c r="LN415" s="3"/>
      <c r="LO415" s="3"/>
      <c r="LP415" s="3"/>
      <c r="LQ415" s="3"/>
      <c r="LR415" s="3"/>
      <c r="LS415" s="3"/>
      <c r="LT415" s="3"/>
      <c r="LU415" s="3"/>
      <c r="LV415" s="3"/>
      <c r="LW415" s="3"/>
      <c r="LX415" s="3"/>
      <c r="LY415" s="3"/>
      <c r="LZ415" s="3"/>
      <c r="MA415" s="3"/>
      <c r="MB415" s="3"/>
      <c r="MC415" s="3"/>
      <c r="MD415" s="3"/>
      <c r="ME415" s="3"/>
      <c r="MF415" s="3"/>
      <c r="MG415" s="3"/>
      <c r="MH415" s="3"/>
      <c r="MI415" s="3"/>
      <c r="MJ415" s="3"/>
      <c r="MK415" s="3"/>
      <c r="ML415" s="3"/>
      <c r="MM415" s="3"/>
      <c r="MN415" s="3"/>
      <c r="MO415" s="3"/>
      <c r="MP415" s="3"/>
      <c r="MQ415" s="3"/>
      <c r="MR415" s="3"/>
      <c r="MS415" s="3"/>
      <c r="MT415" s="3"/>
      <c r="MU415" s="3"/>
      <c r="MV415" s="3"/>
      <c r="MW415" s="3"/>
      <c r="MX415" s="3"/>
      <c r="MY415" s="3"/>
      <c r="MZ415" s="3"/>
      <c r="NA415" s="3"/>
      <c r="NB415" s="3"/>
      <c r="NC415" s="3"/>
      <c r="ND415" s="3"/>
      <c r="NE415" s="3"/>
      <c r="NF415" s="3"/>
      <c r="NG415" s="3"/>
      <c r="NH415" s="3"/>
      <c r="NI415" s="3"/>
      <c r="NJ415" s="3"/>
      <c r="NK415" s="3"/>
      <c r="NL415" s="3"/>
      <c r="NM415" s="3"/>
      <c r="NN415" s="3"/>
      <c r="NO415" s="3"/>
      <c r="NP415" s="3"/>
      <c r="NQ415" s="3"/>
      <c r="NR415" s="3"/>
      <c r="NS415" s="3"/>
      <c r="NT415" s="3"/>
      <c r="NU415" s="3"/>
      <c r="NV415" s="3"/>
      <c r="NW415" s="3"/>
      <c r="NX415" s="3"/>
      <c r="NY415" s="3"/>
      <c r="NZ415" s="3"/>
      <c r="OA415" s="3"/>
      <c r="OB415" s="3"/>
      <c r="OC415" s="3"/>
      <c r="OD415" s="3"/>
      <c r="OE415" s="3"/>
      <c r="OF415" s="3"/>
      <c r="OG415" s="3"/>
      <c r="OH415" s="3"/>
      <c r="OI415" s="3"/>
      <c r="OJ415" s="3"/>
      <c r="OK415" s="3"/>
      <c r="OL415" s="3"/>
      <c r="OM415" s="3"/>
      <c r="ON415" s="3"/>
      <c r="OO415" s="3"/>
      <c r="OP415" s="3"/>
      <c r="OQ415" s="3"/>
      <c r="OR415" s="3"/>
      <c r="OS415" s="3"/>
      <c r="OT415" s="3"/>
      <c r="OU415" s="3"/>
      <c r="OV415" s="3"/>
      <c r="OW415" s="3"/>
      <c r="OX415" s="3"/>
      <c r="OY415" s="3"/>
      <c r="OZ415" s="3"/>
      <c r="PA415" s="3"/>
      <c r="PB415" s="3"/>
      <c r="PC415" s="3"/>
      <c r="PD415" s="3"/>
      <c r="PE415" s="3"/>
    </row>
    <row r="416" spans="1:421" s="469" customFormat="1" ht="111" customHeight="1">
      <c r="A416" s="677">
        <v>75</v>
      </c>
      <c r="B416" s="600">
        <v>7000024508</v>
      </c>
      <c r="C416" s="600">
        <v>2560</v>
      </c>
      <c r="D416" s="600">
        <v>130</v>
      </c>
      <c r="E416" s="600">
        <v>110</v>
      </c>
      <c r="F416" s="600" t="s">
        <v>528</v>
      </c>
      <c r="G416" s="599">
        <v>100044252</v>
      </c>
      <c r="H416" s="321"/>
      <c r="I416" s="322"/>
      <c r="J416" s="321"/>
      <c r="K416" s="320"/>
      <c r="L416" s="600" t="s">
        <v>608</v>
      </c>
      <c r="M416" s="600" t="s">
        <v>219</v>
      </c>
      <c r="N416" s="600">
        <v>18</v>
      </c>
      <c r="O416" s="465"/>
      <c r="P416" s="601">
        <v>18</v>
      </c>
      <c r="Q416" s="318" t="str">
        <f t="shared" si="61"/>
        <v>INCLUDED</v>
      </c>
      <c r="R416" s="318" t="str">
        <f t="shared" si="50"/>
        <v>INCLUDED</v>
      </c>
      <c r="S416" s="318" t="str">
        <f t="shared" si="62"/>
        <v>INCLUDED</v>
      </c>
      <c r="T416" s="466">
        <f t="shared" si="52"/>
        <v>0</v>
      </c>
      <c r="U416" s="300">
        <f t="shared" si="53"/>
        <v>0</v>
      </c>
      <c r="V416" s="371">
        <f>Discount!$J$36</f>
        <v>0</v>
      </c>
      <c r="W416" s="300">
        <f t="shared" si="54"/>
        <v>0</v>
      </c>
      <c r="X416" s="301">
        <f t="shared" si="55"/>
        <v>0</v>
      </c>
      <c r="Y416" s="467">
        <f t="shared" si="56"/>
        <v>0</v>
      </c>
      <c r="Z416" s="546">
        <f t="shared" si="57"/>
        <v>0</v>
      </c>
      <c r="AA416" s="467">
        <f t="shared" si="58"/>
        <v>0</v>
      </c>
      <c r="AB416" s="468">
        <f t="shared" si="59"/>
        <v>0</v>
      </c>
      <c r="AC416" s="467">
        <f t="shared" si="60"/>
        <v>0</v>
      </c>
      <c r="AD416" s="468"/>
      <c r="AE416" s="550"/>
      <c r="AF416" s="6"/>
      <c r="AG416" s="6"/>
      <c r="AH416" s="6"/>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c r="FN416" s="3"/>
      <c r="FO416" s="3"/>
      <c r="FP416" s="3"/>
      <c r="FQ416" s="3"/>
      <c r="FR416" s="3"/>
      <c r="FS416" s="3"/>
      <c r="FT416" s="3"/>
      <c r="FU416" s="3"/>
      <c r="FV416" s="3"/>
      <c r="FW416" s="3"/>
      <c r="FX416" s="3"/>
      <c r="FY416" s="3"/>
      <c r="FZ416" s="3"/>
      <c r="GA416" s="3"/>
      <c r="GB416" s="3"/>
      <c r="GC416" s="3"/>
      <c r="GD416" s="3"/>
      <c r="GE416" s="3"/>
      <c r="GF416" s="3"/>
      <c r="GG416" s="3"/>
      <c r="GH416" s="3"/>
      <c r="GI416" s="3"/>
      <c r="GJ416" s="3"/>
      <c r="GK416" s="3"/>
      <c r="GL416" s="3"/>
      <c r="GM416" s="3"/>
      <c r="GN416" s="3"/>
      <c r="GO416" s="3"/>
      <c r="GP416" s="3"/>
      <c r="GQ416" s="3"/>
      <c r="GR416" s="3"/>
      <c r="GS416" s="3"/>
      <c r="GT416" s="3"/>
      <c r="GU416" s="3"/>
      <c r="GV416" s="3"/>
      <c r="GW416" s="3"/>
      <c r="GX416" s="3"/>
      <c r="GY416" s="3"/>
      <c r="GZ416" s="3"/>
      <c r="HA416" s="3"/>
      <c r="HB416" s="3"/>
      <c r="HC416" s="3"/>
      <c r="HD416" s="3"/>
      <c r="HE416" s="3"/>
      <c r="HF416" s="3"/>
      <c r="HG416" s="3"/>
      <c r="HH416" s="3"/>
      <c r="HI416" s="3"/>
      <c r="HJ416" s="3"/>
      <c r="HK416" s="3"/>
      <c r="HL416" s="3"/>
      <c r="HM416" s="3"/>
      <c r="HN416" s="3"/>
      <c r="HO416" s="3"/>
      <c r="HP416" s="3"/>
      <c r="HQ416" s="3"/>
      <c r="HR416" s="3"/>
      <c r="HS416" s="3"/>
      <c r="HT416" s="3"/>
      <c r="HU416" s="3"/>
      <c r="HV416" s="3"/>
      <c r="HW416" s="3"/>
      <c r="HX416" s="3"/>
      <c r="HY416" s="3"/>
      <c r="HZ416" s="3"/>
      <c r="IA416" s="3"/>
      <c r="IB416" s="3"/>
      <c r="IC416" s="3"/>
      <c r="ID416" s="3"/>
      <c r="IE416" s="3"/>
      <c r="IF416" s="3"/>
      <c r="IG416" s="3"/>
      <c r="IH416" s="3"/>
      <c r="II416" s="3"/>
      <c r="IJ416" s="3"/>
      <c r="IK416" s="3"/>
      <c r="IL416" s="3"/>
      <c r="IM416" s="3"/>
      <c r="IN416" s="3"/>
      <c r="IO416" s="3"/>
      <c r="IP416" s="3"/>
      <c r="IQ416" s="3"/>
      <c r="IR416" s="3"/>
      <c r="IS416" s="3"/>
      <c r="IT416" s="3"/>
      <c r="IU416" s="3"/>
      <c r="IV416" s="3"/>
      <c r="IW416" s="3"/>
      <c r="IX416" s="3"/>
      <c r="IY416" s="3"/>
      <c r="IZ416" s="3"/>
      <c r="JA416" s="3"/>
      <c r="JB416" s="3"/>
      <c r="JC416" s="3"/>
      <c r="JD416" s="3"/>
      <c r="JE416" s="3"/>
      <c r="JF416" s="3"/>
      <c r="JG416" s="3"/>
      <c r="JH416" s="3"/>
      <c r="JI416" s="3"/>
      <c r="JJ416" s="3"/>
      <c r="JK416" s="3"/>
      <c r="JL416" s="3"/>
      <c r="JM416" s="3"/>
      <c r="JN416" s="3"/>
      <c r="JO416" s="3"/>
      <c r="JP416" s="3"/>
      <c r="JQ416" s="3"/>
      <c r="JR416" s="3"/>
      <c r="JS416" s="3"/>
      <c r="JT416" s="3"/>
      <c r="JU416" s="3"/>
      <c r="JV416" s="3"/>
      <c r="JW416" s="3"/>
      <c r="JX416" s="3"/>
      <c r="JY416" s="3"/>
      <c r="JZ416" s="3"/>
      <c r="KA416" s="3"/>
      <c r="KB416" s="3"/>
      <c r="KC416" s="3"/>
      <c r="KD416" s="3"/>
      <c r="KE416" s="3"/>
      <c r="KF416" s="3"/>
      <c r="KG416" s="3"/>
      <c r="KH416" s="3"/>
      <c r="KI416" s="3"/>
      <c r="KJ416" s="3"/>
      <c r="KK416" s="3"/>
      <c r="KL416" s="3"/>
      <c r="KM416" s="3"/>
      <c r="KN416" s="3"/>
      <c r="KO416" s="3"/>
      <c r="KP416" s="3"/>
      <c r="KQ416" s="3"/>
      <c r="KR416" s="3"/>
      <c r="KS416" s="3"/>
      <c r="KT416" s="3"/>
      <c r="KU416" s="3"/>
      <c r="KV416" s="3"/>
      <c r="KW416" s="3"/>
      <c r="KX416" s="3"/>
      <c r="KY416" s="3"/>
      <c r="KZ416" s="3"/>
      <c r="LA416" s="3"/>
      <c r="LB416" s="3"/>
      <c r="LC416" s="3"/>
      <c r="LD416" s="3"/>
      <c r="LE416" s="3"/>
      <c r="LF416" s="3"/>
      <c r="LG416" s="3"/>
      <c r="LH416" s="3"/>
      <c r="LI416" s="3"/>
      <c r="LJ416" s="3"/>
      <c r="LK416" s="3"/>
      <c r="LL416" s="3"/>
      <c r="LM416" s="3"/>
      <c r="LN416" s="3"/>
      <c r="LO416" s="3"/>
      <c r="LP416" s="3"/>
      <c r="LQ416" s="3"/>
      <c r="LR416" s="3"/>
      <c r="LS416" s="3"/>
      <c r="LT416" s="3"/>
      <c r="LU416" s="3"/>
      <c r="LV416" s="3"/>
      <c r="LW416" s="3"/>
      <c r="LX416" s="3"/>
      <c r="LY416" s="3"/>
      <c r="LZ416" s="3"/>
      <c r="MA416" s="3"/>
      <c r="MB416" s="3"/>
      <c r="MC416" s="3"/>
      <c r="MD416" s="3"/>
      <c r="ME416" s="3"/>
      <c r="MF416" s="3"/>
      <c r="MG416" s="3"/>
      <c r="MH416" s="3"/>
      <c r="MI416" s="3"/>
      <c r="MJ416" s="3"/>
      <c r="MK416" s="3"/>
      <c r="ML416" s="3"/>
      <c r="MM416" s="3"/>
      <c r="MN416" s="3"/>
      <c r="MO416" s="3"/>
      <c r="MP416" s="3"/>
      <c r="MQ416" s="3"/>
      <c r="MR416" s="3"/>
      <c r="MS416" s="3"/>
      <c r="MT416" s="3"/>
      <c r="MU416" s="3"/>
      <c r="MV416" s="3"/>
      <c r="MW416" s="3"/>
      <c r="MX416" s="3"/>
      <c r="MY416" s="3"/>
      <c r="MZ416" s="3"/>
      <c r="NA416" s="3"/>
      <c r="NB416" s="3"/>
      <c r="NC416" s="3"/>
      <c r="ND416" s="3"/>
      <c r="NE416" s="3"/>
      <c r="NF416" s="3"/>
      <c r="NG416" s="3"/>
      <c r="NH416" s="3"/>
      <c r="NI416" s="3"/>
      <c r="NJ416" s="3"/>
      <c r="NK416" s="3"/>
      <c r="NL416" s="3"/>
      <c r="NM416" s="3"/>
      <c r="NN416" s="3"/>
      <c r="NO416" s="3"/>
      <c r="NP416" s="3"/>
      <c r="NQ416" s="3"/>
      <c r="NR416" s="3"/>
      <c r="NS416" s="3"/>
      <c r="NT416" s="3"/>
      <c r="NU416" s="3"/>
      <c r="NV416" s="3"/>
      <c r="NW416" s="3"/>
      <c r="NX416" s="3"/>
      <c r="NY416" s="3"/>
      <c r="NZ416" s="3"/>
      <c r="OA416" s="3"/>
      <c r="OB416" s="3"/>
      <c r="OC416" s="3"/>
      <c r="OD416" s="3"/>
      <c r="OE416" s="3"/>
      <c r="OF416" s="3"/>
      <c r="OG416" s="3"/>
      <c r="OH416" s="3"/>
      <c r="OI416" s="3"/>
      <c r="OJ416" s="3"/>
      <c r="OK416" s="3"/>
      <c r="OL416" s="3"/>
      <c r="OM416" s="3"/>
      <c r="ON416" s="3"/>
      <c r="OO416" s="3"/>
      <c r="OP416" s="3"/>
      <c r="OQ416" s="3"/>
      <c r="OR416" s="3"/>
      <c r="OS416" s="3"/>
      <c r="OT416" s="3"/>
      <c r="OU416" s="3"/>
      <c r="OV416" s="3"/>
      <c r="OW416" s="3"/>
      <c r="OX416" s="3"/>
      <c r="OY416" s="3"/>
      <c r="OZ416" s="3"/>
      <c r="PA416" s="3"/>
      <c r="PB416" s="3"/>
      <c r="PC416" s="3"/>
      <c r="PD416" s="3"/>
      <c r="PE416" s="3"/>
    </row>
    <row r="417" spans="1:421" s="469" customFormat="1" ht="111" customHeight="1">
      <c r="A417" s="677">
        <v>76</v>
      </c>
      <c r="B417" s="600">
        <v>7000024508</v>
      </c>
      <c r="C417" s="600">
        <v>2560</v>
      </c>
      <c r="D417" s="600">
        <v>130</v>
      </c>
      <c r="E417" s="600">
        <v>120</v>
      </c>
      <c r="F417" s="600" t="s">
        <v>528</v>
      </c>
      <c r="G417" s="599">
        <v>100044253</v>
      </c>
      <c r="H417" s="321"/>
      <c r="I417" s="322"/>
      <c r="J417" s="321"/>
      <c r="K417" s="320"/>
      <c r="L417" s="600" t="s">
        <v>609</v>
      </c>
      <c r="M417" s="600" t="s">
        <v>219</v>
      </c>
      <c r="N417" s="600">
        <v>91</v>
      </c>
      <c r="O417" s="465"/>
      <c r="P417" s="601">
        <v>18</v>
      </c>
      <c r="Q417" s="318" t="str">
        <f t="shared" si="61"/>
        <v>INCLUDED</v>
      </c>
      <c r="R417" s="318" t="str">
        <f t="shared" si="50"/>
        <v>INCLUDED</v>
      </c>
      <c r="S417" s="318" t="str">
        <f t="shared" si="62"/>
        <v>INCLUDED</v>
      </c>
      <c r="T417" s="466">
        <f t="shared" si="52"/>
        <v>0</v>
      </c>
      <c r="U417" s="300">
        <f t="shared" si="53"/>
        <v>0</v>
      </c>
      <c r="V417" s="371">
        <f>Discount!$J$36</f>
        <v>0</v>
      </c>
      <c r="W417" s="300">
        <f t="shared" si="54"/>
        <v>0</v>
      </c>
      <c r="X417" s="301">
        <f t="shared" si="55"/>
        <v>0</v>
      </c>
      <c r="Y417" s="467">
        <f t="shared" si="56"/>
        <v>0</v>
      </c>
      <c r="Z417" s="546">
        <f t="shared" si="57"/>
        <v>0</v>
      </c>
      <c r="AA417" s="467">
        <f t="shared" si="58"/>
        <v>0</v>
      </c>
      <c r="AB417" s="468">
        <f t="shared" si="59"/>
        <v>0</v>
      </c>
      <c r="AC417" s="467">
        <f t="shared" si="60"/>
        <v>0</v>
      </c>
      <c r="AD417" s="468"/>
      <c r="AE417" s="550"/>
      <c r="AF417" s="6"/>
      <c r="AG417" s="6"/>
      <c r="AH417" s="6"/>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c r="FN417" s="3"/>
      <c r="FO417" s="3"/>
      <c r="FP417" s="3"/>
      <c r="FQ417" s="3"/>
      <c r="FR417" s="3"/>
      <c r="FS417" s="3"/>
      <c r="FT417" s="3"/>
      <c r="FU417" s="3"/>
      <c r="FV417" s="3"/>
      <c r="FW417" s="3"/>
      <c r="FX417" s="3"/>
      <c r="FY417" s="3"/>
      <c r="FZ417" s="3"/>
      <c r="GA417" s="3"/>
      <c r="GB417" s="3"/>
      <c r="GC417" s="3"/>
      <c r="GD417" s="3"/>
      <c r="GE417" s="3"/>
      <c r="GF417" s="3"/>
      <c r="GG417" s="3"/>
      <c r="GH417" s="3"/>
      <c r="GI417" s="3"/>
      <c r="GJ417" s="3"/>
      <c r="GK417" s="3"/>
      <c r="GL417" s="3"/>
      <c r="GM417" s="3"/>
      <c r="GN417" s="3"/>
      <c r="GO417" s="3"/>
      <c r="GP417" s="3"/>
      <c r="GQ417" s="3"/>
      <c r="GR417" s="3"/>
      <c r="GS417" s="3"/>
      <c r="GT417" s="3"/>
      <c r="GU417" s="3"/>
      <c r="GV417" s="3"/>
      <c r="GW417" s="3"/>
      <c r="GX417" s="3"/>
      <c r="GY417" s="3"/>
      <c r="GZ417" s="3"/>
      <c r="HA417" s="3"/>
      <c r="HB417" s="3"/>
      <c r="HC417" s="3"/>
      <c r="HD417" s="3"/>
      <c r="HE417" s="3"/>
      <c r="HF417" s="3"/>
      <c r="HG417" s="3"/>
      <c r="HH417" s="3"/>
      <c r="HI417" s="3"/>
      <c r="HJ417" s="3"/>
      <c r="HK417" s="3"/>
      <c r="HL417" s="3"/>
      <c r="HM417" s="3"/>
      <c r="HN417" s="3"/>
      <c r="HO417" s="3"/>
      <c r="HP417" s="3"/>
      <c r="HQ417" s="3"/>
      <c r="HR417" s="3"/>
      <c r="HS417" s="3"/>
      <c r="HT417" s="3"/>
      <c r="HU417" s="3"/>
      <c r="HV417" s="3"/>
      <c r="HW417" s="3"/>
      <c r="HX417" s="3"/>
      <c r="HY417" s="3"/>
      <c r="HZ417" s="3"/>
      <c r="IA417" s="3"/>
      <c r="IB417" s="3"/>
      <c r="IC417" s="3"/>
      <c r="ID417" s="3"/>
      <c r="IE417" s="3"/>
      <c r="IF417" s="3"/>
      <c r="IG417" s="3"/>
      <c r="IH417" s="3"/>
      <c r="II417" s="3"/>
      <c r="IJ417" s="3"/>
      <c r="IK417" s="3"/>
      <c r="IL417" s="3"/>
      <c r="IM417" s="3"/>
      <c r="IN417" s="3"/>
      <c r="IO417" s="3"/>
      <c r="IP417" s="3"/>
      <c r="IQ417" s="3"/>
      <c r="IR417" s="3"/>
      <c r="IS417" s="3"/>
      <c r="IT417" s="3"/>
      <c r="IU417" s="3"/>
      <c r="IV417" s="3"/>
      <c r="IW417" s="3"/>
      <c r="IX417" s="3"/>
      <c r="IY417" s="3"/>
      <c r="IZ417" s="3"/>
      <c r="JA417" s="3"/>
      <c r="JB417" s="3"/>
      <c r="JC417" s="3"/>
      <c r="JD417" s="3"/>
      <c r="JE417" s="3"/>
      <c r="JF417" s="3"/>
      <c r="JG417" s="3"/>
      <c r="JH417" s="3"/>
      <c r="JI417" s="3"/>
      <c r="JJ417" s="3"/>
      <c r="JK417" s="3"/>
      <c r="JL417" s="3"/>
      <c r="JM417" s="3"/>
      <c r="JN417" s="3"/>
      <c r="JO417" s="3"/>
      <c r="JP417" s="3"/>
      <c r="JQ417" s="3"/>
      <c r="JR417" s="3"/>
      <c r="JS417" s="3"/>
      <c r="JT417" s="3"/>
      <c r="JU417" s="3"/>
      <c r="JV417" s="3"/>
      <c r="JW417" s="3"/>
      <c r="JX417" s="3"/>
      <c r="JY417" s="3"/>
      <c r="JZ417" s="3"/>
      <c r="KA417" s="3"/>
      <c r="KB417" s="3"/>
      <c r="KC417" s="3"/>
      <c r="KD417" s="3"/>
      <c r="KE417" s="3"/>
      <c r="KF417" s="3"/>
      <c r="KG417" s="3"/>
      <c r="KH417" s="3"/>
      <c r="KI417" s="3"/>
      <c r="KJ417" s="3"/>
      <c r="KK417" s="3"/>
      <c r="KL417" s="3"/>
      <c r="KM417" s="3"/>
      <c r="KN417" s="3"/>
      <c r="KO417" s="3"/>
      <c r="KP417" s="3"/>
      <c r="KQ417" s="3"/>
      <c r="KR417" s="3"/>
      <c r="KS417" s="3"/>
      <c r="KT417" s="3"/>
      <c r="KU417" s="3"/>
      <c r="KV417" s="3"/>
      <c r="KW417" s="3"/>
      <c r="KX417" s="3"/>
      <c r="KY417" s="3"/>
      <c r="KZ417" s="3"/>
      <c r="LA417" s="3"/>
      <c r="LB417" s="3"/>
      <c r="LC417" s="3"/>
      <c r="LD417" s="3"/>
      <c r="LE417" s="3"/>
      <c r="LF417" s="3"/>
      <c r="LG417" s="3"/>
      <c r="LH417" s="3"/>
      <c r="LI417" s="3"/>
      <c r="LJ417" s="3"/>
      <c r="LK417" s="3"/>
      <c r="LL417" s="3"/>
      <c r="LM417" s="3"/>
      <c r="LN417" s="3"/>
      <c r="LO417" s="3"/>
      <c r="LP417" s="3"/>
      <c r="LQ417" s="3"/>
      <c r="LR417" s="3"/>
      <c r="LS417" s="3"/>
      <c r="LT417" s="3"/>
      <c r="LU417" s="3"/>
      <c r="LV417" s="3"/>
      <c r="LW417" s="3"/>
      <c r="LX417" s="3"/>
      <c r="LY417" s="3"/>
      <c r="LZ417" s="3"/>
      <c r="MA417" s="3"/>
      <c r="MB417" s="3"/>
      <c r="MC417" s="3"/>
      <c r="MD417" s="3"/>
      <c r="ME417" s="3"/>
      <c r="MF417" s="3"/>
      <c r="MG417" s="3"/>
      <c r="MH417" s="3"/>
      <c r="MI417" s="3"/>
      <c r="MJ417" s="3"/>
      <c r="MK417" s="3"/>
      <c r="ML417" s="3"/>
      <c r="MM417" s="3"/>
      <c r="MN417" s="3"/>
      <c r="MO417" s="3"/>
      <c r="MP417" s="3"/>
      <c r="MQ417" s="3"/>
      <c r="MR417" s="3"/>
      <c r="MS417" s="3"/>
      <c r="MT417" s="3"/>
      <c r="MU417" s="3"/>
      <c r="MV417" s="3"/>
      <c r="MW417" s="3"/>
      <c r="MX417" s="3"/>
      <c r="MY417" s="3"/>
      <c r="MZ417" s="3"/>
      <c r="NA417" s="3"/>
      <c r="NB417" s="3"/>
      <c r="NC417" s="3"/>
      <c r="ND417" s="3"/>
      <c r="NE417" s="3"/>
      <c r="NF417" s="3"/>
      <c r="NG417" s="3"/>
      <c r="NH417" s="3"/>
      <c r="NI417" s="3"/>
      <c r="NJ417" s="3"/>
      <c r="NK417" s="3"/>
      <c r="NL417" s="3"/>
      <c r="NM417" s="3"/>
      <c r="NN417" s="3"/>
      <c r="NO417" s="3"/>
      <c r="NP417" s="3"/>
      <c r="NQ417" s="3"/>
      <c r="NR417" s="3"/>
      <c r="NS417" s="3"/>
      <c r="NT417" s="3"/>
      <c r="NU417" s="3"/>
      <c r="NV417" s="3"/>
      <c r="NW417" s="3"/>
      <c r="NX417" s="3"/>
      <c r="NY417" s="3"/>
      <c r="NZ417" s="3"/>
      <c r="OA417" s="3"/>
      <c r="OB417" s="3"/>
      <c r="OC417" s="3"/>
      <c r="OD417" s="3"/>
      <c r="OE417" s="3"/>
      <c r="OF417" s="3"/>
      <c r="OG417" s="3"/>
      <c r="OH417" s="3"/>
      <c r="OI417" s="3"/>
      <c r="OJ417" s="3"/>
      <c r="OK417" s="3"/>
      <c r="OL417" s="3"/>
      <c r="OM417" s="3"/>
      <c r="ON417" s="3"/>
      <c r="OO417" s="3"/>
      <c r="OP417" s="3"/>
      <c r="OQ417" s="3"/>
      <c r="OR417" s="3"/>
      <c r="OS417" s="3"/>
      <c r="OT417" s="3"/>
      <c r="OU417" s="3"/>
      <c r="OV417" s="3"/>
      <c r="OW417" s="3"/>
      <c r="OX417" s="3"/>
      <c r="OY417" s="3"/>
      <c r="OZ417" s="3"/>
      <c r="PA417" s="3"/>
      <c r="PB417" s="3"/>
      <c r="PC417" s="3"/>
      <c r="PD417" s="3"/>
      <c r="PE417" s="3"/>
    </row>
    <row r="418" spans="1:421" s="469" customFormat="1" ht="111" customHeight="1">
      <c r="A418" s="677">
        <v>77</v>
      </c>
      <c r="B418" s="600">
        <v>7000024508</v>
      </c>
      <c r="C418" s="600">
        <v>2560</v>
      </c>
      <c r="D418" s="600">
        <v>130</v>
      </c>
      <c r="E418" s="600">
        <v>130</v>
      </c>
      <c r="F418" s="600" t="s">
        <v>528</v>
      </c>
      <c r="G418" s="599">
        <v>100044241</v>
      </c>
      <c r="H418" s="321"/>
      <c r="I418" s="322"/>
      <c r="J418" s="321"/>
      <c r="K418" s="320"/>
      <c r="L418" s="600" t="s">
        <v>610</v>
      </c>
      <c r="M418" s="600" t="s">
        <v>219</v>
      </c>
      <c r="N418" s="600">
        <v>70</v>
      </c>
      <c r="O418" s="465"/>
      <c r="P418" s="601">
        <v>18</v>
      </c>
      <c r="Q418" s="318" t="str">
        <f t="shared" si="61"/>
        <v>INCLUDED</v>
      </c>
      <c r="R418" s="318" t="str">
        <f t="shared" si="50"/>
        <v>INCLUDED</v>
      </c>
      <c r="S418" s="318" t="str">
        <f t="shared" si="62"/>
        <v>INCLUDED</v>
      </c>
      <c r="T418" s="466">
        <f t="shared" si="52"/>
        <v>0</v>
      </c>
      <c r="U418" s="300">
        <f t="shared" si="53"/>
        <v>0</v>
      </c>
      <c r="V418" s="371">
        <f>Discount!$J$36</f>
        <v>0</v>
      </c>
      <c r="W418" s="300">
        <f t="shared" si="54"/>
        <v>0</v>
      </c>
      <c r="X418" s="301">
        <f t="shared" si="55"/>
        <v>0</v>
      </c>
      <c r="Y418" s="467">
        <f t="shared" si="56"/>
        <v>0</v>
      </c>
      <c r="Z418" s="546">
        <f t="shared" si="57"/>
        <v>0</v>
      </c>
      <c r="AA418" s="467">
        <f t="shared" si="58"/>
        <v>0</v>
      </c>
      <c r="AB418" s="468">
        <f t="shared" si="59"/>
        <v>0</v>
      </c>
      <c r="AC418" s="467">
        <f t="shared" si="60"/>
        <v>0</v>
      </c>
      <c r="AD418" s="468"/>
      <c r="AE418" s="550"/>
      <c r="AF418" s="6"/>
      <c r="AG418" s="6"/>
      <c r="AH418" s="6"/>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c r="FN418" s="3"/>
      <c r="FO418" s="3"/>
      <c r="FP418" s="3"/>
      <c r="FQ418" s="3"/>
      <c r="FR418" s="3"/>
      <c r="FS418" s="3"/>
      <c r="FT418" s="3"/>
      <c r="FU418" s="3"/>
      <c r="FV418" s="3"/>
      <c r="FW418" s="3"/>
      <c r="FX418" s="3"/>
      <c r="FY418" s="3"/>
      <c r="FZ418" s="3"/>
      <c r="GA418" s="3"/>
      <c r="GB418" s="3"/>
      <c r="GC418" s="3"/>
      <c r="GD418" s="3"/>
      <c r="GE418" s="3"/>
      <c r="GF418" s="3"/>
      <c r="GG418" s="3"/>
      <c r="GH418" s="3"/>
      <c r="GI418" s="3"/>
      <c r="GJ418" s="3"/>
      <c r="GK418" s="3"/>
      <c r="GL418" s="3"/>
      <c r="GM418" s="3"/>
      <c r="GN418" s="3"/>
      <c r="GO418" s="3"/>
      <c r="GP418" s="3"/>
      <c r="GQ418" s="3"/>
      <c r="GR418" s="3"/>
      <c r="GS418" s="3"/>
      <c r="GT418" s="3"/>
      <c r="GU418" s="3"/>
      <c r="GV418" s="3"/>
      <c r="GW418" s="3"/>
      <c r="GX418" s="3"/>
      <c r="GY418" s="3"/>
      <c r="GZ418" s="3"/>
      <c r="HA418" s="3"/>
      <c r="HB418" s="3"/>
      <c r="HC418" s="3"/>
      <c r="HD418" s="3"/>
      <c r="HE418" s="3"/>
      <c r="HF418" s="3"/>
      <c r="HG418" s="3"/>
      <c r="HH418" s="3"/>
      <c r="HI418" s="3"/>
      <c r="HJ418" s="3"/>
      <c r="HK418" s="3"/>
      <c r="HL418" s="3"/>
      <c r="HM418" s="3"/>
      <c r="HN418" s="3"/>
      <c r="HO418" s="3"/>
      <c r="HP418" s="3"/>
      <c r="HQ418" s="3"/>
      <c r="HR418" s="3"/>
      <c r="HS418" s="3"/>
      <c r="HT418" s="3"/>
      <c r="HU418" s="3"/>
      <c r="HV418" s="3"/>
      <c r="HW418" s="3"/>
      <c r="HX418" s="3"/>
      <c r="HY418" s="3"/>
      <c r="HZ418" s="3"/>
      <c r="IA418" s="3"/>
      <c r="IB418" s="3"/>
      <c r="IC418" s="3"/>
      <c r="ID418" s="3"/>
      <c r="IE418" s="3"/>
      <c r="IF418" s="3"/>
      <c r="IG418" s="3"/>
      <c r="IH418" s="3"/>
      <c r="II418" s="3"/>
      <c r="IJ418" s="3"/>
      <c r="IK418" s="3"/>
      <c r="IL418" s="3"/>
      <c r="IM418" s="3"/>
      <c r="IN418" s="3"/>
      <c r="IO418" s="3"/>
      <c r="IP418" s="3"/>
      <c r="IQ418" s="3"/>
      <c r="IR418" s="3"/>
      <c r="IS418" s="3"/>
      <c r="IT418" s="3"/>
      <c r="IU418" s="3"/>
      <c r="IV418" s="3"/>
      <c r="IW418" s="3"/>
      <c r="IX418" s="3"/>
      <c r="IY418" s="3"/>
      <c r="IZ418" s="3"/>
      <c r="JA418" s="3"/>
      <c r="JB418" s="3"/>
      <c r="JC418" s="3"/>
      <c r="JD418" s="3"/>
      <c r="JE418" s="3"/>
      <c r="JF418" s="3"/>
      <c r="JG418" s="3"/>
      <c r="JH418" s="3"/>
      <c r="JI418" s="3"/>
      <c r="JJ418" s="3"/>
      <c r="JK418" s="3"/>
      <c r="JL418" s="3"/>
      <c r="JM418" s="3"/>
      <c r="JN418" s="3"/>
      <c r="JO418" s="3"/>
      <c r="JP418" s="3"/>
      <c r="JQ418" s="3"/>
      <c r="JR418" s="3"/>
      <c r="JS418" s="3"/>
      <c r="JT418" s="3"/>
      <c r="JU418" s="3"/>
      <c r="JV418" s="3"/>
      <c r="JW418" s="3"/>
      <c r="JX418" s="3"/>
      <c r="JY418" s="3"/>
      <c r="JZ418" s="3"/>
      <c r="KA418" s="3"/>
      <c r="KB418" s="3"/>
      <c r="KC418" s="3"/>
      <c r="KD418" s="3"/>
      <c r="KE418" s="3"/>
      <c r="KF418" s="3"/>
      <c r="KG418" s="3"/>
      <c r="KH418" s="3"/>
      <c r="KI418" s="3"/>
      <c r="KJ418" s="3"/>
      <c r="KK418" s="3"/>
      <c r="KL418" s="3"/>
      <c r="KM418" s="3"/>
      <c r="KN418" s="3"/>
      <c r="KO418" s="3"/>
      <c r="KP418" s="3"/>
      <c r="KQ418" s="3"/>
      <c r="KR418" s="3"/>
      <c r="KS418" s="3"/>
      <c r="KT418" s="3"/>
      <c r="KU418" s="3"/>
      <c r="KV418" s="3"/>
      <c r="KW418" s="3"/>
      <c r="KX418" s="3"/>
      <c r="KY418" s="3"/>
      <c r="KZ418" s="3"/>
      <c r="LA418" s="3"/>
      <c r="LB418" s="3"/>
      <c r="LC418" s="3"/>
      <c r="LD418" s="3"/>
      <c r="LE418" s="3"/>
      <c r="LF418" s="3"/>
      <c r="LG418" s="3"/>
      <c r="LH418" s="3"/>
      <c r="LI418" s="3"/>
      <c r="LJ418" s="3"/>
      <c r="LK418" s="3"/>
      <c r="LL418" s="3"/>
      <c r="LM418" s="3"/>
      <c r="LN418" s="3"/>
      <c r="LO418" s="3"/>
      <c r="LP418" s="3"/>
      <c r="LQ418" s="3"/>
      <c r="LR418" s="3"/>
      <c r="LS418" s="3"/>
      <c r="LT418" s="3"/>
      <c r="LU418" s="3"/>
      <c r="LV418" s="3"/>
      <c r="LW418" s="3"/>
      <c r="LX418" s="3"/>
      <c r="LY418" s="3"/>
      <c r="LZ418" s="3"/>
      <c r="MA418" s="3"/>
      <c r="MB418" s="3"/>
      <c r="MC418" s="3"/>
      <c r="MD418" s="3"/>
      <c r="ME418" s="3"/>
      <c r="MF418" s="3"/>
      <c r="MG418" s="3"/>
      <c r="MH418" s="3"/>
      <c r="MI418" s="3"/>
      <c r="MJ418" s="3"/>
      <c r="MK418" s="3"/>
      <c r="ML418" s="3"/>
      <c r="MM418" s="3"/>
      <c r="MN418" s="3"/>
      <c r="MO418" s="3"/>
      <c r="MP418" s="3"/>
      <c r="MQ418" s="3"/>
      <c r="MR418" s="3"/>
      <c r="MS418" s="3"/>
      <c r="MT418" s="3"/>
      <c r="MU418" s="3"/>
      <c r="MV418" s="3"/>
      <c r="MW418" s="3"/>
      <c r="MX418" s="3"/>
      <c r="MY418" s="3"/>
      <c r="MZ418" s="3"/>
      <c r="NA418" s="3"/>
      <c r="NB418" s="3"/>
      <c r="NC418" s="3"/>
      <c r="ND418" s="3"/>
      <c r="NE418" s="3"/>
      <c r="NF418" s="3"/>
      <c r="NG418" s="3"/>
      <c r="NH418" s="3"/>
      <c r="NI418" s="3"/>
      <c r="NJ418" s="3"/>
      <c r="NK418" s="3"/>
      <c r="NL418" s="3"/>
      <c r="NM418" s="3"/>
      <c r="NN418" s="3"/>
      <c r="NO418" s="3"/>
      <c r="NP418" s="3"/>
      <c r="NQ418" s="3"/>
      <c r="NR418" s="3"/>
      <c r="NS418" s="3"/>
      <c r="NT418" s="3"/>
      <c r="NU418" s="3"/>
      <c r="NV418" s="3"/>
      <c r="NW418" s="3"/>
      <c r="NX418" s="3"/>
      <c r="NY418" s="3"/>
      <c r="NZ418" s="3"/>
      <c r="OA418" s="3"/>
      <c r="OB418" s="3"/>
      <c r="OC418" s="3"/>
      <c r="OD418" s="3"/>
      <c r="OE418" s="3"/>
      <c r="OF418" s="3"/>
      <c r="OG418" s="3"/>
      <c r="OH418" s="3"/>
      <c r="OI418" s="3"/>
      <c r="OJ418" s="3"/>
      <c r="OK418" s="3"/>
      <c r="OL418" s="3"/>
      <c r="OM418" s="3"/>
      <c r="ON418" s="3"/>
      <c r="OO418" s="3"/>
      <c r="OP418" s="3"/>
      <c r="OQ418" s="3"/>
      <c r="OR418" s="3"/>
      <c r="OS418" s="3"/>
      <c r="OT418" s="3"/>
      <c r="OU418" s="3"/>
      <c r="OV418" s="3"/>
      <c r="OW418" s="3"/>
      <c r="OX418" s="3"/>
      <c r="OY418" s="3"/>
      <c r="OZ418" s="3"/>
      <c r="PA418" s="3"/>
      <c r="PB418" s="3"/>
      <c r="PC418" s="3"/>
      <c r="PD418" s="3"/>
      <c r="PE418" s="3"/>
    </row>
    <row r="419" spans="1:421" s="469" customFormat="1" ht="111" customHeight="1">
      <c r="A419" s="677">
        <v>78</v>
      </c>
      <c r="B419" s="600">
        <v>7000024508</v>
      </c>
      <c r="C419" s="600">
        <v>2560</v>
      </c>
      <c r="D419" s="600">
        <v>130</v>
      </c>
      <c r="E419" s="600">
        <v>140</v>
      </c>
      <c r="F419" s="600" t="s">
        <v>528</v>
      </c>
      <c r="G419" s="599">
        <v>100044240</v>
      </c>
      <c r="H419" s="321"/>
      <c r="I419" s="322"/>
      <c r="J419" s="321"/>
      <c r="K419" s="320"/>
      <c r="L419" s="600" t="s">
        <v>611</v>
      </c>
      <c r="M419" s="600" t="s">
        <v>219</v>
      </c>
      <c r="N419" s="600">
        <v>72</v>
      </c>
      <c r="O419" s="465"/>
      <c r="P419" s="601">
        <v>18</v>
      </c>
      <c r="Q419" s="318" t="str">
        <f t="shared" si="61"/>
        <v>INCLUDED</v>
      </c>
      <c r="R419" s="318" t="str">
        <f t="shared" si="50"/>
        <v>INCLUDED</v>
      </c>
      <c r="S419" s="318" t="str">
        <f t="shared" si="62"/>
        <v>INCLUDED</v>
      </c>
      <c r="T419" s="466">
        <f t="shared" si="52"/>
        <v>0</v>
      </c>
      <c r="U419" s="300">
        <f t="shared" si="53"/>
        <v>0</v>
      </c>
      <c r="V419" s="371">
        <f>Discount!$J$36</f>
        <v>0</v>
      </c>
      <c r="W419" s="300">
        <f t="shared" si="54"/>
        <v>0</v>
      </c>
      <c r="X419" s="301">
        <f t="shared" si="55"/>
        <v>0</v>
      </c>
      <c r="Y419" s="467">
        <f t="shared" si="56"/>
        <v>0</v>
      </c>
      <c r="Z419" s="546">
        <f t="shared" si="57"/>
        <v>0</v>
      </c>
      <c r="AA419" s="467">
        <f t="shared" si="58"/>
        <v>0</v>
      </c>
      <c r="AB419" s="468">
        <f t="shared" si="59"/>
        <v>0</v>
      </c>
      <c r="AC419" s="467">
        <f t="shared" si="60"/>
        <v>0</v>
      </c>
      <c r="AD419" s="468"/>
      <c r="AE419" s="550"/>
      <c r="AF419" s="6"/>
      <c r="AG419" s="6"/>
      <c r="AH419" s="6"/>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c r="FN419" s="3"/>
      <c r="FO419" s="3"/>
      <c r="FP419" s="3"/>
      <c r="FQ419" s="3"/>
      <c r="FR419" s="3"/>
      <c r="FS419" s="3"/>
      <c r="FT419" s="3"/>
      <c r="FU419" s="3"/>
      <c r="FV419" s="3"/>
      <c r="FW419" s="3"/>
      <c r="FX419" s="3"/>
      <c r="FY419" s="3"/>
      <c r="FZ419" s="3"/>
      <c r="GA419" s="3"/>
      <c r="GB419" s="3"/>
      <c r="GC419" s="3"/>
      <c r="GD419" s="3"/>
      <c r="GE419" s="3"/>
      <c r="GF419" s="3"/>
      <c r="GG419" s="3"/>
      <c r="GH419" s="3"/>
      <c r="GI419" s="3"/>
      <c r="GJ419" s="3"/>
      <c r="GK419" s="3"/>
      <c r="GL419" s="3"/>
      <c r="GM419" s="3"/>
      <c r="GN419" s="3"/>
      <c r="GO419" s="3"/>
      <c r="GP419" s="3"/>
      <c r="GQ419" s="3"/>
      <c r="GR419" s="3"/>
      <c r="GS419" s="3"/>
      <c r="GT419" s="3"/>
      <c r="GU419" s="3"/>
      <c r="GV419" s="3"/>
      <c r="GW419" s="3"/>
      <c r="GX419" s="3"/>
      <c r="GY419" s="3"/>
      <c r="GZ419" s="3"/>
      <c r="HA419" s="3"/>
      <c r="HB419" s="3"/>
      <c r="HC419" s="3"/>
      <c r="HD419" s="3"/>
      <c r="HE419" s="3"/>
      <c r="HF419" s="3"/>
      <c r="HG419" s="3"/>
      <c r="HH419" s="3"/>
      <c r="HI419" s="3"/>
      <c r="HJ419" s="3"/>
      <c r="HK419" s="3"/>
      <c r="HL419" s="3"/>
      <c r="HM419" s="3"/>
      <c r="HN419" s="3"/>
      <c r="HO419" s="3"/>
      <c r="HP419" s="3"/>
      <c r="HQ419" s="3"/>
      <c r="HR419" s="3"/>
      <c r="HS419" s="3"/>
      <c r="HT419" s="3"/>
      <c r="HU419" s="3"/>
      <c r="HV419" s="3"/>
      <c r="HW419" s="3"/>
      <c r="HX419" s="3"/>
      <c r="HY419" s="3"/>
      <c r="HZ419" s="3"/>
      <c r="IA419" s="3"/>
      <c r="IB419" s="3"/>
      <c r="IC419" s="3"/>
      <c r="ID419" s="3"/>
      <c r="IE419" s="3"/>
      <c r="IF419" s="3"/>
      <c r="IG419" s="3"/>
      <c r="IH419" s="3"/>
      <c r="II419" s="3"/>
      <c r="IJ419" s="3"/>
      <c r="IK419" s="3"/>
      <c r="IL419" s="3"/>
      <c r="IM419" s="3"/>
      <c r="IN419" s="3"/>
      <c r="IO419" s="3"/>
      <c r="IP419" s="3"/>
      <c r="IQ419" s="3"/>
      <c r="IR419" s="3"/>
      <c r="IS419" s="3"/>
      <c r="IT419" s="3"/>
      <c r="IU419" s="3"/>
      <c r="IV419" s="3"/>
      <c r="IW419" s="3"/>
      <c r="IX419" s="3"/>
      <c r="IY419" s="3"/>
      <c r="IZ419" s="3"/>
      <c r="JA419" s="3"/>
      <c r="JB419" s="3"/>
      <c r="JC419" s="3"/>
      <c r="JD419" s="3"/>
      <c r="JE419" s="3"/>
      <c r="JF419" s="3"/>
      <c r="JG419" s="3"/>
      <c r="JH419" s="3"/>
      <c r="JI419" s="3"/>
      <c r="JJ419" s="3"/>
      <c r="JK419" s="3"/>
      <c r="JL419" s="3"/>
      <c r="JM419" s="3"/>
      <c r="JN419" s="3"/>
      <c r="JO419" s="3"/>
      <c r="JP419" s="3"/>
      <c r="JQ419" s="3"/>
      <c r="JR419" s="3"/>
      <c r="JS419" s="3"/>
      <c r="JT419" s="3"/>
      <c r="JU419" s="3"/>
      <c r="JV419" s="3"/>
      <c r="JW419" s="3"/>
      <c r="JX419" s="3"/>
      <c r="JY419" s="3"/>
      <c r="JZ419" s="3"/>
      <c r="KA419" s="3"/>
      <c r="KB419" s="3"/>
      <c r="KC419" s="3"/>
      <c r="KD419" s="3"/>
      <c r="KE419" s="3"/>
      <c r="KF419" s="3"/>
      <c r="KG419" s="3"/>
      <c r="KH419" s="3"/>
      <c r="KI419" s="3"/>
      <c r="KJ419" s="3"/>
      <c r="KK419" s="3"/>
      <c r="KL419" s="3"/>
      <c r="KM419" s="3"/>
      <c r="KN419" s="3"/>
      <c r="KO419" s="3"/>
      <c r="KP419" s="3"/>
      <c r="KQ419" s="3"/>
      <c r="KR419" s="3"/>
      <c r="KS419" s="3"/>
      <c r="KT419" s="3"/>
      <c r="KU419" s="3"/>
      <c r="KV419" s="3"/>
      <c r="KW419" s="3"/>
      <c r="KX419" s="3"/>
      <c r="KY419" s="3"/>
      <c r="KZ419" s="3"/>
      <c r="LA419" s="3"/>
      <c r="LB419" s="3"/>
      <c r="LC419" s="3"/>
      <c r="LD419" s="3"/>
      <c r="LE419" s="3"/>
      <c r="LF419" s="3"/>
      <c r="LG419" s="3"/>
      <c r="LH419" s="3"/>
      <c r="LI419" s="3"/>
      <c r="LJ419" s="3"/>
      <c r="LK419" s="3"/>
      <c r="LL419" s="3"/>
      <c r="LM419" s="3"/>
      <c r="LN419" s="3"/>
      <c r="LO419" s="3"/>
      <c r="LP419" s="3"/>
      <c r="LQ419" s="3"/>
      <c r="LR419" s="3"/>
      <c r="LS419" s="3"/>
      <c r="LT419" s="3"/>
      <c r="LU419" s="3"/>
      <c r="LV419" s="3"/>
      <c r="LW419" s="3"/>
      <c r="LX419" s="3"/>
      <c r="LY419" s="3"/>
      <c r="LZ419" s="3"/>
      <c r="MA419" s="3"/>
      <c r="MB419" s="3"/>
      <c r="MC419" s="3"/>
      <c r="MD419" s="3"/>
      <c r="ME419" s="3"/>
      <c r="MF419" s="3"/>
      <c r="MG419" s="3"/>
      <c r="MH419" s="3"/>
      <c r="MI419" s="3"/>
      <c r="MJ419" s="3"/>
      <c r="MK419" s="3"/>
      <c r="ML419" s="3"/>
      <c r="MM419" s="3"/>
      <c r="MN419" s="3"/>
      <c r="MO419" s="3"/>
      <c r="MP419" s="3"/>
      <c r="MQ419" s="3"/>
      <c r="MR419" s="3"/>
      <c r="MS419" s="3"/>
      <c r="MT419" s="3"/>
      <c r="MU419" s="3"/>
      <c r="MV419" s="3"/>
      <c r="MW419" s="3"/>
      <c r="MX419" s="3"/>
      <c r="MY419" s="3"/>
      <c r="MZ419" s="3"/>
      <c r="NA419" s="3"/>
      <c r="NB419" s="3"/>
      <c r="NC419" s="3"/>
      <c r="ND419" s="3"/>
      <c r="NE419" s="3"/>
      <c r="NF419" s="3"/>
      <c r="NG419" s="3"/>
      <c r="NH419" s="3"/>
      <c r="NI419" s="3"/>
      <c r="NJ419" s="3"/>
      <c r="NK419" s="3"/>
      <c r="NL419" s="3"/>
      <c r="NM419" s="3"/>
      <c r="NN419" s="3"/>
      <c r="NO419" s="3"/>
      <c r="NP419" s="3"/>
      <c r="NQ419" s="3"/>
      <c r="NR419" s="3"/>
      <c r="NS419" s="3"/>
      <c r="NT419" s="3"/>
      <c r="NU419" s="3"/>
      <c r="NV419" s="3"/>
      <c r="NW419" s="3"/>
      <c r="NX419" s="3"/>
      <c r="NY419" s="3"/>
      <c r="NZ419" s="3"/>
      <c r="OA419" s="3"/>
      <c r="OB419" s="3"/>
      <c r="OC419" s="3"/>
      <c r="OD419" s="3"/>
      <c r="OE419" s="3"/>
      <c r="OF419" s="3"/>
      <c r="OG419" s="3"/>
      <c r="OH419" s="3"/>
      <c r="OI419" s="3"/>
      <c r="OJ419" s="3"/>
      <c r="OK419" s="3"/>
      <c r="OL419" s="3"/>
      <c r="OM419" s="3"/>
      <c r="ON419" s="3"/>
      <c r="OO419" s="3"/>
      <c r="OP419" s="3"/>
      <c r="OQ419" s="3"/>
      <c r="OR419" s="3"/>
      <c r="OS419" s="3"/>
      <c r="OT419" s="3"/>
      <c r="OU419" s="3"/>
      <c r="OV419" s="3"/>
      <c r="OW419" s="3"/>
      <c r="OX419" s="3"/>
      <c r="OY419" s="3"/>
      <c r="OZ419" s="3"/>
      <c r="PA419" s="3"/>
      <c r="PB419" s="3"/>
      <c r="PC419" s="3"/>
      <c r="PD419" s="3"/>
      <c r="PE419" s="3"/>
    </row>
    <row r="420" spans="1:421" s="469" customFormat="1" ht="111" customHeight="1">
      <c r="A420" s="677">
        <v>79</v>
      </c>
      <c r="B420" s="600">
        <v>7000024508</v>
      </c>
      <c r="C420" s="600">
        <v>2560</v>
      </c>
      <c r="D420" s="600">
        <v>130</v>
      </c>
      <c r="E420" s="600">
        <v>150</v>
      </c>
      <c r="F420" s="600" t="s">
        <v>528</v>
      </c>
      <c r="G420" s="599">
        <v>100044239</v>
      </c>
      <c r="H420" s="321"/>
      <c r="I420" s="322"/>
      <c r="J420" s="321"/>
      <c r="K420" s="320"/>
      <c r="L420" s="600" t="s">
        <v>612</v>
      </c>
      <c r="M420" s="600" t="s">
        <v>219</v>
      </c>
      <c r="N420" s="600">
        <v>490</v>
      </c>
      <c r="O420" s="465"/>
      <c r="P420" s="601">
        <v>18</v>
      </c>
      <c r="Q420" s="318" t="str">
        <f t="shared" si="61"/>
        <v>INCLUDED</v>
      </c>
      <c r="R420" s="318" t="str">
        <f t="shared" si="50"/>
        <v>INCLUDED</v>
      </c>
      <c r="S420" s="318" t="str">
        <f t="shared" si="62"/>
        <v>INCLUDED</v>
      </c>
      <c r="T420" s="466">
        <f t="shared" si="52"/>
        <v>0</v>
      </c>
      <c r="U420" s="300">
        <f t="shared" si="53"/>
        <v>0</v>
      </c>
      <c r="V420" s="371">
        <f>Discount!$J$36</f>
        <v>0</v>
      </c>
      <c r="W420" s="300">
        <f t="shared" si="54"/>
        <v>0</v>
      </c>
      <c r="X420" s="301">
        <f t="shared" si="55"/>
        <v>0</v>
      </c>
      <c r="Y420" s="467">
        <f t="shared" si="56"/>
        <v>0</v>
      </c>
      <c r="Z420" s="546">
        <f t="shared" si="57"/>
        <v>0</v>
      </c>
      <c r="AA420" s="467">
        <f t="shared" si="58"/>
        <v>0</v>
      </c>
      <c r="AB420" s="468">
        <f t="shared" si="59"/>
        <v>0</v>
      </c>
      <c r="AC420" s="467">
        <f t="shared" si="60"/>
        <v>0</v>
      </c>
      <c r="AD420" s="468"/>
      <c r="AE420" s="550"/>
      <c r="AF420" s="6"/>
      <c r="AG420" s="6"/>
      <c r="AH420" s="6"/>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c r="FN420" s="3"/>
      <c r="FO420" s="3"/>
      <c r="FP420" s="3"/>
      <c r="FQ420" s="3"/>
      <c r="FR420" s="3"/>
      <c r="FS420" s="3"/>
      <c r="FT420" s="3"/>
      <c r="FU420" s="3"/>
      <c r="FV420" s="3"/>
      <c r="FW420" s="3"/>
      <c r="FX420" s="3"/>
      <c r="FY420" s="3"/>
      <c r="FZ420" s="3"/>
      <c r="GA420" s="3"/>
      <c r="GB420" s="3"/>
      <c r="GC420" s="3"/>
      <c r="GD420" s="3"/>
      <c r="GE420" s="3"/>
      <c r="GF420" s="3"/>
      <c r="GG420" s="3"/>
      <c r="GH420" s="3"/>
      <c r="GI420" s="3"/>
      <c r="GJ420" s="3"/>
      <c r="GK420" s="3"/>
      <c r="GL420" s="3"/>
      <c r="GM420" s="3"/>
      <c r="GN420" s="3"/>
      <c r="GO420" s="3"/>
      <c r="GP420" s="3"/>
      <c r="GQ420" s="3"/>
      <c r="GR420" s="3"/>
      <c r="GS420" s="3"/>
      <c r="GT420" s="3"/>
      <c r="GU420" s="3"/>
      <c r="GV420" s="3"/>
      <c r="GW420" s="3"/>
      <c r="GX420" s="3"/>
      <c r="GY420" s="3"/>
      <c r="GZ420" s="3"/>
      <c r="HA420" s="3"/>
      <c r="HB420" s="3"/>
      <c r="HC420" s="3"/>
      <c r="HD420" s="3"/>
      <c r="HE420" s="3"/>
      <c r="HF420" s="3"/>
      <c r="HG420" s="3"/>
      <c r="HH420" s="3"/>
      <c r="HI420" s="3"/>
      <c r="HJ420" s="3"/>
      <c r="HK420" s="3"/>
      <c r="HL420" s="3"/>
      <c r="HM420" s="3"/>
      <c r="HN420" s="3"/>
      <c r="HO420" s="3"/>
      <c r="HP420" s="3"/>
      <c r="HQ420" s="3"/>
      <c r="HR420" s="3"/>
      <c r="HS420" s="3"/>
      <c r="HT420" s="3"/>
      <c r="HU420" s="3"/>
      <c r="HV420" s="3"/>
      <c r="HW420" s="3"/>
      <c r="HX420" s="3"/>
      <c r="HY420" s="3"/>
      <c r="HZ420" s="3"/>
      <c r="IA420" s="3"/>
      <c r="IB420" s="3"/>
      <c r="IC420" s="3"/>
      <c r="ID420" s="3"/>
      <c r="IE420" s="3"/>
      <c r="IF420" s="3"/>
      <c r="IG420" s="3"/>
      <c r="IH420" s="3"/>
      <c r="II420" s="3"/>
      <c r="IJ420" s="3"/>
      <c r="IK420" s="3"/>
      <c r="IL420" s="3"/>
      <c r="IM420" s="3"/>
      <c r="IN420" s="3"/>
      <c r="IO420" s="3"/>
      <c r="IP420" s="3"/>
      <c r="IQ420" s="3"/>
      <c r="IR420" s="3"/>
      <c r="IS420" s="3"/>
      <c r="IT420" s="3"/>
      <c r="IU420" s="3"/>
      <c r="IV420" s="3"/>
      <c r="IW420" s="3"/>
      <c r="IX420" s="3"/>
      <c r="IY420" s="3"/>
      <c r="IZ420" s="3"/>
      <c r="JA420" s="3"/>
      <c r="JB420" s="3"/>
      <c r="JC420" s="3"/>
      <c r="JD420" s="3"/>
      <c r="JE420" s="3"/>
      <c r="JF420" s="3"/>
      <c r="JG420" s="3"/>
      <c r="JH420" s="3"/>
      <c r="JI420" s="3"/>
      <c r="JJ420" s="3"/>
      <c r="JK420" s="3"/>
      <c r="JL420" s="3"/>
      <c r="JM420" s="3"/>
      <c r="JN420" s="3"/>
      <c r="JO420" s="3"/>
      <c r="JP420" s="3"/>
      <c r="JQ420" s="3"/>
      <c r="JR420" s="3"/>
      <c r="JS420" s="3"/>
      <c r="JT420" s="3"/>
      <c r="JU420" s="3"/>
      <c r="JV420" s="3"/>
      <c r="JW420" s="3"/>
      <c r="JX420" s="3"/>
      <c r="JY420" s="3"/>
      <c r="JZ420" s="3"/>
      <c r="KA420" s="3"/>
      <c r="KB420" s="3"/>
      <c r="KC420" s="3"/>
      <c r="KD420" s="3"/>
      <c r="KE420" s="3"/>
      <c r="KF420" s="3"/>
      <c r="KG420" s="3"/>
      <c r="KH420" s="3"/>
      <c r="KI420" s="3"/>
      <c r="KJ420" s="3"/>
      <c r="KK420" s="3"/>
      <c r="KL420" s="3"/>
      <c r="KM420" s="3"/>
      <c r="KN420" s="3"/>
      <c r="KO420" s="3"/>
      <c r="KP420" s="3"/>
      <c r="KQ420" s="3"/>
      <c r="KR420" s="3"/>
      <c r="KS420" s="3"/>
      <c r="KT420" s="3"/>
      <c r="KU420" s="3"/>
      <c r="KV420" s="3"/>
      <c r="KW420" s="3"/>
      <c r="KX420" s="3"/>
      <c r="KY420" s="3"/>
      <c r="KZ420" s="3"/>
      <c r="LA420" s="3"/>
      <c r="LB420" s="3"/>
      <c r="LC420" s="3"/>
      <c r="LD420" s="3"/>
      <c r="LE420" s="3"/>
      <c r="LF420" s="3"/>
      <c r="LG420" s="3"/>
      <c r="LH420" s="3"/>
      <c r="LI420" s="3"/>
      <c r="LJ420" s="3"/>
      <c r="LK420" s="3"/>
      <c r="LL420" s="3"/>
      <c r="LM420" s="3"/>
      <c r="LN420" s="3"/>
      <c r="LO420" s="3"/>
      <c r="LP420" s="3"/>
      <c r="LQ420" s="3"/>
      <c r="LR420" s="3"/>
      <c r="LS420" s="3"/>
      <c r="LT420" s="3"/>
      <c r="LU420" s="3"/>
      <c r="LV420" s="3"/>
      <c r="LW420" s="3"/>
      <c r="LX420" s="3"/>
      <c r="LY420" s="3"/>
      <c r="LZ420" s="3"/>
      <c r="MA420" s="3"/>
      <c r="MB420" s="3"/>
      <c r="MC420" s="3"/>
      <c r="MD420" s="3"/>
      <c r="ME420" s="3"/>
      <c r="MF420" s="3"/>
      <c r="MG420" s="3"/>
      <c r="MH420" s="3"/>
      <c r="MI420" s="3"/>
      <c r="MJ420" s="3"/>
      <c r="MK420" s="3"/>
      <c r="ML420" s="3"/>
      <c r="MM420" s="3"/>
      <c r="MN420" s="3"/>
      <c r="MO420" s="3"/>
      <c r="MP420" s="3"/>
      <c r="MQ420" s="3"/>
      <c r="MR420" s="3"/>
      <c r="MS420" s="3"/>
      <c r="MT420" s="3"/>
      <c r="MU420" s="3"/>
      <c r="MV420" s="3"/>
      <c r="MW420" s="3"/>
      <c r="MX420" s="3"/>
      <c r="MY420" s="3"/>
      <c r="MZ420" s="3"/>
      <c r="NA420" s="3"/>
      <c r="NB420" s="3"/>
      <c r="NC420" s="3"/>
      <c r="ND420" s="3"/>
      <c r="NE420" s="3"/>
      <c r="NF420" s="3"/>
      <c r="NG420" s="3"/>
      <c r="NH420" s="3"/>
      <c r="NI420" s="3"/>
      <c r="NJ420" s="3"/>
      <c r="NK420" s="3"/>
      <c r="NL420" s="3"/>
      <c r="NM420" s="3"/>
      <c r="NN420" s="3"/>
      <c r="NO420" s="3"/>
      <c r="NP420" s="3"/>
      <c r="NQ420" s="3"/>
      <c r="NR420" s="3"/>
      <c r="NS420" s="3"/>
      <c r="NT420" s="3"/>
      <c r="NU420" s="3"/>
      <c r="NV420" s="3"/>
      <c r="NW420" s="3"/>
      <c r="NX420" s="3"/>
      <c r="NY420" s="3"/>
      <c r="NZ420" s="3"/>
      <c r="OA420" s="3"/>
      <c r="OB420" s="3"/>
      <c r="OC420" s="3"/>
      <c r="OD420" s="3"/>
      <c r="OE420" s="3"/>
      <c r="OF420" s="3"/>
      <c r="OG420" s="3"/>
      <c r="OH420" s="3"/>
      <c r="OI420" s="3"/>
      <c r="OJ420" s="3"/>
      <c r="OK420" s="3"/>
      <c r="OL420" s="3"/>
      <c r="OM420" s="3"/>
      <c r="ON420" s="3"/>
      <c r="OO420" s="3"/>
      <c r="OP420" s="3"/>
      <c r="OQ420" s="3"/>
      <c r="OR420" s="3"/>
      <c r="OS420" s="3"/>
      <c r="OT420" s="3"/>
      <c r="OU420" s="3"/>
      <c r="OV420" s="3"/>
      <c r="OW420" s="3"/>
      <c r="OX420" s="3"/>
      <c r="OY420" s="3"/>
      <c r="OZ420" s="3"/>
      <c r="PA420" s="3"/>
      <c r="PB420" s="3"/>
      <c r="PC420" s="3"/>
      <c r="PD420" s="3"/>
      <c r="PE420" s="3"/>
    </row>
    <row r="421" spans="1:421" s="472" customFormat="1" ht="111" customHeight="1">
      <c r="A421" s="677">
        <v>80</v>
      </c>
      <c r="B421" s="600">
        <v>7000024508</v>
      </c>
      <c r="C421" s="600">
        <v>2560</v>
      </c>
      <c r="D421" s="600">
        <v>130</v>
      </c>
      <c r="E421" s="600">
        <v>160</v>
      </c>
      <c r="F421" s="600" t="s">
        <v>528</v>
      </c>
      <c r="G421" s="599">
        <v>100044238</v>
      </c>
      <c r="H421" s="321"/>
      <c r="I421" s="322"/>
      <c r="J421" s="321"/>
      <c r="K421" s="320"/>
      <c r="L421" s="600" t="s">
        <v>613</v>
      </c>
      <c r="M421" s="600" t="s">
        <v>219</v>
      </c>
      <c r="N421" s="600">
        <v>16</v>
      </c>
      <c r="O421" s="465"/>
      <c r="P421" s="601">
        <v>18</v>
      </c>
      <c r="Q421" s="318" t="str">
        <f t="shared" si="61"/>
        <v>INCLUDED</v>
      </c>
      <c r="R421" s="318" t="str">
        <f t="shared" si="50"/>
        <v>INCLUDED</v>
      </c>
      <c r="S421" s="318" t="str">
        <f t="shared" si="62"/>
        <v>INCLUDED</v>
      </c>
      <c r="T421" s="466">
        <f t="shared" si="52"/>
        <v>0</v>
      </c>
      <c r="U421" s="300">
        <f t="shared" si="53"/>
        <v>0</v>
      </c>
      <c r="V421" s="371">
        <f>Discount!$J$36</f>
        <v>0</v>
      </c>
      <c r="W421" s="300">
        <f t="shared" si="54"/>
        <v>0</v>
      </c>
      <c r="X421" s="301">
        <f t="shared" si="55"/>
        <v>0</v>
      </c>
      <c r="Y421" s="467">
        <f t="shared" si="56"/>
        <v>0</v>
      </c>
      <c r="Z421" s="546">
        <f t="shared" si="57"/>
        <v>0</v>
      </c>
      <c r="AA421" s="467">
        <f t="shared" si="58"/>
        <v>0</v>
      </c>
      <c r="AB421" s="468">
        <f t="shared" si="59"/>
        <v>0</v>
      </c>
      <c r="AC421" s="467">
        <f t="shared" si="60"/>
        <v>0</v>
      </c>
      <c r="AD421" s="468"/>
      <c r="AE421" s="550"/>
      <c r="AF421" s="6"/>
      <c r="AG421" s="6"/>
      <c r="AH421" s="6"/>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218"/>
      <c r="BI421" s="218"/>
      <c r="BJ421" s="218"/>
      <c r="BK421" s="218"/>
      <c r="BL421" s="218"/>
      <c r="BM421" s="218"/>
      <c r="BN421" s="218"/>
      <c r="BO421" s="218"/>
      <c r="BP421" s="218"/>
      <c r="BQ421" s="218"/>
      <c r="BR421" s="218"/>
      <c r="BS421" s="218"/>
      <c r="BT421" s="218"/>
      <c r="BU421" s="218"/>
      <c r="BV421" s="218"/>
      <c r="BW421" s="218"/>
      <c r="BX421" s="218"/>
      <c r="BY421" s="218"/>
      <c r="BZ421" s="218"/>
      <c r="CA421" s="218"/>
      <c r="CB421" s="218"/>
      <c r="CC421" s="218"/>
      <c r="CD421" s="218"/>
      <c r="CE421" s="218"/>
      <c r="CF421" s="218"/>
      <c r="CG421" s="218"/>
      <c r="CH421" s="218"/>
      <c r="CI421" s="218"/>
      <c r="CJ421" s="218"/>
      <c r="CK421" s="218"/>
      <c r="CL421" s="218"/>
      <c r="CM421" s="218"/>
      <c r="CN421" s="218"/>
      <c r="CO421" s="218"/>
      <c r="CP421" s="218"/>
      <c r="CQ421" s="218"/>
      <c r="CR421" s="218"/>
      <c r="CS421" s="218"/>
      <c r="CT421" s="218"/>
      <c r="CU421" s="218"/>
      <c r="CV421" s="218"/>
      <c r="CW421" s="218"/>
      <c r="CX421" s="218"/>
      <c r="CY421" s="218"/>
      <c r="CZ421" s="218"/>
      <c r="DA421" s="218"/>
      <c r="DB421" s="218"/>
      <c r="DC421" s="218"/>
      <c r="DD421" s="218"/>
      <c r="DE421" s="218"/>
      <c r="DF421" s="218"/>
      <c r="DG421" s="218"/>
      <c r="DH421" s="218"/>
      <c r="DI421" s="218"/>
      <c r="DJ421" s="218"/>
      <c r="DK421" s="218"/>
      <c r="DL421" s="218"/>
      <c r="DM421" s="218"/>
      <c r="DN421" s="218"/>
      <c r="DO421" s="218"/>
      <c r="DP421" s="218"/>
      <c r="DQ421" s="218"/>
      <c r="DR421" s="218"/>
      <c r="DS421" s="218"/>
      <c r="DT421" s="218"/>
      <c r="DU421" s="218"/>
      <c r="DV421" s="218"/>
      <c r="DW421" s="218"/>
      <c r="DX421" s="218"/>
      <c r="DY421" s="218"/>
      <c r="DZ421" s="218"/>
      <c r="EA421" s="218"/>
      <c r="EB421" s="218"/>
      <c r="EC421" s="218"/>
      <c r="ED421" s="218"/>
      <c r="EE421" s="218"/>
      <c r="EF421" s="218"/>
      <c r="EG421" s="218"/>
      <c r="EH421" s="218"/>
      <c r="EI421" s="218"/>
      <c r="EJ421" s="218"/>
      <c r="EK421" s="218"/>
      <c r="EL421" s="218"/>
      <c r="EM421" s="218"/>
      <c r="EN421" s="218"/>
      <c r="EO421" s="218"/>
      <c r="EP421" s="218"/>
      <c r="EQ421" s="218"/>
      <c r="ER421" s="218"/>
      <c r="ES421" s="218"/>
      <c r="ET421" s="218"/>
      <c r="EU421" s="218"/>
      <c r="EV421" s="218"/>
      <c r="EW421" s="218"/>
      <c r="EX421" s="218"/>
      <c r="EY421" s="218"/>
      <c r="EZ421" s="218"/>
      <c r="FA421" s="218"/>
      <c r="FB421" s="218"/>
      <c r="FC421" s="218"/>
      <c r="FD421" s="218"/>
      <c r="FE421" s="218"/>
      <c r="FF421" s="218"/>
      <c r="FG421" s="218"/>
      <c r="FH421" s="218"/>
      <c r="FI421" s="218"/>
      <c r="FJ421" s="218"/>
      <c r="FK421" s="218"/>
      <c r="FL421" s="218"/>
      <c r="FM421" s="218"/>
      <c r="FN421" s="218"/>
      <c r="FO421" s="218"/>
      <c r="FP421" s="218"/>
      <c r="FQ421" s="218"/>
      <c r="FR421" s="218"/>
      <c r="FS421" s="218"/>
      <c r="FT421" s="218"/>
      <c r="FU421" s="218"/>
      <c r="FV421" s="218"/>
      <c r="FW421" s="218"/>
      <c r="FX421" s="218"/>
      <c r="FY421" s="218"/>
      <c r="FZ421" s="218"/>
      <c r="GA421" s="218"/>
      <c r="GB421" s="218"/>
      <c r="GC421" s="218"/>
      <c r="GD421" s="218"/>
      <c r="GE421" s="218"/>
      <c r="GF421" s="218"/>
      <c r="GG421" s="218"/>
      <c r="GH421" s="218"/>
      <c r="GI421" s="218"/>
      <c r="GJ421" s="218"/>
      <c r="GK421" s="218"/>
      <c r="GL421" s="218"/>
      <c r="GM421" s="218"/>
      <c r="GN421" s="218"/>
      <c r="GO421" s="218"/>
      <c r="GP421" s="218"/>
      <c r="GQ421" s="218"/>
      <c r="GR421" s="218"/>
      <c r="GS421" s="218"/>
      <c r="GT421" s="218"/>
      <c r="GU421" s="218"/>
      <c r="GV421" s="218"/>
      <c r="GW421" s="218"/>
      <c r="GX421" s="218"/>
      <c r="GY421" s="218"/>
      <c r="GZ421" s="218"/>
      <c r="HA421" s="218"/>
      <c r="HB421" s="218"/>
      <c r="HC421" s="218"/>
      <c r="HD421" s="218"/>
      <c r="HE421" s="218"/>
      <c r="HF421" s="218"/>
      <c r="HG421" s="218"/>
      <c r="HH421" s="218"/>
      <c r="HI421" s="218"/>
      <c r="HJ421" s="218"/>
      <c r="HK421" s="218"/>
      <c r="HL421" s="218"/>
      <c r="HM421" s="218"/>
      <c r="HN421" s="218"/>
      <c r="HO421" s="218"/>
      <c r="HP421" s="218"/>
      <c r="HQ421" s="218"/>
      <c r="HR421" s="218"/>
      <c r="HS421" s="218"/>
      <c r="HT421" s="218"/>
      <c r="HU421" s="218"/>
      <c r="HV421" s="218"/>
      <c r="HW421" s="218"/>
      <c r="HX421" s="218"/>
      <c r="HY421" s="218"/>
      <c r="HZ421" s="218"/>
      <c r="IA421" s="218"/>
      <c r="IB421" s="218"/>
      <c r="IC421" s="218"/>
      <c r="ID421" s="218"/>
      <c r="IE421" s="218"/>
      <c r="IF421" s="218"/>
      <c r="IG421" s="218"/>
      <c r="IH421" s="218"/>
      <c r="II421" s="218"/>
      <c r="IJ421" s="218"/>
      <c r="IK421" s="218"/>
      <c r="IL421" s="218"/>
      <c r="IM421" s="218"/>
      <c r="IN421" s="218"/>
      <c r="IO421" s="218"/>
      <c r="IP421" s="218"/>
      <c r="IQ421" s="218"/>
      <c r="IR421" s="218"/>
      <c r="IS421" s="218"/>
      <c r="IT421" s="218"/>
      <c r="IU421" s="218"/>
      <c r="IV421" s="218"/>
      <c r="IW421" s="218"/>
      <c r="IX421" s="218"/>
      <c r="IY421" s="218"/>
      <c r="IZ421" s="218"/>
      <c r="JA421" s="218"/>
      <c r="JB421" s="218"/>
      <c r="JC421" s="218"/>
      <c r="JD421" s="218"/>
      <c r="JE421" s="218"/>
      <c r="JF421" s="218"/>
      <c r="JG421" s="218"/>
      <c r="JH421" s="218"/>
      <c r="JI421" s="218"/>
      <c r="JJ421" s="218"/>
      <c r="JK421" s="218"/>
      <c r="JL421" s="218"/>
      <c r="JM421" s="218"/>
      <c r="JN421" s="218"/>
      <c r="JO421" s="218"/>
      <c r="JP421" s="218"/>
      <c r="JQ421" s="218"/>
      <c r="JR421" s="218"/>
      <c r="JS421" s="218"/>
      <c r="JT421" s="218"/>
      <c r="JU421" s="218"/>
      <c r="JV421" s="218"/>
      <c r="JW421" s="218"/>
      <c r="JX421" s="218"/>
      <c r="JY421" s="218"/>
      <c r="JZ421" s="218"/>
      <c r="KA421" s="218"/>
      <c r="KB421" s="218"/>
      <c r="KC421" s="218"/>
      <c r="KD421" s="218"/>
      <c r="KE421" s="218"/>
      <c r="KF421" s="218"/>
      <c r="KG421" s="218"/>
      <c r="KH421" s="218"/>
      <c r="KI421" s="218"/>
      <c r="KJ421" s="218"/>
      <c r="KK421" s="218"/>
      <c r="KL421" s="218"/>
      <c r="KM421" s="218"/>
      <c r="KN421" s="218"/>
      <c r="KO421" s="218"/>
      <c r="KP421" s="218"/>
      <c r="KQ421" s="218"/>
      <c r="KR421" s="218"/>
      <c r="KS421" s="218"/>
      <c r="KT421" s="218"/>
      <c r="KU421" s="218"/>
      <c r="KV421" s="218"/>
      <c r="KW421" s="218"/>
      <c r="KX421" s="218"/>
      <c r="KY421" s="218"/>
      <c r="KZ421" s="218"/>
      <c r="LA421" s="218"/>
      <c r="LB421" s="218"/>
      <c r="LC421" s="218"/>
      <c r="LD421" s="218"/>
      <c r="LE421" s="218"/>
      <c r="LF421" s="218"/>
      <c r="LG421" s="218"/>
      <c r="LH421" s="218"/>
      <c r="LI421" s="218"/>
      <c r="LJ421" s="218"/>
      <c r="LK421" s="218"/>
      <c r="LL421" s="218"/>
      <c r="LM421" s="218"/>
      <c r="LN421" s="218"/>
      <c r="LO421" s="218"/>
      <c r="LP421" s="218"/>
      <c r="LQ421" s="218"/>
      <c r="LR421" s="218"/>
      <c r="LS421" s="218"/>
      <c r="LT421" s="218"/>
      <c r="LU421" s="218"/>
      <c r="LV421" s="218"/>
      <c r="LW421" s="218"/>
      <c r="LX421" s="218"/>
      <c r="LY421" s="218"/>
      <c r="LZ421" s="218"/>
      <c r="MA421" s="218"/>
      <c r="MB421" s="218"/>
      <c r="MC421" s="218"/>
      <c r="MD421" s="218"/>
      <c r="ME421" s="218"/>
      <c r="MF421" s="218"/>
      <c r="MG421" s="218"/>
      <c r="MH421" s="218"/>
      <c r="MI421" s="218"/>
      <c r="MJ421" s="218"/>
      <c r="MK421" s="218"/>
      <c r="ML421" s="218"/>
      <c r="MM421" s="218"/>
      <c r="MN421" s="218"/>
      <c r="MO421" s="218"/>
      <c r="MP421" s="218"/>
      <c r="MQ421" s="218"/>
      <c r="MR421" s="218"/>
      <c r="MS421" s="218"/>
      <c r="MT421" s="218"/>
      <c r="MU421" s="218"/>
      <c r="MV421" s="218"/>
      <c r="MW421" s="218"/>
      <c r="MX421" s="218"/>
      <c r="MY421" s="218"/>
      <c r="MZ421" s="218"/>
      <c r="NA421" s="218"/>
      <c r="NB421" s="218"/>
      <c r="NC421" s="218"/>
      <c r="ND421" s="218"/>
      <c r="NE421" s="218"/>
      <c r="NF421" s="218"/>
      <c r="NG421" s="218"/>
      <c r="NH421" s="218"/>
      <c r="NI421" s="218"/>
      <c r="NJ421" s="218"/>
      <c r="NK421" s="218"/>
      <c r="NL421" s="218"/>
      <c r="NM421" s="218"/>
      <c r="NN421" s="218"/>
      <c r="NO421" s="218"/>
      <c r="NP421" s="218"/>
      <c r="NQ421" s="218"/>
      <c r="NR421" s="218"/>
      <c r="NS421" s="218"/>
      <c r="NT421" s="218"/>
      <c r="NU421" s="218"/>
      <c r="NV421" s="218"/>
      <c r="NW421" s="218"/>
      <c r="NX421" s="218"/>
      <c r="NY421" s="218"/>
      <c r="NZ421" s="218"/>
      <c r="OA421" s="218"/>
      <c r="OB421" s="218"/>
      <c r="OC421" s="218"/>
      <c r="OD421" s="218"/>
      <c r="OE421" s="218"/>
      <c r="OF421" s="218"/>
      <c r="OG421" s="218"/>
      <c r="OH421" s="218"/>
      <c r="OI421" s="218"/>
      <c r="OJ421" s="218"/>
      <c r="OK421" s="218"/>
      <c r="OL421" s="218"/>
      <c r="OM421" s="218"/>
      <c r="ON421" s="218"/>
      <c r="OO421" s="218"/>
      <c r="OP421" s="218"/>
      <c r="OQ421" s="218"/>
      <c r="OR421" s="218"/>
      <c r="OS421" s="218"/>
      <c r="OT421" s="218"/>
      <c r="OU421" s="218"/>
      <c r="OV421" s="218"/>
      <c r="OW421" s="218"/>
      <c r="OX421" s="218"/>
      <c r="OY421" s="218"/>
      <c r="OZ421" s="218"/>
      <c r="PA421" s="218"/>
      <c r="PB421" s="218"/>
      <c r="PC421" s="218"/>
      <c r="PD421" s="218"/>
      <c r="PE421" s="218"/>
    </row>
    <row r="422" spans="1:421" s="472" customFormat="1" ht="111" customHeight="1">
      <c r="A422" s="677">
        <v>81</v>
      </c>
      <c r="B422" s="600">
        <v>7000024508</v>
      </c>
      <c r="C422" s="600">
        <v>2560</v>
      </c>
      <c r="D422" s="600">
        <v>130</v>
      </c>
      <c r="E422" s="600">
        <v>170</v>
      </c>
      <c r="F422" s="600" t="s">
        <v>528</v>
      </c>
      <c r="G422" s="599">
        <v>100044237</v>
      </c>
      <c r="H422" s="321"/>
      <c r="I422" s="322"/>
      <c r="J422" s="321"/>
      <c r="K422" s="320"/>
      <c r="L422" s="600" t="s">
        <v>614</v>
      </c>
      <c r="M422" s="600" t="s">
        <v>219</v>
      </c>
      <c r="N422" s="600">
        <v>176</v>
      </c>
      <c r="O422" s="465"/>
      <c r="P422" s="601">
        <v>18</v>
      </c>
      <c r="Q422" s="318" t="str">
        <f t="shared" si="61"/>
        <v>INCLUDED</v>
      </c>
      <c r="R422" s="318" t="str">
        <f t="shared" si="50"/>
        <v>INCLUDED</v>
      </c>
      <c r="S422" s="318" t="str">
        <f t="shared" si="62"/>
        <v>INCLUDED</v>
      </c>
      <c r="T422" s="466">
        <f t="shared" si="52"/>
        <v>0</v>
      </c>
      <c r="U422" s="300">
        <f t="shared" si="53"/>
        <v>0</v>
      </c>
      <c r="V422" s="371">
        <f>Discount!$J$36</f>
        <v>0</v>
      </c>
      <c r="W422" s="300">
        <f t="shared" si="54"/>
        <v>0</v>
      </c>
      <c r="X422" s="301">
        <f t="shared" si="55"/>
        <v>0</v>
      </c>
      <c r="Y422" s="467">
        <f t="shared" si="56"/>
        <v>0</v>
      </c>
      <c r="Z422" s="546">
        <f t="shared" si="57"/>
        <v>0</v>
      </c>
      <c r="AA422" s="467">
        <f t="shared" si="58"/>
        <v>0</v>
      </c>
      <c r="AB422" s="468">
        <f t="shared" si="59"/>
        <v>0</v>
      </c>
      <c r="AC422" s="467">
        <f t="shared" si="60"/>
        <v>0</v>
      </c>
      <c r="AD422" s="468"/>
      <c r="AE422" s="550"/>
      <c r="AF422" s="6"/>
      <c r="AG422" s="6"/>
      <c r="AH422" s="6"/>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218"/>
      <c r="BI422" s="218"/>
      <c r="BJ422" s="218"/>
      <c r="BK422" s="218"/>
      <c r="BL422" s="218"/>
      <c r="BM422" s="218"/>
      <c r="BN422" s="218"/>
      <c r="BO422" s="218"/>
      <c r="BP422" s="218"/>
      <c r="BQ422" s="218"/>
      <c r="BR422" s="218"/>
      <c r="BS422" s="218"/>
      <c r="BT422" s="218"/>
      <c r="BU422" s="218"/>
      <c r="BV422" s="218"/>
      <c r="BW422" s="218"/>
      <c r="BX422" s="218"/>
      <c r="BY422" s="218"/>
      <c r="BZ422" s="218"/>
      <c r="CA422" s="218"/>
      <c r="CB422" s="218"/>
      <c r="CC422" s="218"/>
      <c r="CD422" s="218"/>
      <c r="CE422" s="218"/>
      <c r="CF422" s="218"/>
      <c r="CG422" s="218"/>
      <c r="CH422" s="218"/>
      <c r="CI422" s="218"/>
      <c r="CJ422" s="218"/>
      <c r="CK422" s="218"/>
      <c r="CL422" s="218"/>
      <c r="CM422" s="218"/>
      <c r="CN422" s="218"/>
      <c r="CO422" s="218"/>
      <c r="CP422" s="218"/>
      <c r="CQ422" s="218"/>
      <c r="CR422" s="218"/>
      <c r="CS422" s="218"/>
      <c r="CT422" s="218"/>
      <c r="CU422" s="218"/>
      <c r="CV422" s="218"/>
      <c r="CW422" s="218"/>
      <c r="CX422" s="218"/>
      <c r="CY422" s="218"/>
      <c r="CZ422" s="218"/>
      <c r="DA422" s="218"/>
      <c r="DB422" s="218"/>
      <c r="DC422" s="218"/>
      <c r="DD422" s="218"/>
      <c r="DE422" s="218"/>
      <c r="DF422" s="218"/>
      <c r="DG422" s="218"/>
      <c r="DH422" s="218"/>
      <c r="DI422" s="218"/>
      <c r="DJ422" s="218"/>
      <c r="DK422" s="218"/>
      <c r="DL422" s="218"/>
      <c r="DM422" s="218"/>
      <c r="DN422" s="218"/>
      <c r="DO422" s="218"/>
      <c r="DP422" s="218"/>
      <c r="DQ422" s="218"/>
      <c r="DR422" s="218"/>
      <c r="DS422" s="218"/>
      <c r="DT422" s="218"/>
      <c r="DU422" s="218"/>
      <c r="DV422" s="218"/>
      <c r="DW422" s="218"/>
      <c r="DX422" s="218"/>
      <c r="DY422" s="218"/>
      <c r="DZ422" s="218"/>
      <c r="EA422" s="218"/>
      <c r="EB422" s="218"/>
      <c r="EC422" s="218"/>
      <c r="ED422" s="218"/>
      <c r="EE422" s="218"/>
      <c r="EF422" s="218"/>
      <c r="EG422" s="218"/>
      <c r="EH422" s="218"/>
      <c r="EI422" s="218"/>
      <c r="EJ422" s="218"/>
      <c r="EK422" s="218"/>
      <c r="EL422" s="218"/>
      <c r="EM422" s="218"/>
      <c r="EN422" s="218"/>
      <c r="EO422" s="218"/>
      <c r="EP422" s="218"/>
      <c r="EQ422" s="218"/>
      <c r="ER422" s="218"/>
      <c r="ES422" s="218"/>
      <c r="ET422" s="218"/>
      <c r="EU422" s="218"/>
      <c r="EV422" s="218"/>
      <c r="EW422" s="218"/>
      <c r="EX422" s="218"/>
      <c r="EY422" s="218"/>
      <c r="EZ422" s="218"/>
      <c r="FA422" s="218"/>
      <c r="FB422" s="218"/>
      <c r="FC422" s="218"/>
      <c r="FD422" s="218"/>
      <c r="FE422" s="218"/>
      <c r="FF422" s="218"/>
      <c r="FG422" s="218"/>
      <c r="FH422" s="218"/>
      <c r="FI422" s="218"/>
      <c r="FJ422" s="218"/>
      <c r="FK422" s="218"/>
      <c r="FL422" s="218"/>
      <c r="FM422" s="218"/>
      <c r="FN422" s="218"/>
      <c r="FO422" s="218"/>
      <c r="FP422" s="218"/>
      <c r="FQ422" s="218"/>
      <c r="FR422" s="218"/>
      <c r="FS422" s="218"/>
      <c r="FT422" s="218"/>
      <c r="FU422" s="218"/>
      <c r="FV422" s="218"/>
      <c r="FW422" s="218"/>
      <c r="FX422" s="218"/>
      <c r="FY422" s="218"/>
      <c r="FZ422" s="218"/>
      <c r="GA422" s="218"/>
      <c r="GB422" s="218"/>
      <c r="GC422" s="218"/>
      <c r="GD422" s="218"/>
      <c r="GE422" s="218"/>
      <c r="GF422" s="218"/>
      <c r="GG422" s="218"/>
      <c r="GH422" s="218"/>
      <c r="GI422" s="218"/>
      <c r="GJ422" s="218"/>
      <c r="GK422" s="218"/>
      <c r="GL422" s="218"/>
      <c r="GM422" s="218"/>
      <c r="GN422" s="218"/>
      <c r="GO422" s="218"/>
      <c r="GP422" s="218"/>
      <c r="GQ422" s="218"/>
      <c r="GR422" s="218"/>
      <c r="GS422" s="218"/>
      <c r="GT422" s="218"/>
      <c r="GU422" s="218"/>
      <c r="GV422" s="218"/>
      <c r="GW422" s="218"/>
      <c r="GX422" s="218"/>
      <c r="GY422" s="218"/>
      <c r="GZ422" s="218"/>
      <c r="HA422" s="218"/>
      <c r="HB422" s="218"/>
      <c r="HC422" s="218"/>
      <c r="HD422" s="218"/>
      <c r="HE422" s="218"/>
      <c r="HF422" s="218"/>
      <c r="HG422" s="218"/>
      <c r="HH422" s="218"/>
      <c r="HI422" s="218"/>
      <c r="HJ422" s="218"/>
      <c r="HK422" s="218"/>
      <c r="HL422" s="218"/>
      <c r="HM422" s="218"/>
      <c r="HN422" s="218"/>
      <c r="HO422" s="218"/>
      <c r="HP422" s="218"/>
      <c r="HQ422" s="218"/>
      <c r="HR422" s="218"/>
      <c r="HS422" s="218"/>
      <c r="HT422" s="218"/>
      <c r="HU422" s="218"/>
      <c r="HV422" s="218"/>
      <c r="HW422" s="218"/>
      <c r="HX422" s="218"/>
      <c r="HY422" s="218"/>
      <c r="HZ422" s="218"/>
      <c r="IA422" s="218"/>
      <c r="IB422" s="218"/>
      <c r="IC422" s="218"/>
      <c r="ID422" s="218"/>
      <c r="IE422" s="218"/>
      <c r="IF422" s="218"/>
      <c r="IG422" s="218"/>
      <c r="IH422" s="218"/>
      <c r="II422" s="218"/>
      <c r="IJ422" s="218"/>
      <c r="IK422" s="218"/>
      <c r="IL422" s="218"/>
      <c r="IM422" s="218"/>
      <c r="IN422" s="218"/>
      <c r="IO422" s="218"/>
      <c r="IP422" s="218"/>
      <c r="IQ422" s="218"/>
      <c r="IR422" s="218"/>
      <c r="IS422" s="218"/>
      <c r="IT422" s="218"/>
      <c r="IU422" s="218"/>
      <c r="IV422" s="218"/>
      <c r="IW422" s="218"/>
      <c r="IX422" s="218"/>
      <c r="IY422" s="218"/>
      <c r="IZ422" s="218"/>
      <c r="JA422" s="218"/>
      <c r="JB422" s="218"/>
      <c r="JC422" s="218"/>
      <c r="JD422" s="218"/>
      <c r="JE422" s="218"/>
      <c r="JF422" s="218"/>
      <c r="JG422" s="218"/>
      <c r="JH422" s="218"/>
      <c r="JI422" s="218"/>
      <c r="JJ422" s="218"/>
      <c r="JK422" s="218"/>
      <c r="JL422" s="218"/>
      <c r="JM422" s="218"/>
      <c r="JN422" s="218"/>
      <c r="JO422" s="218"/>
      <c r="JP422" s="218"/>
      <c r="JQ422" s="218"/>
      <c r="JR422" s="218"/>
      <c r="JS422" s="218"/>
      <c r="JT422" s="218"/>
      <c r="JU422" s="218"/>
      <c r="JV422" s="218"/>
      <c r="JW422" s="218"/>
      <c r="JX422" s="218"/>
      <c r="JY422" s="218"/>
      <c r="JZ422" s="218"/>
      <c r="KA422" s="218"/>
      <c r="KB422" s="218"/>
      <c r="KC422" s="218"/>
      <c r="KD422" s="218"/>
      <c r="KE422" s="218"/>
      <c r="KF422" s="218"/>
      <c r="KG422" s="218"/>
      <c r="KH422" s="218"/>
      <c r="KI422" s="218"/>
      <c r="KJ422" s="218"/>
      <c r="KK422" s="218"/>
      <c r="KL422" s="218"/>
      <c r="KM422" s="218"/>
      <c r="KN422" s="218"/>
      <c r="KO422" s="218"/>
      <c r="KP422" s="218"/>
      <c r="KQ422" s="218"/>
      <c r="KR422" s="218"/>
      <c r="KS422" s="218"/>
      <c r="KT422" s="218"/>
      <c r="KU422" s="218"/>
      <c r="KV422" s="218"/>
      <c r="KW422" s="218"/>
      <c r="KX422" s="218"/>
      <c r="KY422" s="218"/>
      <c r="KZ422" s="218"/>
      <c r="LA422" s="218"/>
      <c r="LB422" s="218"/>
      <c r="LC422" s="218"/>
      <c r="LD422" s="218"/>
      <c r="LE422" s="218"/>
      <c r="LF422" s="218"/>
      <c r="LG422" s="218"/>
      <c r="LH422" s="218"/>
      <c r="LI422" s="218"/>
      <c r="LJ422" s="218"/>
      <c r="LK422" s="218"/>
      <c r="LL422" s="218"/>
      <c r="LM422" s="218"/>
      <c r="LN422" s="218"/>
      <c r="LO422" s="218"/>
      <c r="LP422" s="218"/>
      <c r="LQ422" s="218"/>
      <c r="LR422" s="218"/>
      <c r="LS422" s="218"/>
      <c r="LT422" s="218"/>
      <c r="LU422" s="218"/>
      <c r="LV422" s="218"/>
      <c r="LW422" s="218"/>
      <c r="LX422" s="218"/>
      <c r="LY422" s="218"/>
      <c r="LZ422" s="218"/>
      <c r="MA422" s="218"/>
      <c r="MB422" s="218"/>
      <c r="MC422" s="218"/>
      <c r="MD422" s="218"/>
      <c r="ME422" s="218"/>
      <c r="MF422" s="218"/>
      <c r="MG422" s="218"/>
      <c r="MH422" s="218"/>
      <c r="MI422" s="218"/>
      <c r="MJ422" s="218"/>
      <c r="MK422" s="218"/>
      <c r="ML422" s="218"/>
      <c r="MM422" s="218"/>
      <c r="MN422" s="218"/>
      <c r="MO422" s="218"/>
      <c r="MP422" s="218"/>
      <c r="MQ422" s="218"/>
      <c r="MR422" s="218"/>
      <c r="MS422" s="218"/>
      <c r="MT422" s="218"/>
      <c r="MU422" s="218"/>
      <c r="MV422" s="218"/>
      <c r="MW422" s="218"/>
      <c r="MX422" s="218"/>
      <c r="MY422" s="218"/>
      <c r="MZ422" s="218"/>
      <c r="NA422" s="218"/>
      <c r="NB422" s="218"/>
      <c r="NC422" s="218"/>
      <c r="ND422" s="218"/>
      <c r="NE422" s="218"/>
      <c r="NF422" s="218"/>
      <c r="NG422" s="218"/>
      <c r="NH422" s="218"/>
      <c r="NI422" s="218"/>
      <c r="NJ422" s="218"/>
      <c r="NK422" s="218"/>
      <c r="NL422" s="218"/>
      <c r="NM422" s="218"/>
      <c r="NN422" s="218"/>
      <c r="NO422" s="218"/>
      <c r="NP422" s="218"/>
      <c r="NQ422" s="218"/>
      <c r="NR422" s="218"/>
      <c r="NS422" s="218"/>
      <c r="NT422" s="218"/>
      <c r="NU422" s="218"/>
      <c r="NV422" s="218"/>
      <c r="NW422" s="218"/>
      <c r="NX422" s="218"/>
      <c r="NY422" s="218"/>
      <c r="NZ422" s="218"/>
      <c r="OA422" s="218"/>
      <c r="OB422" s="218"/>
      <c r="OC422" s="218"/>
      <c r="OD422" s="218"/>
      <c r="OE422" s="218"/>
      <c r="OF422" s="218"/>
      <c r="OG422" s="218"/>
      <c r="OH422" s="218"/>
      <c r="OI422" s="218"/>
      <c r="OJ422" s="218"/>
      <c r="OK422" s="218"/>
      <c r="OL422" s="218"/>
      <c r="OM422" s="218"/>
      <c r="ON422" s="218"/>
      <c r="OO422" s="218"/>
      <c r="OP422" s="218"/>
      <c r="OQ422" s="218"/>
      <c r="OR422" s="218"/>
      <c r="OS422" s="218"/>
      <c r="OT422" s="218"/>
      <c r="OU422" s="218"/>
      <c r="OV422" s="218"/>
      <c r="OW422" s="218"/>
      <c r="OX422" s="218"/>
      <c r="OY422" s="218"/>
      <c r="OZ422" s="218"/>
      <c r="PA422" s="218"/>
      <c r="PB422" s="218"/>
      <c r="PC422" s="218"/>
      <c r="PD422" s="218"/>
      <c r="PE422" s="218"/>
    </row>
    <row r="423" spans="1:421" s="472" customFormat="1" ht="111" customHeight="1">
      <c r="A423" s="677">
        <v>82</v>
      </c>
      <c r="B423" s="600">
        <v>7000024508</v>
      </c>
      <c r="C423" s="600">
        <v>2560</v>
      </c>
      <c r="D423" s="600">
        <v>130</v>
      </c>
      <c r="E423" s="600">
        <v>180</v>
      </c>
      <c r="F423" s="600" t="s">
        <v>528</v>
      </c>
      <c r="G423" s="599">
        <v>100044236</v>
      </c>
      <c r="H423" s="321"/>
      <c r="I423" s="322"/>
      <c r="J423" s="321"/>
      <c r="K423" s="320"/>
      <c r="L423" s="600" t="s">
        <v>615</v>
      </c>
      <c r="M423" s="600" t="s">
        <v>219</v>
      </c>
      <c r="N423" s="600">
        <v>88</v>
      </c>
      <c r="O423" s="465"/>
      <c r="P423" s="601">
        <v>18</v>
      </c>
      <c r="Q423" s="318" t="str">
        <f t="shared" si="61"/>
        <v>INCLUDED</v>
      </c>
      <c r="R423" s="318" t="str">
        <f t="shared" si="50"/>
        <v>INCLUDED</v>
      </c>
      <c r="S423" s="318" t="str">
        <f t="shared" si="62"/>
        <v>INCLUDED</v>
      </c>
      <c r="T423" s="466">
        <f t="shared" si="52"/>
        <v>0</v>
      </c>
      <c r="U423" s="300">
        <f t="shared" si="53"/>
        <v>0</v>
      </c>
      <c r="V423" s="371">
        <f>Discount!$J$36</f>
        <v>0</v>
      </c>
      <c r="W423" s="300">
        <f t="shared" si="54"/>
        <v>0</v>
      </c>
      <c r="X423" s="301">
        <f t="shared" si="55"/>
        <v>0</v>
      </c>
      <c r="Y423" s="467">
        <f t="shared" si="56"/>
        <v>0</v>
      </c>
      <c r="Z423" s="546">
        <f t="shared" si="57"/>
        <v>0</v>
      </c>
      <c r="AA423" s="467">
        <f t="shared" si="58"/>
        <v>0</v>
      </c>
      <c r="AB423" s="468">
        <f t="shared" si="59"/>
        <v>0</v>
      </c>
      <c r="AC423" s="467">
        <f t="shared" si="60"/>
        <v>0</v>
      </c>
      <c r="AD423" s="468"/>
      <c r="AE423" s="550"/>
      <c r="AF423" s="6"/>
      <c r="AG423" s="6"/>
      <c r="AH423" s="6"/>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218"/>
      <c r="BI423" s="218"/>
      <c r="BJ423" s="218"/>
      <c r="BK423" s="218"/>
      <c r="BL423" s="218"/>
      <c r="BM423" s="218"/>
      <c r="BN423" s="218"/>
      <c r="BO423" s="218"/>
      <c r="BP423" s="218"/>
      <c r="BQ423" s="218"/>
      <c r="BR423" s="218"/>
      <c r="BS423" s="218"/>
      <c r="BT423" s="218"/>
      <c r="BU423" s="218"/>
      <c r="BV423" s="218"/>
      <c r="BW423" s="218"/>
      <c r="BX423" s="218"/>
      <c r="BY423" s="218"/>
      <c r="BZ423" s="218"/>
      <c r="CA423" s="218"/>
      <c r="CB423" s="218"/>
      <c r="CC423" s="218"/>
      <c r="CD423" s="218"/>
      <c r="CE423" s="218"/>
      <c r="CF423" s="218"/>
      <c r="CG423" s="218"/>
      <c r="CH423" s="218"/>
      <c r="CI423" s="218"/>
      <c r="CJ423" s="218"/>
      <c r="CK423" s="218"/>
      <c r="CL423" s="218"/>
      <c r="CM423" s="218"/>
      <c r="CN423" s="218"/>
      <c r="CO423" s="218"/>
      <c r="CP423" s="218"/>
      <c r="CQ423" s="218"/>
      <c r="CR423" s="218"/>
      <c r="CS423" s="218"/>
      <c r="CT423" s="218"/>
      <c r="CU423" s="218"/>
      <c r="CV423" s="218"/>
      <c r="CW423" s="218"/>
      <c r="CX423" s="218"/>
      <c r="CY423" s="218"/>
      <c r="CZ423" s="218"/>
      <c r="DA423" s="218"/>
      <c r="DB423" s="218"/>
      <c r="DC423" s="218"/>
      <c r="DD423" s="218"/>
      <c r="DE423" s="218"/>
      <c r="DF423" s="218"/>
      <c r="DG423" s="218"/>
      <c r="DH423" s="218"/>
      <c r="DI423" s="218"/>
      <c r="DJ423" s="218"/>
      <c r="DK423" s="218"/>
      <c r="DL423" s="218"/>
      <c r="DM423" s="218"/>
      <c r="DN423" s="218"/>
      <c r="DO423" s="218"/>
      <c r="DP423" s="218"/>
      <c r="DQ423" s="218"/>
      <c r="DR423" s="218"/>
      <c r="DS423" s="218"/>
      <c r="DT423" s="218"/>
      <c r="DU423" s="218"/>
      <c r="DV423" s="218"/>
      <c r="DW423" s="218"/>
      <c r="DX423" s="218"/>
      <c r="DY423" s="218"/>
      <c r="DZ423" s="218"/>
      <c r="EA423" s="218"/>
      <c r="EB423" s="218"/>
      <c r="EC423" s="218"/>
      <c r="ED423" s="218"/>
      <c r="EE423" s="218"/>
      <c r="EF423" s="218"/>
      <c r="EG423" s="218"/>
      <c r="EH423" s="218"/>
      <c r="EI423" s="218"/>
      <c r="EJ423" s="218"/>
      <c r="EK423" s="218"/>
      <c r="EL423" s="218"/>
      <c r="EM423" s="218"/>
      <c r="EN423" s="218"/>
      <c r="EO423" s="218"/>
      <c r="EP423" s="218"/>
      <c r="EQ423" s="218"/>
      <c r="ER423" s="218"/>
      <c r="ES423" s="218"/>
      <c r="ET423" s="218"/>
      <c r="EU423" s="218"/>
      <c r="EV423" s="218"/>
      <c r="EW423" s="218"/>
      <c r="EX423" s="218"/>
      <c r="EY423" s="218"/>
      <c r="EZ423" s="218"/>
      <c r="FA423" s="218"/>
      <c r="FB423" s="218"/>
      <c r="FC423" s="218"/>
      <c r="FD423" s="218"/>
      <c r="FE423" s="218"/>
      <c r="FF423" s="218"/>
      <c r="FG423" s="218"/>
      <c r="FH423" s="218"/>
      <c r="FI423" s="218"/>
      <c r="FJ423" s="218"/>
      <c r="FK423" s="218"/>
      <c r="FL423" s="218"/>
      <c r="FM423" s="218"/>
      <c r="FN423" s="218"/>
      <c r="FO423" s="218"/>
      <c r="FP423" s="218"/>
      <c r="FQ423" s="218"/>
      <c r="FR423" s="218"/>
      <c r="FS423" s="218"/>
      <c r="FT423" s="218"/>
      <c r="FU423" s="218"/>
      <c r="FV423" s="218"/>
      <c r="FW423" s="218"/>
      <c r="FX423" s="218"/>
      <c r="FY423" s="218"/>
      <c r="FZ423" s="218"/>
      <c r="GA423" s="218"/>
      <c r="GB423" s="218"/>
      <c r="GC423" s="218"/>
      <c r="GD423" s="218"/>
      <c r="GE423" s="218"/>
      <c r="GF423" s="218"/>
      <c r="GG423" s="218"/>
      <c r="GH423" s="218"/>
      <c r="GI423" s="218"/>
      <c r="GJ423" s="218"/>
      <c r="GK423" s="218"/>
      <c r="GL423" s="218"/>
      <c r="GM423" s="218"/>
      <c r="GN423" s="218"/>
      <c r="GO423" s="218"/>
      <c r="GP423" s="218"/>
      <c r="GQ423" s="218"/>
      <c r="GR423" s="218"/>
      <c r="GS423" s="218"/>
      <c r="GT423" s="218"/>
      <c r="GU423" s="218"/>
      <c r="GV423" s="218"/>
      <c r="GW423" s="218"/>
      <c r="GX423" s="218"/>
      <c r="GY423" s="218"/>
      <c r="GZ423" s="218"/>
      <c r="HA423" s="218"/>
      <c r="HB423" s="218"/>
      <c r="HC423" s="218"/>
      <c r="HD423" s="218"/>
      <c r="HE423" s="218"/>
      <c r="HF423" s="218"/>
      <c r="HG423" s="218"/>
      <c r="HH423" s="218"/>
      <c r="HI423" s="218"/>
      <c r="HJ423" s="218"/>
      <c r="HK423" s="218"/>
      <c r="HL423" s="218"/>
      <c r="HM423" s="218"/>
      <c r="HN423" s="218"/>
      <c r="HO423" s="218"/>
      <c r="HP423" s="218"/>
      <c r="HQ423" s="218"/>
      <c r="HR423" s="218"/>
      <c r="HS423" s="218"/>
      <c r="HT423" s="218"/>
      <c r="HU423" s="218"/>
      <c r="HV423" s="218"/>
      <c r="HW423" s="218"/>
      <c r="HX423" s="218"/>
      <c r="HY423" s="218"/>
      <c r="HZ423" s="218"/>
      <c r="IA423" s="218"/>
      <c r="IB423" s="218"/>
      <c r="IC423" s="218"/>
      <c r="ID423" s="218"/>
      <c r="IE423" s="218"/>
      <c r="IF423" s="218"/>
      <c r="IG423" s="218"/>
      <c r="IH423" s="218"/>
      <c r="II423" s="218"/>
      <c r="IJ423" s="218"/>
      <c r="IK423" s="218"/>
      <c r="IL423" s="218"/>
      <c r="IM423" s="218"/>
      <c r="IN423" s="218"/>
      <c r="IO423" s="218"/>
      <c r="IP423" s="218"/>
      <c r="IQ423" s="218"/>
      <c r="IR423" s="218"/>
      <c r="IS423" s="218"/>
      <c r="IT423" s="218"/>
      <c r="IU423" s="218"/>
      <c r="IV423" s="218"/>
      <c r="IW423" s="218"/>
      <c r="IX423" s="218"/>
      <c r="IY423" s="218"/>
      <c r="IZ423" s="218"/>
      <c r="JA423" s="218"/>
      <c r="JB423" s="218"/>
      <c r="JC423" s="218"/>
      <c r="JD423" s="218"/>
      <c r="JE423" s="218"/>
      <c r="JF423" s="218"/>
      <c r="JG423" s="218"/>
      <c r="JH423" s="218"/>
      <c r="JI423" s="218"/>
      <c r="JJ423" s="218"/>
      <c r="JK423" s="218"/>
      <c r="JL423" s="218"/>
      <c r="JM423" s="218"/>
      <c r="JN423" s="218"/>
      <c r="JO423" s="218"/>
      <c r="JP423" s="218"/>
      <c r="JQ423" s="218"/>
      <c r="JR423" s="218"/>
      <c r="JS423" s="218"/>
      <c r="JT423" s="218"/>
      <c r="JU423" s="218"/>
      <c r="JV423" s="218"/>
      <c r="JW423" s="218"/>
      <c r="JX423" s="218"/>
      <c r="JY423" s="218"/>
      <c r="JZ423" s="218"/>
      <c r="KA423" s="218"/>
      <c r="KB423" s="218"/>
      <c r="KC423" s="218"/>
      <c r="KD423" s="218"/>
      <c r="KE423" s="218"/>
      <c r="KF423" s="218"/>
      <c r="KG423" s="218"/>
      <c r="KH423" s="218"/>
      <c r="KI423" s="218"/>
      <c r="KJ423" s="218"/>
      <c r="KK423" s="218"/>
      <c r="KL423" s="218"/>
      <c r="KM423" s="218"/>
      <c r="KN423" s="218"/>
      <c r="KO423" s="218"/>
      <c r="KP423" s="218"/>
      <c r="KQ423" s="218"/>
      <c r="KR423" s="218"/>
      <c r="KS423" s="218"/>
      <c r="KT423" s="218"/>
      <c r="KU423" s="218"/>
      <c r="KV423" s="218"/>
      <c r="KW423" s="218"/>
      <c r="KX423" s="218"/>
      <c r="KY423" s="218"/>
      <c r="KZ423" s="218"/>
      <c r="LA423" s="218"/>
      <c r="LB423" s="218"/>
      <c r="LC423" s="218"/>
      <c r="LD423" s="218"/>
      <c r="LE423" s="218"/>
      <c r="LF423" s="218"/>
      <c r="LG423" s="218"/>
      <c r="LH423" s="218"/>
      <c r="LI423" s="218"/>
      <c r="LJ423" s="218"/>
      <c r="LK423" s="218"/>
      <c r="LL423" s="218"/>
      <c r="LM423" s="218"/>
      <c r="LN423" s="218"/>
      <c r="LO423" s="218"/>
      <c r="LP423" s="218"/>
      <c r="LQ423" s="218"/>
      <c r="LR423" s="218"/>
      <c r="LS423" s="218"/>
      <c r="LT423" s="218"/>
      <c r="LU423" s="218"/>
      <c r="LV423" s="218"/>
      <c r="LW423" s="218"/>
      <c r="LX423" s="218"/>
      <c r="LY423" s="218"/>
      <c r="LZ423" s="218"/>
      <c r="MA423" s="218"/>
      <c r="MB423" s="218"/>
      <c r="MC423" s="218"/>
      <c r="MD423" s="218"/>
      <c r="ME423" s="218"/>
      <c r="MF423" s="218"/>
      <c r="MG423" s="218"/>
      <c r="MH423" s="218"/>
      <c r="MI423" s="218"/>
      <c r="MJ423" s="218"/>
      <c r="MK423" s="218"/>
      <c r="ML423" s="218"/>
      <c r="MM423" s="218"/>
      <c r="MN423" s="218"/>
      <c r="MO423" s="218"/>
      <c r="MP423" s="218"/>
      <c r="MQ423" s="218"/>
      <c r="MR423" s="218"/>
      <c r="MS423" s="218"/>
      <c r="MT423" s="218"/>
      <c r="MU423" s="218"/>
      <c r="MV423" s="218"/>
      <c r="MW423" s="218"/>
      <c r="MX423" s="218"/>
      <c r="MY423" s="218"/>
      <c r="MZ423" s="218"/>
      <c r="NA423" s="218"/>
      <c r="NB423" s="218"/>
      <c r="NC423" s="218"/>
      <c r="ND423" s="218"/>
      <c r="NE423" s="218"/>
      <c r="NF423" s="218"/>
      <c r="NG423" s="218"/>
      <c r="NH423" s="218"/>
      <c r="NI423" s="218"/>
      <c r="NJ423" s="218"/>
      <c r="NK423" s="218"/>
      <c r="NL423" s="218"/>
      <c r="NM423" s="218"/>
      <c r="NN423" s="218"/>
      <c r="NO423" s="218"/>
      <c r="NP423" s="218"/>
      <c r="NQ423" s="218"/>
      <c r="NR423" s="218"/>
      <c r="NS423" s="218"/>
      <c r="NT423" s="218"/>
      <c r="NU423" s="218"/>
      <c r="NV423" s="218"/>
      <c r="NW423" s="218"/>
      <c r="NX423" s="218"/>
      <c r="NY423" s="218"/>
      <c r="NZ423" s="218"/>
      <c r="OA423" s="218"/>
      <c r="OB423" s="218"/>
      <c r="OC423" s="218"/>
      <c r="OD423" s="218"/>
      <c r="OE423" s="218"/>
      <c r="OF423" s="218"/>
      <c r="OG423" s="218"/>
      <c r="OH423" s="218"/>
      <c r="OI423" s="218"/>
      <c r="OJ423" s="218"/>
      <c r="OK423" s="218"/>
      <c r="OL423" s="218"/>
      <c r="OM423" s="218"/>
      <c r="ON423" s="218"/>
      <c r="OO423" s="218"/>
      <c r="OP423" s="218"/>
      <c r="OQ423" s="218"/>
      <c r="OR423" s="218"/>
      <c r="OS423" s="218"/>
      <c r="OT423" s="218"/>
      <c r="OU423" s="218"/>
      <c r="OV423" s="218"/>
      <c r="OW423" s="218"/>
      <c r="OX423" s="218"/>
      <c r="OY423" s="218"/>
      <c r="OZ423" s="218"/>
      <c r="PA423" s="218"/>
      <c r="PB423" s="218"/>
      <c r="PC423" s="218"/>
      <c r="PD423" s="218"/>
      <c r="PE423" s="218"/>
    </row>
    <row r="424" spans="1:421" s="472" customFormat="1" ht="111" customHeight="1">
      <c r="A424" s="677">
        <v>83</v>
      </c>
      <c r="B424" s="600">
        <v>7000024508</v>
      </c>
      <c r="C424" s="600">
        <v>2560</v>
      </c>
      <c r="D424" s="600">
        <v>130</v>
      </c>
      <c r="E424" s="600">
        <v>190</v>
      </c>
      <c r="F424" s="600" t="s">
        <v>528</v>
      </c>
      <c r="G424" s="599">
        <v>100044235</v>
      </c>
      <c r="H424" s="321"/>
      <c r="I424" s="322"/>
      <c r="J424" s="321"/>
      <c r="K424" s="320"/>
      <c r="L424" s="600" t="s">
        <v>616</v>
      </c>
      <c r="M424" s="600" t="s">
        <v>219</v>
      </c>
      <c r="N424" s="600">
        <v>104</v>
      </c>
      <c r="O424" s="465"/>
      <c r="P424" s="601">
        <v>18</v>
      </c>
      <c r="Q424" s="318" t="str">
        <f t="shared" si="61"/>
        <v>INCLUDED</v>
      </c>
      <c r="R424" s="318" t="str">
        <f t="shared" si="50"/>
        <v>INCLUDED</v>
      </c>
      <c r="S424" s="318" t="str">
        <f t="shared" si="62"/>
        <v>INCLUDED</v>
      </c>
      <c r="T424" s="466">
        <f t="shared" si="52"/>
        <v>0</v>
      </c>
      <c r="U424" s="300">
        <f t="shared" si="53"/>
        <v>0</v>
      </c>
      <c r="V424" s="371">
        <f>Discount!$J$36</f>
        <v>0</v>
      </c>
      <c r="W424" s="300">
        <f t="shared" si="54"/>
        <v>0</v>
      </c>
      <c r="X424" s="301">
        <f t="shared" si="55"/>
        <v>0</v>
      </c>
      <c r="Y424" s="467">
        <f t="shared" si="56"/>
        <v>0</v>
      </c>
      <c r="Z424" s="546">
        <f t="shared" si="57"/>
        <v>0</v>
      </c>
      <c r="AA424" s="467">
        <f t="shared" si="58"/>
        <v>0</v>
      </c>
      <c r="AB424" s="468">
        <f t="shared" si="59"/>
        <v>0</v>
      </c>
      <c r="AC424" s="467">
        <f t="shared" si="60"/>
        <v>0</v>
      </c>
      <c r="AD424" s="468"/>
      <c r="AE424" s="550"/>
      <c r="AF424" s="6"/>
      <c r="AG424" s="6"/>
      <c r="AH424" s="6"/>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218"/>
      <c r="BI424" s="218"/>
      <c r="BJ424" s="218"/>
      <c r="BK424" s="218"/>
      <c r="BL424" s="218"/>
      <c r="BM424" s="218"/>
      <c r="BN424" s="218"/>
      <c r="BO424" s="218"/>
      <c r="BP424" s="218"/>
      <c r="BQ424" s="218"/>
      <c r="BR424" s="218"/>
      <c r="BS424" s="218"/>
      <c r="BT424" s="218"/>
      <c r="BU424" s="218"/>
      <c r="BV424" s="218"/>
      <c r="BW424" s="218"/>
      <c r="BX424" s="218"/>
      <c r="BY424" s="218"/>
      <c r="BZ424" s="218"/>
      <c r="CA424" s="218"/>
      <c r="CB424" s="218"/>
      <c r="CC424" s="218"/>
      <c r="CD424" s="218"/>
      <c r="CE424" s="218"/>
      <c r="CF424" s="218"/>
      <c r="CG424" s="218"/>
      <c r="CH424" s="218"/>
      <c r="CI424" s="218"/>
      <c r="CJ424" s="218"/>
      <c r="CK424" s="218"/>
      <c r="CL424" s="218"/>
      <c r="CM424" s="218"/>
      <c r="CN424" s="218"/>
      <c r="CO424" s="218"/>
      <c r="CP424" s="218"/>
      <c r="CQ424" s="218"/>
      <c r="CR424" s="218"/>
      <c r="CS424" s="218"/>
      <c r="CT424" s="218"/>
      <c r="CU424" s="218"/>
      <c r="CV424" s="218"/>
      <c r="CW424" s="218"/>
      <c r="CX424" s="218"/>
      <c r="CY424" s="218"/>
      <c r="CZ424" s="218"/>
      <c r="DA424" s="218"/>
      <c r="DB424" s="218"/>
      <c r="DC424" s="218"/>
      <c r="DD424" s="218"/>
      <c r="DE424" s="218"/>
      <c r="DF424" s="218"/>
      <c r="DG424" s="218"/>
      <c r="DH424" s="218"/>
      <c r="DI424" s="218"/>
      <c r="DJ424" s="218"/>
      <c r="DK424" s="218"/>
      <c r="DL424" s="218"/>
      <c r="DM424" s="218"/>
      <c r="DN424" s="218"/>
      <c r="DO424" s="218"/>
      <c r="DP424" s="218"/>
      <c r="DQ424" s="218"/>
      <c r="DR424" s="218"/>
      <c r="DS424" s="218"/>
      <c r="DT424" s="218"/>
      <c r="DU424" s="218"/>
      <c r="DV424" s="218"/>
      <c r="DW424" s="218"/>
      <c r="DX424" s="218"/>
      <c r="DY424" s="218"/>
      <c r="DZ424" s="218"/>
      <c r="EA424" s="218"/>
      <c r="EB424" s="218"/>
      <c r="EC424" s="218"/>
      <c r="ED424" s="218"/>
      <c r="EE424" s="218"/>
      <c r="EF424" s="218"/>
      <c r="EG424" s="218"/>
      <c r="EH424" s="218"/>
      <c r="EI424" s="218"/>
      <c r="EJ424" s="218"/>
      <c r="EK424" s="218"/>
      <c r="EL424" s="218"/>
      <c r="EM424" s="218"/>
      <c r="EN424" s="218"/>
      <c r="EO424" s="218"/>
      <c r="EP424" s="218"/>
      <c r="EQ424" s="218"/>
      <c r="ER424" s="218"/>
      <c r="ES424" s="218"/>
      <c r="ET424" s="218"/>
      <c r="EU424" s="218"/>
      <c r="EV424" s="218"/>
      <c r="EW424" s="218"/>
      <c r="EX424" s="218"/>
      <c r="EY424" s="218"/>
      <c r="EZ424" s="218"/>
      <c r="FA424" s="218"/>
      <c r="FB424" s="218"/>
      <c r="FC424" s="218"/>
      <c r="FD424" s="218"/>
      <c r="FE424" s="218"/>
      <c r="FF424" s="218"/>
      <c r="FG424" s="218"/>
      <c r="FH424" s="218"/>
      <c r="FI424" s="218"/>
      <c r="FJ424" s="218"/>
      <c r="FK424" s="218"/>
      <c r="FL424" s="218"/>
      <c r="FM424" s="218"/>
      <c r="FN424" s="218"/>
      <c r="FO424" s="218"/>
      <c r="FP424" s="218"/>
      <c r="FQ424" s="218"/>
      <c r="FR424" s="218"/>
      <c r="FS424" s="218"/>
      <c r="FT424" s="218"/>
      <c r="FU424" s="218"/>
      <c r="FV424" s="218"/>
      <c r="FW424" s="218"/>
      <c r="FX424" s="218"/>
      <c r="FY424" s="218"/>
      <c r="FZ424" s="218"/>
      <c r="GA424" s="218"/>
      <c r="GB424" s="218"/>
      <c r="GC424" s="218"/>
      <c r="GD424" s="218"/>
      <c r="GE424" s="218"/>
      <c r="GF424" s="218"/>
      <c r="GG424" s="218"/>
      <c r="GH424" s="218"/>
      <c r="GI424" s="218"/>
      <c r="GJ424" s="218"/>
      <c r="GK424" s="218"/>
      <c r="GL424" s="218"/>
      <c r="GM424" s="218"/>
      <c r="GN424" s="218"/>
      <c r="GO424" s="218"/>
      <c r="GP424" s="218"/>
      <c r="GQ424" s="218"/>
      <c r="GR424" s="218"/>
      <c r="GS424" s="218"/>
      <c r="GT424" s="218"/>
      <c r="GU424" s="218"/>
      <c r="GV424" s="218"/>
      <c r="GW424" s="218"/>
      <c r="GX424" s="218"/>
      <c r="GY424" s="218"/>
      <c r="GZ424" s="218"/>
      <c r="HA424" s="218"/>
      <c r="HB424" s="218"/>
      <c r="HC424" s="218"/>
      <c r="HD424" s="218"/>
      <c r="HE424" s="218"/>
      <c r="HF424" s="218"/>
      <c r="HG424" s="218"/>
      <c r="HH424" s="218"/>
      <c r="HI424" s="218"/>
      <c r="HJ424" s="218"/>
      <c r="HK424" s="218"/>
      <c r="HL424" s="218"/>
      <c r="HM424" s="218"/>
      <c r="HN424" s="218"/>
      <c r="HO424" s="218"/>
      <c r="HP424" s="218"/>
      <c r="HQ424" s="218"/>
      <c r="HR424" s="218"/>
      <c r="HS424" s="218"/>
      <c r="HT424" s="218"/>
      <c r="HU424" s="218"/>
      <c r="HV424" s="218"/>
      <c r="HW424" s="218"/>
      <c r="HX424" s="218"/>
      <c r="HY424" s="218"/>
      <c r="HZ424" s="218"/>
      <c r="IA424" s="218"/>
      <c r="IB424" s="218"/>
      <c r="IC424" s="218"/>
      <c r="ID424" s="218"/>
      <c r="IE424" s="218"/>
      <c r="IF424" s="218"/>
      <c r="IG424" s="218"/>
      <c r="IH424" s="218"/>
      <c r="II424" s="218"/>
      <c r="IJ424" s="218"/>
      <c r="IK424" s="218"/>
      <c r="IL424" s="218"/>
      <c r="IM424" s="218"/>
      <c r="IN424" s="218"/>
      <c r="IO424" s="218"/>
      <c r="IP424" s="218"/>
      <c r="IQ424" s="218"/>
      <c r="IR424" s="218"/>
      <c r="IS424" s="218"/>
      <c r="IT424" s="218"/>
      <c r="IU424" s="218"/>
      <c r="IV424" s="218"/>
      <c r="IW424" s="218"/>
      <c r="IX424" s="218"/>
      <c r="IY424" s="218"/>
      <c r="IZ424" s="218"/>
      <c r="JA424" s="218"/>
      <c r="JB424" s="218"/>
      <c r="JC424" s="218"/>
      <c r="JD424" s="218"/>
      <c r="JE424" s="218"/>
      <c r="JF424" s="218"/>
      <c r="JG424" s="218"/>
      <c r="JH424" s="218"/>
      <c r="JI424" s="218"/>
      <c r="JJ424" s="218"/>
      <c r="JK424" s="218"/>
      <c r="JL424" s="218"/>
      <c r="JM424" s="218"/>
      <c r="JN424" s="218"/>
      <c r="JO424" s="218"/>
      <c r="JP424" s="218"/>
      <c r="JQ424" s="218"/>
      <c r="JR424" s="218"/>
      <c r="JS424" s="218"/>
      <c r="JT424" s="218"/>
      <c r="JU424" s="218"/>
      <c r="JV424" s="218"/>
      <c r="JW424" s="218"/>
      <c r="JX424" s="218"/>
      <c r="JY424" s="218"/>
      <c r="JZ424" s="218"/>
      <c r="KA424" s="218"/>
      <c r="KB424" s="218"/>
      <c r="KC424" s="218"/>
      <c r="KD424" s="218"/>
      <c r="KE424" s="218"/>
      <c r="KF424" s="218"/>
      <c r="KG424" s="218"/>
      <c r="KH424" s="218"/>
      <c r="KI424" s="218"/>
      <c r="KJ424" s="218"/>
      <c r="KK424" s="218"/>
      <c r="KL424" s="218"/>
      <c r="KM424" s="218"/>
      <c r="KN424" s="218"/>
      <c r="KO424" s="218"/>
      <c r="KP424" s="218"/>
      <c r="KQ424" s="218"/>
      <c r="KR424" s="218"/>
      <c r="KS424" s="218"/>
      <c r="KT424" s="218"/>
      <c r="KU424" s="218"/>
      <c r="KV424" s="218"/>
      <c r="KW424" s="218"/>
      <c r="KX424" s="218"/>
      <c r="KY424" s="218"/>
      <c r="KZ424" s="218"/>
      <c r="LA424" s="218"/>
      <c r="LB424" s="218"/>
      <c r="LC424" s="218"/>
      <c r="LD424" s="218"/>
      <c r="LE424" s="218"/>
      <c r="LF424" s="218"/>
      <c r="LG424" s="218"/>
      <c r="LH424" s="218"/>
      <c r="LI424" s="218"/>
      <c r="LJ424" s="218"/>
      <c r="LK424" s="218"/>
      <c r="LL424" s="218"/>
      <c r="LM424" s="218"/>
      <c r="LN424" s="218"/>
      <c r="LO424" s="218"/>
      <c r="LP424" s="218"/>
      <c r="LQ424" s="218"/>
      <c r="LR424" s="218"/>
      <c r="LS424" s="218"/>
      <c r="LT424" s="218"/>
      <c r="LU424" s="218"/>
      <c r="LV424" s="218"/>
      <c r="LW424" s="218"/>
      <c r="LX424" s="218"/>
      <c r="LY424" s="218"/>
      <c r="LZ424" s="218"/>
      <c r="MA424" s="218"/>
      <c r="MB424" s="218"/>
      <c r="MC424" s="218"/>
      <c r="MD424" s="218"/>
      <c r="ME424" s="218"/>
      <c r="MF424" s="218"/>
      <c r="MG424" s="218"/>
      <c r="MH424" s="218"/>
      <c r="MI424" s="218"/>
      <c r="MJ424" s="218"/>
      <c r="MK424" s="218"/>
      <c r="ML424" s="218"/>
      <c r="MM424" s="218"/>
      <c r="MN424" s="218"/>
      <c r="MO424" s="218"/>
      <c r="MP424" s="218"/>
      <c r="MQ424" s="218"/>
      <c r="MR424" s="218"/>
      <c r="MS424" s="218"/>
      <c r="MT424" s="218"/>
      <c r="MU424" s="218"/>
      <c r="MV424" s="218"/>
      <c r="MW424" s="218"/>
      <c r="MX424" s="218"/>
      <c r="MY424" s="218"/>
      <c r="MZ424" s="218"/>
      <c r="NA424" s="218"/>
      <c r="NB424" s="218"/>
      <c r="NC424" s="218"/>
      <c r="ND424" s="218"/>
      <c r="NE424" s="218"/>
      <c r="NF424" s="218"/>
      <c r="NG424" s="218"/>
      <c r="NH424" s="218"/>
      <c r="NI424" s="218"/>
      <c r="NJ424" s="218"/>
      <c r="NK424" s="218"/>
      <c r="NL424" s="218"/>
      <c r="NM424" s="218"/>
      <c r="NN424" s="218"/>
      <c r="NO424" s="218"/>
      <c r="NP424" s="218"/>
      <c r="NQ424" s="218"/>
      <c r="NR424" s="218"/>
      <c r="NS424" s="218"/>
      <c r="NT424" s="218"/>
      <c r="NU424" s="218"/>
      <c r="NV424" s="218"/>
      <c r="NW424" s="218"/>
      <c r="NX424" s="218"/>
      <c r="NY424" s="218"/>
      <c r="NZ424" s="218"/>
      <c r="OA424" s="218"/>
      <c r="OB424" s="218"/>
      <c r="OC424" s="218"/>
      <c r="OD424" s="218"/>
      <c r="OE424" s="218"/>
      <c r="OF424" s="218"/>
      <c r="OG424" s="218"/>
      <c r="OH424" s="218"/>
      <c r="OI424" s="218"/>
      <c r="OJ424" s="218"/>
      <c r="OK424" s="218"/>
      <c r="OL424" s="218"/>
      <c r="OM424" s="218"/>
      <c r="ON424" s="218"/>
      <c r="OO424" s="218"/>
      <c r="OP424" s="218"/>
      <c r="OQ424" s="218"/>
      <c r="OR424" s="218"/>
      <c r="OS424" s="218"/>
      <c r="OT424" s="218"/>
      <c r="OU424" s="218"/>
      <c r="OV424" s="218"/>
      <c r="OW424" s="218"/>
      <c r="OX424" s="218"/>
      <c r="OY424" s="218"/>
      <c r="OZ424" s="218"/>
      <c r="PA424" s="218"/>
      <c r="PB424" s="218"/>
      <c r="PC424" s="218"/>
      <c r="PD424" s="218"/>
      <c r="PE424" s="218"/>
    </row>
    <row r="425" spans="1:421" s="472" customFormat="1" ht="111" customHeight="1">
      <c r="A425" s="677">
        <v>84</v>
      </c>
      <c r="B425" s="600">
        <v>7000024508</v>
      </c>
      <c r="C425" s="600">
        <v>2560</v>
      </c>
      <c r="D425" s="600">
        <v>130</v>
      </c>
      <c r="E425" s="600">
        <v>200</v>
      </c>
      <c r="F425" s="600" t="s">
        <v>528</v>
      </c>
      <c r="G425" s="599">
        <v>100044234</v>
      </c>
      <c r="H425" s="321"/>
      <c r="I425" s="322"/>
      <c r="J425" s="321"/>
      <c r="K425" s="320"/>
      <c r="L425" s="600" t="s">
        <v>617</v>
      </c>
      <c r="M425" s="600" t="s">
        <v>219</v>
      </c>
      <c r="N425" s="600">
        <v>124</v>
      </c>
      <c r="O425" s="465"/>
      <c r="P425" s="601">
        <v>18</v>
      </c>
      <c r="Q425" s="318" t="str">
        <f t="shared" si="61"/>
        <v>INCLUDED</v>
      </c>
      <c r="R425" s="318" t="str">
        <f t="shared" si="50"/>
        <v>INCLUDED</v>
      </c>
      <c r="S425" s="318" t="str">
        <f t="shared" si="62"/>
        <v>INCLUDED</v>
      </c>
      <c r="T425" s="466">
        <f t="shared" si="52"/>
        <v>0</v>
      </c>
      <c r="U425" s="300">
        <f t="shared" si="53"/>
        <v>0</v>
      </c>
      <c r="V425" s="371">
        <f>Discount!$J$36</f>
        <v>0</v>
      </c>
      <c r="W425" s="300">
        <f t="shared" si="54"/>
        <v>0</v>
      </c>
      <c r="X425" s="301">
        <f t="shared" si="55"/>
        <v>0</v>
      </c>
      <c r="Y425" s="467">
        <f t="shared" si="56"/>
        <v>0</v>
      </c>
      <c r="Z425" s="546">
        <f t="shared" si="57"/>
        <v>0</v>
      </c>
      <c r="AA425" s="467">
        <f t="shared" si="58"/>
        <v>0</v>
      </c>
      <c r="AB425" s="468">
        <f t="shared" si="59"/>
        <v>0</v>
      </c>
      <c r="AC425" s="467">
        <f t="shared" si="60"/>
        <v>0</v>
      </c>
      <c r="AD425" s="468"/>
      <c r="AE425" s="550"/>
      <c r="AF425" s="6"/>
      <c r="AG425" s="6"/>
      <c r="AH425" s="6"/>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218"/>
      <c r="BI425" s="218"/>
      <c r="BJ425" s="218"/>
      <c r="BK425" s="218"/>
      <c r="BL425" s="218"/>
      <c r="BM425" s="218"/>
      <c r="BN425" s="218"/>
      <c r="BO425" s="218"/>
      <c r="BP425" s="218"/>
      <c r="BQ425" s="218"/>
      <c r="BR425" s="218"/>
      <c r="BS425" s="218"/>
      <c r="BT425" s="218"/>
      <c r="BU425" s="218"/>
      <c r="BV425" s="218"/>
      <c r="BW425" s="218"/>
      <c r="BX425" s="218"/>
      <c r="BY425" s="218"/>
      <c r="BZ425" s="218"/>
      <c r="CA425" s="218"/>
      <c r="CB425" s="218"/>
      <c r="CC425" s="218"/>
      <c r="CD425" s="218"/>
      <c r="CE425" s="218"/>
      <c r="CF425" s="218"/>
      <c r="CG425" s="218"/>
      <c r="CH425" s="218"/>
      <c r="CI425" s="218"/>
      <c r="CJ425" s="218"/>
      <c r="CK425" s="218"/>
      <c r="CL425" s="218"/>
      <c r="CM425" s="218"/>
      <c r="CN425" s="218"/>
      <c r="CO425" s="218"/>
      <c r="CP425" s="218"/>
      <c r="CQ425" s="218"/>
      <c r="CR425" s="218"/>
      <c r="CS425" s="218"/>
      <c r="CT425" s="218"/>
      <c r="CU425" s="218"/>
      <c r="CV425" s="218"/>
      <c r="CW425" s="218"/>
      <c r="CX425" s="218"/>
      <c r="CY425" s="218"/>
      <c r="CZ425" s="218"/>
      <c r="DA425" s="218"/>
      <c r="DB425" s="218"/>
      <c r="DC425" s="218"/>
      <c r="DD425" s="218"/>
      <c r="DE425" s="218"/>
      <c r="DF425" s="218"/>
      <c r="DG425" s="218"/>
      <c r="DH425" s="218"/>
      <c r="DI425" s="218"/>
      <c r="DJ425" s="218"/>
      <c r="DK425" s="218"/>
      <c r="DL425" s="218"/>
      <c r="DM425" s="218"/>
      <c r="DN425" s="218"/>
      <c r="DO425" s="218"/>
      <c r="DP425" s="218"/>
      <c r="DQ425" s="218"/>
      <c r="DR425" s="218"/>
      <c r="DS425" s="218"/>
      <c r="DT425" s="218"/>
      <c r="DU425" s="218"/>
      <c r="DV425" s="218"/>
      <c r="DW425" s="218"/>
      <c r="DX425" s="218"/>
      <c r="DY425" s="218"/>
      <c r="DZ425" s="218"/>
      <c r="EA425" s="218"/>
      <c r="EB425" s="218"/>
      <c r="EC425" s="218"/>
      <c r="ED425" s="218"/>
      <c r="EE425" s="218"/>
      <c r="EF425" s="218"/>
      <c r="EG425" s="218"/>
      <c r="EH425" s="218"/>
      <c r="EI425" s="218"/>
      <c r="EJ425" s="218"/>
      <c r="EK425" s="218"/>
      <c r="EL425" s="218"/>
      <c r="EM425" s="218"/>
      <c r="EN425" s="218"/>
      <c r="EO425" s="218"/>
      <c r="EP425" s="218"/>
      <c r="EQ425" s="218"/>
      <c r="ER425" s="218"/>
      <c r="ES425" s="218"/>
      <c r="ET425" s="218"/>
      <c r="EU425" s="218"/>
      <c r="EV425" s="218"/>
      <c r="EW425" s="218"/>
      <c r="EX425" s="218"/>
      <c r="EY425" s="218"/>
      <c r="EZ425" s="218"/>
      <c r="FA425" s="218"/>
      <c r="FB425" s="218"/>
      <c r="FC425" s="218"/>
      <c r="FD425" s="218"/>
      <c r="FE425" s="218"/>
      <c r="FF425" s="218"/>
      <c r="FG425" s="218"/>
      <c r="FH425" s="218"/>
      <c r="FI425" s="218"/>
      <c r="FJ425" s="218"/>
      <c r="FK425" s="218"/>
      <c r="FL425" s="218"/>
      <c r="FM425" s="218"/>
      <c r="FN425" s="218"/>
      <c r="FO425" s="218"/>
      <c r="FP425" s="218"/>
      <c r="FQ425" s="218"/>
      <c r="FR425" s="218"/>
      <c r="FS425" s="218"/>
      <c r="FT425" s="218"/>
      <c r="FU425" s="218"/>
      <c r="FV425" s="218"/>
      <c r="FW425" s="218"/>
      <c r="FX425" s="218"/>
      <c r="FY425" s="218"/>
      <c r="FZ425" s="218"/>
      <c r="GA425" s="218"/>
      <c r="GB425" s="218"/>
      <c r="GC425" s="218"/>
      <c r="GD425" s="218"/>
      <c r="GE425" s="218"/>
      <c r="GF425" s="218"/>
      <c r="GG425" s="218"/>
      <c r="GH425" s="218"/>
      <c r="GI425" s="218"/>
      <c r="GJ425" s="218"/>
      <c r="GK425" s="218"/>
      <c r="GL425" s="218"/>
      <c r="GM425" s="218"/>
      <c r="GN425" s="218"/>
      <c r="GO425" s="218"/>
      <c r="GP425" s="218"/>
      <c r="GQ425" s="218"/>
      <c r="GR425" s="218"/>
      <c r="GS425" s="218"/>
      <c r="GT425" s="218"/>
      <c r="GU425" s="218"/>
      <c r="GV425" s="218"/>
      <c r="GW425" s="218"/>
      <c r="GX425" s="218"/>
      <c r="GY425" s="218"/>
      <c r="GZ425" s="218"/>
      <c r="HA425" s="218"/>
      <c r="HB425" s="218"/>
      <c r="HC425" s="218"/>
      <c r="HD425" s="218"/>
      <c r="HE425" s="218"/>
      <c r="HF425" s="218"/>
      <c r="HG425" s="218"/>
      <c r="HH425" s="218"/>
      <c r="HI425" s="218"/>
      <c r="HJ425" s="218"/>
      <c r="HK425" s="218"/>
      <c r="HL425" s="218"/>
      <c r="HM425" s="218"/>
      <c r="HN425" s="218"/>
      <c r="HO425" s="218"/>
      <c r="HP425" s="218"/>
      <c r="HQ425" s="218"/>
      <c r="HR425" s="218"/>
      <c r="HS425" s="218"/>
      <c r="HT425" s="218"/>
      <c r="HU425" s="218"/>
      <c r="HV425" s="218"/>
      <c r="HW425" s="218"/>
      <c r="HX425" s="218"/>
      <c r="HY425" s="218"/>
      <c r="HZ425" s="218"/>
      <c r="IA425" s="218"/>
      <c r="IB425" s="218"/>
      <c r="IC425" s="218"/>
      <c r="ID425" s="218"/>
      <c r="IE425" s="218"/>
      <c r="IF425" s="218"/>
      <c r="IG425" s="218"/>
      <c r="IH425" s="218"/>
      <c r="II425" s="218"/>
      <c r="IJ425" s="218"/>
      <c r="IK425" s="218"/>
      <c r="IL425" s="218"/>
      <c r="IM425" s="218"/>
      <c r="IN425" s="218"/>
      <c r="IO425" s="218"/>
      <c r="IP425" s="218"/>
      <c r="IQ425" s="218"/>
      <c r="IR425" s="218"/>
      <c r="IS425" s="218"/>
      <c r="IT425" s="218"/>
      <c r="IU425" s="218"/>
      <c r="IV425" s="218"/>
      <c r="IW425" s="218"/>
      <c r="IX425" s="218"/>
      <c r="IY425" s="218"/>
      <c r="IZ425" s="218"/>
      <c r="JA425" s="218"/>
      <c r="JB425" s="218"/>
      <c r="JC425" s="218"/>
      <c r="JD425" s="218"/>
      <c r="JE425" s="218"/>
      <c r="JF425" s="218"/>
      <c r="JG425" s="218"/>
      <c r="JH425" s="218"/>
      <c r="JI425" s="218"/>
      <c r="JJ425" s="218"/>
      <c r="JK425" s="218"/>
      <c r="JL425" s="218"/>
      <c r="JM425" s="218"/>
      <c r="JN425" s="218"/>
      <c r="JO425" s="218"/>
      <c r="JP425" s="218"/>
      <c r="JQ425" s="218"/>
      <c r="JR425" s="218"/>
      <c r="JS425" s="218"/>
      <c r="JT425" s="218"/>
      <c r="JU425" s="218"/>
      <c r="JV425" s="218"/>
      <c r="JW425" s="218"/>
      <c r="JX425" s="218"/>
      <c r="JY425" s="218"/>
      <c r="JZ425" s="218"/>
      <c r="KA425" s="218"/>
      <c r="KB425" s="218"/>
      <c r="KC425" s="218"/>
      <c r="KD425" s="218"/>
      <c r="KE425" s="218"/>
      <c r="KF425" s="218"/>
      <c r="KG425" s="218"/>
      <c r="KH425" s="218"/>
      <c r="KI425" s="218"/>
      <c r="KJ425" s="218"/>
      <c r="KK425" s="218"/>
      <c r="KL425" s="218"/>
      <c r="KM425" s="218"/>
      <c r="KN425" s="218"/>
      <c r="KO425" s="218"/>
      <c r="KP425" s="218"/>
      <c r="KQ425" s="218"/>
      <c r="KR425" s="218"/>
      <c r="KS425" s="218"/>
      <c r="KT425" s="218"/>
      <c r="KU425" s="218"/>
      <c r="KV425" s="218"/>
      <c r="KW425" s="218"/>
      <c r="KX425" s="218"/>
      <c r="KY425" s="218"/>
      <c r="KZ425" s="218"/>
      <c r="LA425" s="218"/>
      <c r="LB425" s="218"/>
      <c r="LC425" s="218"/>
      <c r="LD425" s="218"/>
      <c r="LE425" s="218"/>
      <c r="LF425" s="218"/>
      <c r="LG425" s="218"/>
      <c r="LH425" s="218"/>
      <c r="LI425" s="218"/>
      <c r="LJ425" s="218"/>
      <c r="LK425" s="218"/>
      <c r="LL425" s="218"/>
      <c r="LM425" s="218"/>
      <c r="LN425" s="218"/>
      <c r="LO425" s="218"/>
      <c r="LP425" s="218"/>
      <c r="LQ425" s="218"/>
      <c r="LR425" s="218"/>
      <c r="LS425" s="218"/>
      <c r="LT425" s="218"/>
      <c r="LU425" s="218"/>
      <c r="LV425" s="218"/>
      <c r="LW425" s="218"/>
      <c r="LX425" s="218"/>
      <c r="LY425" s="218"/>
      <c r="LZ425" s="218"/>
      <c r="MA425" s="218"/>
      <c r="MB425" s="218"/>
      <c r="MC425" s="218"/>
      <c r="MD425" s="218"/>
      <c r="ME425" s="218"/>
      <c r="MF425" s="218"/>
      <c r="MG425" s="218"/>
      <c r="MH425" s="218"/>
      <c r="MI425" s="218"/>
      <c r="MJ425" s="218"/>
      <c r="MK425" s="218"/>
      <c r="ML425" s="218"/>
      <c r="MM425" s="218"/>
      <c r="MN425" s="218"/>
      <c r="MO425" s="218"/>
      <c r="MP425" s="218"/>
      <c r="MQ425" s="218"/>
      <c r="MR425" s="218"/>
      <c r="MS425" s="218"/>
      <c r="MT425" s="218"/>
      <c r="MU425" s="218"/>
      <c r="MV425" s="218"/>
      <c r="MW425" s="218"/>
      <c r="MX425" s="218"/>
      <c r="MY425" s="218"/>
      <c r="MZ425" s="218"/>
      <c r="NA425" s="218"/>
      <c r="NB425" s="218"/>
      <c r="NC425" s="218"/>
      <c r="ND425" s="218"/>
      <c r="NE425" s="218"/>
      <c r="NF425" s="218"/>
      <c r="NG425" s="218"/>
      <c r="NH425" s="218"/>
      <c r="NI425" s="218"/>
      <c r="NJ425" s="218"/>
      <c r="NK425" s="218"/>
      <c r="NL425" s="218"/>
      <c r="NM425" s="218"/>
      <c r="NN425" s="218"/>
      <c r="NO425" s="218"/>
      <c r="NP425" s="218"/>
      <c r="NQ425" s="218"/>
      <c r="NR425" s="218"/>
      <c r="NS425" s="218"/>
      <c r="NT425" s="218"/>
      <c r="NU425" s="218"/>
      <c r="NV425" s="218"/>
      <c r="NW425" s="218"/>
      <c r="NX425" s="218"/>
      <c r="NY425" s="218"/>
      <c r="NZ425" s="218"/>
      <c r="OA425" s="218"/>
      <c r="OB425" s="218"/>
      <c r="OC425" s="218"/>
      <c r="OD425" s="218"/>
      <c r="OE425" s="218"/>
      <c r="OF425" s="218"/>
      <c r="OG425" s="218"/>
      <c r="OH425" s="218"/>
      <c r="OI425" s="218"/>
      <c r="OJ425" s="218"/>
      <c r="OK425" s="218"/>
      <c r="OL425" s="218"/>
      <c r="OM425" s="218"/>
      <c r="ON425" s="218"/>
      <c r="OO425" s="218"/>
      <c r="OP425" s="218"/>
      <c r="OQ425" s="218"/>
      <c r="OR425" s="218"/>
      <c r="OS425" s="218"/>
      <c r="OT425" s="218"/>
      <c r="OU425" s="218"/>
      <c r="OV425" s="218"/>
      <c r="OW425" s="218"/>
      <c r="OX425" s="218"/>
      <c r="OY425" s="218"/>
      <c r="OZ425" s="218"/>
      <c r="PA425" s="218"/>
      <c r="PB425" s="218"/>
      <c r="PC425" s="218"/>
      <c r="PD425" s="218"/>
      <c r="PE425" s="218"/>
    </row>
    <row r="426" spans="1:421" s="472" customFormat="1" ht="111" customHeight="1">
      <c r="A426" s="677">
        <v>85</v>
      </c>
      <c r="B426" s="600">
        <v>7000024508</v>
      </c>
      <c r="C426" s="600">
        <v>2560</v>
      </c>
      <c r="D426" s="600">
        <v>130</v>
      </c>
      <c r="E426" s="600">
        <v>210</v>
      </c>
      <c r="F426" s="600" t="s">
        <v>528</v>
      </c>
      <c r="G426" s="599">
        <v>100044233</v>
      </c>
      <c r="H426" s="321"/>
      <c r="I426" s="322"/>
      <c r="J426" s="321"/>
      <c r="K426" s="320"/>
      <c r="L426" s="600" t="s">
        <v>618</v>
      </c>
      <c r="M426" s="600" t="s">
        <v>219</v>
      </c>
      <c r="N426" s="600">
        <v>93</v>
      </c>
      <c r="O426" s="465"/>
      <c r="P426" s="601">
        <v>18</v>
      </c>
      <c r="Q426" s="318" t="str">
        <f t="shared" si="61"/>
        <v>INCLUDED</v>
      </c>
      <c r="R426" s="318" t="str">
        <f t="shared" si="50"/>
        <v>INCLUDED</v>
      </c>
      <c r="S426" s="318" t="str">
        <f t="shared" si="62"/>
        <v>INCLUDED</v>
      </c>
      <c r="T426" s="466">
        <f t="shared" si="52"/>
        <v>0</v>
      </c>
      <c r="U426" s="300">
        <f t="shared" si="53"/>
        <v>0</v>
      </c>
      <c r="V426" s="371">
        <f>Discount!$J$36</f>
        <v>0</v>
      </c>
      <c r="W426" s="300">
        <f t="shared" si="54"/>
        <v>0</v>
      </c>
      <c r="X426" s="301">
        <f t="shared" si="55"/>
        <v>0</v>
      </c>
      <c r="Y426" s="467">
        <f t="shared" si="56"/>
        <v>0</v>
      </c>
      <c r="Z426" s="546">
        <f t="shared" si="57"/>
        <v>0</v>
      </c>
      <c r="AA426" s="467">
        <f t="shared" si="58"/>
        <v>0</v>
      </c>
      <c r="AB426" s="468">
        <f t="shared" si="59"/>
        <v>0</v>
      </c>
      <c r="AC426" s="467">
        <f t="shared" si="60"/>
        <v>0</v>
      </c>
      <c r="AD426" s="468"/>
      <c r="AE426" s="550"/>
      <c r="AF426" s="6"/>
      <c r="AG426" s="6"/>
      <c r="AH426" s="6"/>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218"/>
      <c r="BI426" s="218"/>
      <c r="BJ426" s="218"/>
      <c r="BK426" s="218"/>
      <c r="BL426" s="218"/>
      <c r="BM426" s="218"/>
      <c r="BN426" s="218"/>
      <c r="BO426" s="218"/>
      <c r="BP426" s="218"/>
      <c r="BQ426" s="218"/>
      <c r="BR426" s="218"/>
      <c r="BS426" s="218"/>
      <c r="BT426" s="218"/>
      <c r="BU426" s="218"/>
      <c r="BV426" s="218"/>
      <c r="BW426" s="218"/>
      <c r="BX426" s="218"/>
      <c r="BY426" s="218"/>
      <c r="BZ426" s="218"/>
      <c r="CA426" s="218"/>
      <c r="CB426" s="218"/>
      <c r="CC426" s="218"/>
      <c r="CD426" s="218"/>
      <c r="CE426" s="218"/>
      <c r="CF426" s="218"/>
      <c r="CG426" s="218"/>
      <c r="CH426" s="218"/>
      <c r="CI426" s="218"/>
      <c r="CJ426" s="218"/>
      <c r="CK426" s="218"/>
      <c r="CL426" s="218"/>
      <c r="CM426" s="218"/>
      <c r="CN426" s="218"/>
      <c r="CO426" s="218"/>
      <c r="CP426" s="218"/>
      <c r="CQ426" s="218"/>
      <c r="CR426" s="218"/>
      <c r="CS426" s="218"/>
      <c r="CT426" s="218"/>
      <c r="CU426" s="218"/>
      <c r="CV426" s="218"/>
      <c r="CW426" s="218"/>
      <c r="CX426" s="218"/>
      <c r="CY426" s="218"/>
      <c r="CZ426" s="218"/>
      <c r="DA426" s="218"/>
      <c r="DB426" s="218"/>
      <c r="DC426" s="218"/>
      <c r="DD426" s="218"/>
      <c r="DE426" s="218"/>
      <c r="DF426" s="218"/>
      <c r="DG426" s="218"/>
      <c r="DH426" s="218"/>
      <c r="DI426" s="218"/>
      <c r="DJ426" s="218"/>
      <c r="DK426" s="218"/>
      <c r="DL426" s="218"/>
      <c r="DM426" s="218"/>
      <c r="DN426" s="218"/>
      <c r="DO426" s="218"/>
      <c r="DP426" s="218"/>
      <c r="DQ426" s="218"/>
      <c r="DR426" s="218"/>
      <c r="DS426" s="218"/>
      <c r="DT426" s="218"/>
      <c r="DU426" s="218"/>
      <c r="DV426" s="218"/>
      <c r="DW426" s="218"/>
      <c r="DX426" s="218"/>
      <c r="DY426" s="218"/>
      <c r="DZ426" s="218"/>
      <c r="EA426" s="218"/>
      <c r="EB426" s="218"/>
      <c r="EC426" s="218"/>
      <c r="ED426" s="218"/>
      <c r="EE426" s="218"/>
      <c r="EF426" s="218"/>
      <c r="EG426" s="218"/>
      <c r="EH426" s="218"/>
      <c r="EI426" s="218"/>
      <c r="EJ426" s="218"/>
      <c r="EK426" s="218"/>
      <c r="EL426" s="218"/>
      <c r="EM426" s="218"/>
      <c r="EN426" s="218"/>
      <c r="EO426" s="218"/>
      <c r="EP426" s="218"/>
      <c r="EQ426" s="218"/>
      <c r="ER426" s="218"/>
      <c r="ES426" s="218"/>
      <c r="ET426" s="218"/>
      <c r="EU426" s="218"/>
      <c r="EV426" s="218"/>
      <c r="EW426" s="218"/>
      <c r="EX426" s="218"/>
      <c r="EY426" s="218"/>
      <c r="EZ426" s="218"/>
      <c r="FA426" s="218"/>
      <c r="FB426" s="218"/>
      <c r="FC426" s="218"/>
      <c r="FD426" s="218"/>
      <c r="FE426" s="218"/>
      <c r="FF426" s="218"/>
      <c r="FG426" s="218"/>
      <c r="FH426" s="218"/>
      <c r="FI426" s="218"/>
      <c r="FJ426" s="218"/>
      <c r="FK426" s="218"/>
      <c r="FL426" s="218"/>
      <c r="FM426" s="218"/>
      <c r="FN426" s="218"/>
      <c r="FO426" s="218"/>
      <c r="FP426" s="218"/>
      <c r="FQ426" s="218"/>
      <c r="FR426" s="218"/>
      <c r="FS426" s="218"/>
      <c r="FT426" s="218"/>
      <c r="FU426" s="218"/>
      <c r="FV426" s="218"/>
      <c r="FW426" s="218"/>
      <c r="FX426" s="218"/>
      <c r="FY426" s="218"/>
      <c r="FZ426" s="218"/>
      <c r="GA426" s="218"/>
      <c r="GB426" s="218"/>
      <c r="GC426" s="218"/>
      <c r="GD426" s="218"/>
      <c r="GE426" s="218"/>
      <c r="GF426" s="218"/>
      <c r="GG426" s="218"/>
      <c r="GH426" s="218"/>
      <c r="GI426" s="218"/>
      <c r="GJ426" s="218"/>
      <c r="GK426" s="218"/>
      <c r="GL426" s="218"/>
      <c r="GM426" s="218"/>
      <c r="GN426" s="218"/>
      <c r="GO426" s="218"/>
      <c r="GP426" s="218"/>
      <c r="GQ426" s="218"/>
      <c r="GR426" s="218"/>
      <c r="GS426" s="218"/>
      <c r="GT426" s="218"/>
      <c r="GU426" s="218"/>
      <c r="GV426" s="218"/>
      <c r="GW426" s="218"/>
      <c r="GX426" s="218"/>
      <c r="GY426" s="218"/>
      <c r="GZ426" s="218"/>
      <c r="HA426" s="218"/>
      <c r="HB426" s="218"/>
      <c r="HC426" s="218"/>
      <c r="HD426" s="218"/>
      <c r="HE426" s="218"/>
      <c r="HF426" s="218"/>
      <c r="HG426" s="218"/>
      <c r="HH426" s="218"/>
      <c r="HI426" s="218"/>
      <c r="HJ426" s="218"/>
      <c r="HK426" s="218"/>
      <c r="HL426" s="218"/>
      <c r="HM426" s="218"/>
      <c r="HN426" s="218"/>
      <c r="HO426" s="218"/>
      <c r="HP426" s="218"/>
      <c r="HQ426" s="218"/>
      <c r="HR426" s="218"/>
      <c r="HS426" s="218"/>
      <c r="HT426" s="218"/>
      <c r="HU426" s="218"/>
      <c r="HV426" s="218"/>
      <c r="HW426" s="218"/>
      <c r="HX426" s="218"/>
      <c r="HY426" s="218"/>
      <c r="HZ426" s="218"/>
      <c r="IA426" s="218"/>
      <c r="IB426" s="218"/>
      <c r="IC426" s="218"/>
      <c r="ID426" s="218"/>
      <c r="IE426" s="218"/>
      <c r="IF426" s="218"/>
      <c r="IG426" s="218"/>
      <c r="IH426" s="218"/>
      <c r="II426" s="218"/>
      <c r="IJ426" s="218"/>
      <c r="IK426" s="218"/>
      <c r="IL426" s="218"/>
      <c r="IM426" s="218"/>
      <c r="IN426" s="218"/>
      <c r="IO426" s="218"/>
      <c r="IP426" s="218"/>
      <c r="IQ426" s="218"/>
      <c r="IR426" s="218"/>
      <c r="IS426" s="218"/>
      <c r="IT426" s="218"/>
      <c r="IU426" s="218"/>
      <c r="IV426" s="218"/>
      <c r="IW426" s="218"/>
      <c r="IX426" s="218"/>
      <c r="IY426" s="218"/>
      <c r="IZ426" s="218"/>
      <c r="JA426" s="218"/>
      <c r="JB426" s="218"/>
      <c r="JC426" s="218"/>
      <c r="JD426" s="218"/>
      <c r="JE426" s="218"/>
      <c r="JF426" s="218"/>
      <c r="JG426" s="218"/>
      <c r="JH426" s="218"/>
      <c r="JI426" s="218"/>
      <c r="JJ426" s="218"/>
      <c r="JK426" s="218"/>
      <c r="JL426" s="218"/>
      <c r="JM426" s="218"/>
      <c r="JN426" s="218"/>
      <c r="JO426" s="218"/>
      <c r="JP426" s="218"/>
      <c r="JQ426" s="218"/>
      <c r="JR426" s="218"/>
      <c r="JS426" s="218"/>
      <c r="JT426" s="218"/>
      <c r="JU426" s="218"/>
      <c r="JV426" s="218"/>
      <c r="JW426" s="218"/>
      <c r="JX426" s="218"/>
      <c r="JY426" s="218"/>
      <c r="JZ426" s="218"/>
      <c r="KA426" s="218"/>
      <c r="KB426" s="218"/>
      <c r="KC426" s="218"/>
      <c r="KD426" s="218"/>
      <c r="KE426" s="218"/>
      <c r="KF426" s="218"/>
      <c r="KG426" s="218"/>
      <c r="KH426" s="218"/>
      <c r="KI426" s="218"/>
      <c r="KJ426" s="218"/>
      <c r="KK426" s="218"/>
      <c r="KL426" s="218"/>
      <c r="KM426" s="218"/>
      <c r="KN426" s="218"/>
      <c r="KO426" s="218"/>
      <c r="KP426" s="218"/>
      <c r="KQ426" s="218"/>
      <c r="KR426" s="218"/>
      <c r="KS426" s="218"/>
      <c r="KT426" s="218"/>
      <c r="KU426" s="218"/>
      <c r="KV426" s="218"/>
      <c r="KW426" s="218"/>
      <c r="KX426" s="218"/>
      <c r="KY426" s="218"/>
      <c r="KZ426" s="218"/>
      <c r="LA426" s="218"/>
      <c r="LB426" s="218"/>
      <c r="LC426" s="218"/>
      <c r="LD426" s="218"/>
      <c r="LE426" s="218"/>
      <c r="LF426" s="218"/>
      <c r="LG426" s="218"/>
      <c r="LH426" s="218"/>
      <c r="LI426" s="218"/>
      <c r="LJ426" s="218"/>
      <c r="LK426" s="218"/>
      <c r="LL426" s="218"/>
      <c r="LM426" s="218"/>
      <c r="LN426" s="218"/>
      <c r="LO426" s="218"/>
      <c r="LP426" s="218"/>
      <c r="LQ426" s="218"/>
      <c r="LR426" s="218"/>
      <c r="LS426" s="218"/>
      <c r="LT426" s="218"/>
      <c r="LU426" s="218"/>
      <c r="LV426" s="218"/>
      <c r="LW426" s="218"/>
      <c r="LX426" s="218"/>
      <c r="LY426" s="218"/>
      <c r="LZ426" s="218"/>
      <c r="MA426" s="218"/>
      <c r="MB426" s="218"/>
      <c r="MC426" s="218"/>
      <c r="MD426" s="218"/>
      <c r="ME426" s="218"/>
      <c r="MF426" s="218"/>
      <c r="MG426" s="218"/>
      <c r="MH426" s="218"/>
      <c r="MI426" s="218"/>
      <c r="MJ426" s="218"/>
      <c r="MK426" s="218"/>
      <c r="ML426" s="218"/>
      <c r="MM426" s="218"/>
      <c r="MN426" s="218"/>
      <c r="MO426" s="218"/>
      <c r="MP426" s="218"/>
      <c r="MQ426" s="218"/>
      <c r="MR426" s="218"/>
      <c r="MS426" s="218"/>
      <c r="MT426" s="218"/>
      <c r="MU426" s="218"/>
      <c r="MV426" s="218"/>
      <c r="MW426" s="218"/>
      <c r="MX426" s="218"/>
      <c r="MY426" s="218"/>
      <c r="MZ426" s="218"/>
      <c r="NA426" s="218"/>
      <c r="NB426" s="218"/>
      <c r="NC426" s="218"/>
      <c r="ND426" s="218"/>
      <c r="NE426" s="218"/>
      <c r="NF426" s="218"/>
      <c r="NG426" s="218"/>
      <c r="NH426" s="218"/>
      <c r="NI426" s="218"/>
      <c r="NJ426" s="218"/>
      <c r="NK426" s="218"/>
      <c r="NL426" s="218"/>
      <c r="NM426" s="218"/>
      <c r="NN426" s="218"/>
      <c r="NO426" s="218"/>
      <c r="NP426" s="218"/>
      <c r="NQ426" s="218"/>
      <c r="NR426" s="218"/>
      <c r="NS426" s="218"/>
      <c r="NT426" s="218"/>
      <c r="NU426" s="218"/>
      <c r="NV426" s="218"/>
      <c r="NW426" s="218"/>
      <c r="NX426" s="218"/>
      <c r="NY426" s="218"/>
      <c r="NZ426" s="218"/>
      <c r="OA426" s="218"/>
      <c r="OB426" s="218"/>
      <c r="OC426" s="218"/>
      <c r="OD426" s="218"/>
      <c r="OE426" s="218"/>
      <c r="OF426" s="218"/>
      <c r="OG426" s="218"/>
      <c r="OH426" s="218"/>
      <c r="OI426" s="218"/>
      <c r="OJ426" s="218"/>
      <c r="OK426" s="218"/>
      <c r="OL426" s="218"/>
      <c r="OM426" s="218"/>
      <c r="ON426" s="218"/>
      <c r="OO426" s="218"/>
      <c r="OP426" s="218"/>
      <c r="OQ426" s="218"/>
      <c r="OR426" s="218"/>
      <c r="OS426" s="218"/>
      <c r="OT426" s="218"/>
      <c r="OU426" s="218"/>
      <c r="OV426" s="218"/>
      <c r="OW426" s="218"/>
      <c r="OX426" s="218"/>
      <c r="OY426" s="218"/>
      <c r="OZ426" s="218"/>
      <c r="PA426" s="218"/>
      <c r="PB426" s="218"/>
      <c r="PC426" s="218"/>
      <c r="PD426" s="218"/>
      <c r="PE426" s="218"/>
    </row>
    <row r="427" spans="1:421" s="472" customFormat="1" ht="111" customHeight="1">
      <c r="A427" s="677">
        <v>86</v>
      </c>
      <c r="B427" s="600">
        <v>7000024508</v>
      </c>
      <c r="C427" s="600">
        <v>2560</v>
      </c>
      <c r="D427" s="600">
        <v>130</v>
      </c>
      <c r="E427" s="600">
        <v>220</v>
      </c>
      <c r="F427" s="600" t="s">
        <v>528</v>
      </c>
      <c r="G427" s="599">
        <v>100044232</v>
      </c>
      <c r="H427" s="321"/>
      <c r="I427" s="322"/>
      <c r="J427" s="321"/>
      <c r="K427" s="320"/>
      <c r="L427" s="600" t="s">
        <v>619</v>
      </c>
      <c r="M427" s="600" t="s">
        <v>219</v>
      </c>
      <c r="N427" s="600">
        <v>102</v>
      </c>
      <c r="O427" s="465"/>
      <c r="P427" s="601">
        <v>18</v>
      </c>
      <c r="Q427" s="318" t="str">
        <f t="shared" si="61"/>
        <v>INCLUDED</v>
      </c>
      <c r="R427" s="318" t="str">
        <f t="shared" si="50"/>
        <v>INCLUDED</v>
      </c>
      <c r="S427" s="318" t="str">
        <f t="shared" si="62"/>
        <v>INCLUDED</v>
      </c>
      <c r="T427" s="466">
        <f t="shared" si="52"/>
        <v>0</v>
      </c>
      <c r="U427" s="300">
        <f t="shared" si="53"/>
        <v>0</v>
      </c>
      <c r="V427" s="371">
        <f>Discount!$J$36</f>
        <v>0</v>
      </c>
      <c r="W427" s="300">
        <f t="shared" si="54"/>
        <v>0</v>
      </c>
      <c r="X427" s="301">
        <f t="shared" si="55"/>
        <v>0</v>
      </c>
      <c r="Y427" s="467">
        <f t="shared" si="56"/>
        <v>0</v>
      </c>
      <c r="Z427" s="546">
        <f t="shared" si="57"/>
        <v>0</v>
      </c>
      <c r="AA427" s="467">
        <f t="shared" si="58"/>
        <v>0</v>
      </c>
      <c r="AB427" s="468">
        <f t="shared" si="59"/>
        <v>0</v>
      </c>
      <c r="AC427" s="467">
        <f t="shared" si="60"/>
        <v>0</v>
      </c>
      <c r="AD427" s="468"/>
      <c r="AE427" s="550"/>
      <c r="AF427" s="6"/>
      <c r="AG427" s="6"/>
      <c r="AH427" s="6"/>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218"/>
      <c r="BI427" s="218"/>
      <c r="BJ427" s="218"/>
      <c r="BK427" s="218"/>
      <c r="BL427" s="218"/>
      <c r="BM427" s="218"/>
      <c r="BN427" s="218"/>
      <c r="BO427" s="218"/>
      <c r="BP427" s="218"/>
      <c r="BQ427" s="218"/>
      <c r="BR427" s="218"/>
      <c r="BS427" s="218"/>
      <c r="BT427" s="218"/>
      <c r="BU427" s="218"/>
      <c r="BV427" s="218"/>
      <c r="BW427" s="218"/>
      <c r="BX427" s="218"/>
      <c r="BY427" s="218"/>
      <c r="BZ427" s="218"/>
      <c r="CA427" s="218"/>
      <c r="CB427" s="218"/>
      <c r="CC427" s="218"/>
      <c r="CD427" s="218"/>
      <c r="CE427" s="218"/>
      <c r="CF427" s="218"/>
      <c r="CG427" s="218"/>
      <c r="CH427" s="218"/>
      <c r="CI427" s="218"/>
      <c r="CJ427" s="218"/>
      <c r="CK427" s="218"/>
      <c r="CL427" s="218"/>
      <c r="CM427" s="218"/>
      <c r="CN427" s="218"/>
      <c r="CO427" s="218"/>
      <c r="CP427" s="218"/>
      <c r="CQ427" s="218"/>
      <c r="CR427" s="218"/>
      <c r="CS427" s="218"/>
      <c r="CT427" s="218"/>
      <c r="CU427" s="218"/>
      <c r="CV427" s="218"/>
      <c r="CW427" s="218"/>
      <c r="CX427" s="218"/>
      <c r="CY427" s="218"/>
      <c r="CZ427" s="218"/>
      <c r="DA427" s="218"/>
      <c r="DB427" s="218"/>
      <c r="DC427" s="218"/>
      <c r="DD427" s="218"/>
      <c r="DE427" s="218"/>
      <c r="DF427" s="218"/>
      <c r="DG427" s="218"/>
      <c r="DH427" s="218"/>
      <c r="DI427" s="218"/>
      <c r="DJ427" s="218"/>
      <c r="DK427" s="218"/>
      <c r="DL427" s="218"/>
      <c r="DM427" s="218"/>
      <c r="DN427" s="218"/>
      <c r="DO427" s="218"/>
      <c r="DP427" s="218"/>
      <c r="DQ427" s="218"/>
      <c r="DR427" s="218"/>
      <c r="DS427" s="218"/>
      <c r="DT427" s="218"/>
      <c r="DU427" s="218"/>
      <c r="DV427" s="218"/>
      <c r="DW427" s="218"/>
      <c r="DX427" s="218"/>
      <c r="DY427" s="218"/>
      <c r="DZ427" s="218"/>
      <c r="EA427" s="218"/>
      <c r="EB427" s="218"/>
      <c r="EC427" s="218"/>
      <c r="ED427" s="218"/>
      <c r="EE427" s="218"/>
      <c r="EF427" s="218"/>
      <c r="EG427" s="218"/>
      <c r="EH427" s="218"/>
      <c r="EI427" s="218"/>
      <c r="EJ427" s="218"/>
      <c r="EK427" s="218"/>
      <c r="EL427" s="218"/>
      <c r="EM427" s="218"/>
      <c r="EN427" s="218"/>
      <c r="EO427" s="218"/>
      <c r="EP427" s="218"/>
      <c r="EQ427" s="218"/>
      <c r="ER427" s="218"/>
      <c r="ES427" s="218"/>
      <c r="ET427" s="218"/>
      <c r="EU427" s="218"/>
      <c r="EV427" s="218"/>
      <c r="EW427" s="218"/>
      <c r="EX427" s="218"/>
      <c r="EY427" s="218"/>
      <c r="EZ427" s="218"/>
      <c r="FA427" s="218"/>
      <c r="FB427" s="218"/>
      <c r="FC427" s="218"/>
      <c r="FD427" s="218"/>
      <c r="FE427" s="218"/>
      <c r="FF427" s="218"/>
      <c r="FG427" s="218"/>
      <c r="FH427" s="218"/>
      <c r="FI427" s="218"/>
      <c r="FJ427" s="218"/>
      <c r="FK427" s="218"/>
      <c r="FL427" s="218"/>
      <c r="FM427" s="218"/>
      <c r="FN427" s="218"/>
      <c r="FO427" s="218"/>
      <c r="FP427" s="218"/>
      <c r="FQ427" s="218"/>
      <c r="FR427" s="218"/>
      <c r="FS427" s="218"/>
      <c r="FT427" s="218"/>
      <c r="FU427" s="218"/>
      <c r="FV427" s="218"/>
      <c r="FW427" s="218"/>
      <c r="FX427" s="218"/>
      <c r="FY427" s="218"/>
      <c r="FZ427" s="218"/>
      <c r="GA427" s="218"/>
      <c r="GB427" s="218"/>
      <c r="GC427" s="218"/>
      <c r="GD427" s="218"/>
      <c r="GE427" s="218"/>
      <c r="GF427" s="218"/>
      <c r="GG427" s="218"/>
      <c r="GH427" s="218"/>
      <c r="GI427" s="218"/>
      <c r="GJ427" s="218"/>
      <c r="GK427" s="218"/>
      <c r="GL427" s="218"/>
      <c r="GM427" s="218"/>
      <c r="GN427" s="218"/>
      <c r="GO427" s="218"/>
      <c r="GP427" s="218"/>
      <c r="GQ427" s="218"/>
      <c r="GR427" s="218"/>
      <c r="GS427" s="218"/>
      <c r="GT427" s="218"/>
      <c r="GU427" s="218"/>
      <c r="GV427" s="218"/>
      <c r="GW427" s="218"/>
      <c r="GX427" s="218"/>
      <c r="GY427" s="218"/>
      <c r="GZ427" s="218"/>
      <c r="HA427" s="218"/>
      <c r="HB427" s="218"/>
      <c r="HC427" s="218"/>
      <c r="HD427" s="218"/>
      <c r="HE427" s="218"/>
      <c r="HF427" s="218"/>
      <c r="HG427" s="218"/>
      <c r="HH427" s="218"/>
      <c r="HI427" s="218"/>
      <c r="HJ427" s="218"/>
      <c r="HK427" s="218"/>
      <c r="HL427" s="218"/>
      <c r="HM427" s="218"/>
      <c r="HN427" s="218"/>
      <c r="HO427" s="218"/>
      <c r="HP427" s="218"/>
      <c r="HQ427" s="218"/>
      <c r="HR427" s="218"/>
      <c r="HS427" s="218"/>
      <c r="HT427" s="218"/>
      <c r="HU427" s="218"/>
      <c r="HV427" s="218"/>
      <c r="HW427" s="218"/>
      <c r="HX427" s="218"/>
      <c r="HY427" s="218"/>
      <c r="HZ427" s="218"/>
      <c r="IA427" s="218"/>
      <c r="IB427" s="218"/>
      <c r="IC427" s="218"/>
      <c r="ID427" s="218"/>
      <c r="IE427" s="218"/>
      <c r="IF427" s="218"/>
      <c r="IG427" s="218"/>
      <c r="IH427" s="218"/>
      <c r="II427" s="218"/>
      <c r="IJ427" s="218"/>
      <c r="IK427" s="218"/>
      <c r="IL427" s="218"/>
      <c r="IM427" s="218"/>
      <c r="IN427" s="218"/>
      <c r="IO427" s="218"/>
      <c r="IP427" s="218"/>
      <c r="IQ427" s="218"/>
      <c r="IR427" s="218"/>
      <c r="IS427" s="218"/>
      <c r="IT427" s="218"/>
      <c r="IU427" s="218"/>
      <c r="IV427" s="218"/>
      <c r="IW427" s="218"/>
      <c r="IX427" s="218"/>
      <c r="IY427" s="218"/>
      <c r="IZ427" s="218"/>
      <c r="JA427" s="218"/>
      <c r="JB427" s="218"/>
      <c r="JC427" s="218"/>
      <c r="JD427" s="218"/>
      <c r="JE427" s="218"/>
      <c r="JF427" s="218"/>
      <c r="JG427" s="218"/>
      <c r="JH427" s="218"/>
      <c r="JI427" s="218"/>
      <c r="JJ427" s="218"/>
      <c r="JK427" s="218"/>
      <c r="JL427" s="218"/>
      <c r="JM427" s="218"/>
      <c r="JN427" s="218"/>
      <c r="JO427" s="218"/>
      <c r="JP427" s="218"/>
      <c r="JQ427" s="218"/>
      <c r="JR427" s="218"/>
      <c r="JS427" s="218"/>
      <c r="JT427" s="218"/>
      <c r="JU427" s="218"/>
      <c r="JV427" s="218"/>
      <c r="JW427" s="218"/>
      <c r="JX427" s="218"/>
      <c r="JY427" s="218"/>
      <c r="JZ427" s="218"/>
      <c r="KA427" s="218"/>
      <c r="KB427" s="218"/>
      <c r="KC427" s="218"/>
      <c r="KD427" s="218"/>
      <c r="KE427" s="218"/>
      <c r="KF427" s="218"/>
      <c r="KG427" s="218"/>
      <c r="KH427" s="218"/>
      <c r="KI427" s="218"/>
      <c r="KJ427" s="218"/>
      <c r="KK427" s="218"/>
      <c r="KL427" s="218"/>
      <c r="KM427" s="218"/>
      <c r="KN427" s="218"/>
      <c r="KO427" s="218"/>
      <c r="KP427" s="218"/>
      <c r="KQ427" s="218"/>
      <c r="KR427" s="218"/>
      <c r="KS427" s="218"/>
      <c r="KT427" s="218"/>
      <c r="KU427" s="218"/>
      <c r="KV427" s="218"/>
      <c r="KW427" s="218"/>
      <c r="KX427" s="218"/>
      <c r="KY427" s="218"/>
      <c r="KZ427" s="218"/>
      <c r="LA427" s="218"/>
      <c r="LB427" s="218"/>
      <c r="LC427" s="218"/>
      <c r="LD427" s="218"/>
      <c r="LE427" s="218"/>
      <c r="LF427" s="218"/>
      <c r="LG427" s="218"/>
      <c r="LH427" s="218"/>
      <c r="LI427" s="218"/>
      <c r="LJ427" s="218"/>
      <c r="LK427" s="218"/>
      <c r="LL427" s="218"/>
      <c r="LM427" s="218"/>
      <c r="LN427" s="218"/>
      <c r="LO427" s="218"/>
      <c r="LP427" s="218"/>
      <c r="LQ427" s="218"/>
      <c r="LR427" s="218"/>
      <c r="LS427" s="218"/>
      <c r="LT427" s="218"/>
      <c r="LU427" s="218"/>
      <c r="LV427" s="218"/>
      <c r="LW427" s="218"/>
      <c r="LX427" s="218"/>
      <c r="LY427" s="218"/>
      <c r="LZ427" s="218"/>
      <c r="MA427" s="218"/>
      <c r="MB427" s="218"/>
      <c r="MC427" s="218"/>
      <c r="MD427" s="218"/>
      <c r="ME427" s="218"/>
      <c r="MF427" s="218"/>
      <c r="MG427" s="218"/>
      <c r="MH427" s="218"/>
      <c r="MI427" s="218"/>
      <c r="MJ427" s="218"/>
      <c r="MK427" s="218"/>
      <c r="ML427" s="218"/>
      <c r="MM427" s="218"/>
      <c r="MN427" s="218"/>
      <c r="MO427" s="218"/>
      <c r="MP427" s="218"/>
      <c r="MQ427" s="218"/>
      <c r="MR427" s="218"/>
      <c r="MS427" s="218"/>
      <c r="MT427" s="218"/>
      <c r="MU427" s="218"/>
      <c r="MV427" s="218"/>
      <c r="MW427" s="218"/>
      <c r="MX427" s="218"/>
      <c r="MY427" s="218"/>
      <c r="MZ427" s="218"/>
      <c r="NA427" s="218"/>
      <c r="NB427" s="218"/>
      <c r="NC427" s="218"/>
      <c r="ND427" s="218"/>
      <c r="NE427" s="218"/>
      <c r="NF427" s="218"/>
      <c r="NG427" s="218"/>
      <c r="NH427" s="218"/>
      <c r="NI427" s="218"/>
      <c r="NJ427" s="218"/>
      <c r="NK427" s="218"/>
      <c r="NL427" s="218"/>
      <c r="NM427" s="218"/>
      <c r="NN427" s="218"/>
      <c r="NO427" s="218"/>
      <c r="NP427" s="218"/>
      <c r="NQ427" s="218"/>
      <c r="NR427" s="218"/>
      <c r="NS427" s="218"/>
      <c r="NT427" s="218"/>
      <c r="NU427" s="218"/>
      <c r="NV427" s="218"/>
      <c r="NW427" s="218"/>
      <c r="NX427" s="218"/>
      <c r="NY427" s="218"/>
      <c r="NZ427" s="218"/>
      <c r="OA427" s="218"/>
      <c r="OB427" s="218"/>
      <c r="OC427" s="218"/>
      <c r="OD427" s="218"/>
      <c r="OE427" s="218"/>
      <c r="OF427" s="218"/>
      <c r="OG427" s="218"/>
      <c r="OH427" s="218"/>
      <c r="OI427" s="218"/>
      <c r="OJ427" s="218"/>
      <c r="OK427" s="218"/>
      <c r="OL427" s="218"/>
      <c r="OM427" s="218"/>
      <c r="ON427" s="218"/>
      <c r="OO427" s="218"/>
      <c r="OP427" s="218"/>
      <c r="OQ427" s="218"/>
      <c r="OR427" s="218"/>
      <c r="OS427" s="218"/>
      <c r="OT427" s="218"/>
      <c r="OU427" s="218"/>
      <c r="OV427" s="218"/>
      <c r="OW427" s="218"/>
      <c r="OX427" s="218"/>
      <c r="OY427" s="218"/>
      <c r="OZ427" s="218"/>
      <c r="PA427" s="218"/>
      <c r="PB427" s="218"/>
      <c r="PC427" s="218"/>
      <c r="PD427" s="218"/>
      <c r="PE427" s="218"/>
    </row>
    <row r="428" spans="1:421" s="472" customFormat="1" ht="111" customHeight="1">
      <c r="A428" s="677">
        <v>87</v>
      </c>
      <c r="B428" s="600">
        <v>7000024508</v>
      </c>
      <c r="C428" s="600">
        <v>2560</v>
      </c>
      <c r="D428" s="600">
        <v>130</v>
      </c>
      <c r="E428" s="600">
        <v>230</v>
      </c>
      <c r="F428" s="600" t="s">
        <v>528</v>
      </c>
      <c r="G428" s="599">
        <v>100044231</v>
      </c>
      <c r="H428" s="321"/>
      <c r="I428" s="322"/>
      <c r="J428" s="321"/>
      <c r="K428" s="320"/>
      <c r="L428" s="600" t="s">
        <v>620</v>
      </c>
      <c r="M428" s="600" t="s">
        <v>219</v>
      </c>
      <c r="N428" s="600">
        <v>168</v>
      </c>
      <c r="O428" s="465"/>
      <c r="P428" s="601">
        <v>18</v>
      </c>
      <c r="Q428" s="318" t="str">
        <f t="shared" si="61"/>
        <v>INCLUDED</v>
      </c>
      <c r="R428" s="318" t="str">
        <f t="shared" ref="R428:R454" si="63">IF(P428="", "INCLUDED", IF(ISERROR((P428*Q428)/100), Q428, (P428*Q428)/100))</f>
        <v>INCLUDED</v>
      </c>
      <c r="S428" s="318" t="str">
        <f t="shared" si="62"/>
        <v>INCLUDED</v>
      </c>
      <c r="T428" s="466">
        <f t="shared" si="52"/>
        <v>0</v>
      </c>
      <c r="U428" s="300">
        <f t="shared" si="53"/>
        <v>0</v>
      </c>
      <c r="V428" s="371">
        <f>Discount!$J$36</f>
        <v>0</v>
      </c>
      <c r="W428" s="300">
        <f t="shared" si="54"/>
        <v>0</v>
      </c>
      <c r="X428" s="301">
        <f t="shared" si="55"/>
        <v>0</v>
      </c>
      <c r="Y428" s="467">
        <f t="shared" si="56"/>
        <v>0</v>
      </c>
      <c r="Z428" s="546">
        <f t="shared" si="57"/>
        <v>0</v>
      </c>
      <c r="AA428" s="467">
        <f t="shared" si="58"/>
        <v>0</v>
      </c>
      <c r="AB428" s="468">
        <f t="shared" si="59"/>
        <v>0</v>
      </c>
      <c r="AC428" s="467">
        <f t="shared" si="60"/>
        <v>0</v>
      </c>
      <c r="AD428" s="468"/>
      <c r="AE428" s="550"/>
      <c r="AF428" s="6"/>
      <c r="AG428" s="6"/>
      <c r="AH428" s="6"/>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218"/>
      <c r="BI428" s="218"/>
      <c r="BJ428" s="218"/>
      <c r="BK428" s="218"/>
      <c r="BL428" s="218"/>
      <c r="BM428" s="218"/>
      <c r="BN428" s="218"/>
      <c r="BO428" s="218"/>
      <c r="BP428" s="218"/>
      <c r="BQ428" s="218"/>
      <c r="BR428" s="218"/>
      <c r="BS428" s="218"/>
      <c r="BT428" s="218"/>
      <c r="BU428" s="218"/>
      <c r="BV428" s="218"/>
      <c r="BW428" s="218"/>
      <c r="BX428" s="218"/>
      <c r="BY428" s="218"/>
      <c r="BZ428" s="218"/>
      <c r="CA428" s="218"/>
      <c r="CB428" s="218"/>
      <c r="CC428" s="218"/>
      <c r="CD428" s="218"/>
      <c r="CE428" s="218"/>
      <c r="CF428" s="218"/>
      <c r="CG428" s="218"/>
      <c r="CH428" s="218"/>
      <c r="CI428" s="218"/>
      <c r="CJ428" s="218"/>
      <c r="CK428" s="218"/>
      <c r="CL428" s="218"/>
      <c r="CM428" s="218"/>
      <c r="CN428" s="218"/>
      <c r="CO428" s="218"/>
      <c r="CP428" s="218"/>
      <c r="CQ428" s="218"/>
      <c r="CR428" s="218"/>
      <c r="CS428" s="218"/>
      <c r="CT428" s="218"/>
      <c r="CU428" s="218"/>
      <c r="CV428" s="218"/>
      <c r="CW428" s="218"/>
      <c r="CX428" s="218"/>
      <c r="CY428" s="218"/>
      <c r="CZ428" s="218"/>
      <c r="DA428" s="218"/>
      <c r="DB428" s="218"/>
      <c r="DC428" s="218"/>
      <c r="DD428" s="218"/>
      <c r="DE428" s="218"/>
      <c r="DF428" s="218"/>
      <c r="DG428" s="218"/>
      <c r="DH428" s="218"/>
      <c r="DI428" s="218"/>
      <c r="DJ428" s="218"/>
      <c r="DK428" s="218"/>
      <c r="DL428" s="218"/>
      <c r="DM428" s="218"/>
      <c r="DN428" s="218"/>
      <c r="DO428" s="218"/>
      <c r="DP428" s="218"/>
      <c r="DQ428" s="218"/>
      <c r="DR428" s="218"/>
      <c r="DS428" s="218"/>
      <c r="DT428" s="218"/>
      <c r="DU428" s="218"/>
      <c r="DV428" s="218"/>
      <c r="DW428" s="218"/>
      <c r="DX428" s="218"/>
      <c r="DY428" s="218"/>
      <c r="DZ428" s="218"/>
      <c r="EA428" s="218"/>
      <c r="EB428" s="218"/>
      <c r="EC428" s="218"/>
      <c r="ED428" s="218"/>
      <c r="EE428" s="218"/>
      <c r="EF428" s="218"/>
      <c r="EG428" s="218"/>
      <c r="EH428" s="218"/>
      <c r="EI428" s="218"/>
      <c r="EJ428" s="218"/>
      <c r="EK428" s="218"/>
      <c r="EL428" s="218"/>
      <c r="EM428" s="218"/>
      <c r="EN428" s="218"/>
      <c r="EO428" s="218"/>
      <c r="EP428" s="218"/>
      <c r="EQ428" s="218"/>
      <c r="ER428" s="218"/>
      <c r="ES428" s="218"/>
      <c r="ET428" s="218"/>
      <c r="EU428" s="218"/>
      <c r="EV428" s="218"/>
      <c r="EW428" s="218"/>
      <c r="EX428" s="218"/>
      <c r="EY428" s="218"/>
      <c r="EZ428" s="218"/>
      <c r="FA428" s="218"/>
      <c r="FB428" s="218"/>
      <c r="FC428" s="218"/>
      <c r="FD428" s="218"/>
      <c r="FE428" s="218"/>
      <c r="FF428" s="218"/>
      <c r="FG428" s="218"/>
      <c r="FH428" s="218"/>
      <c r="FI428" s="218"/>
      <c r="FJ428" s="218"/>
      <c r="FK428" s="218"/>
      <c r="FL428" s="218"/>
      <c r="FM428" s="218"/>
      <c r="FN428" s="218"/>
      <c r="FO428" s="218"/>
      <c r="FP428" s="218"/>
      <c r="FQ428" s="218"/>
      <c r="FR428" s="218"/>
      <c r="FS428" s="218"/>
      <c r="FT428" s="218"/>
      <c r="FU428" s="218"/>
      <c r="FV428" s="218"/>
      <c r="FW428" s="218"/>
      <c r="FX428" s="218"/>
      <c r="FY428" s="218"/>
      <c r="FZ428" s="218"/>
      <c r="GA428" s="218"/>
      <c r="GB428" s="218"/>
      <c r="GC428" s="218"/>
      <c r="GD428" s="218"/>
      <c r="GE428" s="218"/>
      <c r="GF428" s="218"/>
      <c r="GG428" s="218"/>
      <c r="GH428" s="218"/>
      <c r="GI428" s="218"/>
      <c r="GJ428" s="218"/>
      <c r="GK428" s="218"/>
      <c r="GL428" s="218"/>
      <c r="GM428" s="218"/>
      <c r="GN428" s="218"/>
      <c r="GO428" s="218"/>
      <c r="GP428" s="218"/>
      <c r="GQ428" s="218"/>
      <c r="GR428" s="218"/>
      <c r="GS428" s="218"/>
      <c r="GT428" s="218"/>
      <c r="GU428" s="218"/>
      <c r="GV428" s="218"/>
      <c r="GW428" s="218"/>
      <c r="GX428" s="218"/>
      <c r="GY428" s="218"/>
      <c r="GZ428" s="218"/>
      <c r="HA428" s="218"/>
      <c r="HB428" s="218"/>
      <c r="HC428" s="218"/>
      <c r="HD428" s="218"/>
      <c r="HE428" s="218"/>
      <c r="HF428" s="218"/>
      <c r="HG428" s="218"/>
      <c r="HH428" s="218"/>
      <c r="HI428" s="218"/>
      <c r="HJ428" s="218"/>
      <c r="HK428" s="218"/>
      <c r="HL428" s="218"/>
      <c r="HM428" s="218"/>
      <c r="HN428" s="218"/>
      <c r="HO428" s="218"/>
      <c r="HP428" s="218"/>
      <c r="HQ428" s="218"/>
      <c r="HR428" s="218"/>
      <c r="HS428" s="218"/>
      <c r="HT428" s="218"/>
      <c r="HU428" s="218"/>
      <c r="HV428" s="218"/>
      <c r="HW428" s="218"/>
      <c r="HX428" s="218"/>
      <c r="HY428" s="218"/>
      <c r="HZ428" s="218"/>
      <c r="IA428" s="218"/>
      <c r="IB428" s="218"/>
      <c r="IC428" s="218"/>
      <c r="ID428" s="218"/>
      <c r="IE428" s="218"/>
      <c r="IF428" s="218"/>
      <c r="IG428" s="218"/>
      <c r="IH428" s="218"/>
      <c r="II428" s="218"/>
      <c r="IJ428" s="218"/>
      <c r="IK428" s="218"/>
      <c r="IL428" s="218"/>
      <c r="IM428" s="218"/>
      <c r="IN428" s="218"/>
      <c r="IO428" s="218"/>
      <c r="IP428" s="218"/>
      <c r="IQ428" s="218"/>
      <c r="IR428" s="218"/>
      <c r="IS428" s="218"/>
      <c r="IT428" s="218"/>
      <c r="IU428" s="218"/>
      <c r="IV428" s="218"/>
      <c r="IW428" s="218"/>
      <c r="IX428" s="218"/>
      <c r="IY428" s="218"/>
      <c r="IZ428" s="218"/>
      <c r="JA428" s="218"/>
      <c r="JB428" s="218"/>
      <c r="JC428" s="218"/>
      <c r="JD428" s="218"/>
      <c r="JE428" s="218"/>
      <c r="JF428" s="218"/>
      <c r="JG428" s="218"/>
      <c r="JH428" s="218"/>
      <c r="JI428" s="218"/>
      <c r="JJ428" s="218"/>
      <c r="JK428" s="218"/>
      <c r="JL428" s="218"/>
      <c r="JM428" s="218"/>
      <c r="JN428" s="218"/>
      <c r="JO428" s="218"/>
      <c r="JP428" s="218"/>
      <c r="JQ428" s="218"/>
      <c r="JR428" s="218"/>
      <c r="JS428" s="218"/>
      <c r="JT428" s="218"/>
      <c r="JU428" s="218"/>
      <c r="JV428" s="218"/>
      <c r="JW428" s="218"/>
      <c r="JX428" s="218"/>
      <c r="JY428" s="218"/>
      <c r="JZ428" s="218"/>
      <c r="KA428" s="218"/>
      <c r="KB428" s="218"/>
      <c r="KC428" s="218"/>
      <c r="KD428" s="218"/>
      <c r="KE428" s="218"/>
      <c r="KF428" s="218"/>
      <c r="KG428" s="218"/>
      <c r="KH428" s="218"/>
      <c r="KI428" s="218"/>
      <c r="KJ428" s="218"/>
      <c r="KK428" s="218"/>
      <c r="KL428" s="218"/>
      <c r="KM428" s="218"/>
      <c r="KN428" s="218"/>
      <c r="KO428" s="218"/>
      <c r="KP428" s="218"/>
      <c r="KQ428" s="218"/>
      <c r="KR428" s="218"/>
      <c r="KS428" s="218"/>
      <c r="KT428" s="218"/>
      <c r="KU428" s="218"/>
      <c r="KV428" s="218"/>
      <c r="KW428" s="218"/>
      <c r="KX428" s="218"/>
      <c r="KY428" s="218"/>
      <c r="KZ428" s="218"/>
      <c r="LA428" s="218"/>
      <c r="LB428" s="218"/>
      <c r="LC428" s="218"/>
      <c r="LD428" s="218"/>
      <c r="LE428" s="218"/>
      <c r="LF428" s="218"/>
      <c r="LG428" s="218"/>
      <c r="LH428" s="218"/>
      <c r="LI428" s="218"/>
      <c r="LJ428" s="218"/>
      <c r="LK428" s="218"/>
      <c r="LL428" s="218"/>
      <c r="LM428" s="218"/>
      <c r="LN428" s="218"/>
      <c r="LO428" s="218"/>
      <c r="LP428" s="218"/>
      <c r="LQ428" s="218"/>
      <c r="LR428" s="218"/>
      <c r="LS428" s="218"/>
      <c r="LT428" s="218"/>
      <c r="LU428" s="218"/>
      <c r="LV428" s="218"/>
      <c r="LW428" s="218"/>
      <c r="LX428" s="218"/>
      <c r="LY428" s="218"/>
      <c r="LZ428" s="218"/>
      <c r="MA428" s="218"/>
      <c r="MB428" s="218"/>
      <c r="MC428" s="218"/>
      <c r="MD428" s="218"/>
      <c r="ME428" s="218"/>
      <c r="MF428" s="218"/>
      <c r="MG428" s="218"/>
      <c r="MH428" s="218"/>
      <c r="MI428" s="218"/>
      <c r="MJ428" s="218"/>
      <c r="MK428" s="218"/>
      <c r="ML428" s="218"/>
      <c r="MM428" s="218"/>
      <c r="MN428" s="218"/>
      <c r="MO428" s="218"/>
      <c r="MP428" s="218"/>
      <c r="MQ428" s="218"/>
      <c r="MR428" s="218"/>
      <c r="MS428" s="218"/>
      <c r="MT428" s="218"/>
      <c r="MU428" s="218"/>
      <c r="MV428" s="218"/>
      <c r="MW428" s="218"/>
      <c r="MX428" s="218"/>
      <c r="MY428" s="218"/>
      <c r="MZ428" s="218"/>
      <c r="NA428" s="218"/>
      <c r="NB428" s="218"/>
      <c r="NC428" s="218"/>
      <c r="ND428" s="218"/>
      <c r="NE428" s="218"/>
      <c r="NF428" s="218"/>
      <c r="NG428" s="218"/>
      <c r="NH428" s="218"/>
      <c r="NI428" s="218"/>
      <c r="NJ428" s="218"/>
      <c r="NK428" s="218"/>
      <c r="NL428" s="218"/>
      <c r="NM428" s="218"/>
      <c r="NN428" s="218"/>
      <c r="NO428" s="218"/>
      <c r="NP428" s="218"/>
      <c r="NQ428" s="218"/>
      <c r="NR428" s="218"/>
      <c r="NS428" s="218"/>
      <c r="NT428" s="218"/>
      <c r="NU428" s="218"/>
      <c r="NV428" s="218"/>
      <c r="NW428" s="218"/>
      <c r="NX428" s="218"/>
      <c r="NY428" s="218"/>
      <c r="NZ428" s="218"/>
      <c r="OA428" s="218"/>
      <c r="OB428" s="218"/>
      <c r="OC428" s="218"/>
      <c r="OD428" s="218"/>
      <c r="OE428" s="218"/>
      <c r="OF428" s="218"/>
      <c r="OG428" s="218"/>
      <c r="OH428" s="218"/>
      <c r="OI428" s="218"/>
      <c r="OJ428" s="218"/>
      <c r="OK428" s="218"/>
      <c r="OL428" s="218"/>
      <c r="OM428" s="218"/>
      <c r="ON428" s="218"/>
      <c r="OO428" s="218"/>
      <c r="OP428" s="218"/>
      <c r="OQ428" s="218"/>
      <c r="OR428" s="218"/>
      <c r="OS428" s="218"/>
      <c r="OT428" s="218"/>
      <c r="OU428" s="218"/>
      <c r="OV428" s="218"/>
      <c r="OW428" s="218"/>
      <c r="OX428" s="218"/>
      <c r="OY428" s="218"/>
      <c r="OZ428" s="218"/>
      <c r="PA428" s="218"/>
      <c r="PB428" s="218"/>
      <c r="PC428" s="218"/>
      <c r="PD428" s="218"/>
      <c r="PE428" s="218"/>
    </row>
    <row r="429" spans="1:421" s="472" customFormat="1" ht="111" customHeight="1">
      <c r="A429" s="677">
        <v>88</v>
      </c>
      <c r="B429" s="600">
        <v>7000024508</v>
      </c>
      <c r="C429" s="600">
        <v>2560</v>
      </c>
      <c r="D429" s="600">
        <v>130</v>
      </c>
      <c r="E429" s="600">
        <v>240</v>
      </c>
      <c r="F429" s="600" t="s">
        <v>528</v>
      </c>
      <c r="G429" s="599">
        <v>100044230</v>
      </c>
      <c r="H429" s="321"/>
      <c r="I429" s="322"/>
      <c r="J429" s="321"/>
      <c r="K429" s="320"/>
      <c r="L429" s="600" t="s">
        <v>621</v>
      </c>
      <c r="M429" s="600" t="s">
        <v>219</v>
      </c>
      <c r="N429" s="600">
        <v>127</v>
      </c>
      <c r="O429" s="465"/>
      <c r="P429" s="601">
        <v>18</v>
      </c>
      <c r="Q429" s="318" t="str">
        <f t="shared" si="61"/>
        <v>INCLUDED</v>
      </c>
      <c r="R429" s="318" t="str">
        <f t="shared" si="63"/>
        <v>INCLUDED</v>
      </c>
      <c r="S429" s="318" t="str">
        <f t="shared" si="62"/>
        <v>INCLUDED</v>
      </c>
      <c r="T429" s="466">
        <f t="shared" si="52"/>
        <v>0</v>
      </c>
      <c r="U429" s="300">
        <f t="shared" si="53"/>
        <v>0</v>
      </c>
      <c r="V429" s="371">
        <f>Discount!$J$36</f>
        <v>0</v>
      </c>
      <c r="W429" s="300">
        <f t="shared" si="54"/>
        <v>0</v>
      </c>
      <c r="X429" s="301">
        <f t="shared" si="55"/>
        <v>0</v>
      </c>
      <c r="Y429" s="467">
        <f t="shared" si="56"/>
        <v>0</v>
      </c>
      <c r="Z429" s="546">
        <f t="shared" si="57"/>
        <v>0</v>
      </c>
      <c r="AA429" s="467">
        <f t="shared" si="58"/>
        <v>0</v>
      </c>
      <c r="AB429" s="468">
        <f t="shared" si="59"/>
        <v>0</v>
      </c>
      <c r="AC429" s="467">
        <f t="shared" si="60"/>
        <v>0</v>
      </c>
      <c r="AD429" s="468"/>
      <c r="AE429" s="550"/>
      <c r="AF429" s="6"/>
      <c r="AG429" s="6"/>
      <c r="AH429" s="6"/>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218"/>
      <c r="BI429" s="218"/>
      <c r="BJ429" s="218"/>
      <c r="BK429" s="218"/>
      <c r="BL429" s="218"/>
      <c r="BM429" s="218"/>
      <c r="BN429" s="218"/>
      <c r="BO429" s="218"/>
      <c r="BP429" s="218"/>
      <c r="BQ429" s="218"/>
      <c r="BR429" s="218"/>
      <c r="BS429" s="218"/>
      <c r="BT429" s="218"/>
      <c r="BU429" s="218"/>
      <c r="BV429" s="218"/>
      <c r="BW429" s="218"/>
      <c r="BX429" s="218"/>
      <c r="BY429" s="218"/>
      <c r="BZ429" s="218"/>
      <c r="CA429" s="218"/>
      <c r="CB429" s="218"/>
      <c r="CC429" s="218"/>
      <c r="CD429" s="218"/>
      <c r="CE429" s="218"/>
      <c r="CF429" s="218"/>
      <c r="CG429" s="218"/>
      <c r="CH429" s="218"/>
      <c r="CI429" s="218"/>
      <c r="CJ429" s="218"/>
      <c r="CK429" s="218"/>
      <c r="CL429" s="218"/>
      <c r="CM429" s="218"/>
      <c r="CN429" s="218"/>
      <c r="CO429" s="218"/>
      <c r="CP429" s="218"/>
      <c r="CQ429" s="218"/>
      <c r="CR429" s="218"/>
      <c r="CS429" s="218"/>
      <c r="CT429" s="218"/>
      <c r="CU429" s="218"/>
      <c r="CV429" s="218"/>
      <c r="CW429" s="218"/>
      <c r="CX429" s="218"/>
      <c r="CY429" s="218"/>
      <c r="CZ429" s="218"/>
      <c r="DA429" s="218"/>
      <c r="DB429" s="218"/>
      <c r="DC429" s="218"/>
      <c r="DD429" s="218"/>
      <c r="DE429" s="218"/>
      <c r="DF429" s="218"/>
      <c r="DG429" s="218"/>
      <c r="DH429" s="218"/>
      <c r="DI429" s="218"/>
      <c r="DJ429" s="218"/>
      <c r="DK429" s="218"/>
      <c r="DL429" s="218"/>
      <c r="DM429" s="218"/>
      <c r="DN429" s="218"/>
      <c r="DO429" s="218"/>
      <c r="DP429" s="218"/>
      <c r="DQ429" s="218"/>
      <c r="DR429" s="218"/>
      <c r="DS429" s="218"/>
      <c r="DT429" s="218"/>
      <c r="DU429" s="218"/>
      <c r="DV429" s="218"/>
      <c r="DW429" s="218"/>
      <c r="DX429" s="218"/>
      <c r="DY429" s="218"/>
      <c r="DZ429" s="218"/>
      <c r="EA429" s="218"/>
      <c r="EB429" s="218"/>
      <c r="EC429" s="218"/>
      <c r="ED429" s="218"/>
      <c r="EE429" s="218"/>
      <c r="EF429" s="218"/>
      <c r="EG429" s="218"/>
      <c r="EH429" s="218"/>
      <c r="EI429" s="218"/>
      <c r="EJ429" s="218"/>
      <c r="EK429" s="218"/>
      <c r="EL429" s="218"/>
      <c r="EM429" s="218"/>
      <c r="EN429" s="218"/>
      <c r="EO429" s="218"/>
      <c r="EP429" s="218"/>
      <c r="EQ429" s="218"/>
      <c r="ER429" s="218"/>
      <c r="ES429" s="218"/>
      <c r="ET429" s="218"/>
      <c r="EU429" s="218"/>
      <c r="EV429" s="218"/>
      <c r="EW429" s="218"/>
      <c r="EX429" s="218"/>
      <c r="EY429" s="218"/>
      <c r="EZ429" s="218"/>
      <c r="FA429" s="218"/>
      <c r="FB429" s="218"/>
      <c r="FC429" s="218"/>
      <c r="FD429" s="218"/>
      <c r="FE429" s="218"/>
      <c r="FF429" s="218"/>
      <c r="FG429" s="218"/>
      <c r="FH429" s="218"/>
      <c r="FI429" s="218"/>
      <c r="FJ429" s="218"/>
      <c r="FK429" s="218"/>
      <c r="FL429" s="218"/>
      <c r="FM429" s="218"/>
      <c r="FN429" s="218"/>
      <c r="FO429" s="218"/>
      <c r="FP429" s="218"/>
      <c r="FQ429" s="218"/>
      <c r="FR429" s="218"/>
      <c r="FS429" s="218"/>
      <c r="FT429" s="218"/>
      <c r="FU429" s="218"/>
      <c r="FV429" s="218"/>
      <c r="FW429" s="218"/>
      <c r="FX429" s="218"/>
      <c r="FY429" s="218"/>
      <c r="FZ429" s="218"/>
      <c r="GA429" s="218"/>
      <c r="GB429" s="218"/>
      <c r="GC429" s="218"/>
      <c r="GD429" s="218"/>
      <c r="GE429" s="218"/>
      <c r="GF429" s="218"/>
      <c r="GG429" s="218"/>
      <c r="GH429" s="218"/>
      <c r="GI429" s="218"/>
      <c r="GJ429" s="218"/>
      <c r="GK429" s="218"/>
      <c r="GL429" s="218"/>
      <c r="GM429" s="218"/>
      <c r="GN429" s="218"/>
      <c r="GO429" s="218"/>
      <c r="GP429" s="218"/>
      <c r="GQ429" s="218"/>
      <c r="GR429" s="218"/>
      <c r="GS429" s="218"/>
      <c r="GT429" s="218"/>
      <c r="GU429" s="218"/>
      <c r="GV429" s="218"/>
      <c r="GW429" s="218"/>
      <c r="GX429" s="218"/>
      <c r="GY429" s="218"/>
      <c r="GZ429" s="218"/>
      <c r="HA429" s="218"/>
      <c r="HB429" s="218"/>
      <c r="HC429" s="218"/>
      <c r="HD429" s="218"/>
      <c r="HE429" s="218"/>
      <c r="HF429" s="218"/>
      <c r="HG429" s="218"/>
      <c r="HH429" s="218"/>
      <c r="HI429" s="218"/>
      <c r="HJ429" s="218"/>
      <c r="HK429" s="218"/>
      <c r="HL429" s="218"/>
      <c r="HM429" s="218"/>
      <c r="HN429" s="218"/>
      <c r="HO429" s="218"/>
      <c r="HP429" s="218"/>
      <c r="HQ429" s="218"/>
      <c r="HR429" s="218"/>
      <c r="HS429" s="218"/>
      <c r="HT429" s="218"/>
      <c r="HU429" s="218"/>
      <c r="HV429" s="218"/>
      <c r="HW429" s="218"/>
      <c r="HX429" s="218"/>
      <c r="HY429" s="218"/>
      <c r="HZ429" s="218"/>
      <c r="IA429" s="218"/>
      <c r="IB429" s="218"/>
      <c r="IC429" s="218"/>
      <c r="ID429" s="218"/>
      <c r="IE429" s="218"/>
      <c r="IF429" s="218"/>
      <c r="IG429" s="218"/>
      <c r="IH429" s="218"/>
      <c r="II429" s="218"/>
      <c r="IJ429" s="218"/>
      <c r="IK429" s="218"/>
      <c r="IL429" s="218"/>
      <c r="IM429" s="218"/>
      <c r="IN429" s="218"/>
      <c r="IO429" s="218"/>
      <c r="IP429" s="218"/>
      <c r="IQ429" s="218"/>
      <c r="IR429" s="218"/>
      <c r="IS429" s="218"/>
      <c r="IT429" s="218"/>
      <c r="IU429" s="218"/>
      <c r="IV429" s="218"/>
      <c r="IW429" s="218"/>
      <c r="IX429" s="218"/>
      <c r="IY429" s="218"/>
      <c r="IZ429" s="218"/>
      <c r="JA429" s="218"/>
      <c r="JB429" s="218"/>
      <c r="JC429" s="218"/>
      <c r="JD429" s="218"/>
      <c r="JE429" s="218"/>
      <c r="JF429" s="218"/>
      <c r="JG429" s="218"/>
      <c r="JH429" s="218"/>
      <c r="JI429" s="218"/>
      <c r="JJ429" s="218"/>
      <c r="JK429" s="218"/>
      <c r="JL429" s="218"/>
      <c r="JM429" s="218"/>
      <c r="JN429" s="218"/>
      <c r="JO429" s="218"/>
      <c r="JP429" s="218"/>
      <c r="JQ429" s="218"/>
      <c r="JR429" s="218"/>
      <c r="JS429" s="218"/>
      <c r="JT429" s="218"/>
      <c r="JU429" s="218"/>
      <c r="JV429" s="218"/>
      <c r="JW429" s="218"/>
      <c r="JX429" s="218"/>
      <c r="JY429" s="218"/>
      <c r="JZ429" s="218"/>
      <c r="KA429" s="218"/>
      <c r="KB429" s="218"/>
      <c r="KC429" s="218"/>
      <c r="KD429" s="218"/>
      <c r="KE429" s="218"/>
      <c r="KF429" s="218"/>
      <c r="KG429" s="218"/>
      <c r="KH429" s="218"/>
      <c r="KI429" s="218"/>
      <c r="KJ429" s="218"/>
      <c r="KK429" s="218"/>
      <c r="KL429" s="218"/>
      <c r="KM429" s="218"/>
      <c r="KN429" s="218"/>
      <c r="KO429" s="218"/>
      <c r="KP429" s="218"/>
      <c r="KQ429" s="218"/>
      <c r="KR429" s="218"/>
      <c r="KS429" s="218"/>
      <c r="KT429" s="218"/>
      <c r="KU429" s="218"/>
      <c r="KV429" s="218"/>
      <c r="KW429" s="218"/>
      <c r="KX429" s="218"/>
      <c r="KY429" s="218"/>
      <c r="KZ429" s="218"/>
      <c r="LA429" s="218"/>
      <c r="LB429" s="218"/>
      <c r="LC429" s="218"/>
      <c r="LD429" s="218"/>
      <c r="LE429" s="218"/>
      <c r="LF429" s="218"/>
      <c r="LG429" s="218"/>
      <c r="LH429" s="218"/>
      <c r="LI429" s="218"/>
      <c r="LJ429" s="218"/>
      <c r="LK429" s="218"/>
      <c r="LL429" s="218"/>
      <c r="LM429" s="218"/>
      <c r="LN429" s="218"/>
      <c r="LO429" s="218"/>
      <c r="LP429" s="218"/>
      <c r="LQ429" s="218"/>
      <c r="LR429" s="218"/>
      <c r="LS429" s="218"/>
      <c r="LT429" s="218"/>
      <c r="LU429" s="218"/>
      <c r="LV429" s="218"/>
      <c r="LW429" s="218"/>
      <c r="LX429" s="218"/>
      <c r="LY429" s="218"/>
      <c r="LZ429" s="218"/>
      <c r="MA429" s="218"/>
      <c r="MB429" s="218"/>
      <c r="MC429" s="218"/>
      <c r="MD429" s="218"/>
      <c r="ME429" s="218"/>
      <c r="MF429" s="218"/>
      <c r="MG429" s="218"/>
      <c r="MH429" s="218"/>
      <c r="MI429" s="218"/>
      <c r="MJ429" s="218"/>
      <c r="MK429" s="218"/>
      <c r="ML429" s="218"/>
      <c r="MM429" s="218"/>
      <c r="MN429" s="218"/>
      <c r="MO429" s="218"/>
      <c r="MP429" s="218"/>
      <c r="MQ429" s="218"/>
      <c r="MR429" s="218"/>
      <c r="MS429" s="218"/>
      <c r="MT429" s="218"/>
      <c r="MU429" s="218"/>
      <c r="MV429" s="218"/>
      <c r="MW429" s="218"/>
      <c r="MX429" s="218"/>
      <c r="MY429" s="218"/>
      <c r="MZ429" s="218"/>
      <c r="NA429" s="218"/>
      <c r="NB429" s="218"/>
      <c r="NC429" s="218"/>
      <c r="ND429" s="218"/>
      <c r="NE429" s="218"/>
      <c r="NF429" s="218"/>
      <c r="NG429" s="218"/>
      <c r="NH429" s="218"/>
      <c r="NI429" s="218"/>
      <c r="NJ429" s="218"/>
      <c r="NK429" s="218"/>
      <c r="NL429" s="218"/>
      <c r="NM429" s="218"/>
      <c r="NN429" s="218"/>
      <c r="NO429" s="218"/>
      <c r="NP429" s="218"/>
      <c r="NQ429" s="218"/>
      <c r="NR429" s="218"/>
      <c r="NS429" s="218"/>
      <c r="NT429" s="218"/>
      <c r="NU429" s="218"/>
      <c r="NV429" s="218"/>
      <c r="NW429" s="218"/>
      <c r="NX429" s="218"/>
      <c r="NY429" s="218"/>
      <c r="NZ429" s="218"/>
      <c r="OA429" s="218"/>
      <c r="OB429" s="218"/>
      <c r="OC429" s="218"/>
      <c r="OD429" s="218"/>
      <c r="OE429" s="218"/>
      <c r="OF429" s="218"/>
      <c r="OG429" s="218"/>
      <c r="OH429" s="218"/>
      <c r="OI429" s="218"/>
      <c r="OJ429" s="218"/>
      <c r="OK429" s="218"/>
      <c r="OL429" s="218"/>
      <c r="OM429" s="218"/>
      <c r="ON429" s="218"/>
      <c r="OO429" s="218"/>
      <c r="OP429" s="218"/>
      <c r="OQ429" s="218"/>
      <c r="OR429" s="218"/>
      <c r="OS429" s="218"/>
      <c r="OT429" s="218"/>
      <c r="OU429" s="218"/>
      <c r="OV429" s="218"/>
      <c r="OW429" s="218"/>
      <c r="OX429" s="218"/>
      <c r="OY429" s="218"/>
      <c r="OZ429" s="218"/>
      <c r="PA429" s="218"/>
      <c r="PB429" s="218"/>
      <c r="PC429" s="218"/>
      <c r="PD429" s="218"/>
      <c r="PE429" s="218"/>
    </row>
    <row r="430" spans="1:421" s="472" customFormat="1" ht="111" customHeight="1">
      <c r="A430" s="677">
        <v>89</v>
      </c>
      <c r="B430" s="600">
        <v>7000024508</v>
      </c>
      <c r="C430" s="600">
        <v>2570</v>
      </c>
      <c r="D430" s="600">
        <v>150</v>
      </c>
      <c r="E430" s="600">
        <v>10</v>
      </c>
      <c r="F430" s="600" t="s">
        <v>529</v>
      </c>
      <c r="G430" s="599">
        <v>100002202</v>
      </c>
      <c r="H430" s="321"/>
      <c r="I430" s="322"/>
      <c r="J430" s="321"/>
      <c r="K430" s="320"/>
      <c r="L430" s="600" t="s">
        <v>622</v>
      </c>
      <c r="M430" s="600" t="s">
        <v>219</v>
      </c>
      <c r="N430" s="600">
        <v>1</v>
      </c>
      <c r="O430" s="465"/>
      <c r="P430" s="601">
        <v>18</v>
      </c>
      <c r="Q430" s="318" t="str">
        <f t="shared" si="61"/>
        <v>INCLUDED</v>
      </c>
      <c r="R430" s="318" t="str">
        <f t="shared" si="63"/>
        <v>INCLUDED</v>
      </c>
      <c r="S430" s="318" t="str">
        <f t="shared" si="62"/>
        <v>INCLUDED</v>
      </c>
      <c r="T430" s="466">
        <f t="shared" si="52"/>
        <v>0</v>
      </c>
      <c r="U430" s="300">
        <f t="shared" si="53"/>
        <v>0</v>
      </c>
      <c r="V430" s="371">
        <f>Discount!$J$36</f>
        <v>0</v>
      </c>
      <c r="W430" s="300">
        <f t="shared" si="54"/>
        <v>0</v>
      </c>
      <c r="X430" s="301">
        <f t="shared" si="55"/>
        <v>0</v>
      </c>
      <c r="Y430" s="467">
        <f t="shared" si="56"/>
        <v>0</v>
      </c>
      <c r="Z430" s="546">
        <f t="shared" si="57"/>
        <v>0</v>
      </c>
      <c r="AA430" s="467">
        <f t="shared" si="58"/>
        <v>0</v>
      </c>
      <c r="AB430" s="468">
        <f t="shared" si="59"/>
        <v>0</v>
      </c>
      <c r="AC430" s="467">
        <f t="shared" si="60"/>
        <v>0</v>
      </c>
      <c r="AD430" s="468"/>
      <c r="AE430" s="550"/>
      <c r="AF430" s="6"/>
      <c r="AG430" s="6"/>
      <c r="AH430" s="6"/>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218"/>
      <c r="BI430" s="218"/>
      <c r="BJ430" s="218"/>
      <c r="BK430" s="218"/>
      <c r="BL430" s="218"/>
      <c r="BM430" s="218"/>
      <c r="BN430" s="218"/>
      <c r="BO430" s="218"/>
      <c r="BP430" s="218"/>
      <c r="BQ430" s="218"/>
      <c r="BR430" s="218"/>
      <c r="BS430" s="218"/>
      <c r="BT430" s="218"/>
      <c r="BU430" s="218"/>
      <c r="BV430" s="218"/>
      <c r="BW430" s="218"/>
      <c r="BX430" s="218"/>
      <c r="BY430" s="218"/>
      <c r="BZ430" s="218"/>
      <c r="CA430" s="218"/>
      <c r="CB430" s="218"/>
      <c r="CC430" s="218"/>
      <c r="CD430" s="218"/>
      <c r="CE430" s="218"/>
      <c r="CF430" s="218"/>
      <c r="CG430" s="218"/>
      <c r="CH430" s="218"/>
      <c r="CI430" s="218"/>
      <c r="CJ430" s="218"/>
      <c r="CK430" s="218"/>
      <c r="CL430" s="218"/>
      <c r="CM430" s="218"/>
      <c r="CN430" s="218"/>
      <c r="CO430" s="218"/>
      <c r="CP430" s="218"/>
      <c r="CQ430" s="218"/>
      <c r="CR430" s="218"/>
      <c r="CS430" s="218"/>
      <c r="CT430" s="218"/>
      <c r="CU430" s="218"/>
      <c r="CV430" s="218"/>
      <c r="CW430" s="218"/>
      <c r="CX430" s="218"/>
      <c r="CY430" s="218"/>
      <c r="CZ430" s="218"/>
      <c r="DA430" s="218"/>
      <c r="DB430" s="218"/>
      <c r="DC430" s="218"/>
      <c r="DD430" s="218"/>
      <c r="DE430" s="218"/>
      <c r="DF430" s="218"/>
      <c r="DG430" s="218"/>
      <c r="DH430" s="218"/>
      <c r="DI430" s="218"/>
      <c r="DJ430" s="218"/>
      <c r="DK430" s="218"/>
      <c r="DL430" s="218"/>
      <c r="DM430" s="218"/>
      <c r="DN430" s="218"/>
      <c r="DO430" s="218"/>
      <c r="DP430" s="218"/>
      <c r="DQ430" s="218"/>
      <c r="DR430" s="218"/>
      <c r="DS430" s="218"/>
      <c r="DT430" s="218"/>
      <c r="DU430" s="218"/>
      <c r="DV430" s="218"/>
      <c r="DW430" s="218"/>
      <c r="DX430" s="218"/>
      <c r="DY430" s="218"/>
      <c r="DZ430" s="218"/>
      <c r="EA430" s="218"/>
      <c r="EB430" s="218"/>
      <c r="EC430" s="218"/>
      <c r="ED430" s="218"/>
      <c r="EE430" s="218"/>
      <c r="EF430" s="218"/>
      <c r="EG430" s="218"/>
      <c r="EH430" s="218"/>
      <c r="EI430" s="218"/>
      <c r="EJ430" s="218"/>
      <c r="EK430" s="218"/>
      <c r="EL430" s="218"/>
      <c r="EM430" s="218"/>
      <c r="EN430" s="218"/>
      <c r="EO430" s="218"/>
      <c r="EP430" s="218"/>
      <c r="EQ430" s="218"/>
      <c r="ER430" s="218"/>
      <c r="ES430" s="218"/>
      <c r="ET430" s="218"/>
      <c r="EU430" s="218"/>
      <c r="EV430" s="218"/>
      <c r="EW430" s="218"/>
      <c r="EX430" s="218"/>
      <c r="EY430" s="218"/>
      <c r="EZ430" s="218"/>
      <c r="FA430" s="218"/>
      <c r="FB430" s="218"/>
      <c r="FC430" s="218"/>
      <c r="FD430" s="218"/>
      <c r="FE430" s="218"/>
      <c r="FF430" s="218"/>
      <c r="FG430" s="218"/>
      <c r="FH430" s="218"/>
      <c r="FI430" s="218"/>
      <c r="FJ430" s="218"/>
      <c r="FK430" s="218"/>
      <c r="FL430" s="218"/>
      <c r="FM430" s="218"/>
      <c r="FN430" s="218"/>
      <c r="FO430" s="218"/>
      <c r="FP430" s="218"/>
      <c r="FQ430" s="218"/>
      <c r="FR430" s="218"/>
      <c r="FS430" s="218"/>
      <c r="FT430" s="218"/>
      <c r="FU430" s="218"/>
      <c r="FV430" s="218"/>
      <c r="FW430" s="218"/>
      <c r="FX430" s="218"/>
      <c r="FY430" s="218"/>
      <c r="FZ430" s="218"/>
      <c r="GA430" s="218"/>
      <c r="GB430" s="218"/>
      <c r="GC430" s="218"/>
      <c r="GD430" s="218"/>
      <c r="GE430" s="218"/>
      <c r="GF430" s="218"/>
      <c r="GG430" s="218"/>
      <c r="GH430" s="218"/>
      <c r="GI430" s="218"/>
      <c r="GJ430" s="218"/>
      <c r="GK430" s="218"/>
      <c r="GL430" s="218"/>
      <c r="GM430" s="218"/>
      <c r="GN430" s="218"/>
      <c r="GO430" s="218"/>
      <c r="GP430" s="218"/>
      <c r="GQ430" s="218"/>
      <c r="GR430" s="218"/>
      <c r="GS430" s="218"/>
      <c r="GT430" s="218"/>
      <c r="GU430" s="218"/>
      <c r="GV430" s="218"/>
      <c r="GW430" s="218"/>
      <c r="GX430" s="218"/>
      <c r="GY430" s="218"/>
      <c r="GZ430" s="218"/>
      <c r="HA430" s="218"/>
      <c r="HB430" s="218"/>
      <c r="HC430" s="218"/>
      <c r="HD430" s="218"/>
      <c r="HE430" s="218"/>
      <c r="HF430" s="218"/>
      <c r="HG430" s="218"/>
      <c r="HH430" s="218"/>
      <c r="HI430" s="218"/>
      <c r="HJ430" s="218"/>
      <c r="HK430" s="218"/>
      <c r="HL430" s="218"/>
      <c r="HM430" s="218"/>
      <c r="HN430" s="218"/>
      <c r="HO430" s="218"/>
      <c r="HP430" s="218"/>
      <c r="HQ430" s="218"/>
      <c r="HR430" s="218"/>
      <c r="HS430" s="218"/>
      <c r="HT430" s="218"/>
      <c r="HU430" s="218"/>
      <c r="HV430" s="218"/>
      <c r="HW430" s="218"/>
      <c r="HX430" s="218"/>
      <c r="HY430" s="218"/>
      <c r="HZ430" s="218"/>
      <c r="IA430" s="218"/>
      <c r="IB430" s="218"/>
      <c r="IC430" s="218"/>
      <c r="ID430" s="218"/>
      <c r="IE430" s="218"/>
      <c r="IF430" s="218"/>
      <c r="IG430" s="218"/>
      <c r="IH430" s="218"/>
      <c r="II430" s="218"/>
      <c r="IJ430" s="218"/>
      <c r="IK430" s="218"/>
      <c r="IL430" s="218"/>
      <c r="IM430" s="218"/>
      <c r="IN430" s="218"/>
      <c r="IO430" s="218"/>
      <c r="IP430" s="218"/>
      <c r="IQ430" s="218"/>
      <c r="IR430" s="218"/>
      <c r="IS430" s="218"/>
      <c r="IT430" s="218"/>
      <c r="IU430" s="218"/>
      <c r="IV430" s="218"/>
      <c r="IW430" s="218"/>
      <c r="IX430" s="218"/>
      <c r="IY430" s="218"/>
      <c r="IZ430" s="218"/>
      <c r="JA430" s="218"/>
      <c r="JB430" s="218"/>
      <c r="JC430" s="218"/>
      <c r="JD430" s="218"/>
      <c r="JE430" s="218"/>
      <c r="JF430" s="218"/>
      <c r="JG430" s="218"/>
      <c r="JH430" s="218"/>
      <c r="JI430" s="218"/>
      <c r="JJ430" s="218"/>
      <c r="JK430" s="218"/>
      <c r="JL430" s="218"/>
      <c r="JM430" s="218"/>
      <c r="JN430" s="218"/>
      <c r="JO430" s="218"/>
      <c r="JP430" s="218"/>
      <c r="JQ430" s="218"/>
      <c r="JR430" s="218"/>
      <c r="JS430" s="218"/>
      <c r="JT430" s="218"/>
      <c r="JU430" s="218"/>
      <c r="JV430" s="218"/>
      <c r="JW430" s="218"/>
      <c r="JX430" s="218"/>
      <c r="JY430" s="218"/>
      <c r="JZ430" s="218"/>
      <c r="KA430" s="218"/>
      <c r="KB430" s="218"/>
      <c r="KC430" s="218"/>
      <c r="KD430" s="218"/>
      <c r="KE430" s="218"/>
      <c r="KF430" s="218"/>
      <c r="KG430" s="218"/>
      <c r="KH430" s="218"/>
      <c r="KI430" s="218"/>
      <c r="KJ430" s="218"/>
      <c r="KK430" s="218"/>
      <c r="KL430" s="218"/>
      <c r="KM430" s="218"/>
      <c r="KN430" s="218"/>
      <c r="KO430" s="218"/>
      <c r="KP430" s="218"/>
      <c r="KQ430" s="218"/>
      <c r="KR430" s="218"/>
      <c r="KS430" s="218"/>
      <c r="KT430" s="218"/>
      <c r="KU430" s="218"/>
      <c r="KV430" s="218"/>
      <c r="KW430" s="218"/>
      <c r="KX430" s="218"/>
      <c r="KY430" s="218"/>
      <c r="KZ430" s="218"/>
      <c r="LA430" s="218"/>
      <c r="LB430" s="218"/>
      <c r="LC430" s="218"/>
      <c r="LD430" s="218"/>
      <c r="LE430" s="218"/>
      <c r="LF430" s="218"/>
      <c r="LG430" s="218"/>
      <c r="LH430" s="218"/>
      <c r="LI430" s="218"/>
      <c r="LJ430" s="218"/>
      <c r="LK430" s="218"/>
      <c r="LL430" s="218"/>
      <c r="LM430" s="218"/>
      <c r="LN430" s="218"/>
      <c r="LO430" s="218"/>
      <c r="LP430" s="218"/>
      <c r="LQ430" s="218"/>
      <c r="LR430" s="218"/>
      <c r="LS430" s="218"/>
      <c r="LT430" s="218"/>
      <c r="LU430" s="218"/>
      <c r="LV430" s="218"/>
      <c r="LW430" s="218"/>
      <c r="LX430" s="218"/>
      <c r="LY430" s="218"/>
      <c r="LZ430" s="218"/>
      <c r="MA430" s="218"/>
      <c r="MB430" s="218"/>
      <c r="MC430" s="218"/>
      <c r="MD430" s="218"/>
      <c r="ME430" s="218"/>
      <c r="MF430" s="218"/>
      <c r="MG430" s="218"/>
      <c r="MH430" s="218"/>
      <c r="MI430" s="218"/>
      <c r="MJ430" s="218"/>
      <c r="MK430" s="218"/>
      <c r="ML430" s="218"/>
      <c r="MM430" s="218"/>
      <c r="MN430" s="218"/>
      <c r="MO430" s="218"/>
      <c r="MP430" s="218"/>
      <c r="MQ430" s="218"/>
      <c r="MR430" s="218"/>
      <c r="MS430" s="218"/>
      <c r="MT430" s="218"/>
      <c r="MU430" s="218"/>
      <c r="MV430" s="218"/>
      <c r="MW430" s="218"/>
      <c r="MX430" s="218"/>
      <c r="MY430" s="218"/>
      <c r="MZ430" s="218"/>
      <c r="NA430" s="218"/>
      <c r="NB430" s="218"/>
      <c r="NC430" s="218"/>
      <c r="ND430" s="218"/>
      <c r="NE430" s="218"/>
      <c r="NF430" s="218"/>
      <c r="NG430" s="218"/>
      <c r="NH430" s="218"/>
      <c r="NI430" s="218"/>
      <c r="NJ430" s="218"/>
      <c r="NK430" s="218"/>
      <c r="NL430" s="218"/>
      <c r="NM430" s="218"/>
      <c r="NN430" s="218"/>
      <c r="NO430" s="218"/>
      <c r="NP430" s="218"/>
      <c r="NQ430" s="218"/>
      <c r="NR430" s="218"/>
      <c r="NS430" s="218"/>
      <c r="NT430" s="218"/>
      <c r="NU430" s="218"/>
      <c r="NV430" s="218"/>
      <c r="NW430" s="218"/>
      <c r="NX430" s="218"/>
      <c r="NY430" s="218"/>
      <c r="NZ430" s="218"/>
      <c r="OA430" s="218"/>
      <c r="OB430" s="218"/>
      <c r="OC430" s="218"/>
      <c r="OD430" s="218"/>
      <c r="OE430" s="218"/>
      <c r="OF430" s="218"/>
      <c r="OG430" s="218"/>
      <c r="OH430" s="218"/>
      <c r="OI430" s="218"/>
      <c r="OJ430" s="218"/>
      <c r="OK430" s="218"/>
      <c r="OL430" s="218"/>
      <c r="OM430" s="218"/>
      <c r="ON430" s="218"/>
      <c r="OO430" s="218"/>
      <c r="OP430" s="218"/>
      <c r="OQ430" s="218"/>
      <c r="OR430" s="218"/>
      <c r="OS430" s="218"/>
      <c r="OT430" s="218"/>
      <c r="OU430" s="218"/>
      <c r="OV430" s="218"/>
      <c r="OW430" s="218"/>
      <c r="OX430" s="218"/>
      <c r="OY430" s="218"/>
      <c r="OZ430" s="218"/>
      <c r="PA430" s="218"/>
      <c r="PB430" s="218"/>
      <c r="PC430" s="218"/>
      <c r="PD430" s="218"/>
      <c r="PE430" s="218"/>
    </row>
    <row r="431" spans="1:421" s="472" customFormat="1" ht="111" customHeight="1">
      <c r="A431" s="677">
        <v>90</v>
      </c>
      <c r="B431" s="600">
        <v>7000024508</v>
      </c>
      <c r="C431" s="600">
        <v>2570</v>
      </c>
      <c r="D431" s="600">
        <v>150</v>
      </c>
      <c r="E431" s="600">
        <v>20</v>
      </c>
      <c r="F431" s="600" t="s">
        <v>529</v>
      </c>
      <c r="G431" s="599">
        <v>170002471</v>
      </c>
      <c r="H431" s="321"/>
      <c r="I431" s="322"/>
      <c r="J431" s="321"/>
      <c r="K431" s="320"/>
      <c r="L431" s="600" t="s">
        <v>623</v>
      </c>
      <c r="M431" s="600" t="s">
        <v>219</v>
      </c>
      <c r="N431" s="600">
        <v>5</v>
      </c>
      <c r="O431" s="465"/>
      <c r="P431" s="601">
        <v>18</v>
      </c>
      <c r="Q431" s="318" t="str">
        <f t="shared" si="61"/>
        <v>INCLUDED</v>
      </c>
      <c r="R431" s="318" t="str">
        <f t="shared" si="63"/>
        <v>INCLUDED</v>
      </c>
      <c r="S431" s="318" t="str">
        <f t="shared" si="62"/>
        <v>INCLUDED</v>
      </c>
      <c r="T431" s="466">
        <f t="shared" si="52"/>
        <v>0</v>
      </c>
      <c r="U431" s="300">
        <f t="shared" si="53"/>
        <v>0</v>
      </c>
      <c r="V431" s="371">
        <f>Discount!$J$36</f>
        <v>0</v>
      </c>
      <c r="W431" s="300">
        <f t="shared" si="54"/>
        <v>0</v>
      </c>
      <c r="X431" s="301">
        <f t="shared" si="55"/>
        <v>0</v>
      </c>
      <c r="Y431" s="467">
        <f t="shared" si="56"/>
        <v>0</v>
      </c>
      <c r="Z431" s="546">
        <f t="shared" si="57"/>
        <v>0</v>
      </c>
      <c r="AA431" s="467">
        <f t="shared" si="58"/>
        <v>0</v>
      </c>
      <c r="AB431" s="468">
        <f t="shared" si="59"/>
        <v>0</v>
      </c>
      <c r="AC431" s="467">
        <f t="shared" si="60"/>
        <v>0</v>
      </c>
      <c r="AD431" s="468"/>
      <c r="AE431" s="550"/>
      <c r="AF431" s="6"/>
      <c r="AG431" s="6"/>
      <c r="AH431" s="6"/>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218"/>
      <c r="BI431" s="218"/>
      <c r="BJ431" s="218"/>
      <c r="BK431" s="218"/>
      <c r="BL431" s="218"/>
      <c r="BM431" s="218"/>
      <c r="BN431" s="218"/>
      <c r="BO431" s="218"/>
      <c r="BP431" s="218"/>
      <c r="BQ431" s="218"/>
      <c r="BR431" s="218"/>
      <c r="BS431" s="218"/>
      <c r="BT431" s="218"/>
      <c r="BU431" s="218"/>
      <c r="BV431" s="218"/>
      <c r="BW431" s="218"/>
      <c r="BX431" s="218"/>
      <c r="BY431" s="218"/>
      <c r="BZ431" s="218"/>
      <c r="CA431" s="218"/>
      <c r="CB431" s="218"/>
      <c r="CC431" s="218"/>
      <c r="CD431" s="218"/>
      <c r="CE431" s="218"/>
      <c r="CF431" s="218"/>
      <c r="CG431" s="218"/>
      <c r="CH431" s="218"/>
      <c r="CI431" s="218"/>
      <c r="CJ431" s="218"/>
      <c r="CK431" s="218"/>
      <c r="CL431" s="218"/>
      <c r="CM431" s="218"/>
      <c r="CN431" s="218"/>
      <c r="CO431" s="218"/>
      <c r="CP431" s="218"/>
      <c r="CQ431" s="218"/>
      <c r="CR431" s="218"/>
      <c r="CS431" s="218"/>
      <c r="CT431" s="218"/>
      <c r="CU431" s="218"/>
      <c r="CV431" s="218"/>
      <c r="CW431" s="218"/>
      <c r="CX431" s="218"/>
      <c r="CY431" s="218"/>
      <c r="CZ431" s="218"/>
      <c r="DA431" s="218"/>
      <c r="DB431" s="218"/>
      <c r="DC431" s="218"/>
      <c r="DD431" s="218"/>
      <c r="DE431" s="218"/>
      <c r="DF431" s="218"/>
      <c r="DG431" s="218"/>
      <c r="DH431" s="218"/>
      <c r="DI431" s="218"/>
      <c r="DJ431" s="218"/>
      <c r="DK431" s="218"/>
      <c r="DL431" s="218"/>
      <c r="DM431" s="218"/>
      <c r="DN431" s="218"/>
      <c r="DO431" s="218"/>
      <c r="DP431" s="218"/>
      <c r="DQ431" s="218"/>
      <c r="DR431" s="218"/>
      <c r="DS431" s="218"/>
      <c r="DT431" s="218"/>
      <c r="DU431" s="218"/>
      <c r="DV431" s="218"/>
      <c r="DW431" s="218"/>
      <c r="DX431" s="218"/>
      <c r="DY431" s="218"/>
      <c r="DZ431" s="218"/>
      <c r="EA431" s="218"/>
      <c r="EB431" s="218"/>
      <c r="EC431" s="218"/>
      <c r="ED431" s="218"/>
      <c r="EE431" s="218"/>
      <c r="EF431" s="218"/>
      <c r="EG431" s="218"/>
      <c r="EH431" s="218"/>
      <c r="EI431" s="218"/>
      <c r="EJ431" s="218"/>
      <c r="EK431" s="218"/>
      <c r="EL431" s="218"/>
      <c r="EM431" s="218"/>
      <c r="EN431" s="218"/>
      <c r="EO431" s="218"/>
      <c r="EP431" s="218"/>
      <c r="EQ431" s="218"/>
      <c r="ER431" s="218"/>
      <c r="ES431" s="218"/>
      <c r="ET431" s="218"/>
      <c r="EU431" s="218"/>
      <c r="EV431" s="218"/>
      <c r="EW431" s="218"/>
      <c r="EX431" s="218"/>
      <c r="EY431" s="218"/>
      <c r="EZ431" s="218"/>
      <c r="FA431" s="218"/>
      <c r="FB431" s="218"/>
      <c r="FC431" s="218"/>
      <c r="FD431" s="218"/>
      <c r="FE431" s="218"/>
      <c r="FF431" s="218"/>
      <c r="FG431" s="218"/>
      <c r="FH431" s="218"/>
      <c r="FI431" s="218"/>
      <c r="FJ431" s="218"/>
      <c r="FK431" s="218"/>
      <c r="FL431" s="218"/>
      <c r="FM431" s="218"/>
      <c r="FN431" s="218"/>
      <c r="FO431" s="218"/>
      <c r="FP431" s="218"/>
      <c r="FQ431" s="218"/>
      <c r="FR431" s="218"/>
      <c r="FS431" s="218"/>
      <c r="FT431" s="218"/>
      <c r="FU431" s="218"/>
      <c r="FV431" s="218"/>
      <c r="FW431" s="218"/>
      <c r="FX431" s="218"/>
      <c r="FY431" s="218"/>
      <c r="FZ431" s="218"/>
      <c r="GA431" s="218"/>
      <c r="GB431" s="218"/>
      <c r="GC431" s="218"/>
      <c r="GD431" s="218"/>
      <c r="GE431" s="218"/>
      <c r="GF431" s="218"/>
      <c r="GG431" s="218"/>
      <c r="GH431" s="218"/>
      <c r="GI431" s="218"/>
      <c r="GJ431" s="218"/>
      <c r="GK431" s="218"/>
      <c r="GL431" s="218"/>
      <c r="GM431" s="218"/>
      <c r="GN431" s="218"/>
      <c r="GO431" s="218"/>
      <c r="GP431" s="218"/>
      <c r="GQ431" s="218"/>
      <c r="GR431" s="218"/>
      <c r="GS431" s="218"/>
      <c r="GT431" s="218"/>
      <c r="GU431" s="218"/>
      <c r="GV431" s="218"/>
      <c r="GW431" s="218"/>
      <c r="GX431" s="218"/>
      <c r="GY431" s="218"/>
      <c r="GZ431" s="218"/>
      <c r="HA431" s="218"/>
      <c r="HB431" s="218"/>
      <c r="HC431" s="218"/>
      <c r="HD431" s="218"/>
      <c r="HE431" s="218"/>
      <c r="HF431" s="218"/>
      <c r="HG431" s="218"/>
      <c r="HH431" s="218"/>
      <c r="HI431" s="218"/>
      <c r="HJ431" s="218"/>
      <c r="HK431" s="218"/>
      <c r="HL431" s="218"/>
      <c r="HM431" s="218"/>
      <c r="HN431" s="218"/>
      <c r="HO431" s="218"/>
      <c r="HP431" s="218"/>
      <c r="HQ431" s="218"/>
      <c r="HR431" s="218"/>
      <c r="HS431" s="218"/>
      <c r="HT431" s="218"/>
      <c r="HU431" s="218"/>
      <c r="HV431" s="218"/>
      <c r="HW431" s="218"/>
      <c r="HX431" s="218"/>
      <c r="HY431" s="218"/>
      <c r="HZ431" s="218"/>
      <c r="IA431" s="218"/>
      <c r="IB431" s="218"/>
      <c r="IC431" s="218"/>
      <c r="ID431" s="218"/>
      <c r="IE431" s="218"/>
      <c r="IF431" s="218"/>
      <c r="IG431" s="218"/>
      <c r="IH431" s="218"/>
      <c r="II431" s="218"/>
      <c r="IJ431" s="218"/>
      <c r="IK431" s="218"/>
      <c r="IL431" s="218"/>
      <c r="IM431" s="218"/>
      <c r="IN431" s="218"/>
      <c r="IO431" s="218"/>
      <c r="IP431" s="218"/>
      <c r="IQ431" s="218"/>
      <c r="IR431" s="218"/>
      <c r="IS431" s="218"/>
      <c r="IT431" s="218"/>
      <c r="IU431" s="218"/>
      <c r="IV431" s="218"/>
      <c r="IW431" s="218"/>
      <c r="IX431" s="218"/>
      <c r="IY431" s="218"/>
      <c r="IZ431" s="218"/>
      <c r="JA431" s="218"/>
      <c r="JB431" s="218"/>
      <c r="JC431" s="218"/>
      <c r="JD431" s="218"/>
      <c r="JE431" s="218"/>
      <c r="JF431" s="218"/>
      <c r="JG431" s="218"/>
      <c r="JH431" s="218"/>
      <c r="JI431" s="218"/>
      <c r="JJ431" s="218"/>
      <c r="JK431" s="218"/>
      <c r="JL431" s="218"/>
      <c r="JM431" s="218"/>
      <c r="JN431" s="218"/>
      <c r="JO431" s="218"/>
      <c r="JP431" s="218"/>
      <c r="JQ431" s="218"/>
      <c r="JR431" s="218"/>
      <c r="JS431" s="218"/>
      <c r="JT431" s="218"/>
      <c r="JU431" s="218"/>
      <c r="JV431" s="218"/>
      <c r="JW431" s="218"/>
      <c r="JX431" s="218"/>
      <c r="JY431" s="218"/>
      <c r="JZ431" s="218"/>
      <c r="KA431" s="218"/>
      <c r="KB431" s="218"/>
      <c r="KC431" s="218"/>
      <c r="KD431" s="218"/>
      <c r="KE431" s="218"/>
      <c r="KF431" s="218"/>
      <c r="KG431" s="218"/>
      <c r="KH431" s="218"/>
      <c r="KI431" s="218"/>
      <c r="KJ431" s="218"/>
      <c r="KK431" s="218"/>
      <c r="KL431" s="218"/>
      <c r="KM431" s="218"/>
      <c r="KN431" s="218"/>
      <c r="KO431" s="218"/>
      <c r="KP431" s="218"/>
      <c r="KQ431" s="218"/>
      <c r="KR431" s="218"/>
      <c r="KS431" s="218"/>
      <c r="KT431" s="218"/>
      <c r="KU431" s="218"/>
      <c r="KV431" s="218"/>
      <c r="KW431" s="218"/>
      <c r="KX431" s="218"/>
      <c r="KY431" s="218"/>
      <c r="KZ431" s="218"/>
      <c r="LA431" s="218"/>
      <c r="LB431" s="218"/>
      <c r="LC431" s="218"/>
      <c r="LD431" s="218"/>
      <c r="LE431" s="218"/>
      <c r="LF431" s="218"/>
      <c r="LG431" s="218"/>
      <c r="LH431" s="218"/>
      <c r="LI431" s="218"/>
      <c r="LJ431" s="218"/>
      <c r="LK431" s="218"/>
      <c r="LL431" s="218"/>
      <c r="LM431" s="218"/>
      <c r="LN431" s="218"/>
      <c r="LO431" s="218"/>
      <c r="LP431" s="218"/>
      <c r="LQ431" s="218"/>
      <c r="LR431" s="218"/>
      <c r="LS431" s="218"/>
      <c r="LT431" s="218"/>
      <c r="LU431" s="218"/>
      <c r="LV431" s="218"/>
      <c r="LW431" s="218"/>
      <c r="LX431" s="218"/>
      <c r="LY431" s="218"/>
      <c r="LZ431" s="218"/>
      <c r="MA431" s="218"/>
      <c r="MB431" s="218"/>
      <c r="MC431" s="218"/>
      <c r="MD431" s="218"/>
      <c r="ME431" s="218"/>
      <c r="MF431" s="218"/>
      <c r="MG431" s="218"/>
      <c r="MH431" s="218"/>
      <c r="MI431" s="218"/>
      <c r="MJ431" s="218"/>
      <c r="MK431" s="218"/>
      <c r="ML431" s="218"/>
      <c r="MM431" s="218"/>
      <c r="MN431" s="218"/>
      <c r="MO431" s="218"/>
      <c r="MP431" s="218"/>
      <c r="MQ431" s="218"/>
      <c r="MR431" s="218"/>
      <c r="MS431" s="218"/>
      <c r="MT431" s="218"/>
      <c r="MU431" s="218"/>
      <c r="MV431" s="218"/>
      <c r="MW431" s="218"/>
      <c r="MX431" s="218"/>
      <c r="MY431" s="218"/>
      <c r="MZ431" s="218"/>
      <c r="NA431" s="218"/>
      <c r="NB431" s="218"/>
      <c r="NC431" s="218"/>
      <c r="ND431" s="218"/>
      <c r="NE431" s="218"/>
      <c r="NF431" s="218"/>
      <c r="NG431" s="218"/>
      <c r="NH431" s="218"/>
      <c r="NI431" s="218"/>
      <c r="NJ431" s="218"/>
      <c r="NK431" s="218"/>
      <c r="NL431" s="218"/>
      <c r="NM431" s="218"/>
      <c r="NN431" s="218"/>
      <c r="NO431" s="218"/>
      <c r="NP431" s="218"/>
      <c r="NQ431" s="218"/>
      <c r="NR431" s="218"/>
      <c r="NS431" s="218"/>
      <c r="NT431" s="218"/>
      <c r="NU431" s="218"/>
      <c r="NV431" s="218"/>
      <c r="NW431" s="218"/>
      <c r="NX431" s="218"/>
      <c r="NY431" s="218"/>
      <c r="NZ431" s="218"/>
      <c r="OA431" s="218"/>
      <c r="OB431" s="218"/>
      <c r="OC431" s="218"/>
      <c r="OD431" s="218"/>
      <c r="OE431" s="218"/>
      <c r="OF431" s="218"/>
      <c r="OG431" s="218"/>
      <c r="OH431" s="218"/>
      <c r="OI431" s="218"/>
      <c r="OJ431" s="218"/>
      <c r="OK431" s="218"/>
      <c r="OL431" s="218"/>
      <c r="OM431" s="218"/>
      <c r="ON431" s="218"/>
      <c r="OO431" s="218"/>
      <c r="OP431" s="218"/>
      <c r="OQ431" s="218"/>
      <c r="OR431" s="218"/>
      <c r="OS431" s="218"/>
      <c r="OT431" s="218"/>
      <c r="OU431" s="218"/>
      <c r="OV431" s="218"/>
      <c r="OW431" s="218"/>
      <c r="OX431" s="218"/>
      <c r="OY431" s="218"/>
      <c r="OZ431" s="218"/>
      <c r="PA431" s="218"/>
      <c r="PB431" s="218"/>
      <c r="PC431" s="218"/>
      <c r="PD431" s="218"/>
      <c r="PE431" s="218"/>
    </row>
    <row r="432" spans="1:421" s="472" customFormat="1" ht="111" customHeight="1">
      <c r="A432" s="677">
        <v>91</v>
      </c>
      <c r="B432" s="600">
        <v>7000024508</v>
      </c>
      <c r="C432" s="600">
        <v>2570</v>
      </c>
      <c r="D432" s="600">
        <v>150</v>
      </c>
      <c r="E432" s="600">
        <v>30</v>
      </c>
      <c r="F432" s="600" t="s">
        <v>529</v>
      </c>
      <c r="G432" s="599">
        <v>100018257</v>
      </c>
      <c r="H432" s="321"/>
      <c r="I432" s="322"/>
      <c r="J432" s="321"/>
      <c r="K432" s="320"/>
      <c r="L432" s="600" t="s">
        <v>624</v>
      </c>
      <c r="M432" s="600" t="s">
        <v>219</v>
      </c>
      <c r="N432" s="600">
        <v>11</v>
      </c>
      <c r="O432" s="465"/>
      <c r="P432" s="601">
        <v>18</v>
      </c>
      <c r="Q432" s="318" t="str">
        <f t="shared" si="61"/>
        <v>INCLUDED</v>
      </c>
      <c r="R432" s="318" t="str">
        <f t="shared" si="63"/>
        <v>INCLUDED</v>
      </c>
      <c r="S432" s="318" t="str">
        <f t="shared" si="62"/>
        <v>INCLUDED</v>
      </c>
      <c r="T432" s="466">
        <f t="shared" si="52"/>
        <v>0</v>
      </c>
      <c r="U432" s="300">
        <f t="shared" si="53"/>
        <v>0</v>
      </c>
      <c r="V432" s="371">
        <f>Discount!$J$36</f>
        <v>0</v>
      </c>
      <c r="W432" s="300">
        <f t="shared" si="54"/>
        <v>0</v>
      </c>
      <c r="X432" s="301">
        <f t="shared" si="55"/>
        <v>0</v>
      </c>
      <c r="Y432" s="467">
        <f t="shared" si="56"/>
        <v>0</v>
      </c>
      <c r="Z432" s="546">
        <f t="shared" si="57"/>
        <v>0</v>
      </c>
      <c r="AA432" s="467">
        <f t="shared" si="58"/>
        <v>0</v>
      </c>
      <c r="AB432" s="468">
        <f t="shared" si="59"/>
        <v>0</v>
      </c>
      <c r="AC432" s="467">
        <f t="shared" si="60"/>
        <v>0</v>
      </c>
      <c r="AD432" s="468"/>
      <c r="AE432" s="550"/>
      <c r="AF432" s="6"/>
      <c r="AG432" s="6"/>
      <c r="AH432" s="6"/>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218"/>
      <c r="BI432" s="218"/>
      <c r="BJ432" s="218"/>
      <c r="BK432" s="218"/>
      <c r="BL432" s="218"/>
      <c r="BM432" s="218"/>
      <c r="BN432" s="218"/>
      <c r="BO432" s="218"/>
      <c r="BP432" s="218"/>
      <c r="BQ432" s="218"/>
      <c r="BR432" s="218"/>
      <c r="BS432" s="218"/>
      <c r="BT432" s="218"/>
      <c r="BU432" s="218"/>
      <c r="BV432" s="218"/>
      <c r="BW432" s="218"/>
      <c r="BX432" s="218"/>
      <c r="BY432" s="218"/>
      <c r="BZ432" s="218"/>
      <c r="CA432" s="218"/>
      <c r="CB432" s="218"/>
      <c r="CC432" s="218"/>
      <c r="CD432" s="218"/>
      <c r="CE432" s="218"/>
      <c r="CF432" s="218"/>
      <c r="CG432" s="218"/>
      <c r="CH432" s="218"/>
      <c r="CI432" s="218"/>
      <c r="CJ432" s="218"/>
      <c r="CK432" s="218"/>
      <c r="CL432" s="218"/>
      <c r="CM432" s="218"/>
      <c r="CN432" s="218"/>
      <c r="CO432" s="218"/>
      <c r="CP432" s="218"/>
      <c r="CQ432" s="218"/>
      <c r="CR432" s="218"/>
      <c r="CS432" s="218"/>
      <c r="CT432" s="218"/>
      <c r="CU432" s="218"/>
      <c r="CV432" s="218"/>
      <c r="CW432" s="218"/>
      <c r="CX432" s="218"/>
      <c r="CY432" s="218"/>
      <c r="CZ432" s="218"/>
      <c r="DA432" s="218"/>
      <c r="DB432" s="218"/>
      <c r="DC432" s="218"/>
      <c r="DD432" s="218"/>
      <c r="DE432" s="218"/>
      <c r="DF432" s="218"/>
      <c r="DG432" s="218"/>
      <c r="DH432" s="218"/>
      <c r="DI432" s="218"/>
      <c r="DJ432" s="218"/>
      <c r="DK432" s="218"/>
      <c r="DL432" s="218"/>
      <c r="DM432" s="218"/>
      <c r="DN432" s="218"/>
      <c r="DO432" s="218"/>
      <c r="DP432" s="218"/>
      <c r="DQ432" s="218"/>
      <c r="DR432" s="218"/>
      <c r="DS432" s="218"/>
      <c r="DT432" s="218"/>
      <c r="DU432" s="218"/>
      <c r="DV432" s="218"/>
      <c r="DW432" s="218"/>
      <c r="DX432" s="218"/>
      <c r="DY432" s="218"/>
      <c r="DZ432" s="218"/>
      <c r="EA432" s="218"/>
      <c r="EB432" s="218"/>
      <c r="EC432" s="218"/>
      <c r="ED432" s="218"/>
      <c r="EE432" s="218"/>
      <c r="EF432" s="218"/>
      <c r="EG432" s="218"/>
      <c r="EH432" s="218"/>
      <c r="EI432" s="218"/>
      <c r="EJ432" s="218"/>
      <c r="EK432" s="218"/>
      <c r="EL432" s="218"/>
      <c r="EM432" s="218"/>
      <c r="EN432" s="218"/>
      <c r="EO432" s="218"/>
      <c r="EP432" s="218"/>
      <c r="EQ432" s="218"/>
      <c r="ER432" s="218"/>
      <c r="ES432" s="218"/>
      <c r="ET432" s="218"/>
      <c r="EU432" s="218"/>
      <c r="EV432" s="218"/>
      <c r="EW432" s="218"/>
      <c r="EX432" s="218"/>
      <c r="EY432" s="218"/>
      <c r="EZ432" s="218"/>
      <c r="FA432" s="218"/>
      <c r="FB432" s="218"/>
      <c r="FC432" s="218"/>
      <c r="FD432" s="218"/>
      <c r="FE432" s="218"/>
      <c r="FF432" s="218"/>
      <c r="FG432" s="218"/>
      <c r="FH432" s="218"/>
      <c r="FI432" s="218"/>
      <c r="FJ432" s="218"/>
      <c r="FK432" s="218"/>
      <c r="FL432" s="218"/>
      <c r="FM432" s="218"/>
      <c r="FN432" s="218"/>
      <c r="FO432" s="218"/>
      <c r="FP432" s="218"/>
      <c r="FQ432" s="218"/>
      <c r="FR432" s="218"/>
      <c r="FS432" s="218"/>
      <c r="FT432" s="218"/>
      <c r="FU432" s="218"/>
      <c r="FV432" s="218"/>
      <c r="FW432" s="218"/>
      <c r="FX432" s="218"/>
      <c r="FY432" s="218"/>
      <c r="FZ432" s="218"/>
      <c r="GA432" s="218"/>
      <c r="GB432" s="218"/>
      <c r="GC432" s="218"/>
      <c r="GD432" s="218"/>
      <c r="GE432" s="218"/>
      <c r="GF432" s="218"/>
      <c r="GG432" s="218"/>
      <c r="GH432" s="218"/>
      <c r="GI432" s="218"/>
      <c r="GJ432" s="218"/>
      <c r="GK432" s="218"/>
      <c r="GL432" s="218"/>
      <c r="GM432" s="218"/>
      <c r="GN432" s="218"/>
      <c r="GO432" s="218"/>
      <c r="GP432" s="218"/>
      <c r="GQ432" s="218"/>
      <c r="GR432" s="218"/>
      <c r="GS432" s="218"/>
      <c r="GT432" s="218"/>
      <c r="GU432" s="218"/>
      <c r="GV432" s="218"/>
      <c r="GW432" s="218"/>
      <c r="GX432" s="218"/>
      <c r="GY432" s="218"/>
      <c r="GZ432" s="218"/>
      <c r="HA432" s="218"/>
      <c r="HB432" s="218"/>
      <c r="HC432" s="218"/>
      <c r="HD432" s="218"/>
      <c r="HE432" s="218"/>
      <c r="HF432" s="218"/>
      <c r="HG432" s="218"/>
      <c r="HH432" s="218"/>
      <c r="HI432" s="218"/>
      <c r="HJ432" s="218"/>
      <c r="HK432" s="218"/>
      <c r="HL432" s="218"/>
      <c r="HM432" s="218"/>
      <c r="HN432" s="218"/>
      <c r="HO432" s="218"/>
      <c r="HP432" s="218"/>
      <c r="HQ432" s="218"/>
      <c r="HR432" s="218"/>
      <c r="HS432" s="218"/>
      <c r="HT432" s="218"/>
      <c r="HU432" s="218"/>
      <c r="HV432" s="218"/>
      <c r="HW432" s="218"/>
      <c r="HX432" s="218"/>
      <c r="HY432" s="218"/>
      <c r="HZ432" s="218"/>
      <c r="IA432" s="218"/>
      <c r="IB432" s="218"/>
      <c r="IC432" s="218"/>
      <c r="ID432" s="218"/>
      <c r="IE432" s="218"/>
      <c r="IF432" s="218"/>
      <c r="IG432" s="218"/>
      <c r="IH432" s="218"/>
      <c r="II432" s="218"/>
      <c r="IJ432" s="218"/>
      <c r="IK432" s="218"/>
      <c r="IL432" s="218"/>
      <c r="IM432" s="218"/>
      <c r="IN432" s="218"/>
      <c r="IO432" s="218"/>
      <c r="IP432" s="218"/>
      <c r="IQ432" s="218"/>
      <c r="IR432" s="218"/>
      <c r="IS432" s="218"/>
      <c r="IT432" s="218"/>
      <c r="IU432" s="218"/>
      <c r="IV432" s="218"/>
      <c r="IW432" s="218"/>
      <c r="IX432" s="218"/>
      <c r="IY432" s="218"/>
      <c r="IZ432" s="218"/>
      <c r="JA432" s="218"/>
      <c r="JB432" s="218"/>
      <c r="JC432" s="218"/>
      <c r="JD432" s="218"/>
      <c r="JE432" s="218"/>
      <c r="JF432" s="218"/>
      <c r="JG432" s="218"/>
      <c r="JH432" s="218"/>
      <c r="JI432" s="218"/>
      <c r="JJ432" s="218"/>
      <c r="JK432" s="218"/>
      <c r="JL432" s="218"/>
      <c r="JM432" s="218"/>
      <c r="JN432" s="218"/>
      <c r="JO432" s="218"/>
      <c r="JP432" s="218"/>
      <c r="JQ432" s="218"/>
      <c r="JR432" s="218"/>
      <c r="JS432" s="218"/>
      <c r="JT432" s="218"/>
      <c r="JU432" s="218"/>
      <c r="JV432" s="218"/>
      <c r="JW432" s="218"/>
      <c r="JX432" s="218"/>
      <c r="JY432" s="218"/>
      <c r="JZ432" s="218"/>
      <c r="KA432" s="218"/>
      <c r="KB432" s="218"/>
      <c r="KC432" s="218"/>
      <c r="KD432" s="218"/>
      <c r="KE432" s="218"/>
      <c r="KF432" s="218"/>
      <c r="KG432" s="218"/>
      <c r="KH432" s="218"/>
      <c r="KI432" s="218"/>
      <c r="KJ432" s="218"/>
      <c r="KK432" s="218"/>
      <c r="KL432" s="218"/>
      <c r="KM432" s="218"/>
      <c r="KN432" s="218"/>
      <c r="KO432" s="218"/>
      <c r="KP432" s="218"/>
      <c r="KQ432" s="218"/>
      <c r="KR432" s="218"/>
      <c r="KS432" s="218"/>
      <c r="KT432" s="218"/>
      <c r="KU432" s="218"/>
      <c r="KV432" s="218"/>
      <c r="KW432" s="218"/>
      <c r="KX432" s="218"/>
      <c r="KY432" s="218"/>
      <c r="KZ432" s="218"/>
      <c r="LA432" s="218"/>
      <c r="LB432" s="218"/>
      <c r="LC432" s="218"/>
      <c r="LD432" s="218"/>
      <c r="LE432" s="218"/>
      <c r="LF432" s="218"/>
      <c r="LG432" s="218"/>
      <c r="LH432" s="218"/>
      <c r="LI432" s="218"/>
      <c r="LJ432" s="218"/>
      <c r="LK432" s="218"/>
      <c r="LL432" s="218"/>
      <c r="LM432" s="218"/>
      <c r="LN432" s="218"/>
      <c r="LO432" s="218"/>
      <c r="LP432" s="218"/>
      <c r="LQ432" s="218"/>
      <c r="LR432" s="218"/>
      <c r="LS432" s="218"/>
      <c r="LT432" s="218"/>
      <c r="LU432" s="218"/>
      <c r="LV432" s="218"/>
      <c r="LW432" s="218"/>
      <c r="LX432" s="218"/>
      <c r="LY432" s="218"/>
      <c r="LZ432" s="218"/>
      <c r="MA432" s="218"/>
      <c r="MB432" s="218"/>
      <c r="MC432" s="218"/>
      <c r="MD432" s="218"/>
      <c r="ME432" s="218"/>
      <c r="MF432" s="218"/>
      <c r="MG432" s="218"/>
      <c r="MH432" s="218"/>
      <c r="MI432" s="218"/>
      <c r="MJ432" s="218"/>
      <c r="MK432" s="218"/>
      <c r="ML432" s="218"/>
      <c r="MM432" s="218"/>
      <c r="MN432" s="218"/>
      <c r="MO432" s="218"/>
      <c r="MP432" s="218"/>
      <c r="MQ432" s="218"/>
      <c r="MR432" s="218"/>
      <c r="MS432" s="218"/>
      <c r="MT432" s="218"/>
      <c r="MU432" s="218"/>
      <c r="MV432" s="218"/>
      <c r="MW432" s="218"/>
      <c r="MX432" s="218"/>
      <c r="MY432" s="218"/>
      <c r="MZ432" s="218"/>
      <c r="NA432" s="218"/>
      <c r="NB432" s="218"/>
      <c r="NC432" s="218"/>
      <c r="ND432" s="218"/>
      <c r="NE432" s="218"/>
      <c r="NF432" s="218"/>
      <c r="NG432" s="218"/>
      <c r="NH432" s="218"/>
      <c r="NI432" s="218"/>
      <c r="NJ432" s="218"/>
      <c r="NK432" s="218"/>
      <c r="NL432" s="218"/>
      <c r="NM432" s="218"/>
      <c r="NN432" s="218"/>
      <c r="NO432" s="218"/>
      <c r="NP432" s="218"/>
      <c r="NQ432" s="218"/>
      <c r="NR432" s="218"/>
      <c r="NS432" s="218"/>
      <c r="NT432" s="218"/>
      <c r="NU432" s="218"/>
      <c r="NV432" s="218"/>
      <c r="NW432" s="218"/>
      <c r="NX432" s="218"/>
      <c r="NY432" s="218"/>
      <c r="NZ432" s="218"/>
      <c r="OA432" s="218"/>
      <c r="OB432" s="218"/>
      <c r="OC432" s="218"/>
      <c r="OD432" s="218"/>
      <c r="OE432" s="218"/>
      <c r="OF432" s="218"/>
      <c r="OG432" s="218"/>
      <c r="OH432" s="218"/>
      <c r="OI432" s="218"/>
      <c r="OJ432" s="218"/>
      <c r="OK432" s="218"/>
      <c r="OL432" s="218"/>
      <c r="OM432" s="218"/>
      <c r="ON432" s="218"/>
      <c r="OO432" s="218"/>
      <c r="OP432" s="218"/>
      <c r="OQ432" s="218"/>
      <c r="OR432" s="218"/>
      <c r="OS432" s="218"/>
      <c r="OT432" s="218"/>
      <c r="OU432" s="218"/>
      <c r="OV432" s="218"/>
      <c r="OW432" s="218"/>
      <c r="OX432" s="218"/>
      <c r="OY432" s="218"/>
      <c r="OZ432" s="218"/>
      <c r="PA432" s="218"/>
      <c r="PB432" s="218"/>
      <c r="PC432" s="218"/>
      <c r="PD432" s="218"/>
      <c r="PE432" s="218"/>
    </row>
    <row r="433" spans="1:421" s="472" customFormat="1" ht="111" customHeight="1">
      <c r="A433" s="677">
        <v>92</v>
      </c>
      <c r="B433" s="600">
        <v>7000024508</v>
      </c>
      <c r="C433" s="600">
        <v>2570</v>
      </c>
      <c r="D433" s="600">
        <v>150</v>
      </c>
      <c r="E433" s="600">
        <v>40</v>
      </c>
      <c r="F433" s="600" t="s">
        <v>529</v>
      </c>
      <c r="G433" s="599">
        <v>100008105</v>
      </c>
      <c r="H433" s="321"/>
      <c r="I433" s="322"/>
      <c r="J433" s="321"/>
      <c r="K433" s="320"/>
      <c r="L433" s="600" t="s">
        <v>625</v>
      </c>
      <c r="M433" s="600" t="s">
        <v>219</v>
      </c>
      <c r="N433" s="600">
        <v>44</v>
      </c>
      <c r="O433" s="465"/>
      <c r="P433" s="601">
        <v>18</v>
      </c>
      <c r="Q433" s="318" t="str">
        <f t="shared" si="61"/>
        <v>INCLUDED</v>
      </c>
      <c r="R433" s="318" t="str">
        <f t="shared" si="63"/>
        <v>INCLUDED</v>
      </c>
      <c r="S433" s="318" t="str">
        <f t="shared" si="62"/>
        <v>INCLUDED</v>
      </c>
      <c r="T433" s="466">
        <f t="shared" si="52"/>
        <v>0</v>
      </c>
      <c r="U433" s="300">
        <f t="shared" si="53"/>
        <v>0</v>
      </c>
      <c r="V433" s="371">
        <f>Discount!$J$36</f>
        <v>0</v>
      </c>
      <c r="W433" s="300">
        <f t="shared" si="54"/>
        <v>0</v>
      </c>
      <c r="X433" s="301">
        <f t="shared" si="55"/>
        <v>0</v>
      </c>
      <c r="Y433" s="467">
        <f t="shared" si="56"/>
        <v>0</v>
      </c>
      <c r="Z433" s="546">
        <f t="shared" si="57"/>
        <v>0</v>
      </c>
      <c r="AA433" s="467">
        <f t="shared" si="58"/>
        <v>0</v>
      </c>
      <c r="AB433" s="468">
        <f t="shared" si="59"/>
        <v>0</v>
      </c>
      <c r="AC433" s="467">
        <f t="shared" si="60"/>
        <v>0</v>
      </c>
      <c r="AD433" s="468"/>
      <c r="AE433" s="550"/>
      <c r="AF433" s="6"/>
      <c r="AG433" s="6"/>
      <c r="AH433" s="6"/>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218"/>
      <c r="BI433" s="218"/>
      <c r="BJ433" s="218"/>
      <c r="BK433" s="218"/>
      <c r="BL433" s="218"/>
      <c r="BM433" s="218"/>
      <c r="BN433" s="218"/>
      <c r="BO433" s="218"/>
      <c r="BP433" s="218"/>
      <c r="BQ433" s="218"/>
      <c r="BR433" s="218"/>
      <c r="BS433" s="218"/>
      <c r="BT433" s="218"/>
      <c r="BU433" s="218"/>
      <c r="BV433" s="218"/>
      <c r="BW433" s="218"/>
      <c r="BX433" s="218"/>
      <c r="BY433" s="218"/>
      <c r="BZ433" s="218"/>
      <c r="CA433" s="218"/>
      <c r="CB433" s="218"/>
      <c r="CC433" s="218"/>
      <c r="CD433" s="218"/>
      <c r="CE433" s="218"/>
      <c r="CF433" s="218"/>
      <c r="CG433" s="218"/>
      <c r="CH433" s="218"/>
      <c r="CI433" s="218"/>
      <c r="CJ433" s="218"/>
      <c r="CK433" s="218"/>
      <c r="CL433" s="218"/>
      <c r="CM433" s="218"/>
      <c r="CN433" s="218"/>
      <c r="CO433" s="218"/>
      <c r="CP433" s="218"/>
      <c r="CQ433" s="218"/>
      <c r="CR433" s="218"/>
      <c r="CS433" s="218"/>
      <c r="CT433" s="218"/>
      <c r="CU433" s="218"/>
      <c r="CV433" s="218"/>
      <c r="CW433" s="218"/>
      <c r="CX433" s="218"/>
      <c r="CY433" s="218"/>
      <c r="CZ433" s="218"/>
      <c r="DA433" s="218"/>
      <c r="DB433" s="218"/>
      <c r="DC433" s="218"/>
      <c r="DD433" s="218"/>
      <c r="DE433" s="218"/>
      <c r="DF433" s="218"/>
      <c r="DG433" s="218"/>
      <c r="DH433" s="218"/>
      <c r="DI433" s="218"/>
      <c r="DJ433" s="218"/>
      <c r="DK433" s="218"/>
      <c r="DL433" s="218"/>
      <c r="DM433" s="218"/>
      <c r="DN433" s="218"/>
      <c r="DO433" s="218"/>
      <c r="DP433" s="218"/>
      <c r="DQ433" s="218"/>
      <c r="DR433" s="218"/>
      <c r="DS433" s="218"/>
      <c r="DT433" s="218"/>
      <c r="DU433" s="218"/>
      <c r="DV433" s="218"/>
      <c r="DW433" s="218"/>
      <c r="DX433" s="218"/>
      <c r="DY433" s="218"/>
      <c r="DZ433" s="218"/>
      <c r="EA433" s="218"/>
      <c r="EB433" s="218"/>
      <c r="EC433" s="218"/>
      <c r="ED433" s="218"/>
      <c r="EE433" s="218"/>
      <c r="EF433" s="218"/>
      <c r="EG433" s="218"/>
      <c r="EH433" s="218"/>
      <c r="EI433" s="218"/>
      <c r="EJ433" s="218"/>
      <c r="EK433" s="218"/>
      <c r="EL433" s="218"/>
      <c r="EM433" s="218"/>
      <c r="EN433" s="218"/>
      <c r="EO433" s="218"/>
      <c r="EP433" s="218"/>
      <c r="EQ433" s="218"/>
      <c r="ER433" s="218"/>
      <c r="ES433" s="218"/>
      <c r="ET433" s="218"/>
      <c r="EU433" s="218"/>
      <c r="EV433" s="218"/>
      <c r="EW433" s="218"/>
      <c r="EX433" s="218"/>
      <c r="EY433" s="218"/>
      <c r="EZ433" s="218"/>
      <c r="FA433" s="218"/>
      <c r="FB433" s="218"/>
      <c r="FC433" s="218"/>
      <c r="FD433" s="218"/>
      <c r="FE433" s="218"/>
      <c r="FF433" s="218"/>
      <c r="FG433" s="218"/>
      <c r="FH433" s="218"/>
      <c r="FI433" s="218"/>
      <c r="FJ433" s="218"/>
      <c r="FK433" s="218"/>
      <c r="FL433" s="218"/>
      <c r="FM433" s="218"/>
      <c r="FN433" s="218"/>
      <c r="FO433" s="218"/>
      <c r="FP433" s="218"/>
      <c r="FQ433" s="218"/>
      <c r="FR433" s="218"/>
      <c r="FS433" s="218"/>
      <c r="FT433" s="218"/>
      <c r="FU433" s="218"/>
      <c r="FV433" s="218"/>
      <c r="FW433" s="218"/>
      <c r="FX433" s="218"/>
      <c r="FY433" s="218"/>
      <c r="FZ433" s="218"/>
      <c r="GA433" s="218"/>
      <c r="GB433" s="218"/>
      <c r="GC433" s="218"/>
      <c r="GD433" s="218"/>
      <c r="GE433" s="218"/>
      <c r="GF433" s="218"/>
      <c r="GG433" s="218"/>
      <c r="GH433" s="218"/>
      <c r="GI433" s="218"/>
      <c r="GJ433" s="218"/>
      <c r="GK433" s="218"/>
      <c r="GL433" s="218"/>
      <c r="GM433" s="218"/>
      <c r="GN433" s="218"/>
      <c r="GO433" s="218"/>
      <c r="GP433" s="218"/>
      <c r="GQ433" s="218"/>
      <c r="GR433" s="218"/>
      <c r="GS433" s="218"/>
      <c r="GT433" s="218"/>
      <c r="GU433" s="218"/>
      <c r="GV433" s="218"/>
      <c r="GW433" s="218"/>
      <c r="GX433" s="218"/>
      <c r="GY433" s="218"/>
      <c r="GZ433" s="218"/>
      <c r="HA433" s="218"/>
      <c r="HB433" s="218"/>
      <c r="HC433" s="218"/>
      <c r="HD433" s="218"/>
      <c r="HE433" s="218"/>
      <c r="HF433" s="218"/>
      <c r="HG433" s="218"/>
      <c r="HH433" s="218"/>
      <c r="HI433" s="218"/>
      <c r="HJ433" s="218"/>
      <c r="HK433" s="218"/>
      <c r="HL433" s="218"/>
      <c r="HM433" s="218"/>
      <c r="HN433" s="218"/>
      <c r="HO433" s="218"/>
      <c r="HP433" s="218"/>
      <c r="HQ433" s="218"/>
      <c r="HR433" s="218"/>
      <c r="HS433" s="218"/>
      <c r="HT433" s="218"/>
      <c r="HU433" s="218"/>
      <c r="HV433" s="218"/>
      <c r="HW433" s="218"/>
      <c r="HX433" s="218"/>
      <c r="HY433" s="218"/>
      <c r="HZ433" s="218"/>
      <c r="IA433" s="218"/>
      <c r="IB433" s="218"/>
      <c r="IC433" s="218"/>
      <c r="ID433" s="218"/>
      <c r="IE433" s="218"/>
      <c r="IF433" s="218"/>
      <c r="IG433" s="218"/>
      <c r="IH433" s="218"/>
      <c r="II433" s="218"/>
      <c r="IJ433" s="218"/>
      <c r="IK433" s="218"/>
      <c r="IL433" s="218"/>
      <c r="IM433" s="218"/>
      <c r="IN433" s="218"/>
      <c r="IO433" s="218"/>
      <c r="IP433" s="218"/>
      <c r="IQ433" s="218"/>
      <c r="IR433" s="218"/>
      <c r="IS433" s="218"/>
      <c r="IT433" s="218"/>
      <c r="IU433" s="218"/>
      <c r="IV433" s="218"/>
      <c r="IW433" s="218"/>
      <c r="IX433" s="218"/>
      <c r="IY433" s="218"/>
      <c r="IZ433" s="218"/>
      <c r="JA433" s="218"/>
      <c r="JB433" s="218"/>
      <c r="JC433" s="218"/>
      <c r="JD433" s="218"/>
      <c r="JE433" s="218"/>
      <c r="JF433" s="218"/>
      <c r="JG433" s="218"/>
      <c r="JH433" s="218"/>
      <c r="JI433" s="218"/>
      <c r="JJ433" s="218"/>
      <c r="JK433" s="218"/>
      <c r="JL433" s="218"/>
      <c r="JM433" s="218"/>
      <c r="JN433" s="218"/>
      <c r="JO433" s="218"/>
      <c r="JP433" s="218"/>
      <c r="JQ433" s="218"/>
      <c r="JR433" s="218"/>
      <c r="JS433" s="218"/>
      <c r="JT433" s="218"/>
      <c r="JU433" s="218"/>
      <c r="JV433" s="218"/>
      <c r="JW433" s="218"/>
      <c r="JX433" s="218"/>
      <c r="JY433" s="218"/>
      <c r="JZ433" s="218"/>
      <c r="KA433" s="218"/>
      <c r="KB433" s="218"/>
      <c r="KC433" s="218"/>
      <c r="KD433" s="218"/>
      <c r="KE433" s="218"/>
      <c r="KF433" s="218"/>
      <c r="KG433" s="218"/>
      <c r="KH433" s="218"/>
      <c r="KI433" s="218"/>
      <c r="KJ433" s="218"/>
      <c r="KK433" s="218"/>
      <c r="KL433" s="218"/>
      <c r="KM433" s="218"/>
      <c r="KN433" s="218"/>
      <c r="KO433" s="218"/>
      <c r="KP433" s="218"/>
      <c r="KQ433" s="218"/>
      <c r="KR433" s="218"/>
      <c r="KS433" s="218"/>
      <c r="KT433" s="218"/>
      <c r="KU433" s="218"/>
      <c r="KV433" s="218"/>
      <c r="KW433" s="218"/>
      <c r="KX433" s="218"/>
      <c r="KY433" s="218"/>
      <c r="KZ433" s="218"/>
      <c r="LA433" s="218"/>
      <c r="LB433" s="218"/>
      <c r="LC433" s="218"/>
      <c r="LD433" s="218"/>
      <c r="LE433" s="218"/>
      <c r="LF433" s="218"/>
      <c r="LG433" s="218"/>
      <c r="LH433" s="218"/>
      <c r="LI433" s="218"/>
      <c r="LJ433" s="218"/>
      <c r="LK433" s="218"/>
      <c r="LL433" s="218"/>
      <c r="LM433" s="218"/>
      <c r="LN433" s="218"/>
      <c r="LO433" s="218"/>
      <c r="LP433" s="218"/>
      <c r="LQ433" s="218"/>
      <c r="LR433" s="218"/>
      <c r="LS433" s="218"/>
      <c r="LT433" s="218"/>
      <c r="LU433" s="218"/>
      <c r="LV433" s="218"/>
      <c r="LW433" s="218"/>
      <c r="LX433" s="218"/>
      <c r="LY433" s="218"/>
      <c r="LZ433" s="218"/>
      <c r="MA433" s="218"/>
      <c r="MB433" s="218"/>
      <c r="MC433" s="218"/>
      <c r="MD433" s="218"/>
      <c r="ME433" s="218"/>
      <c r="MF433" s="218"/>
      <c r="MG433" s="218"/>
      <c r="MH433" s="218"/>
      <c r="MI433" s="218"/>
      <c r="MJ433" s="218"/>
      <c r="MK433" s="218"/>
      <c r="ML433" s="218"/>
      <c r="MM433" s="218"/>
      <c r="MN433" s="218"/>
      <c r="MO433" s="218"/>
      <c r="MP433" s="218"/>
      <c r="MQ433" s="218"/>
      <c r="MR433" s="218"/>
      <c r="MS433" s="218"/>
      <c r="MT433" s="218"/>
      <c r="MU433" s="218"/>
      <c r="MV433" s="218"/>
      <c r="MW433" s="218"/>
      <c r="MX433" s="218"/>
      <c r="MY433" s="218"/>
      <c r="MZ433" s="218"/>
      <c r="NA433" s="218"/>
      <c r="NB433" s="218"/>
      <c r="NC433" s="218"/>
      <c r="ND433" s="218"/>
      <c r="NE433" s="218"/>
      <c r="NF433" s="218"/>
      <c r="NG433" s="218"/>
      <c r="NH433" s="218"/>
      <c r="NI433" s="218"/>
      <c r="NJ433" s="218"/>
      <c r="NK433" s="218"/>
      <c r="NL433" s="218"/>
      <c r="NM433" s="218"/>
      <c r="NN433" s="218"/>
      <c r="NO433" s="218"/>
      <c r="NP433" s="218"/>
      <c r="NQ433" s="218"/>
      <c r="NR433" s="218"/>
      <c r="NS433" s="218"/>
      <c r="NT433" s="218"/>
      <c r="NU433" s="218"/>
      <c r="NV433" s="218"/>
      <c r="NW433" s="218"/>
      <c r="NX433" s="218"/>
      <c r="NY433" s="218"/>
      <c r="NZ433" s="218"/>
      <c r="OA433" s="218"/>
      <c r="OB433" s="218"/>
      <c r="OC433" s="218"/>
      <c r="OD433" s="218"/>
      <c r="OE433" s="218"/>
      <c r="OF433" s="218"/>
      <c r="OG433" s="218"/>
      <c r="OH433" s="218"/>
      <c r="OI433" s="218"/>
      <c r="OJ433" s="218"/>
      <c r="OK433" s="218"/>
      <c r="OL433" s="218"/>
      <c r="OM433" s="218"/>
      <c r="ON433" s="218"/>
      <c r="OO433" s="218"/>
      <c r="OP433" s="218"/>
      <c r="OQ433" s="218"/>
      <c r="OR433" s="218"/>
      <c r="OS433" s="218"/>
      <c r="OT433" s="218"/>
      <c r="OU433" s="218"/>
      <c r="OV433" s="218"/>
      <c r="OW433" s="218"/>
      <c r="OX433" s="218"/>
      <c r="OY433" s="218"/>
      <c r="OZ433" s="218"/>
      <c r="PA433" s="218"/>
      <c r="PB433" s="218"/>
      <c r="PC433" s="218"/>
      <c r="PD433" s="218"/>
      <c r="PE433" s="218"/>
    </row>
    <row r="434" spans="1:421" s="469" customFormat="1" ht="111" customHeight="1">
      <c r="A434" s="677">
        <v>93</v>
      </c>
      <c r="B434" s="600">
        <v>7000024508</v>
      </c>
      <c r="C434" s="600">
        <v>2570</v>
      </c>
      <c r="D434" s="600">
        <v>150</v>
      </c>
      <c r="E434" s="600">
        <v>50</v>
      </c>
      <c r="F434" s="600" t="s">
        <v>529</v>
      </c>
      <c r="G434" s="599">
        <v>100004928</v>
      </c>
      <c r="H434" s="321"/>
      <c r="I434" s="322"/>
      <c r="J434" s="321"/>
      <c r="K434" s="320"/>
      <c r="L434" s="600" t="s">
        <v>476</v>
      </c>
      <c r="M434" s="600" t="s">
        <v>219</v>
      </c>
      <c r="N434" s="600">
        <v>49</v>
      </c>
      <c r="O434" s="465"/>
      <c r="P434" s="601">
        <v>18</v>
      </c>
      <c r="Q434" s="318" t="str">
        <f>IF(O434=0, "INCLUDED", IF(ISERROR(O434*N434), O434, O434*N434))</f>
        <v>INCLUDED</v>
      </c>
      <c r="R434" s="318" t="str">
        <f t="shared" si="63"/>
        <v>INCLUDED</v>
      </c>
      <c r="S434" s="318" t="str">
        <f>IF(O434=0,"INCLUDED",IF(ISERROR(R434+Q434),Q434,(Q434+R434)))</f>
        <v>INCLUDED</v>
      </c>
      <c r="T434" s="466">
        <f t="shared" ref="T434:T454" si="64">IF(S434="Included",0,S434)</f>
        <v>0</v>
      </c>
      <c r="U434" s="300">
        <f t="shared" ref="U434:U454" si="65">IF( K434="",J434*(IF(S434="Included",0,S434))/100,K434*(IF(S434="Included",0,S434)))</f>
        <v>0</v>
      </c>
      <c r="V434" s="371">
        <f>Discount!$J$36</f>
        <v>0</v>
      </c>
      <c r="W434" s="300">
        <f t="shared" ref="W434:W454" si="66">V434*T434</f>
        <v>0</v>
      </c>
      <c r="X434" s="301">
        <f t="shared" ref="X434:X454" si="67">IF(K434="",J434*W434/100,K434*W434)</f>
        <v>0</v>
      </c>
      <c r="Y434" s="467">
        <f t="shared" ref="Y434:Y454" si="68">O434*N434</f>
        <v>0</v>
      </c>
      <c r="Z434" s="546">
        <f t="shared" ref="Z434:Z454" si="69">ROUND(O434,2)</f>
        <v>0</v>
      </c>
      <c r="AA434" s="467">
        <f t="shared" ref="AA434:AA454" si="70">N434*Z434</f>
        <v>0</v>
      </c>
      <c r="AB434" s="468">
        <f t="shared" ref="AB434:AB454" si="71">IF(K434="",J434/100,K434)</f>
        <v>0</v>
      </c>
      <c r="AC434" s="467">
        <f t="shared" ref="AC434:AC454" si="72">AA434*AB434</f>
        <v>0</v>
      </c>
      <c r="AD434" s="468"/>
      <c r="AE434" s="550"/>
      <c r="AF434" s="6"/>
      <c r="AG434" s="6"/>
      <c r="AH434" s="6"/>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c r="FN434" s="3"/>
      <c r="FO434" s="3"/>
      <c r="FP434" s="3"/>
      <c r="FQ434" s="3"/>
      <c r="FR434" s="3"/>
      <c r="FS434" s="3"/>
      <c r="FT434" s="3"/>
      <c r="FU434" s="3"/>
      <c r="FV434" s="3"/>
      <c r="FW434" s="3"/>
      <c r="FX434" s="3"/>
      <c r="FY434" s="3"/>
      <c r="FZ434" s="3"/>
      <c r="GA434" s="3"/>
      <c r="GB434" s="3"/>
      <c r="GC434" s="3"/>
      <c r="GD434" s="3"/>
      <c r="GE434" s="3"/>
      <c r="GF434" s="3"/>
      <c r="GG434" s="3"/>
      <c r="GH434" s="3"/>
      <c r="GI434" s="3"/>
      <c r="GJ434" s="3"/>
      <c r="GK434" s="3"/>
      <c r="GL434" s="3"/>
      <c r="GM434" s="3"/>
      <c r="GN434" s="3"/>
      <c r="GO434" s="3"/>
      <c r="GP434" s="3"/>
      <c r="GQ434" s="3"/>
      <c r="GR434" s="3"/>
      <c r="GS434" s="3"/>
      <c r="GT434" s="3"/>
      <c r="GU434" s="3"/>
      <c r="GV434" s="3"/>
      <c r="GW434" s="3"/>
      <c r="GX434" s="3"/>
      <c r="GY434" s="3"/>
      <c r="GZ434" s="3"/>
      <c r="HA434" s="3"/>
      <c r="HB434" s="3"/>
      <c r="HC434" s="3"/>
      <c r="HD434" s="3"/>
      <c r="HE434" s="3"/>
      <c r="HF434" s="3"/>
      <c r="HG434" s="3"/>
      <c r="HH434" s="3"/>
      <c r="HI434" s="3"/>
      <c r="HJ434" s="3"/>
      <c r="HK434" s="3"/>
      <c r="HL434" s="3"/>
      <c r="HM434" s="3"/>
      <c r="HN434" s="3"/>
      <c r="HO434" s="3"/>
      <c r="HP434" s="3"/>
      <c r="HQ434" s="3"/>
      <c r="HR434" s="3"/>
      <c r="HS434" s="3"/>
      <c r="HT434" s="3"/>
      <c r="HU434" s="3"/>
      <c r="HV434" s="3"/>
      <c r="HW434" s="3"/>
      <c r="HX434" s="3"/>
      <c r="HY434" s="3"/>
      <c r="HZ434" s="3"/>
      <c r="IA434" s="3"/>
      <c r="IB434" s="3"/>
      <c r="IC434" s="3"/>
      <c r="ID434" s="3"/>
      <c r="IE434" s="3"/>
      <c r="IF434" s="3"/>
      <c r="IG434" s="3"/>
      <c r="IH434" s="3"/>
      <c r="II434" s="3"/>
      <c r="IJ434" s="3"/>
      <c r="IK434" s="3"/>
      <c r="IL434" s="3"/>
      <c r="IM434" s="3"/>
      <c r="IN434" s="3"/>
      <c r="IO434" s="3"/>
      <c r="IP434" s="3"/>
      <c r="IQ434" s="3"/>
      <c r="IR434" s="3"/>
      <c r="IS434" s="3"/>
      <c r="IT434" s="3"/>
      <c r="IU434" s="3"/>
      <c r="IV434" s="3"/>
      <c r="IW434" s="3"/>
      <c r="IX434" s="3"/>
      <c r="IY434" s="3"/>
      <c r="IZ434" s="3"/>
      <c r="JA434" s="3"/>
      <c r="JB434" s="3"/>
      <c r="JC434" s="3"/>
      <c r="JD434" s="3"/>
      <c r="JE434" s="3"/>
      <c r="JF434" s="3"/>
      <c r="JG434" s="3"/>
      <c r="JH434" s="3"/>
      <c r="JI434" s="3"/>
      <c r="JJ434" s="3"/>
      <c r="JK434" s="3"/>
      <c r="JL434" s="3"/>
      <c r="JM434" s="3"/>
      <c r="JN434" s="3"/>
      <c r="JO434" s="3"/>
      <c r="JP434" s="3"/>
      <c r="JQ434" s="3"/>
      <c r="JR434" s="3"/>
      <c r="JS434" s="3"/>
      <c r="JT434" s="3"/>
      <c r="JU434" s="3"/>
      <c r="JV434" s="3"/>
      <c r="JW434" s="3"/>
      <c r="JX434" s="3"/>
      <c r="JY434" s="3"/>
      <c r="JZ434" s="3"/>
      <c r="KA434" s="3"/>
      <c r="KB434" s="3"/>
      <c r="KC434" s="3"/>
      <c r="KD434" s="3"/>
      <c r="KE434" s="3"/>
      <c r="KF434" s="3"/>
      <c r="KG434" s="3"/>
      <c r="KH434" s="3"/>
      <c r="KI434" s="3"/>
      <c r="KJ434" s="3"/>
      <c r="KK434" s="3"/>
      <c r="KL434" s="3"/>
      <c r="KM434" s="3"/>
      <c r="KN434" s="3"/>
      <c r="KO434" s="3"/>
      <c r="KP434" s="3"/>
      <c r="KQ434" s="3"/>
      <c r="KR434" s="3"/>
      <c r="KS434" s="3"/>
      <c r="KT434" s="3"/>
      <c r="KU434" s="3"/>
      <c r="KV434" s="3"/>
      <c r="KW434" s="3"/>
      <c r="KX434" s="3"/>
      <c r="KY434" s="3"/>
      <c r="KZ434" s="3"/>
      <c r="LA434" s="3"/>
      <c r="LB434" s="3"/>
      <c r="LC434" s="3"/>
      <c r="LD434" s="3"/>
      <c r="LE434" s="3"/>
      <c r="LF434" s="3"/>
      <c r="LG434" s="3"/>
      <c r="LH434" s="3"/>
      <c r="LI434" s="3"/>
      <c r="LJ434" s="3"/>
      <c r="LK434" s="3"/>
      <c r="LL434" s="3"/>
      <c r="LM434" s="3"/>
      <c r="LN434" s="3"/>
      <c r="LO434" s="3"/>
      <c r="LP434" s="3"/>
      <c r="LQ434" s="3"/>
      <c r="LR434" s="3"/>
      <c r="LS434" s="3"/>
      <c r="LT434" s="3"/>
      <c r="LU434" s="3"/>
      <c r="LV434" s="3"/>
      <c r="LW434" s="3"/>
      <c r="LX434" s="3"/>
      <c r="LY434" s="3"/>
      <c r="LZ434" s="3"/>
      <c r="MA434" s="3"/>
      <c r="MB434" s="3"/>
      <c r="MC434" s="3"/>
      <c r="MD434" s="3"/>
      <c r="ME434" s="3"/>
      <c r="MF434" s="3"/>
      <c r="MG434" s="3"/>
      <c r="MH434" s="3"/>
      <c r="MI434" s="3"/>
      <c r="MJ434" s="3"/>
      <c r="MK434" s="3"/>
      <c r="ML434" s="3"/>
      <c r="MM434" s="3"/>
      <c r="MN434" s="3"/>
      <c r="MO434" s="3"/>
      <c r="MP434" s="3"/>
      <c r="MQ434" s="3"/>
      <c r="MR434" s="3"/>
      <c r="MS434" s="3"/>
      <c r="MT434" s="3"/>
      <c r="MU434" s="3"/>
      <c r="MV434" s="3"/>
      <c r="MW434" s="3"/>
      <c r="MX434" s="3"/>
      <c r="MY434" s="3"/>
      <c r="MZ434" s="3"/>
      <c r="NA434" s="3"/>
      <c r="NB434" s="3"/>
      <c r="NC434" s="3"/>
      <c r="ND434" s="3"/>
      <c r="NE434" s="3"/>
      <c r="NF434" s="3"/>
      <c r="NG434" s="3"/>
      <c r="NH434" s="3"/>
      <c r="NI434" s="3"/>
      <c r="NJ434" s="3"/>
      <c r="NK434" s="3"/>
      <c r="NL434" s="3"/>
      <c r="NM434" s="3"/>
      <c r="NN434" s="3"/>
      <c r="NO434" s="3"/>
      <c r="NP434" s="3"/>
      <c r="NQ434" s="3"/>
      <c r="NR434" s="3"/>
      <c r="NS434" s="3"/>
      <c r="NT434" s="3"/>
      <c r="NU434" s="3"/>
      <c r="NV434" s="3"/>
      <c r="NW434" s="3"/>
      <c r="NX434" s="3"/>
      <c r="NY434" s="3"/>
      <c r="NZ434" s="3"/>
      <c r="OA434" s="3"/>
      <c r="OB434" s="3"/>
      <c r="OC434" s="3"/>
      <c r="OD434" s="3"/>
      <c r="OE434" s="3"/>
      <c r="OF434" s="3"/>
      <c r="OG434" s="3"/>
      <c r="OH434" s="3"/>
      <c r="OI434" s="3"/>
      <c r="OJ434" s="3"/>
      <c r="OK434" s="3"/>
      <c r="OL434" s="3"/>
      <c r="OM434" s="3"/>
      <c r="ON434" s="3"/>
      <c r="OO434" s="3"/>
      <c r="OP434" s="3"/>
      <c r="OQ434" s="3"/>
      <c r="OR434" s="3"/>
      <c r="OS434" s="3"/>
      <c r="OT434" s="3"/>
      <c r="OU434" s="3"/>
      <c r="OV434" s="3"/>
      <c r="OW434" s="3"/>
      <c r="OX434" s="3"/>
      <c r="OY434" s="3"/>
      <c r="OZ434" s="3"/>
      <c r="PA434" s="3"/>
      <c r="PB434" s="3"/>
      <c r="PC434" s="3"/>
      <c r="PD434" s="3"/>
      <c r="PE434" s="3"/>
    </row>
    <row r="435" spans="1:421" s="469" customFormat="1" ht="111" customHeight="1">
      <c r="A435" s="677">
        <v>94</v>
      </c>
      <c r="B435" s="600">
        <v>7000024508</v>
      </c>
      <c r="C435" s="600">
        <v>2570</v>
      </c>
      <c r="D435" s="600">
        <v>150</v>
      </c>
      <c r="E435" s="600">
        <v>60</v>
      </c>
      <c r="F435" s="600" t="s">
        <v>529</v>
      </c>
      <c r="G435" s="599">
        <v>100001270</v>
      </c>
      <c r="H435" s="321"/>
      <c r="I435" s="322"/>
      <c r="J435" s="321"/>
      <c r="K435" s="320"/>
      <c r="L435" s="600" t="s">
        <v>626</v>
      </c>
      <c r="M435" s="600" t="s">
        <v>219</v>
      </c>
      <c r="N435" s="600">
        <v>397</v>
      </c>
      <c r="O435" s="465"/>
      <c r="P435" s="601">
        <v>18</v>
      </c>
      <c r="Q435" s="318" t="str">
        <f t="shared" ref="Q435:Q454" si="73">IF(O435=0, "INCLUDED", IF(ISERROR(O435*N435), O435, O435*N435))</f>
        <v>INCLUDED</v>
      </c>
      <c r="R435" s="318" t="str">
        <f t="shared" si="63"/>
        <v>INCLUDED</v>
      </c>
      <c r="S435" s="318" t="str">
        <f t="shared" ref="S435:S454" si="74">IF(O435=0,"INCLUDED",IF(ISERROR(R435+Q435),Q435,(Q435+R435)))</f>
        <v>INCLUDED</v>
      </c>
      <c r="T435" s="466">
        <f t="shared" si="64"/>
        <v>0</v>
      </c>
      <c r="U435" s="300">
        <f t="shared" si="65"/>
        <v>0</v>
      </c>
      <c r="V435" s="371">
        <f>Discount!$J$36</f>
        <v>0</v>
      </c>
      <c r="W435" s="300">
        <f t="shared" si="66"/>
        <v>0</v>
      </c>
      <c r="X435" s="301">
        <f t="shared" si="67"/>
        <v>0</v>
      </c>
      <c r="Y435" s="467">
        <f t="shared" si="68"/>
        <v>0</v>
      </c>
      <c r="Z435" s="546">
        <f t="shared" si="69"/>
        <v>0</v>
      </c>
      <c r="AA435" s="467">
        <f t="shared" si="70"/>
        <v>0</v>
      </c>
      <c r="AB435" s="468">
        <f t="shared" si="71"/>
        <v>0</v>
      </c>
      <c r="AC435" s="467">
        <f t="shared" si="72"/>
        <v>0</v>
      </c>
      <c r="AD435" s="468"/>
      <c r="AE435" s="550"/>
      <c r="AF435" s="6"/>
      <c r="AG435" s="6"/>
      <c r="AH435" s="6"/>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c r="FN435" s="3"/>
      <c r="FO435" s="3"/>
      <c r="FP435" s="3"/>
      <c r="FQ435" s="3"/>
      <c r="FR435" s="3"/>
      <c r="FS435" s="3"/>
      <c r="FT435" s="3"/>
      <c r="FU435" s="3"/>
      <c r="FV435" s="3"/>
      <c r="FW435" s="3"/>
      <c r="FX435" s="3"/>
      <c r="FY435" s="3"/>
      <c r="FZ435" s="3"/>
      <c r="GA435" s="3"/>
      <c r="GB435" s="3"/>
      <c r="GC435" s="3"/>
      <c r="GD435" s="3"/>
      <c r="GE435" s="3"/>
      <c r="GF435" s="3"/>
      <c r="GG435" s="3"/>
      <c r="GH435" s="3"/>
      <c r="GI435" s="3"/>
      <c r="GJ435" s="3"/>
      <c r="GK435" s="3"/>
      <c r="GL435" s="3"/>
      <c r="GM435" s="3"/>
      <c r="GN435" s="3"/>
      <c r="GO435" s="3"/>
      <c r="GP435" s="3"/>
      <c r="GQ435" s="3"/>
      <c r="GR435" s="3"/>
      <c r="GS435" s="3"/>
      <c r="GT435" s="3"/>
      <c r="GU435" s="3"/>
      <c r="GV435" s="3"/>
      <c r="GW435" s="3"/>
      <c r="GX435" s="3"/>
      <c r="GY435" s="3"/>
      <c r="GZ435" s="3"/>
      <c r="HA435" s="3"/>
      <c r="HB435" s="3"/>
      <c r="HC435" s="3"/>
      <c r="HD435" s="3"/>
      <c r="HE435" s="3"/>
      <c r="HF435" s="3"/>
      <c r="HG435" s="3"/>
      <c r="HH435" s="3"/>
      <c r="HI435" s="3"/>
      <c r="HJ435" s="3"/>
      <c r="HK435" s="3"/>
      <c r="HL435" s="3"/>
      <c r="HM435" s="3"/>
      <c r="HN435" s="3"/>
      <c r="HO435" s="3"/>
      <c r="HP435" s="3"/>
      <c r="HQ435" s="3"/>
      <c r="HR435" s="3"/>
      <c r="HS435" s="3"/>
      <c r="HT435" s="3"/>
      <c r="HU435" s="3"/>
      <c r="HV435" s="3"/>
      <c r="HW435" s="3"/>
      <c r="HX435" s="3"/>
      <c r="HY435" s="3"/>
      <c r="HZ435" s="3"/>
      <c r="IA435" s="3"/>
      <c r="IB435" s="3"/>
      <c r="IC435" s="3"/>
      <c r="ID435" s="3"/>
      <c r="IE435" s="3"/>
      <c r="IF435" s="3"/>
      <c r="IG435" s="3"/>
      <c r="IH435" s="3"/>
      <c r="II435" s="3"/>
      <c r="IJ435" s="3"/>
      <c r="IK435" s="3"/>
      <c r="IL435" s="3"/>
      <c r="IM435" s="3"/>
      <c r="IN435" s="3"/>
      <c r="IO435" s="3"/>
      <c r="IP435" s="3"/>
      <c r="IQ435" s="3"/>
      <c r="IR435" s="3"/>
      <c r="IS435" s="3"/>
      <c r="IT435" s="3"/>
      <c r="IU435" s="3"/>
      <c r="IV435" s="3"/>
      <c r="IW435" s="3"/>
      <c r="IX435" s="3"/>
      <c r="IY435" s="3"/>
      <c r="IZ435" s="3"/>
      <c r="JA435" s="3"/>
      <c r="JB435" s="3"/>
      <c r="JC435" s="3"/>
      <c r="JD435" s="3"/>
      <c r="JE435" s="3"/>
      <c r="JF435" s="3"/>
      <c r="JG435" s="3"/>
      <c r="JH435" s="3"/>
      <c r="JI435" s="3"/>
      <c r="JJ435" s="3"/>
      <c r="JK435" s="3"/>
      <c r="JL435" s="3"/>
      <c r="JM435" s="3"/>
      <c r="JN435" s="3"/>
      <c r="JO435" s="3"/>
      <c r="JP435" s="3"/>
      <c r="JQ435" s="3"/>
      <c r="JR435" s="3"/>
      <c r="JS435" s="3"/>
      <c r="JT435" s="3"/>
      <c r="JU435" s="3"/>
      <c r="JV435" s="3"/>
      <c r="JW435" s="3"/>
      <c r="JX435" s="3"/>
      <c r="JY435" s="3"/>
      <c r="JZ435" s="3"/>
      <c r="KA435" s="3"/>
      <c r="KB435" s="3"/>
      <c r="KC435" s="3"/>
      <c r="KD435" s="3"/>
      <c r="KE435" s="3"/>
      <c r="KF435" s="3"/>
      <c r="KG435" s="3"/>
      <c r="KH435" s="3"/>
      <c r="KI435" s="3"/>
      <c r="KJ435" s="3"/>
      <c r="KK435" s="3"/>
      <c r="KL435" s="3"/>
      <c r="KM435" s="3"/>
      <c r="KN435" s="3"/>
      <c r="KO435" s="3"/>
      <c r="KP435" s="3"/>
      <c r="KQ435" s="3"/>
      <c r="KR435" s="3"/>
      <c r="KS435" s="3"/>
      <c r="KT435" s="3"/>
      <c r="KU435" s="3"/>
      <c r="KV435" s="3"/>
      <c r="KW435" s="3"/>
      <c r="KX435" s="3"/>
      <c r="KY435" s="3"/>
      <c r="KZ435" s="3"/>
      <c r="LA435" s="3"/>
      <c r="LB435" s="3"/>
      <c r="LC435" s="3"/>
      <c r="LD435" s="3"/>
      <c r="LE435" s="3"/>
      <c r="LF435" s="3"/>
      <c r="LG435" s="3"/>
      <c r="LH435" s="3"/>
      <c r="LI435" s="3"/>
      <c r="LJ435" s="3"/>
      <c r="LK435" s="3"/>
      <c r="LL435" s="3"/>
      <c r="LM435" s="3"/>
      <c r="LN435" s="3"/>
      <c r="LO435" s="3"/>
      <c r="LP435" s="3"/>
      <c r="LQ435" s="3"/>
      <c r="LR435" s="3"/>
      <c r="LS435" s="3"/>
      <c r="LT435" s="3"/>
      <c r="LU435" s="3"/>
      <c r="LV435" s="3"/>
      <c r="LW435" s="3"/>
      <c r="LX435" s="3"/>
      <c r="LY435" s="3"/>
      <c r="LZ435" s="3"/>
      <c r="MA435" s="3"/>
      <c r="MB435" s="3"/>
      <c r="MC435" s="3"/>
      <c r="MD435" s="3"/>
      <c r="ME435" s="3"/>
      <c r="MF435" s="3"/>
      <c r="MG435" s="3"/>
      <c r="MH435" s="3"/>
      <c r="MI435" s="3"/>
      <c r="MJ435" s="3"/>
      <c r="MK435" s="3"/>
      <c r="ML435" s="3"/>
      <c r="MM435" s="3"/>
      <c r="MN435" s="3"/>
      <c r="MO435" s="3"/>
      <c r="MP435" s="3"/>
      <c r="MQ435" s="3"/>
      <c r="MR435" s="3"/>
      <c r="MS435" s="3"/>
      <c r="MT435" s="3"/>
      <c r="MU435" s="3"/>
      <c r="MV435" s="3"/>
      <c r="MW435" s="3"/>
      <c r="MX435" s="3"/>
      <c r="MY435" s="3"/>
      <c r="MZ435" s="3"/>
      <c r="NA435" s="3"/>
      <c r="NB435" s="3"/>
      <c r="NC435" s="3"/>
      <c r="ND435" s="3"/>
      <c r="NE435" s="3"/>
      <c r="NF435" s="3"/>
      <c r="NG435" s="3"/>
      <c r="NH435" s="3"/>
      <c r="NI435" s="3"/>
      <c r="NJ435" s="3"/>
      <c r="NK435" s="3"/>
      <c r="NL435" s="3"/>
      <c r="NM435" s="3"/>
      <c r="NN435" s="3"/>
      <c r="NO435" s="3"/>
      <c r="NP435" s="3"/>
      <c r="NQ435" s="3"/>
      <c r="NR435" s="3"/>
      <c r="NS435" s="3"/>
      <c r="NT435" s="3"/>
      <c r="NU435" s="3"/>
      <c r="NV435" s="3"/>
      <c r="NW435" s="3"/>
      <c r="NX435" s="3"/>
      <c r="NY435" s="3"/>
      <c r="NZ435" s="3"/>
      <c r="OA435" s="3"/>
      <c r="OB435" s="3"/>
      <c r="OC435" s="3"/>
      <c r="OD435" s="3"/>
      <c r="OE435" s="3"/>
      <c r="OF435" s="3"/>
      <c r="OG435" s="3"/>
      <c r="OH435" s="3"/>
      <c r="OI435" s="3"/>
      <c r="OJ435" s="3"/>
      <c r="OK435" s="3"/>
      <c r="OL435" s="3"/>
      <c r="OM435" s="3"/>
      <c r="ON435" s="3"/>
      <c r="OO435" s="3"/>
      <c r="OP435" s="3"/>
      <c r="OQ435" s="3"/>
      <c r="OR435" s="3"/>
      <c r="OS435" s="3"/>
      <c r="OT435" s="3"/>
      <c r="OU435" s="3"/>
      <c r="OV435" s="3"/>
      <c r="OW435" s="3"/>
      <c r="OX435" s="3"/>
      <c r="OY435" s="3"/>
      <c r="OZ435" s="3"/>
      <c r="PA435" s="3"/>
      <c r="PB435" s="3"/>
      <c r="PC435" s="3"/>
      <c r="PD435" s="3"/>
      <c r="PE435" s="3"/>
    </row>
    <row r="436" spans="1:421" s="469" customFormat="1" ht="111" customHeight="1">
      <c r="A436" s="677">
        <v>95</v>
      </c>
      <c r="B436" s="600">
        <v>7000024508</v>
      </c>
      <c r="C436" s="600">
        <v>2570</v>
      </c>
      <c r="D436" s="600">
        <v>150</v>
      </c>
      <c r="E436" s="600">
        <v>70</v>
      </c>
      <c r="F436" s="600" t="s">
        <v>529</v>
      </c>
      <c r="G436" s="599">
        <v>100001269</v>
      </c>
      <c r="H436" s="321"/>
      <c r="I436" s="322"/>
      <c r="J436" s="321"/>
      <c r="K436" s="320"/>
      <c r="L436" s="600" t="s">
        <v>627</v>
      </c>
      <c r="M436" s="600" t="s">
        <v>219</v>
      </c>
      <c r="N436" s="600">
        <v>44</v>
      </c>
      <c r="O436" s="465"/>
      <c r="P436" s="601">
        <v>18</v>
      </c>
      <c r="Q436" s="318" t="str">
        <f t="shared" si="73"/>
        <v>INCLUDED</v>
      </c>
      <c r="R436" s="318" t="str">
        <f t="shared" si="63"/>
        <v>INCLUDED</v>
      </c>
      <c r="S436" s="318" t="str">
        <f t="shared" si="74"/>
        <v>INCLUDED</v>
      </c>
      <c r="T436" s="466">
        <f t="shared" si="64"/>
        <v>0</v>
      </c>
      <c r="U436" s="300">
        <f t="shared" si="65"/>
        <v>0</v>
      </c>
      <c r="V436" s="371">
        <f>Discount!$J$36</f>
        <v>0</v>
      </c>
      <c r="W436" s="300">
        <f t="shared" si="66"/>
        <v>0</v>
      </c>
      <c r="X436" s="301">
        <f t="shared" si="67"/>
        <v>0</v>
      </c>
      <c r="Y436" s="467">
        <f t="shared" si="68"/>
        <v>0</v>
      </c>
      <c r="Z436" s="546">
        <f t="shared" si="69"/>
        <v>0</v>
      </c>
      <c r="AA436" s="467">
        <f t="shared" si="70"/>
        <v>0</v>
      </c>
      <c r="AB436" s="468">
        <f t="shared" si="71"/>
        <v>0</v>
      </c>
      <c r="AC436" s="467">
        <f t="shared" si="72"/>
        <v>0</v>
      </c>
      <c r="AD436" s="468"/>
      <c r="AE436" s="550"/>
      <c r="AF436" s="6"/>
      <c r="AG436" s="6"/>
      <c r="AH436" s="6"/>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c r="FN436" s="3"/>
      <c r="FO436" s="3"/>
      <c r="FP436" s="3"/>
      <c r="FQ436" s="3"/>
      <c r="FR436" s="3"/>
      <c r="FS436" s="3"/>
      <c r="FT436" s="3"/>
      <c r="FU436" s="3"/>
      <c r="FV436" s="3"/>
      <c r="FW436" s="3"/>
      <c r="FX436" s="3"/>
      <c r="FY436" s="3"/>
      <c r="FZ436" s="3"/>
      <c r="GA436" s="3"/>
      <c r="GB436" s="3"/>
      <c r="GC436" s="3"/>
      <c r="GD436" s="3"/>
      <c r="GE436" s="3"/>
      <c r="GF436" s="3"/>
      <c r="GG436" s="3"/>
      <c r="GH436" s="3"/>
      <c r="GI436" s="3"/>
      <c r="GJ436" s="3"/>
      <c r="GK436" s="3"/>
      <c r="GL436" s="3"/>
      <c r="GM436" s="3"/>
      <c r="GN436" s="3"/>
      <c r="GO436" s="3"/>
      <c r="GP436" s="3"/>
      <c r="GQ436" s="3"/>
      <c r="GR436" s="3"/>
      <c r="GS436" s="3"/>
      <c r="GT436" s="3"/>
      <c r="GU436" s="3"/>
      <c r="GV436" s="3"/>
      <c r="GW436" s="3"/>
      <c r="GX436" s="3"/>
      <c r="GY436" s="3"/>
      <c r="GZ436" s="3"/>
      <c r="HA436" s="3"/>
      <c r="HB436" s="3"/>
      <c r="HC436" s="3"/>
      <c r="HD436" s="3"/>
      <c r="HE436" s="3"/>
      <c r="HF436" s="3"/>
      <c r="HG436" s="3"/>
      <c r="HH436" s="3"/>
      <c r="HI436" s="3"/>
      <c r="HJ436" s="3"/>
      <c r="HK436" s="3"/>
      <c r="HL436" s="3"/>
      <c r="HM436" s="3"/>
      <c r="HN436" s="3"/>
      <c r="HO436" s="3"/>
      <c r="HP436" s="3"/>
      <c r="HQ436" s="3"/>
      <c r="HR436" s="3"/>
      <c r="HS436" s="3"/>
      <c r="HT436" s="3"/>
      <c r="HU436" s="3"/>
      <c r="HV436" s="3"/>
      <c r="HW436" s="3"/>
      <c r="HX436" s="3"/>
      <c r="HY436" s="3"/>
      <c r="HZ436" s="3"/>
      <c r="IA436" s="3"/>
      <c r="IB436" s="3"/>
      <c r="IC436" s="3"/>
      <c r="ID436" s="3"/>
      <c r="IE436" s="3"/>
      <c r="IF436" s="3"/>
      <c r="IG436" s="3"/>
      <c r="IH436" s="3"/>
      <c r="II436" s="3"/>
      <c r="IJ436" s="3"/>
      <c r="IK436" s="3"/>
      <c r="IL436" s="3"/>
      <c r="IM436" s="3"/>
      <c r="IN436" s="3"/>
      <c r="IO436" s="3"/>
      <c r="IP436" s="3"/>
      <c r="IQ436" s="3"/>
      <c r="IR436" s="3"/>
      <c r="IS436" s="3"/>
      <c r="IT436" s="3"/>
      <c r="IU436" s="3"/>
      <c r="IV436" s="3"/>
      <c r="IW436" s="3"/>
      <c r="IX436" s="3"/>
      <c r="IY436" s="3"/>
      <c r="IZ436" s="3"/>
      <c r="JA436" s="3"/>
      <c r="JB436" s="3"/>
      <c r="JC436" s="3"/>
      <c r="JD436" s="3"/>
      <c r="JE436" s="3"/>
      <c r="JF436" s="3"/>
      <c r="JG436" s="3"/>
      <c r="JH436" s="3"/>
      <c r="JI436" s="3"/>
      <c r="JJ436" s="3"/>
      <c r="JK436" s="3"/>
      <c r="JL436" s="3"/>
      <c r="JM436" s="3"/>
      <c r="JN436" s="3"/>
      <c r="JO436" s="3"/>
      <c r="JP436" s="3"/>
      <c r="JQ436" s="3"/>
      <c r="JR436" s="3"/>
      <c r="JS436" s="3"/>
      <c r="JT436" s="3"/>
      <c r="JU436" s="3"/>
      <c r="JV436" s="3"/>
      <c r="JW436" s="3"/>
      <c r="JX436" s="3"/>
      <c r="JY436" s="3"/>
      <c r="JZ436" s="3"/>
      <c r="KA436" s="3"/>
      <c r="KB436" s="3"/>
      <c r="KC436" s="3"/>
      <c r="KD436" s="3"/>
      <c r="KE436" s="3"/>
      <c r="KF436" s="3"/>
      <c r="KG436" s="3"/>
      <c r="KH436" s="3"/>
      <c r="KI436" s="3"/>
      <c r="KJ436" s="3"/>
      <c r="KK436" s="3"/>
      <c r="KL436" s="3"/>
      <c r="KM436" s="3"/>
      <c r="KN436" s="3"/>
      <c r="KO436" s="3"/>
      <c r="KP436" s="3"/>
      <c r="KQ436" s="3"/>
      <c r="KR436" s="3"/>
      <c r="KS436" s="3"/>
      <c r="KT436" s="3"/>
      <c r="KU436" s="3"/>
      <c r="KV436" s="3"/>
      <c r="KW436" s="3"/>
      <c r="KX436" s="3"/>
      <c r="KY436" s="3"/>
      <c r="KZ436" s="3"/>
      <c r="LA436" s="3"/>
      <c r="LB436" s="3"/>
      <c r="LC436" s="3"/>
      <c r="LD436" s="3"/>
      <c r="LE436" s="3"/>
      <c r="LF436" s="3"/>
      <c r="LG436" s="3"/>
      <c r="LH436" s="3"/>
      <c r="LI436" s="3"/>
      <c r="LJ436" s="3"/>
      <c r="LK436" s="3"/>
      <c r="LL436" s="3"/>
      <c r="LM436" s="3"/>
      <c r="LN436" s="3"/>
      <c r="LO436" s="3"/>
      <c r="LP436" s="3"/>
      <c r="LQ436" s="3"/>
      <c r="LR436" s="3"/>
      <c r="LS436" s="3"/>
      <c r="LT436" s="3"/>
      <c r="LU436" s="3"/>
      <c r="LV436" s="3"/>
      <c r="LW436" s="3"/>
      <c r="LX436" s="3"/>
      <c r="LY436" s="3"/>
      <c r="LZ436" s="3"/>
      <c r="MA436" s="3"/>
      <c r="MB436" s="3"/>
      <c r="MC436" s="3"/>
      <c r="MD436" s="3"/>
      <c r="ME436" s="3"/>
      <c r="MF436" s="3"/>
      <c r="MG436" s="3"/>
      <c r="MH436" s="3"/>
      <c r="MI436" s="3"/>
      <c r="MJ436" s="3"/>
      <c r="MK436" s="3"/>
      <c r="ML436" s="3"/>
      <c r="MM436" s="3"/>
      <c r="MN436" s="3"/>
      <c r="MO436" s="3"/>
      <c r="MP436" s="3"/>
      <c r="MQ436" s="3"/>
      <c r="MR436" s="3"/>
      <c r="MS436" s="3"/>
      <c r="MT436" s="3"/>
      <c r="MU436" s="3"/>
      <c r="MV436" s="3"/>
      <c r="MW436" s="3"/>
      <c r="MX436" s="3"/>
      <c r="MY436" s="3"/>
      <c r="MZ436" s="3"/>
      <c r="NA436" s="3"/>
      <c r="NB436" s="3"/>
      <c r="NC436" s="3"/>
      <c r="ND436" s="3"/>
      <c r="NE436" s="3"/>
      <c r="NF436" s="3"/>
      <c r="NG436" s="3"/>
      <c r="NH436" s="3"/>
      <c r="NI436" s="3"/>
      <c r="NJ436" s="3"/>
      <c r="NK436" s="3"/>
      <c r="NL436" s="3"/>
      <c r="NM436" s="3"/>
      <c r="NN436" s="3"/>
      <c r="NO436" s="3"/>
      <c r="NP436" s="3"/>
      <c r="NQ436" s="3"/>
      <c r="NR436" s="3"/>
      <c r="NS436" s="3"/>
      <c r="NT436" s="3"/>
      <c r="NU436" s="3"/>
      <c r="NV436" s="3"/>
      <c r="NW436" s="3"/>
      <c r="NX436" s="3"/>
      <c r="NY436" s="3"/>
      <c r="NZ436" s="3"/>
      <c r="OA436" s="3"/>
      <c r="OB436" s="3"/>
      <c r="OC436" s="3"/>
      <c r="OD436" s="3"/>
      <c r="OE436" s="3"/>
      <c r="OF436" s="3"/>
      <c r="OG436" s="3"/>
      <c r="OH436" s="3"/>
      <c r="OI436" s="3"/>
      <c r="OJ436" s="3"/>
      <c r="OK436" s="3"/>
      <c r="OL436" s="3"/>
      <c r="OM436" s="3"/>
      <c r="ON436" s="3"/>
      <c r="OO436" s="3"/>
      <c r="OP436" s="3"/>
      <c r="OQ436" s="3"/>
      <c r="OR436" s="3"/>
      <c r="OS436" s="3"/>
      <c r="OT436" s="3"/>
      <c r="OU436" s="3"/>
      <c r="OV436" s="3"/>
      <c r="OW436" s="3"/>
      <c r="OX436" s="3"/>
      <c r="OY436" s="3"/>
      <c r="OZ436" s="3"/>
      <c r="PA436" s="3"/>
      <c r="PB436" s="3"/>
      <c r="PC436" s="3"/>
      <c r="PD436" s="3"/>
      <c r="PE436" s="3"/>
    </row>
    <row r="437" spans="1:421" s="469" customFormat="1" ht="111" customHeight="1">
      <c r="A437" s="677">
        <v>96</v>
      </c>
      <c r="B437" s="600">
        <v>7000024508</v>
      </c>
      <c r="C437" s="600">
        <v>2580</v>
      </c>
      <c r="D437" s="600">
        <v>160</v>
      </c>
      <c r="E437" s="600">
        <v>10</v>
      </c>
      <c r="F437" s="600" t="s">
        <v>530</v>
      </c>
      <c r="G437" s="599">
        <v>100001274</v>
      </c>
      <c r="H437" s="321"/>
      <c r="I437" s="322"/>
      <c r="J437" s="321"/>
      <c r="K437" s="320"/>
      <c r="L437" s="600" t="s">
        <v>628</v>
      </c>
      <c r="M437" s="600" t="s">
        <v>219</v>
      </c>
      <c r="N437" s="600">
        <v>490</v>
      </c>
      <c r="O437" s="465"/>
      <c r="P437" s="601">
        <v>18</v>
      </c>
      <c r="Q437" s="318" t="str">
        <f t="shared" si="73"/>
        <v>INCLUDED</v>
      </c>
      <c r="R437" s="318" t="str">
        <f t="shared" si="63"/>
        <v>INCLUDED</v>
      </c>
      <c r="S437" s="318" t="str">
        <f t="shared" si="74"/>
        <v>INCLUDED</v>
      </c>
      <c r="T437" s="466">
        <f t="shared" si="64"/>
        <v>0</v>
      </c>
      <c r="U437" s="300">
        <f t="shared" si="65"/>
        <v>0</v>
      </c>
      <c r="V437" s="371">
        <f>Discount!$J$36</f>
        <v>0</v>
      </c>
      <c r="W437" s="300">
        <f t="shared" si="66"/>
        <v>0</v>
      </c>
      <c r="X437" s="301">
        <f t="shared" si="67"/>
        <v>0</v>
      </c>
      <c r="Y437" s="467">
        <f t="shared" si="68"/>
        <v>0</v>
      </c>
      <c r="Z437" s="546">
        <f t="shared" si="69"/>
        <v>0</v>
      </c>
      <c r="AA437" s="467">
        <f t="shared" si="70"/>
        <v>0</v>
      </c>
      <c r="AB437" s="468">
        <f t="shared" si="71"/>
        <v>0</v>
      </c>
      <c r="AC437" s="467">
        <f t="shared" si="72"/>
        <v>0</v>
      </c>
      <c r="AD437" s="468"/>
      <c r="AE437" s="550"/>
      <c r="AF437" s="6"/>
      <c r="AG437" s="6"/>
      <c r="AH437" s="6"/>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c r="FN437" s="3"/>
      <c r="FO437" s="3"/>
      <c r="FP437" s="3"/>
      <c r="FQ437" s="3"/>
      <c r="FR437" s="3"/>
      <c r="FS437" s="3"/>
      <c r="FT437" s="3"/>
      <c r="FU437" s="3"/>
      <c r="FV437" s="3"/>
      <c r="FW437" s="3"/>
      <c r="FX437" s="3"/>
      <c r="FY437" s="3"/>
      <c r="FZ437" s="3"/>
      <c r="GA437" s="3"/>
      <c r="GB437" s="3"/>
      <c r="GC437" s="3"/>
      <c r="GD437" s="3"/>
      <c r="GE437" s="3"/>
      <c r="GF437" s="3"/>
      <c r="GG437" s="3"/>
      <c r="GH437" s="3"/>
      <c r="GI437" s="3"/>
      <c r="GJ437" s="3"/>
      <c r="GK437" s="3"/>
      <c r="GL437" s="3"/>
      <c r="GM437" s="3"/>
      <c r="GN437" s="3"/>
      <c r="GO437" s="3"/>
      <c r="GP437" s="3"/>
      <c r="GQ437" s="3"/>
      <c r="GR437" s="3"/>
      <c r="GS437" s="3"/>
      <c r="GT437" s="3"/>
      <c r="GU437" s="3"/>
      <c r="GV437" s="3"/>
      <c r="GW437" s="3"/>
      <c r="GX437" s="3"/>
      <c r="GY437" s="3"/>
      <c r="GZ437" s="3"/>
      <c r="HA437" s="3"/>
      <c r="HB437" s="3"/>
      <c r="HC437" s="3"/>
      <c r="HD437" s="3"/>
      <c r="HE437" s="3"/>
      <c r="HF437" s="3"/>
      <c r="HG437" s="3"/>
      <c r="HH437" s="3"/>
      <c r="HI437" s="3"/>
      <c r="HJ437" s="3"/>
      <c r="HK437" s="3"/>
      <c r="HL437" s="3"/>
      <c r="HM437" s="3"/>
      <c r="HN437" s="3"/>
      <c r="HO437" s="3"/>
      <c r="HP437" s="3"/>
      <c r="HQ437" s="3"/>
      <c r="HR437" s="3"/>
      <c r="HS437" s="3"/>
      <c r="HT437" s="3"/>
      <c r="HU437" s="3"/>
      <c r="HV437" s="3"/>
      <c r="HW437" s="3"/>
      <c r="HX437" s="3"/>
      <c r="HY437" s="3"/>
      <c r="HZ437" s="3"/>
      <c r="IA437" s="3"/>
      <c r="IB437" s="3"/>
      <c r="IC437" s="3"/>
      <c r="ID437" s="3"/>
      <c r="IE437" s="3"/>
      <c r="IF437" s="3"/>
      <c r="IG437" s="3"/>
      <c r="IH437" s="3"/>
      <c r="II437" s="3"/>
      <c r="IJ437" s="3"/>
      <c r="IK437" s="3"/>
      <c r="IL437" s="3"/>
      <c r="IM437" s="3"/>
      <c r="IN437" s="3"/>
      <c r="IO437" s="3"/>
      <c r="IP437" s="3"/>
      <c r="IQ437" s="3"/>
      <c r="IR437" s="3"/>
      <c r="IS437" s="3"/>
      <c r="IT437" s="3"/>
      <c r="IU437" s="3"/>
      <c r="IV437" s="3"/>
      <c r="IW437" s="3"/>
      <c r="IX437" s="3"/>
      <c r="IY437" s="3"/>
      <c r="IZ437" s="3"/>
      <c r="JA437" s="3"/>
      <c r="JB437" s="3"/>
      <c r="JC437" s="3"/>
      <c r="JD437" s="3"/>
      <c r="JE437" s="3"/>
      <c r="JF437" s="3"/>
      <c r="JG437" s="3"/>
      <c r="JH437" s="3"/>
      <c r="JI437" s="3"/>
      <c r="JJ437" s="3"/>
      <c r="JK437" s="3"/>
      <c r="JL437" s="3"/>
      <c r="JM437" s="3"/>
      <c r="JN437" s="3"/>
      <c r="JO437" s="3"/>
      <c r="JP437" s="3"/>
      <c r="JQ437" s="3"/>
      <c r="JR437" s="3"/>
      <c r="JS437" s="3"/>
      <c r="JT437" s="3"/>
      <c r="JU437" s="3"/>
      <c r="JV437" s="3"/>
      <c r="JW437" s="3"/>
      <c r="JX437" s="3"/>
      <c r="JY437" s="3"/>
      <c r="JZ437" s="3"/>
      <c r="KA437" s="3"/>
      <c r="KB437" s="3"/>
      <c r="KC437" s="3"/>
      <c r="KD437" s="3"/>
      <c r="KE437" s="3"/>
      <c r="KF437" s="3"/>
      <c r="KG437" s="3"/>
      <c r="KH437" s="3"/>
      <c r="KI437" s="3"/>
      <c r="KJ437" s="3"/>
      <c r="KK437" s="3"/>
      <c r="KL437" s="3"/>
      <c r="KM437" s="3"/>
      <c r="KN437" s="3"/>
      <c r="KO437" s="3"/>
      <c r="KP437" s="3"/>
      <c r="KQ437" s="3"/>
      <c r="KR437" s="3"/>
      <c r="KS437" s="3"/>
      <c r="KT437" s="3"/>
      <c r="KU437" s="3"/>
      <c r="KV437" s="3"/>
      <c r="KW437" s="3"/>
      <c r="KX437" s="3"/>
      <c r="KY437" s="3"/>
      <c r="KZ437" s="3"/>
      <c r="LA437" s="3"/>
      <c r="LB437" s="3"/>
      <c r="LC437" s="3"/>
      <c r="LD437" s="3"/>
      <c r="LE437" s="3"/>
      <c r="LF437" s="3"/>
      <c r="LG437" s="3"/>
      <c r="LH437" s="3"/>
      <c r="LI437" s="3"/>
      <c r="LJ437" s="3"/>
      <c r="LK437" s="3"/>
      <c r="LL437" s="3"/>
      <c r="LM437" s="3"/>
      <c r="LN437" s="3"/>
      <c r="LO437" s="3"/>
      <c r="LP437" s="3"/>
      <c r="LQ437" s="3"/>
      <c r="LR437" s="3"/>
      <c r="LS437" s="3"/>
      <c r="LT437" s="3"/>
      <c r="LU437" s="3"/>
      <c r="LV437" s="3"/>
      <c r="LW437" s="3"/>
      <c r="LX437" s="3"/>
      <c r="LY437" s="3"/>
      <c r="LZ437" s="3"/>
      <c r="MA437" s="3"/>
      <c r="MB437" s="3"/>
      <c r="MC437" s="3"/>
      <c r="MD437" s="3"/>
      <c r="ME437" s="3"/>
      <c r="MF437" s="3"/>
      <c r="MG437" s="3"/>
      <c r="MH437" s="3"/>
      <c r="MI437" s="3"/>
      <c r="MJ437" s="3"/>
      <c r="MK437" s="3"/>
      <c r="ML437" s="3"/>
      <c r="MM437" s="3"/>
      <c r="MN437" s="3"/>
      <c r="MO437" s="3"/>
      <c r="MP437" s="3"/>
      <c r="MQ437" s="3"/>
      <c r="MR437" s="3"/>
      <c r="MS437" s="3"/>
      <c r="MT437" s="3"/>
      <c r="MU437" s="3"/>
      <c r="MV437" s="3"/>
      <c r="MW437" s="3"/>
      <c r="MX437" s="3"/>
      <c r="MY437" s="3"/>
      <c r="MZ437" s="3"/>
      <c r="NA437" s="3"/>
      <c r="NB437" s="3"/>
      <c r="NC437" s="3"/>
      <c r="ND437" s="3"/>
      <c r="NE437" s="3"/>
      <c r="NF437" s="3"/>
      <c r="NG437" s="3"/>
      <c r="NH437" s="3"/>
      <c r="NI437" s="3"/>
      <c r="NJ437" s="3"/>
      <c r="NK437" s="3"/>
      <c r="NL437" s="3"/>
      <c r="NM437" s="3"/>
      <c r="NN437" s="3"/>
      <c r="NO437" s="3"/>
      <c r="NP437" s="3"/>
      <c r="NQ437" s="3"/>
      <c r="NR437" s="3"/>
      <c r="NS437" s="3"/>
      <c r="NT437" s="3"/>
      <c r="NU437" s="3"/>
      <c r="NV437" s="3"/>
      <c r="NW437" s="3"/>
      <c r="NX437" s="3"/>
      <c r="NY437" s="3"/>
      <c r="NZ437" s="3"/>
      <c r="OA437" s="3"/>
      <c r="OB437" s="3"/>
      <c r="OC437" s="3"/>
      <c r="OD437" s="3"/>
      <c r="OE437" s="3"/>
      <c r="OF437" s="3"/>
      <c r="OG437" s="3"/>
      <c r="OH437" s="3"/>
      <c r="OI437" s="3"/>
      <c r="OJ437" s="3"/>
      <c r="OK437" s="3"/>
      <c r="OL437" s="3"/>
      <c r="OM437" s="3"/>
      <c r="ON437" s="3"/>
      <c r="OO437" s="3"/>
      <c r="OP437" s="3"/>
      <c r="OQ437" s="3"/>
      <c r="OR437" s="3"/>
      <c r="OS437" s="3"/>
      <c r="OT437" s="3"/>
      <c r="OU437" s="3"/>
      <c r="OV437" s="3"/>
      <c r="OW437" s="3"/>
      <c r="OX437" s="3"/>
      <c r="OY437" s="3"/>
      <c r="OZ437" s="3"/>
      <c r="PA437" s="3"/>
      <c r="PB437" s="3"/>
      <c r="PC437" s="3"/>
      <c r="PD437" s="3"/>
      <c r="PE437" s="3"/>
    </row>
    <row r="438" spans="1:421" s="469" customFormat="1" ht="111" customHeight="1">
      <c r="A438" s="677">
        <v>97</v>
      </c>
      <c r="B438" s="600">
        <v>7000024508</v>
      </c>
      <c r="C438" s="600">
        <v>2580</v>
      </c>
      <c r="D438" s="600">
        <v>160</v>
      </c>
      <c r="E438" s="600">
        <v>20</v>
      </c>
      <c r="F438" s="600" t="s">
        <v>530</v>
      </c>
      <c r="G438" s="599">
        <v>100001275</v>
      </c>
      <c r="H438" s="321"/>
      <c r="I438" s="322"/>
      <c r="J438" s="321"/>
      <c r="K438" s="320"/>
      <c r="L438" s="600" t="s">
        <v>629</v>
      </c>
      <c r="M438" s="600" t="s">
        <v>219</v>
      </c>
      <c r="N438" s="600">
        <v>490</v>
      </c>
      <c r="O438" s="465"/>
      <c r="P438" s="601">
        <v>18</v>
      </c>
      <c r="Q438" s="318" t="str">
        <f t="shared" si="73"/>
        <v>INCLUDED</v>
      </c>
      <c r="R438" s="318" t="str">
        <f t="shared" si="63"/>
        <v>INCLUDED</v>
      </c>
      <c r="S438" s="318" t="str">
        <f t="shared" si="74"/>
        <v>INCLUDED</v>
      </c>
      <c r="T438" s="466">
        <f t="shared" si="64"/>
        <v>0</v>
      </c>
      <c r="U438" s="300">
        <f t="shared" si="65"/>
        <v>0</v>
      </c>
      <c r="V438" s="371">
        <f>Discount!$J$36</f>
        <v>0</v>
      </c>
      <c r="W438" s="300">
        <f t="shared" si="66"/>
        <v>0</v>
      </c>
      <c r="X438" s="301">
        <f t="shared" si="67"/>
        <v>0</v>
      </c>
      <c r="Y438" s="467">
        <f t="shared" si="68"/>
        <v>0</v>
      </c>
      <c r="Z438" s="546">
        <f t="shared" si="69"/>
        <v>0</v>
      </c>
      <c r="AA438" s="467">
        <f t="shared" si="70"/>
        <v>0</v>
      </c>
      <c r="AB438" s="468">
        <f t="shared" si="71"/>
        <v>0</v>
      </c>
      <c r="AC438" s="467">
        <f t="shared" si="72"/>
        <v>0</v>
      </c>
      <c r="AD438" s="468"/>
      <c r="AE438" s="550"/>
      <c r="AF438" s="6"/>
      <c r="AG438" s="6"/>
      <c r="AH438" s="6"/>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c r="FN438" s="3"/>
      <c r="FO438" s="3"/>
      <c r="FP438" s="3"/>
      <c r="FQ438" s="3"/>
      <c r="FR438" s="3"/>
      <c r="FS438" s="3"/>
      <c r="FT438" s="3"/>
      <c r="FU438" s="3"/>
      <c r="FV438" s="3"/>
      <c r="FW438" s="3"/>
      <c r="FX438" s="3"/>
      <c r="FY438" s="3"/>
      <c r="FZ438" s="3"/>
      <c r="GA438" s="3"/>
      <c r="GB438" s="3"/>
      <c r="GC438" s="3"/>
      <c r="GD438" s="3"/>
      <c r="GE438" s="3"/>
      <c r="GF438" s="3"/>
      <c r="GG438" s="3"/>
      <c r="GH438" s="3"/>
      <c r="GI438" s="3"/>
      <c r="GJ438" s="3"/>
      <c r="GK438" s="3"/>
      <c r="GL438" s="3"/>
      <c r="GM438" s="3"/>
      <c r="GN438" s="3"/>
      <c r="GO438" s="3"/>
      <c r="GP438" s="3"/>
      <c r="GQ438" s="3"/>
      <c r="GR438" s="3"/>
      <c r="GS438" s="3"/>
      <c r="GT438" s="3"/>
      <c r="GU438" s="3"/>
      <c r="GV438" s="3"/>
      <c r="GW438" s="3"/>
      <c r="GX438" s="3"/>
      <c r="GY438" s="3"/>
      <c r="GZ438" s="3"/>
      <c r="HA438" s="3"/>
      <c r="HB438" s="3"/>
      <c r="HC438" s="3"/>
      <c r="HD438" s="3"/>
      <c r="HE438" s="3"/>
      <c r="HF438" s="3"/>
      <c r="HG438" s="3"/>
      <c r="HH438" s="3"/>
      <c r="HI438" s="3"/>
      <c r="HJ438" s="3"/>
      <c r="HK438" s="3"/>
      <c r="HL438" s="3"/>
      <c r="HM438" s="3"/>
      <c r="HN438" s="3"/>
      <c r="HO438" s="3"/>
      <c r="HP438" s="3"/>
      <c r="HQ438" s="3"/>
      <c r="HR438" s="3"/>
      <c r="HS438" s="3"/>
      <c r="HT438" s="3"/>
      <c r="HU438" s="3"/>
      <c r="HV438" s="3"/>
      <c r="HW438" s="3"/>
      <c r="HX438" s="3"/>
      <c r="HY438" s="3"/>
      <c r="HZ438" s="3"/>
      <c r="IA438" s="3"/>
      <c r="IB438" s="3"/>
      <c r="IC438" s="3"/>
      <c r="ID438" s="3"/>
      <c r="IE438" s="3"/>
      <c r="IF438" s="3"/>
      <c r="IG438" s="3"/>
      <c r="IH438" s="3"/>
      <c r="II438" s="3"/>
      <c r="IJ438" s="3"/>
      <c r="IK438" s="3"/>
      <c r="IL438" s="3"/>
      <c r="IM438" s="3"/>
      <c r="IN438" s="3"/>
      <c r="IO438" s="3"/>
      <c r="IP438" s="3"/>
      <c r="IQ438" s="3"/>
      <c r="IR438" s="3"/>
      <c r="IS438" s="3"/>
      <c r="IT438" s="3"/>
      <c r="IU438" s="3"/>
      <c r="IV438" s="3"/>
      <c r="IW438" s="3"/>
      <c r="IX438" s="3"/>
      <c r="IY438" s="3"/>
      <c r="IZ438" s="3"/>
      <c r="JA438" s="3"/>
      <c r="JB438" s="3"/>
      <c r="JC438" s="3"/>
      <c r="JD438" s="3"/>
      <c r="JE438" s="3"/>
      <c r="JF438" s="3"/>
      <c r="JG438" s="3"/>
      <c r="JH438" s="3"/>
      <c r="JI438" s="3"/>
      <c r="JJ438" s="3"/>
      <c r="JK438" s="3"/>
      <c r="JL438" s="3"/>
      <c r="JM438" s="3"/>
      <c r="JN438" s="3"/>
      <c r="JO438" s="3"/>
      <c r="JP438" s="3"/>
      <c r="JQ438" s="3"/>
      <c r="JR438" s="3"/>
      <c r="JS438" s="3"/>
      <c r="JT438" s="3"/>
      <c r="JU438" s="3"/>
      <c r="JV438" s="3"/>
      <c r="JW438" s="3"/>
      <c r="JX438" s="3"/>
      <c r="JY438" s="3"/>
      <c r="JZ438" s="3"/>
      <c r="KA438" s="3"/>
      <c r="KB438" s="3"/>
      <c r="KC438" s="3"/>
      <c r="KD438" s="3"/>
      <c r="KE438" s="3"/>
      <c r="KF438" s="3"/>
      <c r="KG438" s="3"/>
      <c r="KH438" s="3"/>
      <c r="KI438" s="3"/>
      <c r="KJ438" s="3"/>
      <c r="KK438" s="3"/>
      <c r="KL438" s="3"/>
      <c r="KM438" s="3"/>
      <c r="KN438" s="3"/>
      <c r="KO438" s="3"/>
      <c r="KP438" s="3"/>
      <c r="KQ438" s="3"/>
      <c r="KR438" s="3"/>
      <c r="KS438" s="3"/>
      <c r="KT438" s="3"/>
      <c r="KU438" s="3"/>
      <c r="KV438" s="3"/>
      <c r="KW438" s="3"/>
      <c r="KX438" s="3"/>
      <c r="KY438" s="3"/>
      <c r="KZ438" s="3"/>
      <c r="LA438" s="3"/>
      <c r="LB438" s="3"/>
      <c r="LC438" s="3"/>
      <c r="LD438" s="3"/>
      <c r="LE438" s="3"/>
      <c r="LF438" s="3"/>
      <c r="LG438" s="3"/>
      <c r="LH438" s="3"/>
      <c r="LI438" s="3"/>
      <c r="LJ438" s="3"/>
      <c r="LK438" s="3"/>
      <c r="LL438" s="3"/>
      <c r="LM438" s="3"/>
      <c r="LN438" s="3"/>
      <c r="LO438" s="3"/>
      <c r="LP438" s="3"/>
      <c r="LQ438" s="3"/>
      <c r="LR438" s="3"/>
      <c r="LS438" s="3"/>
      <c r="LT438" s="3"/>
      <c r="LU438" s="3"/>
      <c r="LV438" s="3"/>
      <c r="LW438" s="3"/>
      <c r="LX438" s="3"/>
      <c r="LY438" s="3"/>
      <c r="LZ438" s="3"/>
      <c r="MA438" s="3"/>
      <c r="MB438" s="3"/>
      <c r="MC438" s="3"/>
      <c r="MD438" s="3"/>
      <c r="ME438" s="3"/>
      <c r="MF438" s="3"/>
      <c r="MG438" s="3"/>
      <c r="MH438" s="3"/>
      <c r="MI438" s="3"/>
      <c r="MJ438" s="3"/>
      <c r="MK438" s="3"/>
      <c r="ML438" s="3"/>
      <c r="MM438" s="3"/>
      <c r="MN438" s="3"/>
      <c r="MO438" s="3"/>
      <c r="MP438" s="3"/>
      <c r="MQ438" s="3"/>
      <c r="MR438" s="3"/>
      <c r="MS438" s="3"/>
      <c r="MT438" s="3"/>
      <c r="MU438" s="3"/>
      <c r="MV438" s="3"/>
      <c r="MW438" s="3"/>
      <c r="MX438" s="3"/>
      <c r="MY438" s="3"/>
      <c r="MZ438" s="3"/>
      <c r="NA438" s="3"/>
      <c r="NB438" s="3"/>
      <c r="NC438" s="3"/>
      <c r="ND438" s="3"/>
      <c r="NE438" s="3"/>
      <c r="NF438" s="3"/>
      <c r="NG438" s="3"/>
      <c r="NH438" s="3"/>
      <c r="NI438" s="3"/>
      <c r="NJ438" s="3"/>
      <c r="NK438" s="3"/>
      <c r="NL438" s="3"/>
      <c r="NM438" s="3"/>
      <c r="NN438" s="3"/>
      <c r="NO438" s="3"/>
      <c r="NP438" s="3"/>
      <c r="NQ438" s="3"/>
      <c r="NR438" s="3"/>
      <c r="NS438" s="3"/>
      <c r="NT438" s="3"/>
      <c r="NU438" s="3"/>
      <c r="NV438" s="3"/>
      <c r="NW438" s="3"/>
      <c r="NX438" s="3"/>
      <c r="NY438" s="3"/>
      <c r="NZ438" s="3"/>
      <c r="OA438" s="3"/>
      <c r="OB438" s="3"/>
      <c r="OC438" s="3"/>
      <c r="OD438" s="3"/>
      <c r="OE438" s="3"/>
      <c r="OF438" s="3"/>
      <c r="OG438" s="3"/>
      <c r="OH438" s="3"/>
      <c r="OI438" s="3"/>
      <c r="OJ438" s="3"/>
      <c r="OK438" s="3"/>
      <c r="OL438" s="3"/>
      <c r="OM438" s="3"/>
      <c r="ON438" s="3"/>
      <c r="OO438" s="3"/>
      <c r="OP438" s="3"/>
      <c r="OQ438" s="3"/>
      <c r="OR438" s="3"/>
      <c r="OS438" s="3"/>
      <c r="OT438" s="3"/>
      <c r="OU438" s="3"/>
      <c r="OV438" s="3"/>
      <c r="OW438" s="3"/>
      <c r="OX438" s="3"/>
      <c r="OY438" s="3"/>
      <c r="OZ438" s="3"/>
      <c r="PA438" s="3"/>
      <c r="PB438" s="3"/>
      <c r="PC438" s="3"/>
      <c r="PD438" s="3"/>
      <c r="PE438" s="3"/>
    </row>
    <row r="439" spans="1:421" s="469" customFormat="1" ht="111" customHeight="1">
      <c r="A439" s="677">
        <v>98</v>
      </c>
      <c r="B439" s="600">
        <v>7000024508</v>
      </c>
      <c r="C439" s="600">
        <v>2580</v>
      </c>
      <c r="D439" s="600">
        <v>160</v>
      </c>
      <c r="E439" s="600">
        <v>30</v>
      </c>
      <c r="F439" s="600" t="s">
        <v>530</v>
      </c>
      <c r="G439" s="599">
        <v>100001276</v>
      </c>
      <c r="H439" s="321"/>
      <c r="I439" s="322"/>
      <c r="J439" s="321"/>
      <c r="K439" s="320"/>
      <c r="L439" s="600" t="s">
        <v>630</v>
      </c>
      <c r="M439" s="600" t="s">
        <v>220</v>
      </c>
      <c r="N439" s="600">
        <v>490</v>
      </c>
      <c r="O439" s="465"/>
      <c r="P439" s="601">
        <v>18</v>
      </c>
      <c r="Q439" s="318" t="str">
        <f t="shared" si="73"/>
        <v>INCLUDED</v>
      </c>
      <c r="R439" s="318" t="str">
        <f t="shared" si="63"/>
        <v>INCLUDED</v>
      </c>
      <c r="S439" s="318" t="str">
        <f t="shared" si="74"/>
        <v>INCLUDED</v>
      </c>
      <c r="T439" s="466">
        <f t="shared" si="64"/>
        <v>0</v>
      </c>
      <c r="U439" s="300">
        <f t="shared" si="65"/>
        <v>0</v>
      </c>
      <c r="V439" s="371">
        <f>Discount!$J$36</f>
        <v>0</v>
      </c>
      <c r="W439" s="300">
        <f t="shared" si="66"/>
        <v>0</v>
      </c>
      <c r="X439" s="301">
        <f t="shared" si="67"/>
        <v>0</v>
      </c>
      <c r="Y439" s="467">
        <f t="shared" si="68"/>
        <v>0</v>
      </c>
      <c r="Z439" s="546">
        <f t="shared" si="69"/>
        <v>0</v>
      </c>
      <c r="AA439" s="467">
        <f t="shared" si="70"/>
        <v>0</v>
      </c>
      <c r="AB439" s="468">
        <f t="shared" si="71"/>
        <v>0</v>
      </c>
      <c r="AC439" s="467">
        <f t="shared" si="72"/>
        <v>0</v>
      </c>
      <c r="AD439" s="468"/>
      <c r="AE439" s="550"/>
      <c r="AF439" s="6"/>
      <c r="AG439" s="6"/>
      <c r="AH439" s="6"/>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c r="FN439" s="3"/>
      <c r="FO439" s="3"/>
      <c r="FP439" s="3"/>
      <c r="FQ439" s="3"/>
      <c r="FR439" s="3"/>
      <c r="FS439" s="3"/>
      <c r="FT439" s="3"/>
      <c r="FU439" s="3"/>
      <c r="FV439" s="3"/>
      <c r="FW439" s="3"/>
      <c r="FX439" s="3"/>
      <c r="FY439" s="3"/>
      <c r="FZ439" s="3"/>
      <c r="GA439" s="3"/>
      <c r="GB439" s="3"/>
      <c r="GC439" s="3"/>
      <c r="GD439" s="3"/>
      <c r="GE439" s="3"/>
      <c r="GF439" s="3"/>
      <c r="GG439" s="3"/>
      <c r="GH439" s="3"/>
      <c r="GI439" s="3"/>
      <c r="GJ439" s="3"/>
      <c r="GK439" s="3"/>
      <c r="GL439" s="3"/>
      <c r="GM439" s="3"/>
      <c r="GN439" s="3"/>
      <c r="GO439" s="3"/>
      <c r="GP439" s="3"/>
      <c r="GQ439" s="3"/>
      <c r="GR439" s="3"/>
      <c r="GS439" s="3"/>
      <c r="GT439" s="3"/>
      <c r="GU439" s="3"/>
      <c r="GV439" s="3"/>
      <c r="GW439" s="3"/>
      <c r="GX439" s="3"/>
      <c r="GY439" s="3"/>
      <c r="GZ439" s="3"/>
      <c r="HA439" s="3"/>
      <c r="HB439" s="3"/>
      <c r="HC439" s="3"/>
      <c r="HD439" s="3"/>
      <c r="HE439" s="3"/>
      <c r="HF439" s="3"/>
      <c r="HG439" s="3"/>
      <c r="HH439" s="3"/>
      <c r="HI439" s="3"/>
      <c r="HJ439" s="3"/>
      <c r="HK439" s="3"/>
      <c r="HL439" s="3"/>
      <c r="HM439" s="3"/>
      <c r="HN439" s="3"/>
      <c r="HO439" s="3"/>
      <c r="HP439" s="3"/>
      <c r="HQ439" s="3"/>
      <c r="HR439" s="3"/>
      <c r="HS439" s="3"/>
      <c r="HT439" s="3"/>
      <c r="HU439" s="3"/>
      <c r="HV439" s="3"/>
      <c r="HW439" s="3"/>
      <c r="HX439" s="3"/>
      <c r="HY439" s="3"/>
      <c r="HZ439" s="3"/>
      <c r="IA439" s="3"/>
      <c r="IB439" s="3"/>
      <c r="IC439" s="3"/>
      <c r="ID439" s="3"/>
      <c r="IE439" s="3"/>
      <c r="IF439" s="3"/>
      <c r="IG439" s="3"/>
      <c r="IH439" s="3"/>
      <c r="II439" s="3"/>
      <c r="IJ439" s="3"/>
      <c r="IK439" s="3"/>
      <c r="IL439" s="3"/>
      <c r="IM439" s="3"/>
      <c r="IN439" s="3"/>
      <c r="IO439" s="3"/>
      <c r="IP439" s="3"/>
      <c r="IQ439" s="3"/>
      <c r="IR439" s="3"/>
      <c r="IS439" s="3"/>
      <c r="IT439" s="3"/>
      <c r="IU439" s="3"/>
      <c r="IV439" s="3"/>
      <c r="IW439" s="3"/>
      <c r="IX439" s="3"/>
      <c r="IY439" s="3"/>
      <c r="IZ439" s="3"/>
      <c r="JA439" s="3"/>
      <c r="JB439" s="3"/>
      <c r="JC439" s="3"/>
      <c r="JD439" s="3"/>
      <c r="JE439" s="3"/>
      <c r="JF439" s="3"/>
      <c r="JG439" s="3"/>
      <c r="JH439" s="3"/>
      <c r="JI439" s="3"/>
      <c r="JJ439" s="3"/>
      <c r="JK439" s="3"/>
      <c r="JL439" s="3"/>
      <c r="JM439" s="3"/>
      <c r="JN439" s="3"/>
      <c r="JO439" s="3"/>
      <c r="JP439" s="3"/>
      <c r="JQ439" s="3"/>
      <c r="JR439" s="3"/>
      <c r="JS439" s="3"/>
      <c r="JT439" s="3"/>
      <c r="JU439" s="3"/>
      <c r="JV439" s="3"/>
      <c r="JW439" s="3"/>
      <c r="JX439" s="3"/>
      <c r="JY439" s="3"/>
      <c r="JZ439" s="3"/>
      <c r="KA439" s="3"/>
      <c r="KB439" s="3"/>
      <c r="KC439" s="3"/>
      <c r="KD439" s="3"/>
      <c r="KE439" s="3"/>
      <c r="KF439" s="3"/>
      <c r="KG439" s="3"/>
      <c r="KH439" s="3"/>
      <c r="KI439" s="3"/>
      <c r="KJ439" s="3"/>
      <c r="KK439" s="3"/>
      <c r="KL439" s="3"/>
      <c r="KM439" s="3"/>
      <c r="KN439" s="3"/>
      <c r="KO439" s="3"/>
      <c r="KP439" s="3"/>
      <c r="KQ439" s="3"/>
      <c r="KR439" s="3"/>
      <c r="KS439" s="3"/>
      <c r="KT439" s="3"/>
      <c r="KU439" s="3"/>
      <c r="KV439" s="3"/>
      <c r="KW439" s="3"/>
      <c r="KX439" s="3"/>
      <c r="KY439" s="3"/>
      <c r="KZ439" s="3"/>
      <c r="LA439" s="3"/>
      <c r="LB439" s="3"/>
      <c r="LC439" s="3"/>
      <c r="LD439" s="3"/>
      <c r="LE439" s="3"/>
      <c r="LF439" s="3"/>
      <c r="LG439" s="3"/>
      <c r="LH439" s="3"/>
      <c r="LI439" s="3"/>
      <c r="LJ439" s="3"/>
      <c r="LK439" s="3"/>
      <c r="LL439" s="3"/>
      <c r="LM439" s="3"/>
      <c r="LN439" s="3"/>
      <c r="LO439" s="3"/>
      <c r="LP439" s="3"/>
      <c r="LQ439" s="3"/>
      <c r="LR439" s="3"/>
      <c r="LS439" s="3"/>
      <c r="LT439" s="3"/>
      <c r="LU439" s="3"/>
      <c r="LV439" s="3"/>
      <c r="LW439" s="3"/>
      <c r="LX439" s="3"/>
      <c r="LY439" s="3"/>
      <c r="LZ439" s="3"/>
      <c r="MA439" s="3"/>
      <c r="MB439" s="3"/>
      <c r="MC439" s="3"/>
      <c r="MD439" s="3"/>
      <c r="ME439" s="3"/>
      <c r="MF439" s="3"/>
      <c r="MG439" s="3"/>
      <c r="MH439" s="3"/>
      <c r="MI439" s="3"/>
      <c r="MJ439" s="3"/>
      <c r="MK439" s="3"/>
      <c r="ML439" s="3"/>
      <c r="MM439" s="3"/>
      <c r="MN439" s="3"/>
      <c r="MO439" s="3"/>
      <c r="MP439" s="3"/>
      <c r="MQ439" s="3"/>
      <c r="MR439" s="3"/>
      <c r="MS439" s="3"/>
      <c r="MT439" s="3"/>
      <c r="MU439" s="3"/>
      <c r="MV439" s="3"/>
      <c r="MW439" s="3"/>
      <c r="MX439" s="3"/>
      <c r="MY439" s="3"/>
      <c r="MZ439" s="3"/>
      <c r="NA439" s="3"/>
      <c r="NB439" s="3"/>
      <c r="NC439" s="3"/>
      <c r="ND439" s="3"/>
      <c r="NE439" s="3"/>
      <c r="NF439" s="3"/>
      <c r="NG439" s="3"/>
      <c r="NH439" s="3"/>
      <c r="NI439" s="3"/>
      <c r="NJ439" s="3"/>
      <c r="NK439" s="3"/>
      <c r="NL439" s="3"/>
      <c r="NM439" s="3"/>
      <c r="NN439" s="3"/>
      <c r="NO439" s="3"/>
      <c r="NP439" s="3"/>
      <c r="NQ439" s="3"/>
      <c r="NR439" s="3"/>
      <c r="NS439" s="3"/>
      <c r="NT439" s="3"/>
      <c r="NU439" s="3"/>
      <c r="NV439" s="3"/>
      <c r="NW439" s="3"/>
      <c r="NX439" s="3"/>
      <c r="NY439" s="3"/>
      <c r="NZ439" s="3"/>
      <c r="OA439" s="3"/>
      <c r="OB439" s="3"/>
      <c r="OC439" s="3"/>
      <c r="OD439" s="3"/>
      <c r="OE439" s="3"/>
      <c r="OF439" s="3"/>
      <c r="OG439" s="3"/>
      <c r="OH439" s="3"/>
      <c r="OI439" s="3"/>
      <c r="OJ439" s="3"/>
      <c r="OK439" s="3"/>
      <c r="OL439" s="3"/>
      <c r="OM439" s="3"/>
      <c r="ON439" s="3"/>
      <c r="OO439" s="3"/>
      <c r="OP439" s="3"/>
      <c r="OQ439" s="3"/>
      <c r="OR439" s="3"/>
      <c r="OS439" s="3"/>
      <c r="OT439" s="3"/>
      <c r="OU439" s="3"/>
      <c r="OV439" s="3"/>
      <c r="OW439" s="3"/>
      <c r="OX439" s="3"/>
      <c r="OY439" s="3"/>
      <c r="OZ439" s="3"/>
      <c r="PA439" s="3"/>
      <c r="PB439" s="3"/>
      <c r="PC439" s="3"/>
      <c r="PD439" s="3"/>
      <c r="PE439" s="3"/>
    </row>
    <row r="440" spans="1:421" s="469" customFormat="1" ht="111" customHeight="1">
      <c r="A440" s="677">
        <v>99</v>
      </c>
      <c r="B440" s="600">
        <v>7000024508</v>
      </c>
      <c r="C440" s="600">
        <v>2580</v>
      </c>
      <c r="D440" s="600">
        <v>160</v>
      </c>
      <c r="E440" s="600">
        <v>40</v>
      </c>
      <c r="F440" s="600" t="s">
        <v>530</v>
      </c>
      <c r="G440" s="599">
        <v>100001278</v>
      </c>
      <c r="H440" s="321"/>
      <c r="I440" s="322"/>
      <c r="J440" s="321"/>
      <c r="K440" s="320"/>
      <c r="L440" s="600" t="s">
        <v>631</v>
      </c>
      <c r="M440" s="600" t="s">
        <v>220</v>
      </c>
      <c r="N440" s="600">
        <v>490</v>
      </c>
      <c r="O440" s="465"/>
      <c r="P440" s="601">
        <v>18</v>
      </c>
      <c r="Q440" s="318" t="str">
        <f t="shared" si="73"/>
        <v>INCLUDED</v>
      </c>
      <c r="R440" s="318" t="str">
        <f t="shared" si="63"/>
        <v>INCLUDED</v>
      </c>
      <c r="S440" s="318" t="str">
        <f t="shared" si="74"/>
        <v>INCLUDED</v>
      </c>
      <c r="T440" s="466">
        <f t="shared" si="64"/>
        <v>0</v>
      </c>
      <c r="U440" s="300">
        <f t="shared" si="65"/>
        <v>0</v>
      </c>
      <c r="V440" s="371">
        <f>Discount!$J$36</f>
        <v>0</v>
      </c>
      <c r="W440" s="300">
        <f t="shared" si="66"/>
        <v>0</v>
      </c>
      <c r="X440" s="301">
        <f t="shared" si="67"/>
        <v>0</v>
      </c>
      <c r="Y440" s="467">
        <f t="shared" si="68"/>
        <v>0</v>
      </c>
      <c r="Z440" s="546">
        <f t="shared" si="69"/>
        <v>0</v>
      </c>
      <c r="AA440" s="467">
        <f t="shared" si="70"/>
        <v>0</v>
      </c>
      <c r="AB440" s="468">
        <f t="shared" si="71"/>
        <v>0</v>
      </c>
      <c r="AC440" s="467">
        <f t="shared" si="72"/>
        <v>0</v>
      </c>
      <c r="AD440" s="468"/>
      <c r="AE440" s="550"/>
      <c r="AF440" s="6"/>
      <c r="AG440" s="6"/>
      <c r="AH440" s="6"/>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c r="FN440" s="3"/>
      <c r="FO440" s="3"/>
      <c r="FP440" s="3"/>
      <c r="FQ440" s="3"/>
      <c r="FR440" s="3"/>
      <c r="FS440" s="3"/>
      <c r="FT440" s="3"/>
      <c r="FU440" s="3"/>
      <c r="FV440" s="3"/>
      <c r="FW440" s="3"/>
      <c r="FX440" s="3"/>
      <c r="FY440" s="3"/>
      <c r="FZ440" s="3"/>
      <c r="GA440" s="3"/>
      <c r="GB440" s="3"/>
      <c r="GC440" s="3"/>
      <c r="GD440" s="3"/>
      <c r="GE440" s="3"/>
      <c r="GF440" s="3"/>
      <c r="GG440" s="3"/>
      <c r="GH440" s="3"/>
      <c r="GI440" s="3"/>
      <c r="GJ440" s="3"/>
      <c r="GK440" s="3"/>
      <c r="GL440" s="3"/>
      <c r="GM440" s="3"/>
      <c r="GN440" s="3"/>
      <c r="GO440" s="3"/>
      <c r="GP440" s="3"/>
      <c r="GQ440" s="3"/>
      <c r="GR440" s="3"/>
      <c r="GS440" s="3"/>
      <c r="GT440" s="3"/>
      <c r="GU440" s="3"/>
      <c r="GV440" s="3"/>
      <c r="GW440" s="3"/>
      <c r="GX440" s="3"/>
      <c r="GY440" s="3"/>
      <c r="GZ440" s="3"/>
      <c r="HA440" s="3"/>
      <c r="HB440" s="3"/>
      <c r="HC440" s="3"/>
      <c r="HD440" s="3"/>
      <c r="HE440" s="3"/>
      <c r="HF440" s="3"/>
      <c r="HG440" s="3"/>
      <c r="HH440" s="3"/>
      <c r="HI440" s="3"/>
      <c r="HJ440" s="3"/>
      <c r="HK440" s="3"/>
      <c r="HL440" s="3"/>
      <c r="HM440" s="3"/>
      <c r="HN440" s="3"/>
      <c r="HO440" s="3"/>
      <c r="HP440" s="3"/>
      <c r="HQ440" s="3"/>
      <c r="HR440" s="3"/>
      <c r="HS440" s="3"/>
      <c r="HT440" s="3"/>
      <c r="HU440" s="3"/>
      <c r="HV440" s="3"/>
      <c r="HW440" s="3"/>
      <c r="HX440" s="3"/>
      <c r="HY440" s="3"/>
      <c r="HZ440" s="3"/>
      <c r="IA440" s="3"/>
      <c r="IB440" s="3"/>
      <c r="IC440" s="3"/>
      <c r="ID440" s="3"/>
      <c r="IE440" s="3"/>
      <c r="IF440" s="3"/>
      <c r="IG440" s="3"/>
      <c r="IH440" s="3"/>
      <c r="II440" s="3"/>
      <c r="IJ440" s="3"/>
      <c r="IK440" s="3"/>
      <c r="IL440" s="3"/>
      <c r="IM440" s="3"/>
      <c r="IN440" s="3"/>
      <c r="IO440" s="3"/>
      <c r="IP440" s="3"/>
      <c r="IQ440" s="3"/>
      <c r="IR440" s="3"/>
      <c r="IS440" s="3"/>
      <c r="IT440" s="3"/>
      <c r="IU440" s="3"/>
      <c r="IV440" s="3"/>
      <c r="IW440" s="3"/>
      <c r="IX440" s="3"/>
      <c r="IY440" s="3"/>
      <c r="IZ440" s="3"/>
      <c r="JA440" s="3"/>
      <c r="JB440" s="3"/>
      <c r="JC440" s="3"/>
      <c r="JD440" s="3"/>
      <c r="JE440" s="3"/>
      <c r="JF440" s="3"/>
      <c r="JG440" s="3"/>
      <c r="JH440" s="3"/>
      <c r="JI440" s="3"/>
      <c r="JJ440" s="3"/>
      <c r="JK440" s="3"/>
      <c r="JL440" s="3"/>
      <c r="JM440" s="3"/>
      <c r="JN440" s="3"/>
      <c r="JO440" s="3"/>
      <c r="JP440" s="3"/>
      <c r="JQ440" s="3"/>
      <c r="JR440" s="3"/>
      <c r="JS440" s="3"/>
      <c r="JT440" s="3"/>
      <c r="JU440" s="3"/>
      <c r="JV440" s="3"/>
      <c r="JW440" s="3"/>
      <c r="JX440" s="3"/>
      <c r="JY440" s="3"/>
      <c r="JZ440" s="3"/>
      <c r="KA440" s="3"/>
      <c r="KB440" s="3"/>
      <c r="KC440" s="3"/>
      <c r="KD440" s="3"/>
      <c r="KE440" s="3"/>
      <c r="KF440" s="3"/>
      <c r="KG440" s="3"/>
      <c r="KH440" s="3"/>
      <c r="KI440" s="3"/>
      <c r="KJ440" s="3"/>
      <c r="KK440" s="3"/>
      <c r="KL440" s="3"/>
      <c r="KM440" s="3"/>
      <c r="KN440" s="3"/>
      <c r="KO440" s="3"/>
      <c r="KP440" s="3"/>
      <c r="KQ440" s="3"/>
      <c r="KR440" s="3"/>
      <c r="KS440" s="3"/>
      <c r="KT440" s="3"/>
      <c r="KU440" s="3"/>
      <c r="KV440" s="3"/>
      <c r="KW440" s="3"/>
      <c r="KX440" s="3"/>
      <c r="KY440" s="3"/>
      <c r="KZ440" s="3"/>
      <c r="LA440" s="3"/>
      <c r="LB440" s="3"/>
      <c r="LC440" s="3"/>
      <c r="LD440" s="3"/>
      <c r="LE440" s="3"/>
      <c r="LF440" s="3"/>
      <c r="LG440" s="3"/>
      <c r="LH440" s="3"/>
      <c r="LI440" s="3"/>
      <c r="LJ440" s="3"/>
      <c r="LK440" s="3"/>
      <c r="LL440" s="3"/>
      <c r="LM440" s="3"/>
      <c r="LN440" s="3"/>
      <c r="LO440" s="3"/>
      <c r="LP440" s="3"/>
      <c r="LQ440" s="3"/>
      <c r="LR440" s="3"/>
      <c r="LS440" s="3"/>
      <c r="LT440" s="3"/>
      <c r="LU440" s="3"/>
      <c r="LV440" s="3"/>
      <c r="LW440" s="3"/>
      <c r="LX440" s="3"/>
      <c r="LY440" s="3"/>
      <c r="LZ440" s="3"/>
      <c r="MA440" s="3"/>
      <c r="MB440" s="3"/>
      <c r="MC440" s="3"/>
      <c r="MD440" s="3"/>
      <c r="ME440" s="3"/>
      <c r="MF440" s="3"/>
      <c r="MG440" s="3"/>
      <c r="MH440" s="3"/>
      <c r="MI440" s="3"/>
      <c r="MJ440" s="3"/>
      <c r="MK440" s="3"/>
      <c r="ML440" s="3"/>
      <c r="MM440" s="3"/>
      <c r="MN440" s="3"/>
      <c r="MO440" s="3"/>
      <c r="MP440" s="3"/>
      <c r="MQ440" s="3"/>
      <c r="MR440" s="3"/>
      <c r="MS440" s="3"/>
      <c r="MT440" s="3"/>
      <c r="MU440" s="3"/>
      <c r="MV440" s="3"/>
      <c r="MW440" s="3"/>
      <c r="MX440" s="3"/>
      <c r="MY440" s="3"/>
      <c r="MZ440" s="3"/>
      <c r="NA440" s="3"/>
      <c r="NB440" s="3"/>
      <c r="NC440" s="3"/>
      <c r="ND440" s="3"/>
      <c r="NE440" s="3"/>
      <c r="NF440" s="3"/>
      <c r="NG440" s="3"/>
      <c r="NH440" s="3"/>
      <c r="NI440" s="3"/>
      <c r="NJ440" s="3"/>
      <c r="NK440" s="3"/>
      <c r="NL440" s="3"/>
      <c r="NM440" s="3"/>
      <c r="NN440" s="3"/>
      <c r="NO440" s="3"/>
      <c r="NP440" s="3"/>
      <c r="NQ440" s="3"/>
      <c r="NR440" s="3"/>
      <c r="NS440" s="3"/>
      <c r="NT440" s="3"/>
      <c r="NU440" s="3"/>
      <c r="NV440" s="3"/>
      <c r="NW440" s="3"/>
      <c r="NX440" s="3"/>
      <c r="NY440" s="3"/>
      <c r="NZ440" s="3"/>
      <c r="OA440" s="3"/>
      <c r="OB440" s="3"/>
      <c r="OC440" s="3"/>
      <c r="OD440" s="3"/>
      <c r="OE440" s="3"/>
      <c r="OF440" s="3"/>
      <c r="OG440" s="3"/>
      <c r="OH440" s="3"/>
      <c r="OI440" s="3"/>
      <c r="OJ440" s="3"/>
      <c r="OK440" s="3"/>
      <c r="OL440" s="3"/>
      <c r="OM440" s="3"/>
      <c r="ON440" s="3"/>
      <c r="OO440" s="3"/>
      <c r="OP440" s="3"/>
      <c r="OQ440" s="3"/>
      <c r="OR440" s="3"/>
      <c r="OS440" s="3"/>
      <c r="OT440" s="3"/>
      <c r="OU440" s="3"/>
      <c r="OV440" s="3"/>
      <c r="OW440" s="3"/>
      <c r="OX440" s="3"/>
      <c r="OY440" s="3"/>
      <c r="OZ440" s="3"/>
      <c r="PA440" s="3"/>
      <c r="PB440" s="3"/>
      <c r="PC440" s="3"/>
      <c r="PD440" s="3"/>
      <c r="PE440" s="3"/>
    </row>
    <row r="441" spans="1:421" s="469" customFormat="1" ht="111" customHeight="1">
      <c r="A441" s="677">
        <v>100</v>
      </c>
      <c r="B441" s="600">
        <v>7000024508</v>
      </c>
      <c r="C441" s="600">
        <v>2580</v>
      </c>
      <c r="D441" s="600">
        <v>160</v>
      </c>
      <c r="E441" s="600">
        <v>50</v>
      </c>
      <c r="F441" s="600" t="s">
        <v>530</v>
      </c>
      <c r="G441" s="599">
        <v>100001277</v>
      </c>
      <c r="H441" s="321"/>
      <c r="I441" s="322"/>
      <c r="J441" s="321"/>
      <c r="K441" s="320"/>
      <c r="L441" s="600" t="s">
        <v>632</v>
      </c>
      <c r="M441" s="600" t="s">
        <v>219</v>
      </c>
      <c r="N441" s="600">
        <v>490</v>
      </c>
      <c r="O441" s="465"/>
      <c r="P441" s="601">
        <v>18</v>
      </c>
      <c r="Q441" s="318" t="str">
        <f t="shared" si="73"/>
        <v>INCLUDED</v>
      </c>
      <c r="R441" s="318" t="str">
        <f t="shared" si="63"/>
        <v>INCLUDED</v>
      </c>
      <c r="S441" s="318" t="str">
        <f t="shared" si="74"/>
        <v>INCLUDED</v>
      </c>
      <c r="T441" s="466">
        <f t="shared" si="64"/>
        <v>0</v>
      </c>
      <c r="U441" s="300">
        <f t="shared" si="65"/>
        <v>0</v>
      </c>
      <c r="V441" s="371">
        <f>Discount!$J$36</f>
        <v>0</v>
      </c>
      <c r="W441" s="300">
        <f t="shared" si="66"/>
        <v>0</v>
      </c>
      <c r="X441" s="301">
        <f t="shared" si="67"/>
        <v>0</v>
      </c>
      <c r="Y441" s="467">
        <f t="shared" si="68"/>
        <v>0</v>
      </c>
      <c r="Z441" s="546">
        <f t="shared" si="69"/>
        <v>0</v>
      </c>
      <c r="AA441" s="467">
        <f t="shared" si="70"/>
        <v>0</v>
      </c>
      <c r="AB441" s="468">
        <f t="shared" si="71"/>
        <v>0</v>
      </c>
      <c r="AC441" s="467">
        <f t="shared" si="72"/>
        <v>0</v>
      </c>
      <c r="AD441" s="468"/>
      <c r="AE441" s="550"/>
      <c r="AF441" s="6"/>
      <c r="AG441" s="6"/>
      <c r="AH441" s="6"/>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c r="FN441" s="3"/>
      <c r="FO441" s="3"/>
      <c r="FP441" s="3"/>
      <c r="FQ441" s="3"/>
      <c r="FR441" s="3"/>
      <c r="FS441" s="3"/>
      <c r="FT441" s="3"/>
      <c r="FU441" s="3"/>
      <c r="FV441" s="3"/>
      <c r="FW441" s="3"/>
      <c r="FX441" s="3"/>
      <c r="FY441" s="3"/>
      <c r="FZ441" s="3"/>
      <c r="GA441" s="3"/>
      <c r="GB441" s="3"/>
      <c r="GC441" s="3"/>
      <c r="GD441" s="3"/>
      <c r="GE441" s="3"/>
      <c r="GF441" s="3"/>
      <c r="GG441" s="3"/>
      <c r="GH441" s="3"/>
      <c r="GI441" s="3"/>
      <c r="GJ441" s="3"/>
      <c r="GK441" s="3"/>
      <c r="GL441" s="3"/>
      <c r="GM441" s="3"/>
      <c r="GN441" s="3"/>
      <c r="GO441" s="3"/>
      <c r="GP441" s="3"/>
      <c r="GQ441" s="3"/>
      <c r="GR441" s="3"/>
      <c r="GS441" s="3"/>
      <c r="GT441" s="3"/>
      <c r="GU441" s="3"/>
      <c r="GV441" s="3"/>
      <c r="GW441" s="3"/>
      <c r="GX441" s="3"/>
      <c r="GY441" s="3"/>
      <c r="GZ441" s="3"/>
      <c r="HA441" s="3"/>
      <c r="HB441" s="3"/>
      <c r="HC441" s="3"/>
      <c r="HD441" s="3"/>
      <c r="HE441" s="3"/>
      <c r="HF441" s="3"/>
      <c r="HG441" s="3"/>
      <c r="HH441" s="3"/>
      <c r="HI441" s="3"/>
      <c r="HJ441" s="3"/>
      <c r="HK441" s="3"/>
      <c r="HL441" s="3"/>
      <c r="HM441" s="3"/>
      <c r="HN441" s="3"/>
      <c r="HO441" s="3"/>
      <c r="HP441" s="3"/>
      <c r="HQ441" s="3"/>
      <c r="HR441" s="3"/>
      <c r="HS441" s="3"/>
      <c r="HT441" s="3"/>
      <c r="HU441" s="3"/>
      <c r="HV441" s="3"/>
      <c r="HW441" s="3"/>
      <c r="HX441" s="3"/>
      <c r="HY441" s="3"/>
      <c r="HZ441" s="3"/>
      <c r="IA441" s="3"/>
      <c r="IB441" s="3"/>
      <c r="IC441" s="3"/>
      <c r="ID441" s="3"/>
      <c r="IE441" s="3"/>
      <c r="IF441" s="3"/>
      <c r="IG441" s="3"/>
      <c r="IH441" s="3"/>
      <c r="II441" s="3"/>
      <c r="IJ441" s="3"/>
      <c r="IK441" s="3"/>
      <c r="IL441" s="3"/>
      <c r="IM441" s="3"/>
      <c r="IN441" s="3"/>
      <c r="IO441" s="3"/>
      <c r="IP441" s="3"/>
      <c r="IQ441" s="3"/>
      <c r="IR441" s="3"/>
      <c r="IS441" s="3"/>
      <c r="IT441" s="3"/>
      <c r="IU441" s="3"/>
      <c r="IV441" s="3"/>
      <c r="IW441" s="3"/>
      <c r="IX441" s="3"/>
      <c r="IY441" s="3"/>
      <c r="IZ441" s="3"/>
      <c r="JA441" s="3"/>
      <c r="JB441" s="3"/>
      <c r="JC441" s="3"/>
      <c r="JD441" s="3"/>
      <c r="JE441" s="3"/>
      <c r="JF441" s="3"/>
      <c r="JG441" s="3"/>
      <c r="JH441" s="3"/>
      <c r="JI441" s="3"/>
      <c r="JJ441" s="3"/>
      <c r="JK441" s="3"/>
      <c r="JL441" s="3"/>
      <c r="JM441" s="3"/>
      <c r="JN441" s="3"/>
      <c r="JO441" s="3"/>
      <c r="JP441" s="3"/>
      <c r="JQ441" s="3"/>
      <c r="JR441" s="3"/>
      <c r="JS441" s="3"/>
      <c r="JT441" s="3"/>
      <c r="JU441" s="3"/>
      <c r="JV441" s="3"/>
      <c r="JW441" s="3"/>
      <c r="JX441" s="3"/>
      <c r="JY441" s="3"/>
      <c r="JZ441" s="3"/>
      <c r="KA441" s="3"/>
      <c r="KB441" s="3"/>
      <c r="KC441" s="3"/>
      <c r="KD441" s="3"/>
      <c r="KE441" s="3"/>
      <c r="KF441" s="3"/>
      <c r="KG441" s="3"/>
      <c r="KH441" s="3"/>
      <c r="KI441" s="3"/>
      <c r="KJ441" s="3"/>
      <c r="KK441" s="3"/>
      <c r="KL441" s="3"/>
      <c r="KM441" s="3"/>
      <c r="KN441" s="3"/>
      <c r="KO441" s="3"/>
      <c r="KP441" s="3"/>
      <c r="KQ441" s="3"/>
      <c r="KR441" s="3"/>
      <c r="KS441" s="3"/>
      <c r="KT441" s="3"/>
      <c r="KU441" s="3"/>
      <c r="KV441" s="3"/>
      <c r="KW441" s="3"/>
      <c r="KX441" s="3"/>
      <c r="KY441" s="3"/>
      <c r="KZ441" s="3"/>
      <c r="LA441" s="3"/>
      <c r="LB441" s="3"/>
      <c r="LC441" s="3"/>
      <c r="LD441" s="3"/>
      <c r="LE441" s="3"/>
      <c r="LF441" s="3"/>
      <c r="LG441" s="3"/>
      <c r="LH441" s="3"/>
      <c r="LI441" s="3"/>
      <c r="LJ441" s="3"/>
      <c r="LK441" s="3"/>
      <c r="LL441" s="3"/>
      <c r="LM441" s="3"/>
      <c r="LN441" s="3"/>
      <c r="LO441" s="3"/>
      <c r="LP441" s="3"/>
      <c r="LQ441" s="3"/>
      <c r="LR441" s="3"/>
      <c r="LS441" s="3"/>
      <c r="LT441" s="3"/>
      <c r="LU441" s="3"/>
      <c r="LV441" s="3"/>
      <c r="LW441" s="3"/>
      <c r="LX441" s="3"/>
      <c r="LY441" s="3"/>
      <c r="LZ441" s="3"/>
      <c r="MA441" s="3"/>
      <c r="MB441" s="3"/>
      <c r="MC441" s="3"/>
      <c r="MD441" s="3"/>
      <c r="ME441" s="3"/>
      <c r="MF441" s="3"/>
      <c r="MG441" s="3"/>
      <c r="MH441" s="3"/>
      <c r="MI441" s="3"/>
      <c r="MJ441" s="3"/>
      <c r="MK441" s="3"/>
      <c r="ML441" s="3"/>
      <c r="MM441" s="3"/>
      <c r="MN441" s="3"/>
      <c r="MO441" s="3"/>
      <c r="MP441" s="3"/>
      <c r="MQ441" s="3"/>
      <c r="MR441" s="3"/>
      <c r="MS441" s="3"/>
      <c r="MT441" s="3"/>
      <c r="MU441" s="3"/>
      <c r="MV441" s="3"/>
      <c r="MW441" s="3"/>
      <c r="MX441" s="3"/>
      <c r="MY441" s="3"/>
      <c r="MZ441" s="3"/>
      <c r="NA441" s="3"/>
      <c r="NB441" s="3"/>
      <c r="NC441" s="3"/>
      <c r="ND441" s="3"/>
      <c r="NE441" s="3"/>
      <c r="NF441" s="3"/>
      <c r="NG441" s="3"/>
      <c r="NH441" s="3"/>
      <c r="NI441" s="3"/>
      <c r="NJ441" s="3"/>
      <c r="NK441" s="3"/>
      <c r="NL441" s="3"/>
      <c r="NM441" s="3"/>
      <c r="NN441" s="3"/>
      <c r="NO441" s="3"/>
      <c r="NP441" s="3"/>
      <c r="NQ441" s="3"/>
      <c r="NR441" s="3"/>
      <c r="NS441" s="3"/>
      <c r="NT441" s="3"/>
      <c r="NU441" s="3"/>
      <c r="NV441" s="3"/>
      <c r="NW441" s="3"/>
      <c r="NX441" s="3"/>
      <c r="NY441" s="3"/>
      <c r="NZ441" s="3"/>
      <c r="OA441" s="3"/>
      <c r="OB441" s="3"/>
      <c r="OC441" s="3"/>
      <c r="OD441" s="3"/>
      <c r="OE441" s="3"/>
      <c r="OF441" s="3"/>
      <c r="OG441" s="3"/>
      <c r="OH441" s="3"/>
      <c r="OI441" s="3"/>
      <c r="OJ441" s="3"/>
      <c r="OK441" s="3"/>
      <c r="OL441" s="3"/>
      <c r="OM441" s="3"/>
      <c r="ON441" s="3"/>
      <c r="OO441" s="3"/>
      <c r="OP441" s="3"/>
      <c r="OQ441" s="3"/>
      <c r="OR441" s="3"/>
      <c r="OS441" s="3"/>
      <c r="OT441" s="3"/>
      <c r="OU441" s="3"/>
      <c r="OV441" s="3"/>
      <c r="OW441" s="3"/>
      <c r="OX441" s="3"/>
      <c r="OY441" s="3"/>
      <c r="OZ441" s="3"/>
      <c r="PA441" s="3"/>
      <c r="PB441" s="3"/>
      <c r="PC441" s="3"/>
      <c r="PD441" s="3"/>
      <c r="PE441" s="3"/>
    </row>
    <row r="442" spans="1:421" s="469" customFormat="1" ht="111" customHeight="1">
      <c r="A442" s="677">
        <v>101</v>
      </c>
      <c r="B442" s="600">
        <v>7000024508</v>
      </c>
      <c r="C442" s="600">
        <v>2580</v>
      </c>
      <c r="D442" s="600">
        <v>160</v>
      </c>
      <c r="E442" s="600">
        <v>60</v>
      </c>
      <c r="F442" s="600" t="s">
        <v>530</v>
      </c>
      <c r="G442" s="599">
        <v>100001279</v>
      </c>
      <c r="H442" s="321"/>
      <c r="I442" s="322"/>
      <c r="J442" s="321"/>
      <c r="K442" s="320"/>
      <c r="L442" s="600" t="s">
        <v>633</v>
      </c>
      <c r="M442" s="600" t="s">
        <v>220</v>
      </c>
      <c r="N442" s="600">
        <v>127</v>
      </c>
      <c r="O442" s="465"/>
      <c r="P442" s="601">
        <v>18</v>
      </c>
      <c r="Q442" s="318" t="str">
        <f t="shared" si="73"/>
        <v>INCLUDED</v>
      </c>
      <c r="R442" s="318" t="str">
        <f t="shared" si="63"/>
        <v>INCLUDED</v>
      </c>
      <c r="S442" s="318" t="str">
        <f t="shared" si="74"/>
        <v>INCLUDED</v>
      </c>
      <c r="T442" s="466">
        <f t="shared" si="64"/>
        <v>0</v>
      </c>
      <c r="U442" s="300">
        <f t="shared" si="65"/>
        <v>0</v>
      </c>
      <c r="V442" s="371">
        <f>Discount!$J$36</f>
        <v>0</v>
      </c>
      <c r="W442" s="300">
        <f t="shared" si="66"/>
        <v>0</v>
      </c>
      <c r="X442" s="301">
        <f t="shared" si="67"/>
        <v>0</v>
      </c>
      <c r="Y442" s="467">
        <f t="shared" si="68"/>
        <v>0</v>
      </c>
      <c r="Z442" s="546">
        <f t="shared" si="69"/>
        <v>0</v>
      </c>
      <c r="AA442" s="467">
        <f t="shared" si="70"/>
        <v>0</v>
      </c>
      <c r="AB442" s="468">
        <f t="shared" si="71"/>
        <v>0</v>
      </c>
      <c r="AC442" s="467">
        <f t="shared" si="72"/>
        <v>0</v>
      </c>
      <c r="AD442" s="468"/>
      <c r="AE442" s="550"/>
      <c r="AF442" s="6"/>
      <c r="AG442" s="6"/>
      <c r="AH442" s="6"/>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c r="FN442" s="3"/>
      <c r="FO442" s="3"/>
      <c r="FP442" s="3"/>
      <c r="FQ442" s="3"/>
      <c r="FR442" s="3"/>
      <c r="FS442" s="3"/>
      <c r="FT442" s="3"/>
      <c r="FU442" s="3"/>
      <c r="FV442" s="3"/>
      <c r="FW442" s="3"/>
      <c r="FX442" s="3"/>
      <c r="FY442" s="3"/>
      <c r="FZ442" s="3"/>
      <c r="GA442" s="3"/>
      <c r="GB442" s="3"/>
      <c r="GC442" s="3"/>
      <c r="GD442" s="3"/>
      <c r="GE442" s="3"/>
      <c r="GF442" s="3"/>
      <c r="GG442" s="3"/>
      <c r="GH442" s="3"/>
      <c r="GI442" s="3"/>
      <c r="GJ442" s="3"/>
      <c r="GK442" s="3"/>
      <c r="GL442" s="3"/>
      <c r="GM442" s="3"/>
      <c r="GN442" s="3"/>
      <c r="GO442" s="3"/>
      <c r="GP442" s="3"/>
      <c r="GQ442" s="3"/>
      <c r="GR442" s="3"/>
      <c r="GS442" s="3"/>
      <c r="GT442" s="3"/>
      <c r="GU442" s="3"/>
      <c r="GV442" s="3"/>
      <c r="GW442" s="3"/>
      <c r="GX442" s="3"/>
      <c r="GY442" s="3"/>
      <c r="GZ442" s="3"/>
      <c r="HA442" s="3"/>
      <c r="HB442" s="3"/>
      <c r="HC442" s="3"/>
      <c r="HD442" s="3"/>
      <c r="HE442" s="3"/>
      <c r="HF442" s="3"/>
      <c r="HG442" s="3"/>
      <c r="HH442" s="3"/>
      <c r="HI442" s="3"/>
      <c r="HJ442" s="3"/>
      <c r="HK442" s="3"/>
      <c r="HL442" s="3"/>
      <c r="HM442" s="3"/>
      <c r="HN442" s="3"/>
      <c r="HO442" s="3"/>
      <c r="HP442" s="3"/>
      <c r="HQ442" s="3"/>
      <c r="HR442" s="3"/>
      <c r="HS442" s="3"/>
      <c r="HT442" s="3"/>
      <c r="HU442" s="3"/>
      <c r="HV442" s="3"/>
      <c r="HW442" s="3"/>
      <c r="HX442" s="3"/>
      <c r="HY442" s="3"/>
      <c r="HZ442" s="3"/>
      <c r="IA442" s="3"/>
      <c r="IB442" s="3"/>
      <c r="IC442" s="3"/>
      <c r="ID442" s="3"/>
      <c r="IE442" s="3"/>
      <c r="IF442" s="3"/>
      <c r="IG442" s="3"/>
      <c r="IH442" s="3"/>
      <c r="II442" s="3"/>
      <c r="IJ442" s="3"/>
      <c r="IK442" s="3"/>
      <c r="IL442" s="3"/>
      <c r="IM442" s="3"/>
      <c r="IN442" s="3"/>
      <c r="IO442" s="3"/>
      <c r="IP442" s="3"/>
      <c r="IQ442" s="3"/>
      <c r="IR442" s="3"/>
      <c r="IS442" s="3"/>
      <c r="IT442" s="3"/>
      <c r="IU442" s="3"/>
      <c r="IV442" s="3"/>
      <c r="IW442" s="3"/>
      <c r="IX442" s="3"/>
      <c r="IY442" s="3"/>
      <c r="IZ442" s="3"/>
      <c r="JA442" s="3"/>
      <c r="JB442" s="3"/>
      <c r="JC442" s="3"/>
      <c r="JD442" s="3"/>
      <c r="JE442" s="3"/>
      <c r="JF442" s="3"/>
      <c r="JG442" s="3"/>
      <c r="JH442" s="3"/>
      <c r="JI442" s="3"/>
      <c r="JJ442" s="3"/>
      <c r="JK442" s="3"/>
      <c r="JL442" s="3"/>
      <c r="JM442" s="3"/>
      <c r="JN442" s="3"/>
      <c r="JO442" s="3"/>
      <c r="JP442" s="3"/>
      <c r="JQ442" s="3"/>
      <c r="JR442" s="3"/>
      <c r="JS442" s="3"/>
      <c r="JT442" s="3"/>
      <c r="JU442" s="3"/>
      <c r="JV442" s="3"/>
      <c r="JW442" s="3"/>
      <c r="JX442" s="3"/>
      <c r="JY442" s="3"/>
      <c r="JZ442" s="3"/>
      <c r="KA442" s="3"/>
      <c r="KB442" s="3"/>
      <c r="KC442" s="3"/>
      <c r="KD442" s="3"/>
      <c r="KE442" s="3"/>
      <c r="KF442" s="3"/>
      <c r="KG442" s="3"/>
      <c r="KH442" s="3"/>
      <c r="KI442" s="3"/>
      <c r="KJ442" s="3"/>
      <c r="KK442" s="3"/>
      <c r="KL442" s="3"/>
      <c r="KM442" s="3"/>
      <c r="KN442" s="3"/>
      <c r="KO442" s="3"/>
      <c r="KP442" s="3"/>
      <c r="KQ442" s="3"/>
      <c r="KR442" s="3"/>
      <c r="KS442" s="3"/>
      <c r="KT442" s="3"/>
      <c r="KU442" s="3"/>
      <c r="KV442" s="3"/>
      <c r="KW442" s="3"/>
      <c r="KX442" s="3"/>
      <c r="KY442" s="3"/>
      <c r="KZ442" s="3"/>
      <c r="LA442" s="3"/>
      <c r="LB442" s="3"/>
      <c r="LC442" s="3"/>
      <c r="LD442" s="3"/>
      <c r="LE442" s="3"/>
      <c r="LF442" s="3"/>
      <c r="LG442" s="3"/>
      <c r="LH442" s="3"/>
      <c r="LI442" s="3"/>
      <c r="LJ442" s="3"/>
      <c r="LK442" s="3"/>
      <c r="LL442" s="3"/>
      <c r="LM442" s="3"/>
      <c r="LN442" s="3"/>
      <c r="LO442" s="3"/>
      <c r="LP442" s="3"/>
      <c r="LQ442" s="3"/>
      <c r="LR442" s="3"/>
      <c r="LS442" s="3"/>
      <c r="LT442" s="3"/>
      <c r="LU442" s="3"/>
      <c r="LV442" s="3"/>
      <c r="LW442" s="3"/>
      <c r="LX442" s="3"/>
      <c r="LY442" s="3"/>
      <c r="LZ442" s="3"/>
      <c r="MA442" s="3"/>
      <c r="MB442" s="3"/>
      <c r="MC442" s="3"/>
      <c r="MD442" s="3"/>
      <c r="ME442" s="3"/>
      <c r="MF442" s="3"/>
      <c r="MG442" s="3"/>
      <c r="MH442" s="3"/>
      <c r="MI442" s="3"/>
      <c r="MJ442" s="3"/>
      <c r="MK442" s="3"/>
      <c r="ML442" s="3"/>
      <c r="MM442" s="3"/>
      <c r="MN442" s="3"/>
      <c r="MO442" s="3"/>
      <c r="MP442" s="3"/>
      <c r="MQ442" s="3"/>
      <c r="MR442" s="3"/>
      <c r="MS442" s="3"/>
      <c r="MT442" s="3"/>
      <c r="MU442" s="3"/>
      <c r="MV442" s="3"/>
      <c r="MW442" s="3"/>
      <c r="MX442" s="3"/>
      <c r="MY442" s="3"/>
      <c r="MZ442" s="3"/>
      <c r="NA442" s="3"/>
      <c r="NB442" s="3"/>
      <c r="NC442" s="3"/>
      <c r="ND442" s="3"/>
      <c r="NE442" s="3"/>
      <c r="NF442" s="3"/>
      <c r="NG442" s="3"/>
      <c r="NH442" s="3"/>
      <c r="NI442" s="3"/>
      <c r="NJ442" s="3"/>
      <c r="NK442" s="3"/>
      <c r="NL442" s="3"/>
      <c r="NM442" s="3"/>
      <c r="NN442" s="3"/>
      <c r="NO442" s="3"/>
      <c r="NP442" s="3"/>
      <c r="NQ442" s="3"/>
      <c r="NR442" s="3"/>
      <c r="NS442" s="3"/>
      <c r="NT442" s="3"/>
      <c r="NU442" s="3"/>
      <c r="NV442" s="3"/>
      <c r="NW442" s="3"/>
      <c r="NX442" s="3"/>
      <c r="NY442" s="3"/>
      <c r="NZ442" s="3"/>
      <c r="OA442" s="3"/>
      <c r="OB442" s="3"/>
      <c r="OC442" s="3"/>
      <c r="OD442" s="3"/>
      <c r="OE442" s="3"/>
      <c r="OF442" s="3"/>
      <c r="OG442" s="3"/>
      <c r="OH442" s="3"/>
      <c r="OI442" s="3"/>
      <c r="OJ442" s="3"/>
      <c r="OK442" s="3"/>
      <c r="OL442" s="3"/>
      <c r="OM442" s="3"/>
      <c r="ON442" s="3"/>
      <c r="OO442" s="3"/>
      <c r="OP442" s="3"/>
      <c r="OQ442" s="3"/>
      <c r="OR442" s="3"/>
      <c r="OS442" s="3"/>
      <c r="OT442" s="3"/>
      <c r="OU442" s="3"/>
      <c r="OV442" s="3"/>
      <c r="OW442" s="3"/>
      <c r="OX442" s="3"/>
      <c r="OY442" s="3"/>
      <c r="OZ442" s="3"/>
      <c r="PA442" s="3"/>
      <c r="PB442" s="3"/>
      <c r="PC442" s="3"/>
      <c r="PD442" s="3"/>
      <c r="PE442" s="3"/>
    </row>
    <row r="443" spans="1:421" s="469" customFormat="1" ht="111" customHeight="1">
      <c r="A443" s="677">
        <v>102</v>
      </c>
      <c r="B443" s="600">
        <v>7000024508</v>
      </c>
      <c r="C443" s="600">
        <v>2590</v>
      </c>
      <c r="D443" s="600">
        <v>180</v>
      </c>
      <c r="E443" s="600">
        <v>10</v>
      </c>
      <c r="F443" s="600" t="s">
        <v>531</v>
      </c>
      <c r="G443" s="599">
        <v>100044268</v>
      </c>
      <c r="H443" s="321"/>
      <c r="I443" s="322"/>
      <c r="J443" s="321"/>
      <c r="K443" s="320"/>
      <c r="L443" s="600" t="s">
        <v>634</v>
      </c>
      <c r="M443" s="600" t="s">
        <v>363</v>
      </c>
      <c r="N443" s="600">
        <v>80</v>
      </c>
      <c r="O443" s="465"/>
      <c r="P443" s="601">
        <v>18</v>
      </c>
      <c r="Q443" s="318" t="str">
        <f t="shared" si="73"/>
        <v>INCLUDED</v>
      </c>
      <c r="R443" s="318" t="str">
        <f t="shared" si="63"/>
        <v>INCLUDED</v>
      </c>
      <c r="S443" s="318" t="str">
        <f t="shared" si="74"/>
        <v>INCLUDED</v>
      </c>
      <c r="T443" s="466">
        <f t="shared" si="64"/>
        <v>0</v>
      </c>
      <c r="U443" s="300">
        <f t="shared" si="65"/>
        <v>0</v>
      </c>
      <c r="V443" s="371">
        <f>Discount!$J$36</f>
        <v>0</v>
      </c>
      <c r="W443" s="300">
        <f t="shared" si="66"/>
        <v>0</v>
      </c>
      <c r="X443" s="301">
        <f t="shared" si="67"/>
        <v>0</v>
      </c>
      <c r="Y443" s="467">
        <f t="shared" si="68"/>
        <v>0</v>
      </c>
      <c r="Z443" s="546">
        <f t="shared" si="69"/>
        <v>0</v>
      </c>
      <c r="AA443" s="467">
        <f t="shared" si="70"/>
        <v>0</v>
      </c>
      <c r="AB443" s="468">
        <f t="shared" si="71"/>
        <v>0</v>
      </c>
      <c r="AC443" s="467">
        <f t="shared" si="72"/>
        <v>0</v>
      </c>
      <c r="AD443" s="468"/>
      <c r="AE443" s="550"/>
      <c r="AF443" s="6"/>
      <c r="AG443" s="6"/>
      <c r="AH443" s="6"/>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c r="FN443" s="3"/>
      <c r="FO443" s="3"/>
      <c r="FP443" s="3"/>
      <c r="FQ443" s="3"/>
      <c r="FR443" s="3"/>
      <c r="FS443" s="3"/>
      <c r="FT443" s="3"/>
      <c r="FU443" s="3"/>
      <c r="FV443" s="3"/>
      <c r="FW443" s="3"/>
      <c r="FX443" s="3"/>
      <c r="FY443" s="3"/>
      <c r="FZ443" s="3"/>
      <c r="GA443" s="3"/>
      <c r="GB443" s="3"/>
      <c r="GC443" s="3"/>
      <c r="GD443" s="3"/>
      <c r="GE443" s="3"/>
      <c r="GF443" s="3"/>
      <c r="GG443" s="3"/>
      <c r="GH443" s="3"/>
      <c r="GI443" s="3"/>
      <c r="GJ443" s="3"/>
      <c r="GK443" s="3"/>
      <c r="GL443" s="3"/>
      <c r="GM443" s="3"/>
      <c r="GN443" s="3"/>
      <c r="GO443" s="3"/>
      <c r="GP443" s="3"/>
      <c r="GQ443" s="3"/>
      <c r="GR443" s="3"/>
      <c r="GS443" s="3"/>
      <c r="GT443" s="3"/>
      <c r="GU443" s="3"/>
      <c r="GV443" s="3"/>
      <c r="GW443" s="3"/>
      <c r="GX443" s="3"/>
      <c r="GY443" s="3"/>
      <c r="GZ443" s="3"/>
      <c r="HA443" s="3"/>
      <c r="HB443" s="3"/>
      <c r="HC443" s="3"/>
      <c r="HD443" s="3"/>
      <c r="HE443" s="3"/>
      <c r="HF443" s="3"/>
      <c r="HG443" s="3"/>
      <c r="HH443" s="3"/>
      <c r="HI443" s="3"/>
      <c r="HJ443" s="3"/>
      <c r="HK443" s="3"/>
      <c r="HL443" s="3"/>
      <c r="HM443" s="3"/>
      <c r="HN443" s="3"/>
      <c r="HO443" s="3"/>
      <c r="HP443" s="3"/>
      <c r="HQ443" s="3"/>
      <c r="HR443" s="3"/>
      <c r="HS443" s="3"/>
      <c r="HT443" s="3"/>
      <c r="HU443" s="3"/>
      <c r="HV443" s="3"/>
      <c r="HW443" s="3"/>
      <c r="HX443" s="3"/>
      <c r="HY443" s="3"/>
      <c r="HZ443" s="3"/>
      <c r="IA443" s="3"/>
      <c r="IB443" s="3"/>
      <c r="IC443" s="3"/>
      <c r="ID443" s="3"/>
      <c r="IE443" s="3"/>
      <c r="IF443" s="3"/>
      <c r="IG443" s="3"/>
      <c r="IH443" s="3"/>
      <c r="II443" s="3"/>
      <c r="IJ443" s="3"/>
      <c r="IK443" s="3"/>
      <c r="IL443" s="3"/>
      <c r="IM443" s="3"/>
      <c r="IN443" s="3"/>
      <c r="IO443" s="3"/>
      <c r="IP443" s="3"/>
      <c r="IQ443" s="3"/>
      <c r="IR443" s="3"/>
      <c r="IS443" s="3"/>
      <c r="IT443" s="3"/>
      <c r="IU443" s="3"/>
      <c r="IV443" s="3"/>
      <c r="IW443" s="3"/>
      <c r="IX443" s="3"/>
      <c r="IY443" s="3"/>
      <c r="IZ443" s="3"/>
      <c r="JA443" s="3"/>
      <c r="JB443" s="3"/>
      <c r="JC443" s="3"/>
      <c r="JD443" s="3"/>
      <c r="JE443" s="3"/>
      <c r="JF443" s="3"/>
      <c r="JG443" s="3"/>
      <c r="JH443" s="3"/>
      <c r="JI443" s="3"/>
      <c r="JJ443" s="3"/>
      <c r="JK443" s="3"/>
      <c r="JL443" s="3"/>
      <c r="JM443" s="3"/>
      <c r="JN443" s="3"/>
      <c r="JO443" s="3"/>
      <c r="JP443" s="3"/>
      <c r="JQ443" s="3"/>
      <c r="JR443" s="3"/>
      <c r="JS443" s="3"/>
      <c r="JT443" s="3"/>
      <c r="JU443" s="3"/>
      <c r="JV443" s="3"/>
      <c r="JW443" s="3"/>
      <c r="JX443" s="3"/>
      <c r="JY443" s="3"/>
      <c r="JZ443" s="3"/>
      <c r="KA443" s="3"/>
      <c r="KB443" s="3"/>
      <c r="KC443" s="3"/>
      <c r="KD443" s="3"/>
      <c r="KE443" s="3"/>
      <c r="KF443" s="3"/>
      <c r="KG443" s="3"/>
      <c r="KH443" s="3"/>
      <c r="KI443" s="3"/>
      <c r="KJ443" s="3"/>
      <c r="KK443" s="3"/>
      <c r="KL443" s="3"/>
      <c r="KM443" s="3"/>
      <c r="KN443" s="3"/>
      <c r="KO443" s="3"/>
      <c r="KP443" s="3"/>
      <c r="KQ443" s="3"/>
      <c r="KR443" s="3"/>
      <c r="KS443" s="3"/>
      <c r="KT443" s="3"/>
      <c r="KU443" s="3"/>
      <c r="KV443" s="3"/>
      <c r="KW443" s="3"/>
      <c r="KX443" s="3"/>
      <c r="KY443" s="3"/>
      <c r="KZ443" s="3"/>
      <c r="LA443" s="3"/>
      <c r="LB443" s="3"/>
      <c r="LC443" s="3"/>
      <c r="LD443" s="3"/>
      <c r="LE443" s="3"/>
      <c r="LF443" s="3"/>
      <c r="LG443" s="3"/>
      <c r="LH443" s="3"/>
      <c r="LI443" s="3"/>
      <c r="LJ443" s="3"/>
      <c r="LK443" s="3"/>
      <c r="LL443" s="3"/>
      <c r="LM443" s="3"/>
      <c r="LN443" s="3"/>
      <c r="LO443" s="3"/>
      <c r="LP443" s="3"/>
      <c r="LQ443" s="3"/>
      <c r="LR443" s="3"/>
      <c r="LS443" s="3"/>
      <c r="LT443" s="3"/>
      <c r="LU443" s="3"/>
      <c r="LV443" s="3"/>
      <c r="LW443" s="3"/>
      <c r="LX443" s="3"/>
      <c r="LY443" s="3"/>
      <c r="LZ443" s="3"/>
      <c r="MA443" s="3"/>
      <c r="MB443" s="3"/>
      <c r="MC443" s="3"/>
      <c r="MD443" s="3"/>
      <c r="ME443" s="3"/>
      <c r="MF443" s="3"/>
      <c r="MG443" s="3"/>
      <c r="MH443" s="3"/>
      <c r="MI443" s="3"/>
      <c r="MJ443" s="3"/>
      <c r="MK443" s="3"/>
      <c r="ML443" s="3"/>
      <c r="MM443" s="3"/>
      <c r="MN443" s="3"/>
      <c r="MO443" s="3"/>
      <c r="MP443" s="3"/>
      <c r="MQ443" s="3"/>
      <c r="MR443" s="3"/>
      <c r="MS443" s="3"/>
      <c r="MT443" s="3"/>
      <c r="MU443" s="3"/>
      <c r="MV443" s="3"/>
      <c r="MW443" s="3"/>
      <c r="MX443" s="3"/>
      <c r="MY443" s="3"/>
      <c r="MZ443" s="3"/>
      <c r="NA443" s="3"/>
      <c r="NB443" s="3"/>
      <c r="NC443" s="3"/>
      <c r="ND443" s="3"/>
      <c r="NE443" s="3"/>
      <c r="NF443" s="3"/>
      <c r="NG443" s="3"/>
      <c r="NH443" s="3"/>
      <c r="NI443" s="3"/>
      <c r="NJ443" s="3"/>
      <c r="NK443" s="3"/>
      <c r="NL443" s="3"/>
      <c r="NM443" s="3"/>
      <c r="NN443" s="3"/>
      <c r="NO443" s="3"/>
      <c r="NP443" s="3"/>
      <c r="NQ443" s="3"/>
      <c r="NR443" s="3"/>
      <c r="NS443" s="3"/>
      <c r="NT443" s="3"/>
      <c r="NU443" s="3"/>
      <c r="NV443" s="3"/>
      <c r="NW443" s="3"/>
      <c r="NX443" s="3"/>
      <c r="NY443" s="3"/>
      <c r="NZ443" s="3"/>
      <c r="OA443" s="3"/>
      <c r="OB443" s="3"/>
      <c r="OC443" s="3"/>
      <c r="OD443" s="3"/>
      <c r="OE443" s="3"/>
      <c r="OF443" s="3"/>
      <c r="OG443" s="3"/>
      <c r="OH443" s="3"/>
      <c r="OI443" s="3"/>
      <c r="OJ443" s="3"/>
      <c r="OK443" s="3"/>
      <c r="OL443" s="3"/>
      <c r="OM443" s="3"/>
      <c r="ON443" s="3"/>
      <c r="OO443" s="3"/>
      <c r="OP443" s="3"/>
      <c r="OQ443" s="3"/>
      <c r="OR443" s="3"/>
      <c r="OS443" s="3"/>
      <c r="OT443" s="3"/>
      <c r="OU443" s="3"/>
      <c r="OV443" s="3"/>
      <c r="OW443" s="3"/>
      <c r="OX443" s="3"/>
      <c r="OY443" s="3"/>
      <c r="OZ443" s="3"/>
      <c r="PA443" s="3"/>
      <c r="PB443" s="3"/>
      <c r="PC443" s="3"/>
      <c r="PD443" s="3"/>
      <c r="PE443" s="3"/>
    </row>
    <row r="444" spans="1:421" s="469" customFormat="1" ht="111" customHeight="1">
      <c r="A444" s="677">
        <v>103</v>
      </c>
      <c r="B444" s="600">
        <v>7000024508</v>
      </c>
      <c r="C444" s="600">
        <v>2600</v>
      </c>
      <c r="D444" s="600">
        <v>190</v>
      </c>
      <c r="E444" s="600">
        <v>10</v>
      </c>
      <c r="F444" s="600" t="s">
        <v>532</v>
      </c>
      <c r="G444" s="599">
        <v>100001285</v>
      </c>
      <c r="H444" s="321"/>
      <c r="I444" s="322"/>
      <c r="J444" s="321"/>
      <c r="K444" s="320"/>
      <c r="L444" s="600" t="s">
        <v>635</v>
      </c>
      <c r="M444" s="600" t="s">
        <v>424</v>
      </c>
      <c r="N444" s="600">
        <v>490</v>
      </c>
      <c r="O444" s="465"/>
      <c r="P444" s="601">
        <v>18</v>
      </c>
      <c r="Q444" s="318" t="str">
        <f t="shared" si="73"/>
        <v>INCLUDED</v>
      </c>
      <c r="R444" s="318" t="str">
        <f t="shared" si="63"/>
        <v>INCLUDED</v>
      </c>
      <c r="S444" s="318" t="str">
        <f t="shared" si="74"/>
        <v>INCLUDED</v>
      </c>
      <c r="T444" s="466">
        <f t="shared" si="64"/>
        <v>0</v>
      </c>
      <c r="U444" s="300">
        <f t="shared" si="65"/>
        <v>0</v>
      </c>
      <c r="V444" s="371">
        <f>Discount!$J$36</f>
        <v>0</v>
      </c>
      <c r="W444" s="300">
        <f t="shared" si="66"/>
        <v>0</v>
      </c>
      <c r="X444" s="301">
        <f t="shared" si="67"/>
        <v>0</v>
      </c>
      <c r="Y444" s="467">
        <f t="shared" si="68"/>
        <v>0</v>
      </c>
      <c r="Z444" s="546">
        <f t="shared" si="69"/>
        <v>0</v>
      </c>
      <c r="AA444" s="467">
        <f t="shared" si="70"/>
        <v>0</v>
      </c>
      <c r="AB444" s="468">
        <f t="shared" si="71"/>
        <v>0</v>
      </c>
      <c r="AC444" s="467">
        <f t="shared" si="72"/>
        <v>0</v>
      </c>
      <c r="AD444" s="468"/>
      <c r="AE444" s="550"/>
      <c r="AF444" s="6"/>
      <c r="AG444" s="6"/>
      <c r="AH444" s="6"/>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c r="FN444" s="3"/>
      <c r="FO444" s="3"/>
      <c r="FP444" s="3"/>
      <c r="FQ444" s="3"/>
      <c r="FR444" s="3"/>
      <c r="FS444" s="3"/>
      <c r="FT444" s="3"/>
      <c r="FU444" s="3"/>
      <c r="FV444" s="3"/>
      <c r="FW444" s="3"/>
      <c r="FX444" s="3"/>
      <c r="FY444" s="3"/>
      <c r="FZ444" s="3"/>
      <c r="GA444" s="3"/>
      <c r="GB444" s="3"/>
      <c r="GC444" s="3"/>
      <c r="GD444" s="3"/>
      <c r="GE444" s="3"/>
      <c r="GF444" s="3"/>
      <c r="GG444" s="3"/>
      <c r="GH444" s="3"/>
      <c r="GI444" s="3"/>
      <c r="GJ444" s="3"/>
      <c r="GK444" s="3"/>
      <c r="GL444" s="3"/>
      <c r="GM444" s="3"/>
      <c r="GN444" s="3"/>
      <c r="GO444" s="3"/>
      <c r="GP444" s="3"/>
      <c r="GQ444" s="3"/>
      <c r="GR444" s="3"/>
      <c r="GS444" s="3"/>
      <c r="GT444" s="3"/>
      <c r="GU444" s="3"/>
      <c r="GV444" s="3"/>
      <c r="GW444" s="3"/>
      <c r="GX444" s="3"/>
      <c r="GY444" s="3"/>
      <c r="GZ444" s="3"/>
      <c r="HA444" s="3"/>
      <c r="HB444" s="3"/>
      <c r="HC444" s="3"/>
      <c r="HD444" s="3"/>
      <c r="HE444" s="3"/>
      <c r="HF444" s="3"/>
      <c r="HG444" s="3"/>
      <c r="HH444" s="3"/>
      <c r="HI444" s="3"/>
      <c r="HJ444" s="3"/>
      <c r="HK444" s="3"/>
      <c r="HL444" s="3"/>
      <c r="HM444" s="3"/>
      <c r="HN444" s="3"/>
      <c r="HO444" s="3"/>
      <c r="HP444" s="3"/>
      <c r="HQ444" s="3"/>
      <c r="HR444" s="3"/>
      <c r="HS444" s="3"/>
      <c r="HT444" s="3"/>
      <c r="HU444" s="3"/>
      <c r="HV444" s="3"/>
      <c r="HW444" s="3"/>
      <c r="HX444" s="3"/>
      <c r="HY444" s="3"/>
      <c r="HZ444" s="3"/>
      <c r="IA444" s="3"/>
      <c r="IB444" s="3"/>
      <c r="IC444" s="3"/>
      <c r="ID444" s="3"/>
      <c r="IE444" s="3"/>
      <c r="IF444" s="3"/>
      <c r="IG444" s="3"/>
      <c r="IH444" s="3"/>
      <c r="II444" s="3"/>
      <c r="IJ444" s="3"/>
      <c r="IK444" s="3"/>
      <c r="IL444" s="3"/>
      <c r="IM444" s="3"/>
      <c r="IN444" s="3"/>
      <c r="IO444" s="3"/>
      <c r="IP444" s="3"/>
      <c r="IQ444" s="3"/>
      <c r="IR444" s="3"/>
      <c r="IS444" s="3"/>
      <c r="IT444" s="3"/>
      <c r="IU444" s="3"/>
      <c r="IV444" s="3"/>
      <c r="IW444" s="3"/>
      <c r="IX444" s="3"/>
      <c r="IY444" s="3"/>
      <c r="IZ444" s="3"/>
      <c r="JA444" s="3"/>
      <c r="JB444" s="3"/>
      <c r="JC444" s="3"/>
      <c r="JD444" s="3"/>
      <c r="JE444" s="3"/>
      <c r="JF444" s="3"/>
      <c r="JG444" s="3"/>
      <c r="JH444" s="3"/>
      <c r="JI444" s="3"/>
      <c r="JJ444" s="3"/>
      <c r="JK444" s="3"/>
      <c r="JL444" s="3"/>
      <c r="JM444" s="3"/>
      <c r="JN444" s="3"/>
      <c r="JO444" s="3"/>
      <c r="JP444" s="3"/>
      <c r="JQ444" s="3"/>
      <c r="JR444" s="3"/>
      <c r="JS444" s="3"/>
      <c r="JT444" s="3"/>
      <c r="JU444" s="3"/>
      <c r="JV444" s="3"/>
      <c r="JW444" s="3"/>
      <c r="JX444" s="3"/>
      <c r="JY444" s="3"/>
      <c r="JZ444" s="3"/>
      <c r="KA444" s="3"/>
      <c r="KB444" s="3"/>
      <c r="KC444" s="3"/>
      <c r="KD444" s="3"/>
      <c r="KE444" s="3"/>
      <c r="KF444" s="3"/>
      <c r="KG444" s="3"/>
      <c r="KH444" s="3"/>
      <c r="KI444" s="3"/>
      <c r="KJ444" s="3"/>
      <c r="KK444" s="3"/>
      <c r="KL444" s="3"/>
      <c r="KM444" s="3"/>
      <c r="KN444" s="3"/>
      <c r="KO444" s="3"/>
      <c r="KP444" s="3"/>
      <c r="KQ444" s="3"/>
      <c r="KR444" s="3"/>
      <c r="KS444" s="3"/>
      <c r="KT444" s="3"/>
      <c r="KU444" s="3"/>
      <c r="KV444" s="3"/>
      <c r="KW444" s="3"/>
      <c r="KX444" s="3"/>
      <c r="KY444" s="3"/>
      <c r="KZ444" s="3"/>
      <c r="LA444" s="3"/>
      <c r="LB444" s="3"/>
      <c r="LC444" s="3"/>
      <c r="LD444" s="3"/>
      <c r="LE444" s="3"/>
      <c r="LF444" s="3"/>
      <c r="LG444" s="3"/>
      <c r="LH444" s="3"/>
      <c r="LI444" s="3"/>
      <c r="LJ444" s="3"/>
      <c r="LK444" s="3"/>
      <c r="LL444" s="3"/>
      <c r="LM444" s="3"/>
      <c r="LN444" s="3"/>
      <c r="LO444" s="3"/>
      <c r="LP444" s="3"/>
      <c r="LQ444" s="3"/>
      <c r="LR444" s="3"/>
      <c r="LS444" s="3"/>
      <c r="LT444" s="3"/>
      <c r="LU444" s="3"/>
      <c r="LV444" s="3"/>
      <c r="LW444" s="3"/>
      <c r="LX444" s="3"/>
      <c r="LY444" s="3"/>
      <c r="LZ444" s="3"/>
      <c r="MA444" s="3"/>
      <c r="MB444" s="3"/>
      <c r="MC444" s="3"/>
      <c r="MD444" s="3"/>
      <c r="ME444" s="3"/>
      <c r="MF444" s="3"/>
      <c r="MG444" s="3"/>
      <c r="MH444" s="3"/>
      <c r="MI444" s="3"/>
      <c r="MJ444" s="3"/>
      <c r="MK444" s="3"/>
      <c r="ML444" s="3"/>
      <c r="MM444" s="3"/>
      <c r="MN444" s="3"/>
      <c r="MO444" s="3"/>
      <c r="MP444" s="3"/>
      <c r="MQ444" s="3"/>
      <c r="MR444" s="3"/>
      <c r="MS444" s="3"/>
      <c r="MT444" s="3"/>
      <c r="MU444" s="3"/>
      <c r="MV444" s="3"/>
      <c r="MW444" s="3"/>
      <c r="MX444" s="3"/>
      <c r="MY444" s="3"/>
      <c r="MZ444" s="3"/>
      <c r="NA444" s="3"/>
      <c r="NB444" s="3"/>
      <c r="NC444" s="3"/>
      <c r="ND444" s="3"/>
      <c r="NE444" s="3"/>
      <c r="NF444" s="3"/>
      <c r="NG444" s="3"/>
      <c r="NH444" s="3"/>
      <c r="NI444" s="3"/>
      <c r="NJ444" s="3"/>
      <c r="NK444" s="3"/>
      <c r="NL444" s="3"/>
      <c r="NM444" s="3"/>
      <c r="NN444" s="3"/>
      <c r="NO444" s="3"/>
      <c r="NP444" s="3"/>
      <c r="NQ444" s="3"/>
      <c r="NR444" s="3"/>
      <c r="NS444" s="3"/>
      <c r="NT444" s="3"/>
      <c r="NU444" s="3"/>
      <c r="NV444" s="3"/>
      <c r="NW444" s="3"/>
      <c r="NX444" s="3"/>
      <c r="NY444" s="3"/>
      <c r="NZ444" s="3"/>
      <c r="OA444" s="3"/>
      <c r="OB444" s="3"/>
      <c r="OC444" s="3"/>
      <c r="OD444" s="3"/>
      <c r="OE444" s="3"/>
      <c r="OF444" s="3"/>
      <c r="OG444" s="3"/>
      <c r="OH444" s="3"/>
      <c r="OI444" s="3"/>
      <c r="OJ444" s="3"/>
      <c r="OK444" s="3"/>
      <c r="OL444" s="3"/>
      <c r="OM444" s="3"/>
      <c r="ON444" s="3"/>
      <c r="OO444" s="3"/>
      <c r="OP444" s="3"/>
      <c r="OQ444" s="3"/>
      <c r="OR444" s="3"/>
      <c r="OS444" s="3"/>
      <c r="OT444" s="3"/>
      <c r="OU444" s="3"/>
      <c r="OV444" s="3"/>
      <c r="OW444" s="3"/>
      <c r="OX444" s="3"/>
      <c r="OY444" s="3"/>
      <c r="OZ444" s="3"/>
      <c r="PA444" s="3"/>
      <c r="PB444" s="3"/>
      <c r="PC444" s="3"/>
      <c r="PD444" s="3"/>
      <c r="PE444" s="3"/>
    </row>
    <row r="445" spans="1:421" s="472" customFormat="1" ht="111" customHeight="1">
      <c r="A445" s="677">
        <v>104</v>
      </c>
      <c r="B445" s="600">
        <v>7000024508</v>
      </c>
      <c r="C445" s="600">
        <v>2610</v>
      </c>
      <c r="D445" s="600">
        <v>200</v>
      </c>
      <c r="E445" s="600">
        <v>10</v>
      </c>
      <c r="F445" s="600" t="s">
        <v>533</v>
      </c>
      <c r="G445" s="599">
        <v>100001282</v>
      </c>
      <c r="H445" s="321"/>
      <c r="I445" s="322"/>
      <c r="J445" s="321"/>
      <c r="K445" s="320"/>
      <c r="L445" s="600" t="s">
        <v>636</v>
      </c>
      <c r="M445" s="600" t="s">
        <v>219</v>
      </c>
      <c r="N445" s="600">
        <v>49</v>
      </c>
      <c r="O445" s="465"/>
      <c r="P445" s="601">
        <v>18</v>
      </c>
      <c r="Q445" s="318" t="str">
        <f t="shared" si="73"/>
        <v>INCLUDED</v>
      </c>
      <c r="R445" s="318" t="str">
        <f t="shared" si="63"/>
        <v>INCLUDED</v>
      </c>
      <c r="S445" s="318" t="str">
        <f t="shared" si="74"/>
        <v>INCLUDED</v>
      </c>
      <c r="T445" s="466">
        <f t="shared" si="64"/>
        <v>0</v>
      </c>
      <c r="U445" s="300">
        <f t="shared" si="65"/>
        <v>0</v>
      </c>
      <c r="V445" s="371">
        <f>Discount!$J$36</f>
        <v>0</v>
      </c>
      <c r="W445" s="300">
        <f t="shared" si="66"/>
        <v>0</v>
      </c>
      <c r="X445" s="301">
        <f t="shared" si="67"/>
        <v>0</v>
      </c>
      <c r="Y445" s="467">
        <f t="shared" si="68"/>
        <v>0</v>
      </c>
      <c r="Z445" s="546">
        <f t="shared" si="69"/>
        <v>0</v>
      </c>
      <c r="AA445" s="467">
        <f t="shared" si="70"/>
        <v>0</v>
      </c>
      <c r="AB445" s="468">
        <f t="shared" si="71"/>
        <v>0</v>
      </c>
      <c r="AC445" s="467">
        <f t="shared" si="72"/>
        <v>0</v>
      </c>
      <c r="AD445" s="468"/>
      <c r="AE445" s="550"/>
      <c r="AF445" s="6"/>
      <c r="AG445" s="6"/>
      <c r="AH445" s="6"/>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218"/>
      <c r="BI445" s="218"/>
      <c r="BJ445" s="218"/>
      <c r="BK445" s="218"/>
      <c r="BL445" s="218"/>
      <c r="BM445" s="218"/>
      <c r="BN445" s="218"/>
      <c r="BO445" s="218"/>
      <c r="BP445" s="218"/>
      <c r="BQ445" s="218"/>
      <c r="BR445" s="218"/>
      <c r="BS445" s="218"/>
      <c r="BT445" s="218"/>
      <c r="BU445" s="218"/>
      <c r="BV445" s="218"/>
      <c r="BW445" s="218"/>
      <c r="BX445" s="218"/>
      <c r="BY445" s="218"/>
      <c r="BZ445" s="218"/>
      <c r="CA445" s="218"/>
      <c r="CB445" s="218"/>
      <c r="CC445" s="218"/>
      <c r="CD445" s="218"/>
      <c r="CE445" s="218"/>
      <c r="CF445" s="218"/>
      <c r="CG445" s="218"/>
      <c r="CH445" s="218"/>
      <c r="CI445" s="218"/>
      <c r="CJ445" s="218"/>
      <c r="CK445" s="218"/>
      <c r="CL445" s="218"/>
      <c r="CM445" s="218"/>
      <c r="CN445" s="218"/>
      <c r="CO445" s="218"/>
      <c r="CP445" s="218"/>
      <c r="CQ445" s="218"/>
      <c r="CR445" s="218"/>
      <c r="CS445" s="218"/>
      <c r="CT445" s="218"/>
      <c r="CU445" s="218"/>
      <c r="CV445" s="218"/>
      <c r="CW445" s="218"/>
      <c r="CX445" s="218"/>
      <c r="CY445" s="218"/>
      <c r="CZ445" s="218"/>
      <c r="DA445" s="218"/>
      <c r="DB445" s="218"/>
      <c r="DC445" s="218"/>
      <c r="DD445" s="218"/>
      <c r="DE445" s="218"/>
      <c r="DF445" s="218"/>
      <c r="DG445" s="218"/>
      <c r="DH445" s="218"/>
      <c r="DI445" s="218"/>
      <c r="DJ445" s="218"/>
      <c r="DK445" s="218"/>
      <c r="DL445" s="218"/>
      <c r="DM445" s="218"/>
      <c r="DN445" s="218"/>
      <c r="DO445" s="218"/>
      <c r="DP445" s="218"/>
      <c r="DQ445" s="218"/>
      <c r="DR445" s="218"/>
      <c r="DS445" s="218"/>
      <c r="DT445" s="218"/>
      <c r="DU445" s="218"/>
      <c r="DV445" s="218"/>
      <c r="DW445" s="218"/>
      <c r="DX445" s="218"/>
      <c r="DY445" s="218"/>
      <c r="DZ445" s="218"/>
      <c r="EA445" s="218"/>
      <c r="EB445" s="218"/>
      <c r="EC445" s="218"/>
      <c r="ED445" s="218"/>
      <c r="EE445" s="218"/>
      <c r="EF445" s="218"/>
      <c r="EG445" s="218"/>
      <c r="EH445" s="218"/>
      <c r="EI445" s="218"/>
      <c r="EJ445" s="218"/>
      <c r="EK445" s="218"/>
      <c r="EL445" s="218"/>
      <c r="EM445" s="218"/>
      <c r="EN445" s="218"/>
      <c r="EO445" s="218"/>
      <c r="EP445" s="218"/>
      <c r="EQ445" s="218"/>
      <c r="ER445" s="218"/>
      <c r="ES445" s="218"/>
      <c r="ET445" s="218"/>
      <c r="EU445" s="218"/>
      <c r="EV445" s="218"/>
      <c r="EW445" s="218"/>
      <c r="EX445" s="218"/>
      <c r="EY445" s="218"/>
      <c r="EZ445" s="218"/>
      <c r="FA445" s="218"/>
      <c r="FB445" s="218"/>
      <c r="FC445" s="218"/>
      <c r="FD445" s="218"/>
      <c r="FE445" s="218"/>
      <c r="FF445" s="218"/>
      <c r="FG445" s="218"/>
      <c r="FH445" s="218"/>
      <c r="FI445" s="218"/>
      <c r="FJ445" s="218"/>
      <c r="FK445" s="218"/>
      <c r="FL445" s="218"/>
      <c r="FM445" s="218"/>
      <c r="FN445" s="218"/>
      <c r="FO445" s="218"/>
      <c r="FP445" s="218"/>
      <c r="FQ445" s="218"/>
      <c r="FR445" s="218"/>
      <c r="FS445" s="218"/>
      <c r="FT445" s="218"/>
      <c r="FU445" s="218"/>
      <c r="FV445" s="218"/>
      <c r="FW445" s="218"/>
      <c r="FX445" s="218"/>
      <c r="FY445" s="218"/>
      <c r="FZ445" s="218"/>
      <c r="GA445" s="218"/>
      <c r="GB445" s="218"/>
      <c r="GC445" s="218"/>
      <c r="GD445" s="218"/>
      <c r="GE445" s="218"/>
      <c r="GF445" s="218"/>
      <c r="GG445" s="218"/>
      <c r="GH445" s="218"/>
      <c r="GI445" s="218"/>
      <c r="GJ445" s="218"/>
      <c r="GK445" s="218"/>
      <c r="GL445" s="218"/>
      <c r="GM445" s="218"/>
      <c r="GN445" s="218"/>
      <c r="GO445" s="218"/>
      <c r="GP445" s="218"/>
      <c r="GQ445" s="218"/>
      <c r="GR445" s="218"/>
      <c r="GS445" s="218"/>
      <c r="GT445" s="218"/>
      <c r="GU445" s="218"/>
      <c r="GV445" s="218"/>
      <c r="GW445" s="218"/>
      <c r="GX445" s="218"/>
      <c r="GY445" s="218"/>
      <c r="GZ445" s="218"/>
      <c r="HA445" s="218"/>
      <c r="HB445" s="218"/>
      <c r="HC445" s="218"/>
      <c r="HD445" s="218"/>
      <c r="HE445" s="218"/>
      <c r="HF445" s="218"/>
      <c r="HG445" s="218"/>
      <c r="HH445" s="218"/>
      <c r="HI445" s="218"/>
      <c r="HJ445" s="218"/>
      <c r="HK445" s="218"/>
      <c r="HL445" s="218"/>
      <c r="HM445" s="218"/>
      <c r="HN445" s="218"/>
      <c r="HO445" s="218"/>
      <c r="HP445" s="218"/>
      <c r="HQ445" s="218"/>
      <c r="HR445" s="218"/>
      <c r="HS445" s="218"/>
      <c r="HT445" s="218"/>
      <c r="HU445" s="218"/>
      <c r="HV445" s="218"/>
      <c r="HW445" s="218"/>
      <c r="HX445" s="218"/>
      <c r="HY445" s="218"/>
      <c r="HZ445" s="218"/>
      <c r="IA445" s="218"/>
      <c r="IB445" s="218"/>
      <c r="IC445" s="218"/>
      <c r="ID445" s="218"/>
      <c r="IE445" s="218"/>
      <c r="IF445" s="218"/>
      <c r="IG445" s="218"/>
      <c r="IH445" s="218"/>
      <c r="II445" s="218"/>
      <c r="IJ445" s="218"/>
      <c r="IK445" s="218"/>
      <c r="IL445" s="218"/>
      <c r="IM445" s="218"/>
      <c r="IN445" s="218"/>
      <c r="IO445" s="218"/>
      <c r="IP445" s="218"/>
      <c r="IQ445" s="218"/>
      <c r="IR445" s="218"/>
      <c r="IS445" s="218"/>
      <c r="IT445" s="218"/>
      <c r="IU445" s="218"/>
      <c r="IV445" s="218"/>
      <c r="IW445" s="218"/>
      <c r="IX445" s="218"/>
      <c r="IY445" s="218"/>
      <c r="IZ445" s="218"/>
      <c r="JA445" s="218"/>
      <c r="JB445" s="218"/>
      <c r="JC445" s="218"/>
      <c r="JD445" s="218"/>
      <c r="JE445" s="218"/>
      <c r="JF445" s="218"/>
      <c r="JG445" s="218"/>
      <c r="JH445" s="218"/>
      <c r="JI445" s="218"/>
      <c r="JJ445" s="218"/>
      <c r="JK445" s="218"/>
      <c r="JL445" s="218"/>
      <c r="JM445" s="218"/>
      <c r="JN445" s="218"/>
      <c r="JO445" s="218"/>
      <c r="JP445" s="218"/>
      <c r="JQ445" s="218"/>
      <c r="JR445" s="218"/>
      <c r="JS445" s="218"/>
      <c r="JT445" s="218"/>
      <c r="JU445" s="218"/>
      <c r="JV445" s="218"/>
      <c r="JW445" s="218"/>
      <c r="JX445" s="218"/>
      <c r="JY445" s="218"/>
      <c r="JZ445" s="218"/>
      <c r="KA445" s="218"/>
      <c r="KB445" s="218"/>
      <c r="KC445" s="218"/>
      <c r="KD445" s="218"/>
      <c r="KE445" s="218"/>
      <c r="KF445" s="218"/>
      <c r="KG445" s="218"/>
      <c r="KH445" s="218"/>
      <c r="KI445" s="218"/>
      <c r="KJ445" s="218"/>
      <c r="KK445" s="218"/>
      <c r="KL445" s="218"/>
      <c r="KM445" s="218"/>
      <c r="KN445" s="218"/>
      <c r="KO445" s="218"/>
      <c r="KP445" s="218"/>
      <c r="KQ445" s="218"/>
      <c r="KR445" s="218"/>
      <c r="KS445" s="218"/>
      <c r="KT445" s="218"/>
      <c r="KU445" s="218"/>
      <c r="KV445" s="218"/>
      <c r="KW445" s="218"/>
      <c r="KX445" s="218"/>
      <c r="KY445" s="218"/>
      <c r="KZ445" s="218"/>
      <c r="LA445" s="218"/>
      <c r="LB445" s="218"/>
      <c r="LC445" s="218"/>
      <c r="LD445" s="218"/>
      <c r="LE445" s="218"/>
      <c r="LF445" s="218"/>
      <c r="LG445" s="218"/>
      <c r="LH445" s="218"/>
      <c r="LI445" s="218"/>
      <c r="LJ445" s="218"/>
      <c r="LK445" s="218"/>
      <c r="LL445" s="218"/>
      <c r="LM445" s="218"/>
      <c r="LN445" s="218"/>
      <c r="LO445" s="218"/>
      <c r="LP445" s="218"/>
      <c r="LQ445" s="218"/>
      <c r="LR445" s="218"/>
      <c r="LS445" s="218"/>
      <c r="LT445" s="218"/>
      <c r="LU445" s="218"/>
      <c r="LV445" s="218"/>
      <c r="LW445" s="218"/>
      <c r="LX445" s="218"/>
      <c r="LY445" s="218"/>
      <c r="LZ445" s="218"/>
      <c r="MA445" s="218"/>
      <c r="MB445" s="218"/>
      <c r="MC445" s="218"/>
      <c r="MD445" s="218"/>
      <c r="ME445" s="218"/>
      <c r="MF445" s="218"/>
      <c r="MG445" s="218"/>
      <c r="MH445" s="218"/>
      <c r="MI445" s="218"/>
      <c r="MJ445" s="218"/>
      <c r="MK445" s="218"/>
      <c r="ML445" s="218"/>
      <c r="MM445" s="218"/>
      <c r="MN445" s="218"/>
      <c r="MO445" s="218"/>
      <c r="MP445" s="218"/>
      <c r="MQ445" s="218"/>
      <c r="MR445" s="218"/>
      <c r="MS445" s="218"/>
      <c r="MT445" s="218"/>
      <c r="MU445" s="218"/>
      <c r="MV445" s="218"/>
      <c r="MW445" s="218"/>
      <c r="MX445" s="218"/>
      <c r="MY445" s="218"/>
      <c r="MZ445" s="218"/>
      <c r="NA445" s="218"/>
      <c r="NB445" s="218"/>
      <c r="NC445" s="218"/>
      <c r="ND445" s="218"/>
      <c r="NE445" s="218"/>
      <c r="NF445" s="218"/>
      <c r="NG445" s="218"/>
      <c r="NH445" s="218"/>
      <c r="NI445" s="218"/>
      <c r="NJ445" s="218"/>
      <c r="NK445" s="218"/>
      <c r="NL445" s="218"/>
      <c r="NM445" s="218"/>
      <c r="NN445" s="218"/>
      <c r="NO445" s="218"/>
      <c r="NP445" s="218"/>
      <c r="NQ445" s="218"/>
      <c r="NR445" s="218"/>
      <c r="NS445" s="218"/>
      <c r="NT445" s="218"/>
      <c r="NU445" s="218"/>
      <c r="NV445" s="218"/>
      <c r="NW445" s="218"/>
      <c r="NX445" s="218"/>
      <c r="NY445" s="218"/>
      <c r="NZ445" s="218"/>
      <c r="OA445" s="218"/>
      <c r="OB445" s="218"/>
      <c r="OC445" s="218"/>
      <c r="OD445" s="218"/>
      <c r="OE445" s="218"/>
      <c r="OF445" s="218"/>
      <c r="OG445" s="218"/>
      <c r="OH445" s="218"/>
      <c r="OI445" s="218"/>
      <c r="OJ445" s="218"/>
      <c r="OK445" s="218"/>
      <c r="OL445" s="218"/>
      <c r="OM445" s="218"/>
      <c r="ON445" s="218"/>
      <c r="OO445" s="218"/>
      <c r="OP445" s="218"/>
      <c r="OQ445" s="218"/>
      <c r="OR445" s="218"/>
      <c r="OS445" s="218"/>
      <c r="OT445" s="218"/>
      <c r="OU445" s="218"/>
      <c r="OV445" s="218"/>
      <c r="OW445" s="218"/>
      <c r="OX445" s="218"/>
      <c r="OY445" s="218"/>
      <c r="OZ445" s="218"/>
      <c r="PA445" s="218"/>
      <c r="PB445" s="218"/>
      <c r="PC445" s="218"/>
      <c r="PD445" s="218"/>
      <c r="PE445" s="218"/>
    </row>
    <row r="446" spans="1:421" s="469" customFormat="1" ht="111" customHeight="1">
      <c r="A446" s="677">
        <v>105</v>
      </c>
      <c r="B446" s="600">
        <v>7000024508</v>
      </c>
      <c r="C446" s="600">
        <v>2610</v>
      </c>
      <c r="D446" s="600">
        <v>200</v>
      </c>
      <c r="E446" s="600">
        <v>20</v>
      </c>
      <c r="F446" s="600" t="s">
        <v>533</v>
      </c>
      <c r="G446" s="599">
        <v>100001283</v>
      </c>
      <c r="H446" s="321"/>
      <c r="I446" s="322"/>
      <c r="J446" s="321"/>
      <c r="K446" s="320"/>
      <c r="L446" s="600" t="s">
        <v>637</v>
      </c>
      <c r="M446" s="600" t="s">
        <v>220</v>
      </c>
      <c r="N446" s="600">
        <v>25</v>
      </c>
      <c r="O446" s="465"/>
      <c r="P446" s="601">
        <v>18</v>
      </c>
      <c r="Q446" s="318" t="str">
        <f t="shared" si="73"/>
        <v>INCLUDED</v>
      </c>
      <c r="R446" s="318" t="str">
        <f t="shared" si="63"/>
        <v>INCLUDED</v>
      </c>
      <c r="S446" s="318" t="str">
        <f t="shared" si="74"/>
        <v>INCLUDED</v>
      </c>
      <c r="T446" s="466">
        <f t="shared" si="64"/>
        <v>0</v>
      </c>
      <c r="U446" s="300">
        <f t="shared" si="65"/>
        <v>0</v>
      </c>
      <c r="V446" s="371">
        <f>Discount!$J$36</f>
        <v>0</v>
      </c>
      <c r="W446" s="300">
        <f t="shared" si="66"/>
        <v>0</v>
      </c>
      <c r="X446" s="301">
        <f t="shared" si="67"/>
        <v>0</v>
      </c>
      <c r="Y446" s="467">
        <f t="shared" si="68"/>
        <v>0</v>
      </c>
      <c r="Z446" s="546">
        <f t="shared" si="69"/>
        <v>0</v>
      </c>
      <c r="AA446" s="467">
        <f t="shared" si="70"/>
        <v>0</v>
      </c>
      <c r="AB446" s="468">
        <f t="shared" si="71"/>
        <v>0</v>
      </c>
      <c r="AC446" s="467">
        <f t="shared" si="72"/>
        <v>0</v>
      </c>
      <c r="AD446" s="468"/>
      <c r="AE446" s="550"/>
      <c r="AF446" s="6"/>
      <c r="AG446" s="6"/>
      <c r="AH446" s="6"/>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c r="FN446" s="3"/>
      <c r="FO446" s="3"/>
      <c r="FP446" s="3"/>
      <c r="FQ446" s="3"/>
      <c r="FR446" s="3"/>
      <c r="FS446" s="3"/>
      <c r="FT446" s="3"/>
      <c r="FU446" s="3"/>
      <c r="FV446" s="3"/>
      <c r="FW446" s="3"/>
      <c r="FX446" s="3"/>
      <c r="FY446" s="3"/>
      <c r="FZ446" s="3"/>
      <c r="GA446" s="3"/>
      <c r="GB446" s="3"/>
      <c r="GC446" s="3"/>
      <c r="GD446" s="3"/>
      <c r="GE446" s="3"/>
      <c r="GF446" s="3"/>
      <c r="GG446" s="3"/>
      <c r="GH446" s="3"/>
      <c r="GI446" s="3"/>
      <c r="GJ446" s="3"/>
      <c r="GK446" s="3"/>
      <c r="GL446" s="3"/>
      <c r="GM446" s="3"/>
      <c r="GN446" s="3"/>
      <c r="GO446" s="3"/>
      <c r="GP446" s="3"/>
      <c r="GQ446" s="3"/>
      <c r="GR446" s="3"/>
      <c r="GS446" s="3"/>
      <c r="GT446" s="3"/>
      <c r="GU446" s="3"/>
      <c r="GV446" s="3"/>
      <c r="GW446" s="3"/>
      <c r="GX446" s="3"/>
      <c r="GY446" s="3"/>
      <c r="GZ446" s="3"/>
      <c r="HA446" s="3"/>
      <c r="HB446" s="3"/>
      <c r="HC446" s="3"/>
      <c r="HD446" s="3"/>
      <c r="HE446" s="3"/>
      <c r="HF446" s="3"/>
      <c r="HG446" s="3"/>
      <c r="HH446" s="3"/>
      <c r="HI446" s="3"/>
      <c r="HJ446" s="3"/>
      <c r="HK446" s="3"/>
      <c r="HL446" s="3"/>
      <c r="HM446" s="3"/>
      <c r="HN446" s="3"/>
      <c r="HO446" s="3"/>
      <c r="HP446" s="3"/>
      <c r="HQ446" s="3"/>
      <c r="HR446" s="3"/>
      <c r="HS446" s="3"/>
      <c r="HT446" s="3"/>
      <c r="HU446" s="3"/>
      <c r="HV446" s="3"/>
      <c r="HW446" s="3"/>
      <c r="HX446" s="3"/>
      <c r="HY446" s="3"/>
      <c r="HZ446" s="3"/>
      <c r="IA446" s="3"/>
      <c r="IB446" s="3"/>
      <c r="IC446" s="3"/>
      <c r="ID446" s="3"/>
      <c r="IE446" s="3"/>
      <c r="IF446" s="3"/>
      <c r="IG446" s="3"/>
      <c r="IH446" s="3"/>
      <c r="II446" s="3"/>
      <c r="IJ446" s="3"/>
      <c r="IK446" s="3"/>
      <c r="IL446" s="3"/>
      <c r="IM446" s="3"/>
      <c r="IN446" s="3"/>
      <c r="IO446" s="3"/>
      <c r="IP446" s="3"/>
      <c r="IQ446" s="3"/>
      <c r="IR446" s="3"/>
      <c r="IS446" s="3"/>
      <c r="IT446" s="3"/>
      <c r="IU446" s="3"/>
      <c r="IV446" s="3"/>
      <c r="IW446" s="3"/>
      <c r="IX446" s="3"/>
      <c r="IY446" s="3"/>
      <c r="IZ446" s="3"/>
      <c r="JA446" s="3"/>
      <c r="JB446" s="3"/>
      <c r="JC446" s="3"/>
      <c r="JD446" s="3"/>
      <c r="JE446" s="3"/>
      <c r="JF446" s="3"/>
      <c r="JG446" s="3"/>
      <c r="JH446" s="3"/>
      <c r="JI446" s="3"/>
      <c r="JJ446" s="3"/>
      <c r="JK446" s="3"/>
      <c r="JL446" s="3"/>
      <c r="JM446" s="3"/>
      <c r="JN446" s="3"/>
      <c r="JO446" s="3"/>
      <c r="JP446" s="3"/>
      <c r="JQ446" s="3"/>
      <c r="JR446" s="3"/>
      <c r="JS446" s="3"/>
      <c r="JT446" s="3"/>
      <c r="JU446" s="3"/>
      <c r="JV446" s="3"/>
      <c r="JW446" s="3"/>
      <c r="JX446" s="3"/>
      <c r="JY446" s="3"/>
      <c r="JZ446" s="3"/>
      <c r="KA446" s="3"/>
      <c r="KB446" s="3"/>
      <c r="KC446" s="3"/>
      <c r="KD446" s="3"/>
      <c r="KE446" s="3"/>
      <c r="KF446" s="3"/>
      <c r="KG446" s="3"/>
      <c r="KH446" s="3"/>
      <c r="KI446" s="3"/>
      <c r="KJ446" s="3"/>
      <c r="KK446" s="3"/>
      <c r="KL446" s="3"/>
      <c r="KM446" s="3"/>
      <c r="KN446" s="3"/>
      <c r="KO446" s="3"/>
      <c r="KP446" s="3"/>
      <c r="KQ446" s="3"/>
      <c r="KR446" s="3"/>
      <c r="KS446" s="3"/>
      <c r="KT446" s="3"/>
      <c r="KU446" s="3"/>
      <c r="KV446" s="3"/>
      <c r="KW446" s="3"/>
      <c r="KX446" s="3"/>
      <c r="KY446" s="3"/>
      <c r="KZ446" s="3"/>
      <c r="LA446" s="3"/>
      <c r="LB446" s="3"/>
      <c r="LC446" s="3"/>
      <c r="LD446" s="3"/>
      <c r="LE446" s="3"/>
      <c r="LF446" s="3"/>
      <c r="LG446" s="3"/>
      <c r="LH446" s="3"/>
      <c r="LI446" s="3"/>
      <c r="LJ446" s="3"/>
      <c r="LK446" s="3"/>
      <c r="LL446" s="3"/>
      <c r="LM446" s="3"/>
      <c r="LN446" s="3"/>
      <c r="LO446" s="3"/>
      <c r="LP446" s="3"/>
      <c r="LQ446" s="3"/>
      <c r="LR446" s="3"/>
      <c r="LS446" s="3"/>
      <c r="LT446" s="3"/>
      <c r="LU446" s="3"/>
      <c r="LV446" s="3"/>
      <c r="LW446" s="3"/>
      <c r="LX446" s="3"/>
      <c r="LY446" s="3"/>
      <c r="LZ446" s="3"/>
      <c r="MA446" s="3"/>
      <c r="MB446" s="3"/>
      <c r="MC446" s="3"/>
      <c r="MD446" s="3"/>
      <c r="ME446" s="3"/>
      <c r="MF446" s="3"/>
      <c r="MG446" s="3"/>
      <c r="MH446" s="3"/>
      <c r="MI446" s="3"/>
      <c r="MJ446" s="3"/>
      <c r="MK446" s="3"/>
      <c r="ML446" s="3"/>
      <c r="MM446" s="3"/>
      <c r="MN446" s="3"/>
      <c r="MO446" s="3"/>
      <c r="MP446" s="3"/>
      <c r="MQ446" s="3"/>
      <c r="MR446" s="3"/>
      <c r="MS446" s="3"/>
      <c r="MT446" s="3"/>
      <c r="MU446" s="3"/>
      <c r="MV446" s="3"/>
      <c r="MW446" s="3"/>
      <c r="MX446" s="3"/>
      <c r="MY446" s="3"/>
      <c r="MZ446" s="3"/>
      <c r="NA446" s="3"/>
      <c r="NB446" s="3"/>
      <c r="NC446" s="3"/>
      <c r="ND446" s="3"/>
      <c r="NE446" s="3"/>
      <c r="NF446" s="3"/>
      <c r="NG446" s="3"/>
      <c r="NH446" s="3"/>
      <c r="NI446" s="3"/>
      <c r="NJ446" s="3"/>
      <c r="NK446" s="3"/>
      <c r="NL446" s="3"/>
      <c r="NM446" s="3"/>
      <c r="NN446" s="3"/>
      <c r="NO446" s="3"/>
      <c r="NP446" s="3"/>
      <c r="NQ446" s="3"/>
      <c r="NR446" s="3"/>
      <c r="NS446" s="3"/>
      <c r="NT446" s="3"/>
      <c r="NU446" s="3"/>
      <c r="NV446" s="3"/>
      <c r="NW446" s="3"/>
      <c r="NX446" s="3"/>
      <c r="NY446" s="3"/>
      <c r="NZ446" s="3"/>
      <c r="OA446" s="3"/>
      <c r="OB446" s="3"/>
      <c r="OC446" s="3"/>
      <c r="OD446" s="3"/>
      <c r="OE446" s="3"/>
      <c r="OF446" s="3"/>
      <c r="OG446" s="3"/>
      <c r="OH446" s="3"/>
      <c r="OI446" s="3"/>
      <c r="OJ446" s="3"/>
      <c r="OK446" s="3"/>
      <c r="OL446" s="3"/>
      <c r="OM446" s="3"/>
      <c r="ON446" s="3"/>
      <c r="OO446" s="3"/>
      <c r="OP446" s="3"/>
      <c r="OQ446" s="3"/>
      <c r="OR446" s="3"/>
      <c r="OS446" s="3"/>
      <c r="OT446" s="3"/>
      <c r="OU446" s="3"/>
      <c r="OV446" s="3"/>
      <c r="OW446" s="3"/>
      <c r="OX446" s="3"/>
      <c r="OY446" s="3"/>
      <c r="OZ446" s="3"/>
      <c r="PA446" s="3"/>
      <c r="PB446" s="3"/>
      <c r="PC446" s="3"/>
      <c r="PD446" s="3"/>
      <c r="PE446" s="3"/>
    </row>
    <row r="447" spans="1:421" s="469" customFormat="1" ht="111" customHeight="1">
      <c r="A447" s="677">
        <v>106</v>
      </c>
      <c r="B447" s="600">
        <v>7000024508</v>
      </c>
      <c r="C447" s="600">
        <v>2610</v>
      </c>
      <c r="D447" s="600">
        <v>200</v>
      </c>
      <c r="E447" s="600">
        <v>30</v>
      </c>
      <c r="F447" s="600" t="s">
        <v>533</v>
      </c>
      <c r="G447" s="599">
        <v>100001284</v>
      </c>
      <c r="H447" s="321"/>
      <c r="I447" s="322"/>
      <c r="J447" s="321"/>
      <c r="K447" s="320"/>
      <c r="L447" s="600" t="s">
        <v>638</v>
      </c>
      <c r="M447" s="600" t="s">
        <v>220</v>
      </c>
      <c r="N447" s="600">
        <v>13</v>
      </c>
      <c r="O447" s="465"/>
      <c r="P447" s="601">
        <v>18</v>
      </c>
      <c r="Q447" s="318" t="str">
        <f t="shared" si="73"/>
        <v>INCLUDED</v>
      </c>
      <c r="R447" s="318" t="str">
        <f t="shared" si="63"/>
        <v>INCLUDED</v>
      </c>
      <c r="S447" s="318" t="str">
        <f t="shared" si="74"/>
        <v>INCLUDED</v>
      </c>
      <c r="T447" s="466">
        <f t="shared" si="64"/>
        <v>0</v>
      </c>
      <c r="U447" s="300">
        <f t="shared" si="65"/>
        <v>0</v>
      </c>
      <c r="V447" s="371">
        <f>Discount!$J$36</f>
        <v>0</v>
      </c>
      <c r="W447" s="300">
        <f t="shared" si="66"/>
        <v>0</v>
      </c>
      <c r="X447" s="301">
        <f t="shared" si="67"/>
        <v>0</v>
      </c>
      <c r="Y447" s="467">
        <f t="shared" si="68"/>
        <v>0</v>
      </c>
      <c r="Z447" s="546">
        <f t="shared" si="69"/>
        <v>0</v>
      </c>
      <c r="AA447" s="467">
        <f t="shared" si="70"/>
        <v>0</v>
      </c>
      <c r="AB447" s="468">
        <f t="shared" si="71"/>
        <v>0</v>
      </c>
      <c r="AC447" s="467">
        <f t="shared" si="72"/>
        <v>0</v>
      </c>
      <c r="AD447" s="468"/>
      <c r="AE447" s="550"/>
      <c r="AF447" s="6"/>
      <c r="AG447" s="6"/>
      <c r="AH447" s="6"/>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c r="FN447" s="3"/>
      <c r="FO447" s="3"/>
      <c r="FP447" s="3"/>
      <c r="FQ447" s="3"/>
      <c r="FR447" s="3"/>
      <c r="FS447" s="3"/>
      <c r="FT447" s="3"/>
      <c r="FU447" s="3"/>
      <c r="FV447" s="3"/>
      <c r="FW447" s="3"/>
      <c r="FX447" s="3"/>
      <c r="FY447" s="3"/>
      <c r="FZ447" s="3"/>
      <c r="GA447" s="3"/>
      <c r="GB447" s="3"/>
      <c r="GC447" s="3"/>
      <c r="GD447" s="3"/>
      <c r="GE447" s="3"/>
      <c r="GF447" s="3"/>
      <c r="GG447" s="3"/>
      <c r="GH447" s="3"/>
      <c r="GI447" s="3"/>
      <c r="GJ447" s="3"/>
      <c r="GK447" s="3"/>
      <c r="GL447" s="3"/>
      <c r="GM447" s="3"/>
      <c r="GN447" s="3"/>
      <c r="GO447" s="3"/>
      <c r="GP447" s="3"/>
      <c r="GQ447" s="3"/>
      <c r="GR447" s="3"/>
      <c r="GS447" s="3"/>
      <c r="GT447" s="3"/>
      <c r="GU447" s="3"/>
      <c r="GV447" s="3"/>
      <c r="GW447" s="3"/>
      <c r="GX447" s="3"/>
      <c r="GY447" s="3"/>
      <c r="GZ447" s="3"/>
      <c r="HA447" s="3"/>
      <c r="HB447" s="3"/>
      <c r="HC447" s="3"/>
      <c r="HD447" s="3"/>
      <c r="HE447" s="3"/>
      <c r="HF447" s="3"/>
      <c r="HG447" s="3"/>
      <c r="HH447" s="3"/>
      <c r="HI447" s="3"/>
      <c r="HJ447" s="3"/>
      <c r="HK447" s="3"/>
      <c r="HL447" s="3"/>
      <c r="HM447" s="3"/>
      <c r="HN447" s="3"/>
      <c r="HO447" s="3"/>
      <c r="HP447" s="3"/>
      <c r="HQ447" s="3"/>
      <c r="HR447" s="3"/>
      <c r="HS447" s="3"/>
      <c r="HT447" s="3"/>
      <c r="HU447" s="3"/>
      <c r="HV447" s="3"/>
      <c r="HW447" s="3"/>
      <c r="HX447" s="3"/>
      <c r="HY447" s="3"/>
      <c r="HZ447" s="3"/>
      <c r="IA447" s="3"/>
      <c r="IB447" s="3"/>
      <c r="IC447" s="3"/>
      <c r="ID447" s="3"/>
      <c r="IE447" s="3"/>
      <c r="IF447" s="3"/>
      <c r="IG447" s="3"/>
      <c r="IH447" s="3"/>
      <c r="II447" s="3"/>
      <c r="IJ447" s="3"/>
      <c r="IK447" s="3"/>
      <c r="IL447" s="3"/>
      <c r="IM447" s="3"/>
      <c r="IN447" s="3"/>
      <c r="IO447" s="3"/>
      <c r="IP447" s="3"/>
      <c r="IQ447" s="3"/>
      <c r="IR447" s="3"/>
      <c r="IS447" s="3"/>
      <c r="IT447" s="3"/>
      <c r="IU447" s="3"/>
      <c r="IV447" s="3"/>
      <c r="IW447" s="3"/>
      <c r="IX447" s="3"/>
      <c r="IY447" s="3"/>
      <c r="IZ447" s="3"/>
      <c r="JA447" s="3"/>
      <c r="JB447" s="3"/>
      <c r="JC447" s="3"/>
      <c r="JD447" s="3"/>
      <c r="JE447" s="3"/>
      <c r="JF447" s="3"/>
      <c r="JG447" s="3"/>
      <c r="JH447" s="3"/>
      <c r="JI447" s="3"/>
      <c r="JJ447" s="3"/>
      <c r="JK447" s="3"/>
      <c r="JL447" s="3"/>
      <c r="JM447" s="3"/>
      <c r="JN447" s="3"/>
      <c r="JO447" s="3"/>
      <c r="JP447" s="3"/>
      <c r="JQ447" s="3"/>
      <c r="JR447" s="3"/>
      <c r="JS447" s="3"/>
      <c r="JT447" s="3"/>
      <c r="JU447" s="3"/>
      <c r="JV447" s="3"/>
      <c r="JW447" s="3"/>
      <c r="JX447" s="3"/>
      <c r="JY447" s="3"/>
      <c r="JZ447" s="3"/>
      <c r="KA447" s="3"/>
      <c r="KB447" s="3"/>
      <c r="KC447" s="3"/>
      <c r="KD447" s="3"/>
      <c r="KE447" s="3"/>
      <c r="KF447" s="3"/>
      <c r="KG447" s="3"/>
      <c r="KH447" s="3"/>
      <c r="KI447" s="3"/>
      <c r="KJ447" s="3"/>
      <c r="KK447" s="3"/>
      <c r="KL447" s="3"/>
      <c r="KM447" s="3"/>
      <c r="KN447" s="3"/>
      <c r="KO447" s="3"/>
      <c r="KP447" s="3"/>
      <c r="KQ447" s="3"/>
      <c r="KR447" s="3"/>
      <c r="KS447" s="3"/>
      <c r="KT447" s="3"/>
      <c r="KU447" s="3"/>
      <c r="KV447" s="3"/>
      <c r="KW447" s="3"/>
      <c r="KX447" s="3"/>
      <c r="KY447" s="3"/>
      <c r="KZ447" s="3"/>
      <c r="LA447" s="3"/>
      <c r="LB447" s="3"/>
      <c r="LC447" s="3"/>
      <c r="LD447" s="3"/>
      <c r="LE447" s="3"/>
      <c r="LF447" s="3"/>
      <c r="LG447" s="3"/>
      <c r="LH447" s="3"/>
      <c r="LI447" s="3"/>
      <c r="LJ447" s="3"/>
      <c r="LK447" s="3"/>
      <c r="LL447" s="3"/>
      <c r="LM447" s="3"/>
      <c r="LN447" s="3"/>
      <c r="LO447" s="3"/>
      <c r="LP447" s="3"/>
      <c r="LQ447" s="3"/>
      <c r="LR447" s="3"/>
      <c r="LS447" s="3"/>
      <c r="LT447" s="3"/>
      <c r="LU447" s="3"/>
      <c r="LV447" s="3"/>
      <c r="LW447" s="3"/>
      <c r="LX447" s="3"/>
      <c r="LY447" s="3"/>
      <c r="LZ447" s="3"/>
      <c r="MA447" s="3"/>
      <c r="MB447" s="3"/>
      <c r="MC447" s="3"/>
      <c r="MD447" s="3"/>
      <c r="ME447" s="3"/>
      <c r="MF447" s="3"/>
      <c r="MG447" s="3"/>
      <c r="MH447" s="3"/>
      <c r="MI447" s="3"/>
      <c r="MJ447" s="3"/>
      <c r="MK447" s="3"/>
      <c r="ML447" s="3"/>
      <c r="MM447" s="3"/>
      <c r="MN447" s="3"/>
      <c r="MO447" s="3"/>
      <c r="MP447" s="3"/>
      <c r="MQ447" s="3"/>
      <c r="MR447" s="3"/>
      <c r="MS447" s="3"/>
      <c r="MT447" s="3"/>
      <c r="MU447" s="3"/>
      <c r="MV447" s="3"/>
      <c r="MW447" s="3"/>
      <c r="MX447" s="3"/>
      <c r="MY447" s="3"/>
      <c r="MZ447" s="3"/>
      <c r="NA447" s="3"/>
      <c r="NB447" s="3"/>
      <c r="NC447" s="3"/>
      <c r="ND447" s="3"/>
      <c r="NE447" s="3"/>
      <c r="NF447" s="3"/>
      <c r="NG447" s="3"/>
      <c r="NH447" s="3"/>
      <c r="NI447" s="3"/>
      <c r="NJ447" s="3"/>
      <c r="NK447" s="3"/>
      <c r="NL447" s="3"/>
      <c r="NM447" s="3"/>
      <c r="NN447" s="3"/>
      <c r="NO447" s="3"/>
      <c r="NP447" s="3"/>
      <c r="NQ447" s="3"/>
      <c r="NR447" s="3"/>
      <c r="NS447" s="3"/>
      <c r="NT447" s="3"/>
      <c r="NU447" s="3"/>
      <c r="NV447" s="3"/>
      <c r="NW447" s="3"/>
      <c r="NX447" s="3"/>
      <c r="NY447" s="3"/>
      <c r="NZ447" s="3"/>
      <c r="OA447" s="3"/>
      <c r="OB447" s="3"/>
      <c r="OC447" s="3"/>
      <c r="OD447" s="3"/>
      <c r="OE447" s="3"/>
      <c r="OF447" s="3"/>
      <c r="OG447" s="3"/>
      <c r="OH447" s="3"/>
      <c r="OI447" s="3"/>
      <c r="OJ447" s="3"/>
      <c r="OK447" s="3"/>
      <c r="OL447" s="3"/>
      <c r="OM447" s="3"/>
      <c r="ON447" s="3"/>
      <c r="OO447" s="3"/>
      <c r="OP447" s="3"/>
      <c r="OQ447" s="3"/>
      <c r="OR447" s="3"/>
      <c r="OS447" s="3"/>
      <c r="OT447" s="3"/>
      <c r="OU447" s="3"/>
      <c r="OV447" s="3"/>
      <c r="OW447" s="3"/>
      <c r="OX447" s="3"/>
      <c r="OY447" s="3"/>
      <c r="OZ447" s="3"/>
      <c r="PA447" s="3"/>
      <c r="PB447" s="3"/>
      <c r="PC447" s="3"/>
      <c r="PD447" s="3"/>
      <c r="PE447" s="3"/>
    </row>
    <row r="448" spans="1:421" s="469" customFormat="1" ht="111" customHeight="1">
      <c r="A448" s="677">
        <v>107</v>
      </c>
      <c r="B448" s="600">
        <v>7000024508</v>
      </c>
      <c r="C448" s="600">
        <v>2620</v>
      </c>
      <c r="D448" s="600">
        <v>210</v>
      </c>
      <c r="E448" s="600">
        <v>10</v>
      </c>
      <c r="F448" s="600" t="s">
        <v>534</v>
      </c>
      <c r="G448" s="599">
        <v>100001252</v>
      </c>
      <c r="H448" s="321"/>
      <c r="I448" s="322"/>
      <c r="J448" s="321"/>
      <c r="K448" s="320"/>
      <c r="L448" s="600" t="s">
        <v>639</v>
      </c>
      <c r="M448" s="600" t="s">
        <v>443</v>
      </c>
      <c r="N448" s="600">
        <v>9658</v>
      </c>
      <c r="O448" s="465"/>
      <c r="P448" s="601">
        <v>18</v>
      </c>
      <c r="Q448" s="318" t="str">
        <f t="shared" ref="Q448:Q449" si="75">IF(O448=0, "INCLUDED", IF(ISERROR(O448*N448), O448, O448*N448))</f>
        <v>INCLUDED</v>
      </c>
      <c r="R448" s="318" t="str">
        <f t="shared" ref="R448:R449" si="76">IF(P448="", "INCLUDED", IF(ISERROR((P448*Q448)/100), Q448, (P448*Q448)/100))</f>
        <v>INCLUDED</v>
      </c>
      <c r="S448" s="318" t="str">
        <f t="shared" ref="S448:S449" si="77">IF(O448=0,"INCLUDED",IF(ISERROR(R448+Q448),Q448,(Q448+R448)))</f>
        <v>INCLUDED</v>
      </c>
      <c r="T448" s="466">
        <f t="shared" ref="T448:T449" si="78">IF(S448="Included",0,S448)</f>
        <v>0</v>
      </c>
      <c r="U448" s="300">
        <f t="shared" ref="U448:U449" si="79">IF( K448="",J448*(IF(S448="Included",0,S448))/100,K448*(IF(S448="Included",0,S448)))</f>
        <v>0</v>
      </c>
      <c r="V448" s="371">
        <f>Discount!$J$36</f>
        <v>0</v>
      </c>
      <c r="W448" s="300">
        <f t="shared" ref="W448:W449" si="80">V448*T448</f>
        <v>0</v>
      </c>
      <c r="X448" s="301">
        <f t="shared" ref="X448:X449" si="81">IF(K448="",J448*W448/100,K448*W448)</f>
        <v>0</v>
      </c>
      <c r="Y448" s="467">
        <f t="shared" ref="Y448:Y449" si="82">O448*N448</f>
        <v>0</v>
      </c>
      <c r="Z448" s="546">
        <f t="shared" ref="Z448:Z449" si="83">ROUND(O448,2)</f>
        <v>0</v>
      </c>
      <c r="AA448" s="467">
        <f t="shared" ref="AA448:AA449" si="84">N448*Z448</f>
        <v>0</v>
      </c>
      <c r="AB448" s="468">
        <f t="shared" ref="AB448:AB449" si="85">IF(K448="",J448/100,K448)</f>
        <v>0</v>
      </c>
      <c r="AC448" s="467">
        <f t="shared" ref="AC448:AC449" si="86">AA448*AB448</f>
        <v>0</v>
      </c>
      <c r="AD448" s="468"/>
      <c r="AE448" s="550"/>
      <c r="AF448" s="6"/>
      <c r="AG448" s="6"/>
      <c r="AH448" s="6"/>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c r="FN448" s="3"/>
      <c r="FO448" s="3"/>
      <c r="FP448" s="3"/>
      <c r="FQ448" s="3"/>
      <c r="FR448" s="3"/>
      <c r="FS448" s="3"/>
      <c r="FT448" s="3"/>
      <c r="FU448" s="3"/>
      <c r="FV448" s="3"/>
      <c r="FW448" s="3"/>
      <c r="FX448" s="3"/>
      <c r="FY448" s="3"/>
      <c r="FZ448" s="3"/>
      <c r="GA448" s="3"/>
      <c r="GB448" s="3"/>
      <c r="GC448" s="3"/>
      <c r="GD448" s="3"/>
      <c r="GE448" s="3"/>
      <c r="GF448" s="3"/>
      <c r="GG448" s="3"/>
      <c r="GH448" s="3"/>
      <c r="GI448" s="3"/>
      <c r="GJ448" s="3"/>
      <c r="GK448" s="3"/>
      <c r="GL448" s="3"/>
      <c r="GM448" s="3"/>
      <c r="GN448" s="3"/>
      <c r="GO448" s="3"/>
      <c r="GP448" s="3"/>
      <c r="GQ448" s="3"/>
      <c r="GR448" s="3"/>
      <c r="GS448" s="3"/>
      <c r="GT448" s="3"/>
      <c r="GU448" s="3"/>
      <c r="GV448" s="3"/>
      <c r="GW448" s="3"/>
      <c r="GX448" s="3"/>
      <c r="GY448" s="3"/>
      <c r="GZ448" s="3"/>
      <c r="HA448" s="3"/>
      <c r="HB448" s="3"/>
      <c r="HC448" s="3"/>
      <c r="HD448" s="3"/>
      <c r="HE448" s="3"/>
      <c r="HF448" s="3"/>
      <c r="HG448" s="3"/>
      <c r="HH448" s="3"/>
      <c r="HI448" s="3"/>
      <c r="HJ448" s="3"/>
      <c r="HK448" s="3"/>
      <c r="HL448" s="3"/>
      <c r="HM448" s="3"/>
      <c r="HN448" s="3"/>
      <c r="HO448" s="3"/>
      <c r="HP448" s="3"/>
      <c r="HQ448" s="3"/>
      <c r="HR448" s="3"/>
      <c r="HS448" s="3"/>
      <c r="HT448" s="3"/>
      <c r="HU448" s="3"/>
      <c r="HV448" s="3"/>
      <c r="HW448" s="3"/>
      <c r="HX448" s="3"/>
      <c r="HY448" s="3"/>
      <c r="HZ448" s="3"/>
      <c r="IA448" s="3"/>
      <c r="IB448" s="3"/>
      <c r="IC448" s="3"/>
      <c r="ID448" s="3"/>
      <c r="IE448" s="3"/>
      <c r="IF448" s="3"/>
      <c r="IG448" s="3"/>
      <c r="IH448" s="3"/>
      <c r="II448" s="3"/>
      <c r="IJ448" s="3"/>
      <c r="IK448" s="3"/>
      <c r="IL448" s="3"/>
      <c r="IM448" s="3"/>
      <c r="IN448" s="3"/>
      <c r="IO448" s="3"/>
      <c r="IP448" s="3"/>
      <c r="IQ448" s="3"/>
      <c r="IR448" s="3"/>
      <c r="IS448" s="3"/>
      <c r="IT448" s="3"/>
      <c r="IU448" s="3"/>
      <c r="IV448" s="3"/>
      <c r="IW448" s="3"/>
      <c r="IX448" s="3"/>
      <c r="IY448" s="3"/>
      <c r="IZ448" s="3"/>
      <c r="JA448" s="3"/>
      <c r="JB448" s="3"/>
      <c r="JC448" s="3"/>
      <c r="JD448" s="3"/>
      <c r="JE448" s="3"/>
      <c r="JF448" s="3"/>
      <c r="JG448" s="3"/>
      <c r="JH448" s="3"/>
      <c r="JI448" s="3"/>
      <c r="JJ448" s="3"/>
      <c r="JK448" s="3"/>
      <c r="JL448" s="3"/>
      <c r="JM448" s="3"/>
      <c r="JN448" s="3"/>
      <c r="JO448" s="3"/>
      <c r="JP448" s="3"/>
      <c r="JQ448" s="3"/>
      <c r="JR448" s="3"/>
      <c r="JS448" s="3"/>
      <c r="JT448" s="3"/>
      <c r="JU448" s="3"/>
      <c r="JV448" s="3"/>
      <c r="JW448" s="3"/>
      <c r="JX448" s="3"/>
      <c r="JY448" s="3"/>
      <c r="JZ448" s="3"/>
      <c r="KA448" s="3"/>
      <c r="KB448" s="3"/>
      <c r="KC448" s="3"/>
      <c r="KD448" s="3"/>
      <c r="KE448" s="3"/>
      <c r="KF448" s="3"/>
      <c r="KG448" s="3"/>
      <c r="KH448" s="3"/>
      <c r="KI448" s="3"/>
      <c r="KJ448" s="3"/>
      <c r="KK448" s="3"/>
      <c r="KL448" s="3"/>
      <c r="KM448" s="3"/>
      <c r="KN448" s="3"/>
      <c r="KO448" s="3"/>
      <c r="KP448" s="3"/>
      <c r="KQ448" s="3"/>
      <c r="KR448" s="3"/>
      <c r="KS448" s="3"/>
      <c r="KT448" s="3"/>
      <c r="KU448" s="3"/>
      <c r="KV448" s="3"/>
      <c r="KW448" s="3"/>
      <c r="KX448" s="3"/>
      <c r="KY448" s="3"/>
      <c r="KZ448" s="3"/>
      <c r="LA448" s="3"/>
      <c r="LB448" s="3"/>
      <c r="LC448" s="3"/>
      <c r="LD448" s="3"/>
      <c r="LE448" s="3"/>
      <c r="LF448" s="3"/>
      <c r="LG448" s="3"/>
      <c r="LH448" s="3"/>
      <c r="LI448" s="3"/>
      <c r="LJ448" s="3"/>
      <c r="LK448" s="3"/>
      <c r="LL448" s="3"/>
      <c r="LM448" s="3"/>
      <c r="LN448" s="3"/>
      <c r="LO448" s="3"/>
      <c r="LP448" s="3"/>
      <c r="LQ448" s="3"/>
      <c r="LR448" s="3"/>
      <c r="LS448" s="3"/>
      <c r="LT448" s="3"/>
      <c r="LU448" s="3"/>
      <c r="LV448" s="3"/>
      <c r="LW448" s="3"/>
      <c r="LX448" s="3"/>
      <c r="LY448" s="3"/>
      <c r="LZ448" s="3"/>
      <c r="MA448" s="3"/>
      <c r="MB448" s="3"/>
      <c r="MC448" s="3"/>
      <c r="MD448" s="3"/>
      <c r="ME448" s="3"/>
      <c r="MF448" s="3"/>
      <c r="MG448" s="3"/>
      <c r="MH448" s="3"/>
      <c r="MI448" s="3"/>
      <c r="MJ448" s="3"/>
      <c r="MK448" s="3"/>
      <c r="ML448" s="3"/>
      <c r="MM448" s="3"/>
      <c r="MN448" s="3"/>
      <c r="MO448" s="3"/>
      <c r="MP448" s="3"/>
      <c r="MQ448" s="3"/>
      <c r="MR448" s="3"/>
      <c r="MS448" s="3"/>
      <c r="MT448" s="3"/>
      <c r="MU448" s="3"/>
      <c r="MV448" s="3"/>
      <c r="MW448" s="3"/>
      <c r="MX448" s="3"/>
      <c r="MY448" s="3"/>
      <c r="MZ448" s="3"/>
      <c r="NA448" s="3"/>
      <c r="NB448" s="3"/>
      <c r="NC448" s="3"/>
      <c r="ND448" s="3"/>
      <c r="NE448" s="3"/>
      <c r="NF448" s="3"/>
      <c r="NG448" s="3"/>
      <c r="NH448" s="3"/>
      <c r="NI448" s="3"/>
      <c r="NJ448" s="3"/>
      <c r="NK448" s="3"/>
      <c r="NL448" s="3"/>
      <c r="NM448" s="3"/>
      <c r="NN448" s="3"/>
      <c r="NO448" s="3"/>
      <c r="NP448" s="3"/>
      <c r="NQ448" s="3"/>
      <c r="NR448" s="3"/>
      <c r="NS448" s="3"/>
      <c r="NT448" s="3"/>
      <c r="NU448" s="3"/>
      <c r="NV448" s="3"/>
      <c r="NW448" s="3"/>
      <c r="NX448" s="3"/>
      <c r="NY448" s="3"/>
      <c r="NZ448" s="3"/>
      <c r="OA448" s="3"/>
      <c r="OB448" s="3"/>
      <c r="OC448" s="3"/>
      <c r="OD448" s="3"/>
      <c r="OE448" s="3"/>
      <c r="OF448" s="3"/>
      <c r="OG448" s="3"/>
      <c r="OH448" s="3"/>
      <c r="OI448" s="3"/>
      <c r="OJ448" s="3"/>
      <c r="OK448" s="3"/>
      <c r="OL448" s="3"/>
      <c r="OM448" s="3"/>
      <c r="ON448" s="3"/>
      <c r="OO448" s="3"/>
      <c r="OP448" s="3"/>
      <c r="OQ448" s="3"/>
      <c r="OR448" s="3"/>
      <c r="OS448" s="3"/>
      <c r="OT448" s="3"/>
      <c r="OU448" s="3"/>
      <c r="OV448" s="3"/>
      <c r="OW448" s="3"/>
      <c r="OX448" s="3"/>
      <c r="OY448" s="3"/>
      <c r="OZ448" s="3"/>
      <c r="PA448" s="3"/>
      <c r="PB448" s="3"/>
      <c r="PC448" s="3"/>
      <c r="PD448" s="3"/>
      <c r="PE448" s="3"/>
    </row>
    <row r="449" spans="1:421" s="472" customFormat="1" ht="111" customHeight="1">
      <c r="A449" s="677">
        <v>108</v>
      </c>
      <c r="B449" s="600">
        <v>7000024508</v>
      </c>
      <c r="C449" s="600">
        <v>2620</v>
      </c>
      <c r="D449" s="600">
        <v>210</v>
      </c>
      <c r="E449" s="600">
        <v>20</v>
      </c>
      <c r="F449" s="600" t="s">
        <v>534</v>
      </c>
      <c r="G449" s="599">
        <v>100001253</v>
      </c>
      <c r="H449" s="321"/>
      <c r="I449" s="322"/>
      <c r="J449" s="321"/>
      <c r="K449" s="320"/>
      <c r="L449" s="600" t="s">
        <v>640</v>
      </c>
      <c r="M449" s="600" t="s">
        <v>443</v>
      </c>
      <c r="N449" s="600">
        <v>2640</v>
      </c>
      <c r="O449" s="465"/>
      <c r="P449" s="601">
        <v>18</v>
      </c>
      <c r="Q449" s="318" t="str">
        <f t="shared" si="75"/>
        <v>INCLUDED</v>
      </c>
      <c r="R449" s="318" t="str">
        <f t="shared" si="76"/>
        <v>INCLUDED</v>
      </c>
      <c r="S449" s="318" t="str">
        <f t="shared" si="77"/>
        <v>INCLUDED</v>
      </c>
      <c r="T449" s="466">
        <f t="shared" si="78"/>
        <v>0</v>
      </c>
      <c r="U449" s="300">
        <f t="shared" si="79"/>
        <v>0</v>
      </c>
      <c r="V449" s="371">
        <f>Discount!$J$36</f>
        <v>0</v>
      </c>
      <c r="W449" s="300">
        <f t="shared" si="80"/>
        <v>0</v>
      </c>
      <c r="X449" s="301">
        <f t="shared" si="81"/>
        <v>0</v>
      </c>
      <c r="Y449" s="467">
        <f t="shared" si="82"/>
        <v>0</v>
      </c>
      <c r="Z449" s="546">
        <f t="shared" si="83"/>
        <v>0</v>
      </c>
      <c r="AA449" s="467">
        <f t="shared" si="84"/>
        <v>0</v>
      </c>
      <c r="AB449" s="468">
        <f t="shared" si="85"/>
        <v>0</v>
      </c>
      <c r="AC449" s="467">
        <f t="shared" si="86"/>
        <v>0</v>
      </c>
      <c r="AD449" s="468"/>
      <c r="AE449" s="550"/>
      <c r="AF449" s="6"/>
      <c r="AG449" s="6"/>
      <c r="AH449" s="6"/>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218"/>
      <c r="BI449" s="218"/>
      <c r="BJ449" s="218"/>
      <c r="BK449" s="218"/>
      <c r="BL449" s="218"/>
      <c r="BM449" s="218"/>
      <c r="BN449" s="218"/>
      <c r="BO449" s="218"/>
      <c r="BP449" s="218"/>
      <c r="BQ449" s="218"/>
      <c r="BR449" s="218"/>
      <c r="BS449" s="218"/>
      <c r="BT449" s="218"/>
      <c r="BU449" s="218"/>
      <c r="BV449" s="218"/>
      <c r="BW449" s="218"/>
      <c r="BX449" s="218"/>
      <c r="BY449" s="218"/>
      <c r="BZ449" s="218"/>
      <c r="CA449" s="218"/>
      <c r="CB449" s="218"/>
      <c r="CC449" s="218"/>
      <c r="CD449" s="218"/>
      <c r="CE449" s="218"/>
      <c r="CF449" s="218"/>
      <c r="CG449" s="218"/>
      <c r="CH449" s="218"/>
      <c r="CI449" s="218"/>
      <c r="CJ449" s="218"/>
      <c r="CK449" s="218"/>
      <c r="CL449" s="218"/>
      <c r="CM449" s="218"/>
      <c r="CN449" s="218"/>
      <c r="CO449" s="218"/>
      <c r="CP449" s="218"/>
      <c r="CQ449" s="218"/>
      <c r="CR449" s="218"/>
      <c r="CS449" s="218"/>
      <c r="CT449" s="218"/>
      <c r="CU449" s="218"/>
      <c r="CV449" s="218"/>
      <c r="CW449" s="218"/>
      <c r="CX449" s="218"/>
      <c r="CY449" s="218"/>
      <c r="CZ449" s="218"/>
      <c r="DA449" s="218"/>
      <c r="DB449" s="218"/>
      <c r="DC449" s="218"/>
      <c r="DD449" s="218"/>
      <c r="DE449" s="218"/>
      <c r="DF449" s="218"/>
      <c r="DG449" s="218"/>
      <c r="DH449" s="218"/>
      <c r="DI449" s="218"/>
      <c r="DJ449" s="218"/>
      <c r="DK449" s="218"/>
      <c r="DL449" s="218"/>
      <c r="DM449" s="218"/>
      <c r="DN449" s="218"/>
      <c r="DO449" s="218"/>
      <c r="DP449" s="218"/>
      <c r="DQ449" s="218"/>
      <c r="DR449" s="218"/>
      <c r="DS449" s="218"/>
      <c r="DT449" s="218"/>
      <c r="DU449" s="218"/>
      <c r="DV449" s="218"/>
      <c r="DW449" s="218"/>
      <c r="DX449" s="218"/>
      <c r="DY449" s="218"/>
      <c r="DZ449" s="218"/>
      <c r="EA449" s="218"/>
      <c r="EB449" s="218"/>
      <c r="EC449" s="218"/>
      <c r="ED449" s="218"/>
      <c r="EE449" s="218"/>
      <c r="EF449" s="218"/>
      <c r="EG449" s="218"/>
      <c r="EH449" s="218"/>
      <c r="EI449" s="218"/>
      <c r="EJ449" s="218"/>
      <c r="EK449" s="218"/>
      <c r="EL449" s="218"/>
      <c r="EM449" s="218"/>
      <c r="EN449" s="218"/>
      <c r="EO449" s="218"/>
      <c r="EP449" s="218"/>
      <c r="EQ449" s="218"/>
      <c r="ER449" s="218"/>
      <c r="ES449" s="218"/>
      <c r="ET449" s="218"/>
      <c r="EU449" s="218"/>
      <c r="EV449" s="218"/>
      <c r="EW449" s="218"/>
      <c r="EX449" s="218"/>
      <c r="EY449" s="218"/>
      <c r="EZ449" s="218"/>
      <c r="FA449" s="218"/>
      <c r="FB449" s="218"/>
      <c r="FC449" s="218"/>
      <c r="FD449" s="218"/>
      <c r="FE449" s="218"/>
      <c r="FF449" s="218"/>
      <c r="FG449" s="218"/>
      <c r="FH449" s="218"/>
      <c r="FI449" s="218"/>
      <c r="FJ449" s="218"/>
      <c r="FK449" s="218"/>
      <c r="FL449" s="218"/>
      <c r="FM449" s="218"/>
      <c r="FN449" s="218"/>
      <c r="FO449" s="218"/>
      <c r="FP449" s="218"/>
      <c r="FQ449" s="218"/>
      <c r="FR449" s="218"/>
      <c r="FS449" s="218"/>
      <c r="FT449" s="218"/>
      <c r="FU449" s="218"/>
      <c r="FV449" s="218"/>
      <c r="FW449" s="218"/>
      <c r="FX449" s="218"/>
      <c r="FY449" s="218"/>
      <c r="FZ449" s="218"/>
      <c r="GA449" s="218"/>
      <c r="GB449" s="218"/>
      <c r="GC449" s="218"/>
      <c r="GD449" s="218"/>
      <c r="GE449" s="218"/>
      <c r="GF449" s="218"/>
      <c r="GG449" s="218"/>
      <c r="GH449" s="218"/>
      <c r="GI449" s="218"/>
      <c r="GJ449" s="218"/>
      <c r="GK449" s="218"/>
      <c r="GL449" s="218"/>
      <c r="GM449" s="218"/>
      <c r="GN449" s="218"/>
      <c r="GO449" s="218"/>
      <c r="GP449" s="218"/>
      <c r="GQ449" s="218"/>
      <c r="GR449" s="218"/>
      <c r="GS449" s="218"/>
      <c r="GT449" s="218"/>
      <c r="GU449" s="218"/>
      <c r="GV449" s="218"/>
      <c r="GW449" s="218"/>
      <c r="GX449" s="218"/>
      <c r="GY449" s="218"/>
      <c r="GZ449" s="218"/>
      <c r="HA449" s="218"/>
      <c r="HB449" s="218"/>
      <c r="HC449" s="218"/>
      <c r="HD449" s="218"/>
      <c r="HE449" s="218"/>
      <c r="HF449" s="218"/>
      <c r="HG449" s="218"/>
      <c r="HH449" s="218"/>
      <c r="HI449" s="218"/>
      <c r="HJ449" s="218"/>
      <c r="HK449" s="218"/>
      <c r="HL449" s="218"/>
      <c r="HM449" s="218"/>
      <c r="HN449" s="218"/>
      <c r="HO449" s="218"/>
      <c r="HP449" s="218"/>
      <c r="HQ449" s="218"/>
      <c r="HR449" s="218"/>
      <c r="HS449" s="218"/>
      <c r="HT449" s="218"/>
      <c r="HU449" s="218"/>
      <c r="HV449" s="218"/>
      <c r="HW449" s="218"/>
      <c r="HX449" s="218"/>
      <c r="HY449" s="218"/>
      <c r="HZ449" s="218"/>
      <c r="IA449" s="218"/>
      <c r="IB449" s="218"/>
      <c r="IC449" s="218"/>
      <c r="ID449" s="218"/>
      <c r="IE449" s="218"/>
      <c r="IF449" s="218"/>
      <c r="IG449" s="218"/>
      <c r="IH449" s="218"/>
      <c r="II449" s="218"/>
      <c r="IJ449" s="218"/>
      <c r="IK449" s="218"/>
      <c r="IL449" s="218"/>
      <c r="IM449" s="218"/>
      <c r="IN449" s="218"/>
      <c r="IO449" s="218"/>
      <c r="IP449" s="218"/>
      <c r="IQ449" s="218"/>
      <c r="IR449" s="218"/>
      <c r="IS449" s="218"/>
      <c r="IT449" s="218"/>
      <c r="IU449" s="218"/>
      <c r="IV449" s="218"/>
      <c r="IW449" s="218"/>
      <c r="IX449" s="218"/>
      <c r="IY449" s="218"/>
      <c r="IZ449" s="218"/>
      <c r="JA449" s="218"/>
      <c r="JB449" s="218"/>
      <c r="JC449" s="218"/>
      <c r="JD449" s="218"/>
      <c r="JE449" s="218"/>
      <c r="JF449" s="218"/>
      <c r="JG449" s="218"/>
      <c r="JH449" s="218"/>
      <c r="JI449" s="218"/>
      <c r="JJ449" s="218"/>
      <c r="JK449" s="218"/>
      <c r="JL449" s="218"/>
      <c r="JM449" s="218"/>
      <c r="JN449" s="218"/>
      <c r="JO449" s="218"/>
      <c r="JP449" s="218"/>
      <c r="JQ449" s="218"/>
      <c r="JR449" s="218"/>
      <c r="JS449" s="218"/>
      <c r="JT449" s="218"/>
      <c r="JU449" s="218"/>
      <c r="JV449" s="218"/>
      <c r="JW449" s="218"/>
      <c r="JX449" s="218"/>
      <c r="JY449" s="218"/>
      <c r="JZ449" s="218"/>
      <c r="KA449" s="218"/>
      <c r="KB449" s="218"/>
      <c r="KC449" s="218"/>
      <c r="KD449" s="218"/>
      <c r="KE449" s="218"/>
      <c r="KF449" s="218"/>
      <c r="KG449" s="218"/>
      <c r="KH449" s="218"/>
      <c r="KI449" s="218"/>
      <c r="KJ449" s="218"/>
      <c r="KK449" s="218"/>
      <c r="KL449" s="218"/>
      <c r="KM449" s="218"/>
      <c r="KN449" s="218"/>
      <c r="KO449" s="218"/>
      <c r="KP449" s="218"/>
      <c r="KQ449" s="218"/>
      <c r="KR449" s="218"/>
      <c r="KS449" s="218"/>
      <c r="KT449" s="218"/>
      <c r="KU449" s="218"/>
      <c r="KV449" s="218"/>
      <c r="KW449" s="218"/>
      <c r="KX449" s="218"/>
      <c r="KY449" s="218"/>
      <c r="KZ449" s="218"/>
      <c r="LA449" s="218"/>
      <c r="LB449" s="218"/>
      <c r="LC449" s="218"/>
      <c r="LD449" s="218"/>
      <c r="LE449" s="218"/>
      <c r="LF449" s="218"/>
      <c r="LG449" s="218"/>
      <c r="LH449" s="218"/>
      <c r="LI449" s="218"/>
      <c r="LJ449" s="218"/>
      <c r="LK449" s="218"/>
      <c r="LL449" s="218"/>
      <c r="LM449" s="218"/>
      <c r="LN449" s="218"/>
      <c r="LO449" s="218"/>
      <c r="LP449" s="218"/>
      <c r="LQ449" s="218"/>
      <c r="LR449" s="218"/>
      <c r="LS449" s="218"/>
      <c r="LT449" s="218"/>
      <c r="LU449" s="218"/>
      <c r="LV449" s="218"/>
      <c r="LW449" s="218"/>
      <c r="LX449" s="218"/>
      <c r="LY449" s="218"/>
      <c r="LZ449" s="218"/>
      <c r="MA449" s="218"/>
      <c r="MB449" s="218"/>
      <c r="MC449" s="218"/>
      <c r="MD449" s="218"/>
      <c r="ME449" s="218"/>
      <c r="MF449" s="218"/>
      <c r="MG449" s="218"/>
      <c r="MH449" s="218"/>
      <c r="MI449" s="218"/>
      <c r="MJ449" s="218"/>
      <c r="MK449" s="218"/>
      <c r="ML449" s="218"/>
      <c r="MM449" s="218"/>
      <c r="MN449" s="218"/>
      <c r="MO449" s="218"/>
      <c r="MP449" s="218"/>
      <c r="MQ449" s="218"/>
      <c r="MR449" s="218"/>
      <c r="MS449" s="218"/>
      <c r="MT449" s="218"/>
      <c r="MU449" s="218"/>
      <c r="MV449" s="218"/>
      <c r="MW449" s="218"/>
      <c r="MX449" s="218"/>
      <c r="MY449" s="218"/>
      <c r="MZ449" s="218"/>
      <c r="NA449" s="218"/>
      <c r="NB449" s="218"/>
      <c r="NC449" s="218"/>
      <c r="ND449" s="218"/>
      <c r="NE449" s="218"/>
      <c r="NF449" s="218"/>
      <c r="NG449" s="218"/>
      <c r="NH449" s="218"/>
      <c r="NI449" s="218"/>
      <c r="NJ449" s="218"/>
      <c r="NK449" s="218"/>
      <c r="NL449" s="218"/>
      <c r="NM449" s="218"/>
      <c r="NN449" s="218"/>
      <c r="NO449" s="218"/>
      <c r="NP449" s="218"/>
      <c r="NQ449" s="218"/>
      <c r="NR449" s="218"/>
      <c r="NS449" s="218"/>
      <c r="NT449" s="218"/>
      <c r="NU449" s="218"/>
      <c r="NV449" s="218"/>
      <c r="NW449" s="218"/>
      <c r="NX449" s="218"/>
      <c r="NY449" s="218"/>
      <c r="NZ449" s="218"/>
      <c r="OA449" s="218"/>
      <c r="OB449" s="218"/>
      <c r="OC449" s="218"/>
      <c r="OD449" s="218"/>
      <c r="OE449" s="218"/>
      <c r="OF449" s="218"/>
      <c r="OG449" s="218"/>
      <c r="OH449" s="218"/>
      <c r="OI449" s="218"/>
      <c r="OJ449" s="218"/>
      <c r="OK449" s="218"/>
      <c r="OL449" s="218"/>
      <c r="OM449" s="218"/>
      <c r="ON449" s="218"/>
      <c r="OO449" s="218"/>
      <c r="OP449" s="218"/>
      <c r="OQ449" s="218"/>
      <c r="OR449" s="218"/>
      <c r="OS449" s="218"/>
      <c r="OT449" s="218"/>
      <c r="OU449" s="218"/>
      <c r="OV449" s="218"/>
      <c r="OW449" s="218"/>
      <c r="OX449" s="218"/>
      <c r="OY449" s="218"/>
      <c r="OZ449" s="218"/>
      <c r="PA449" s="218"/>
      <c r="PB449" s="218"/>
      <c r="PC449" s="218"/>
      <c r="PD449" s="218"/>
      <c r="PE449" s="218"/>
    </row>
    <row r="450" spans="1:421" s="469" customFormat="1" ht="111" customHeight="1">
      <c r="A450" s="677">
        <v>109</v>
      </c>
      <c r="B450" s="600">
        <v>7000024508</v>
      </c>
      <c r="C450" s="600">
        <v>2620</v>
      </c>
      <c r="D450" s="600">
        <v>210</v>
      </c>
      <c r="E450" s="600">
        <v>30</v>
      </c>
      <c r="F450" s="600" t="s">
        <v>534</v>
      </c>
      <c r="G450" s="599">
        <v>100001254</v>
      </c>
      <c r="H450" s="321"/>
      <c r="I450" s="322"/>
      <c r="J450" s="321"/>
      <c r="K450" s="320"/>
      <c r="L450" s="600" t="s">
        <v>641</v>
      </c>
      <c r="M450" s="600" t="s">
        <v>443</v>
      </c>
      <c r="N450" s="600">
        <v>659</v>
      </c>
      <c r="O450" s="465"/>
      <c r="P450" s="601">
        <v>18</v>
      </c>
      <c r="Q450" s="318" t="str">
        <f t="shared" si="73"/>
        <v>INCLUDED</v>
      </c>
      <c r="R450" s="318" t="str">
        <f t="shared" si="63"/>
        <v>INCLUDED</v>
      </c>
      <c r="S450" s="318" t="str">
        <f t="shared" si="74"/>
        <v>INCLUDED</v>
      </c>
      <c r="T450" s="466">
        <f t="shared" si="64"/>
        <v>0</v>
      </c>
      <c r="U450" s="300">
        <f t="shared" si="65"/>
        <v>0</v>
      </c>
      <c r="V450" s="371">
        <f>Discount!$J$36</f>
        <v>0</v>
      </c>
      <c r="W450" s="300">
        <f t="shared" si="66"/>
        <v>0</v>
      </c>
      <c r="X450" s="301">
        <f t="shared" si="67"/>
        <v>0</v>
      </c>
      <c r="Y450" s="467">
        <f t="shared" si="68"/>
        <v>0</v>
      </c>
      <c r="Z450" s="546">
        <f t="shared" si="69"/>
        <v>0</v>
      </c>
      <c r="AA450" s="467">
        <f t="shared" si="70"/>
        <v>0</v>
      </c>
      <c r="AB450" s="468">
        <f t="shared" si="71"/>
        <v>0</v>
      </c>
      <c r="AC450" s="467">
        <f t="shared" si="72"/>
        <v>0</v>
      </c>
      <c r="AD450" s="468"/>
      <c r="AE450" s="550"/>
      <c r="AF450" s="6"/>
      <c r="AG450" s="6"/>
      <c r="AH450" s="6"/>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c r="FN450" s="3"/>
      <c r="FO450" s="3"/>
      <c r="FP450" s="3"/>
      <c r="FQ450" s="3"/>
      <c r="FR450" s="3"/>
      <c r="FS450" s="3"/>
      <c r="FT450" s="3"/>
      <c r="FU450" s="3"/>
      <c r="FV450" s="3"/>
      <c r="FW450" s="3"/>
      <c r="FX450" s="3"/>
      <c r="FY450" s="3"/>
      <c r="FZ450" s="3"/>
      <c r="GA450" s="3"/>
      <c r="GB450" s="3"/>
      <c r="GC450" s="3"/>
      <c r="GD450" s="3"/>
      <c r="GE450" s="3"/>
      <c r="GF450" s="3"/>
      <c r="GG450" s="3"/>
      <c r="GH450" s="3"/>
      <c r="GI450" s="3"/>
      <c r="GJ450" s="3"/>
      <c r="GK450" s="3"/>
      <c r="GL450" s="3"/>
      <c r="GM450" s="3"/>
      <c r="GN450" s="3"/>
      <c r="GO450" s="3"/>
      <c r="GP450" s="3"/>
      <c r="GQ450" s="3"/>
      <c r="GR450" s="3"/>
      <c r="GS450" s="3"/>
      <c r="GT450" s="3"/>
      <c r="GU450" s="3"/>
      <c r="GV450" s="3"/>
      <c r="GW450" s="3"/>
      <c r="GX450" s="3"/>
      <c r="GY450" s="3"/>
      <c r="GZ450" s="3"/>
      <c r="HA450" s="3"/>
      <c r="HB450" s="3"/>
      <c r="HC450" s="3"/>
      <c r="HD450" s="3"/>
      <c r="HE450" s="3"/>
      <c r="HF450" s="3"/>
      <c r="HG450" s="3"/>
      <c r="HH450" s="3"/>
      <c r="HI450" s="3"/>
      <c r="HJ450" s="3"/>
      <c r="HK450" s="3"/>
      <c r="HL450" s="3"/>
      <c r="HM450" s="3"/>
      <c r="HN450" s="3"/>
      <c r="HO450" s="3"/>
      <c r="HP450" s="3"/>
      <c r="HQ450" s="3"/>
      <c r="HR450" s="3"/>
      <c r="HS450" s="3"/>
      <c r="HT450" s="3"/>
      <c r="HU450" s="3"/>
      <c r="HV450" s="3"/>
      <c r="HW450" s="3"/>
      <c r="HX450" s="3"/>
      <c r="HY450" s="3"/>
      <c r="HZ450" s="3"/>
      <c r="IA450" s="3"/>
      <c r="IB450" s="3"/>
      <c r="IC450" s="3"/>
      <c r="ID450" s="3"/>
      <c r="IE450" s="3"/>
      <c r="IF450" s="3"/>
      <c r="IG450" s="3"/>
      <c r="IH450" s="3"/>
      <c r="II450" s="3"/>
      <c r="IJ450" s="3"/>
      <c r="IK450" s="3"/>
      <c r="IL450" s="3"/>
      <c r="IM450" s="3"/>
      <c r="IN450" s="3"/>
      <c r="IO450" s="3"/>
      <c r="IP450" s="3"/>
      <c r="IQ450" s="3"/>
      <c r="IR450" s="3"/>
      <c r="IS450" s="3"/>
      <c r="IT450" s="3"/>
      <c r="IU450" s="3"/>
      <c r="IV450" s="3"/>
      <c r="IW450" s="3"/>
      <c r="IX450" s="3"/>
      <c r="IY450" s="3"/>
      <c r="IZ450" s="3"/>
      <c r="JA450" s="3"/>
      <c r="JB450" s="3"/>
      <c r="JC450" s="3"/>
      <c r="JD450" s="3"/>
      <c r="JE450" s="3"/>
      <c r="JF450" s="3"/>
      <c r="JG450" s="3"/>
      <c r="JH450" s="3"/>
      <c r="JI450" s="3"/>
      <c r="JJ450" s="3"/>
      <c r="JK450" s="3"/>
      <c r="JL450" s="3"/>
      <c r="JM450" s="3"/>
      <c r="JN450" s="3"/>
      <c r="JO450" s="3"/>
      <c r="JP450" s="3"/>
      <c r="JQ450" s="3"/>
      <c r="JR450" s="3"/>
      <c r="JS450" s="3"/>
      <c r="JT450" s="3"/>
      <c r="JU450" s="3"/>
      <c r="JV450" s="3"/>
      <c r="JW450" s="3"/>
      <c r="JX450" s="3"/>
      <c r="JY450" s="3"/>
      <c r="JZ450" s="3"/>
      <c r="KA450" s="3"/>
      <c r="KB450" s="3"/>
      <c r="KC450" s="3"/>
      <c r="KD450" s="3"/>
      <c r="KE450" s="3"/>
      <c r="KF450" s="3"/>
      <c r="KG450" s="3"/>
      <c r="KH450" s="3"/>
      <c r="KI450" s="3"/>
      <c r="KJ450" s="3"/>
      <c r="KK450" s="3"/>
      <c r="KL450" s="3"/>
      <c r="KM450" s="3"/>
      <c r="KN450" s="3"/>
      <c r="KO450" s="3"/>
      <c r="KP450" s="3"/>
      <c r="KQ450" s="3"/>
      <c r="KR450" s="3"/>
      <c r="KS450" s="3"/>
      <c r="KT450" s="3"/>
      <c r="KU450" s="3"/>
      <c r="KV450" s="3"/>
      <c r="KW450" s="3"/>
      <c r="KX450" s="3"/>
      <c r="KY450" s="3"/>
      <c r="KZ450" s="3"/>
      <c r="LA450" s="3"/>
      <c r="LB450" s="3"/>
      <c r="LC450" s="3"/>
      <c r="LD450" s="3"/>
      <c r="LE450" s="3"/>
      <c r="LF450" s="3"/>
      <c r="LG450" s="3"/>
      <c r="LH450" s="3"/>
      <c r="LI450" s="3"/>
      <c r="LJ450" s="3"/>
      <c r="LK450" s="3"/>
      <c r="LL450" s="3"/>
      <c r="LM450" s="3"/>
      <c r="LN450" s="3"/>
      <c r="LO450" s="3"/>
      <c r="LP450" s="3"/>
      <c r="LQ450" s="3"/>
      <c r="LR450" s="3"/>
      <c r="LS450" s="3"/>
      <c r="LT450" s="3"/>
      <c r="LU450" s="3"/>
      <c r="LV450" s="3"/>
      <c r="LW450" s="3"/>
      <c r="LX450" s="3"/>
      <c r="LY450" s="3"/>
      <c r="LZ450" s="3"/>
      <c r="MA450" s="3"/>
      <c r="MB450" s="3"/>
      <c r="MC450" s="3"/>
      <c r="MD450" s="3"/>
      <c r="ME450" s="3"/>
      <c r="MF450" s="3"/>
      <c r="MG450" s="3"/>
      <c r="MH450" s="3"/>
      <c r="MI450" s="3"/>
      <c r="MJ450" s="3"/>
      <c r="MK450" s="3"/>
      <c r="ML450" s="3"/>
      <c r="MM450" s="3"/>
      <c r="MN450" s="3"/>
      <c r="MO450" s="3"/>
      <c r="MP450" s="3"/>
      <c r="MQ450" s="3"/>
      <c r="MR450" s="3"/>
      <c r="MS450" s="3"/>
      <c r="MT450" s="3"/>
      <c r="MU450" s="3"/>
      <c r="MV450" s="3"/>
      <c r="MW450" s="3"/>
      <c r="MX450" s="3"/>
      <c r="MY450" s="3"/>
      <c r="MZ450" s="3"/>
      <c r="NA450" s="3"/>
      <c r="NB450" s="3"/>
      <c r="NC450" s="3"/>
      <c r="ND450" s="3"/>
      <c r="NE450" s="3"/>
      <c r="NF450" s="3"/>
      <c r="NG450" s="3"/>
      <c r="NH450" s="3"/>
      <c r="NI450" s="3"/>
      <c r="NJ450" s="3"/>
      <c r="NK450" s="3"/>
      <c r="NL450" s="3"/>
      <c r="NM450" s="3"/>
      <c r="NN450" s="3"/>
      <c r="NO450" s="3"/>
      <c r="NP450" s="3"/>
      <c r="NQ450" s="3"/>
      <c r="NR450" s="3"/>
      <c r="NS450" s="3"/>
      <c r="NT450" s="3"/>
      <c r="NU450" s="3"/>
      <c r="NV450" s="3"/>
      <c r="NW450" s="3"/>
      <c r="NX450" s="3"/>
      <c r="NY450" s="3"/>
      <c r="NZ450" s="3"/>
      <c r="OA450" s="3"/>
      <c r="OB450" s="3"/>
      <c r="OC450" s="3"/>
      <c r="OD450" s="3"/>
      <c r="OE450" s="3"/>
      <c r="OF450" s="3"/>
      <c r="OG450" s="3"/>
      <c r="OH450" s="3"/>
      <c r="OI450" s="3"/>
      <c r="OJ450" s="3"/>
      <c r="OK450" s="3"/>
      <c r="OL450" s="3"/>
      <c r="OM450" s="3"/>
      <c r="ON450" s="3"/>
      <c r="OO450" s="3"/>
      <c r="OP450" s="3"/>
      <c r="OQ450" s="3"/>
      <c r="OR450" s="3"/>
      <c r="OS450" s="3"/>
      <c r="OT450" s="3"/>
      <c r="OU450" s="3"/>
      <c r="OV450" s="3"/>
      <c r="OW450" s="3"/>
      <c r="OX450" s="3"/>
      <c r="OY450" s="3"/>
      <c r="OZ450" s="3"/>
      <c r="PA450" s="3"/>
      <c r="PB450" s="3"/>
      <c r="PC450" s="3"/>
      <c r="PD450" s="3"/>
      <c r="PE450" s="3"/>
    </row>
    <row r="451" spans="1:421" s="469" customFormat="1" ht="111" customHeight="1">
      <c r="A451" s="677">
        <v>110</v>
      </c>
      <c r="B451" s="600">
        <v>7000024508</v>
      </c>
      <c r="C451" s="600">
        <v>2630</v>
      </c>
      <c r="D451" s="600">
        <v>220</v>
      </c>
      <c r="E451" s="600">
        <v>10</v>
      </c>
      <c r="F451" s="600" t="s">
        <v>535</v>
      </c>
      <c r="G451" s="599">
        <v>100001264</v>
      </c>
      <c r="H451" s="321"/>
      <c r="I451" s="322"/>
      <c r="J451" s="321"/>
      <c r="K451" s="320"/>
      <c r="L451" s="600" t="s">
        <v>642</v>
      </c>
      <c r="M451" s="600" t="s">
        <v>443</v>
      </c>
      <c r="N451" s="600">
        <v>12250</v>
      </c>
      <c r="O451" s="465"/>
      <c r="P451" s="601">
        <v>18</v>
      </c>
      <c r="Q451" s="318" t="str">
        <f t="shared" si="73"/>
        <v>INCLUDED</v>
      </c>
      <c r="R451" s="318" t="str">
        <f t="shared" si="63"/>
        <v>INCLUDED</v>
      </c>
      <c r="S451" s="318" t="str">
        <f t="shared" si="74"/>
        <v>INCLUDED</v>
      </c>
      <c r="T451" s="466">
        <f t="shared" si="64"/>
        <v>0</v>
      </c>
      <c r="U451" s="300">
        <f t="shared" si="65"/>
        <v>0</v>
      </c>
      <c r="V451" s="371">
        <f>Discount!$J$36</f>
        <v>0</v>
      </c>
      <c r="W451" s="300">
        <f t="shared" si="66"/>
        <v>0</v>
      </c>
      <c r="X451" s="301">
        <f t="shared" si="67"/>
        <v>0</v>
      </c>
      <c r="Y451" s="467">
        <f t="shared" si="68"/>
        <v>0</v>
      </c>
      <c r="Z451" s="546">
        <f t="shared" si="69"/>
        <v>0</v>
      </c>
      <c r="AA451" s="467">
        <f t="shared" si="70"/>
        <v>0</v>
      </c>
      <c r="AB451" s="468">
        <f t="shared" si="71"/>
        <v>0</v>
      </c>
      <c r="AC451" s="467">
        <f t="shared" si="72"/>
        <v>0</v>
      </c>
      <c r="AD451" s="468"/>
      <c r="AE451" s="550"/>
      <c r="AF451" s="6"/>
      <c r="AG451" s="6"/>
      <c r="AH451" s="6"/>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c r="FN451" s="3"/>
      <c r="FO451" s="3"/>
      <c r="FP451" s="3"/>
      <c r="FQ451" s="3"/>
      <c r="FR451" s="3"/>
      <c r="FS451" s="3"/>
      <c r="FT451" s="3"/>
      <c r="FU451" s="3"/>
      <c r="FV451" s="3"/>
      <c r="FW451" s="3"/>
      <c r="FX451" s="3"/>
      <c r="FY451" s="3"/>
      <c r="FZ451" s="3"/>
      <c r="GA451" s="3"/>
      <c r="GB451" s="3"/>
      <c r="GC451" s="3"/>
      <c r="GD451" s="3"/>
      <c r="GE451" s="3"/>
      <c r="GF451" s="3"/>
      <c r="GG451" s="3"/>
      <c r="GH451" s="3"/>
      <c r="GI451" s="3"/>
      <c r="GJ451" s="3"/>
      <c r="GK451" s="3"/>
      <c r="GL451" s="3"/>
      <c r="GM451" s="3"/>
      <c r="GN451" s="3"/>
      <c r="GO451" s="3"/>
      <c r="GP451" s="3"/>
      <c r="GQ451" s="3"/>
      <c r="GR451" s="3"/>
      <c r="GS451" s="3"/>
      <c r="GT451" s="3"/>
      <c r="GU451" s="3"/>
      <c r="GV451" s="3"/>
      <c r="GW451" s="3"/>
      <c r="GX451" s="3"/>
      <c r="GY451" s="3"/>
      <c r="GZ451" s="3"/>
      <c r="HA451" s="3"/>
      <c r="HB451" s="3"/>
      <c r="HC451" s="3"/>
      <c r="HD451" s="3"/>
      <c r="HE451" s="3"/>
      <c r="HF451" s="3"/>
      <c r="HG451" s="3"/>
      <c r="HH451" s="3"/>
      <c r="HI451" s="3"/>
      <c r="HJ451" s="3"/>
      <c r="HK451" s="3"/>
      <c r="HL451" s="3"/>
      <c r="HM451" s="3"/>
      <c r="HN451" s="3"/>
      <c r="HO451" s="3"/>
      <c r="HP451" s="3"/>
      <c r="HQ451" s="3"/>
      <c r="HR451" s="3"/>
      <c r="HS451" s="3"/>
      <c r="HT451" s="3"/>
      <c r="HU451" s="3"/>
      <c r="HV451" s="3"/>
      <c r="HW451" s="3"/>
      <c r="HX451" s="3"/>
      <c r="HY451" s="3"/>
      <c r="HZ451" s="3"/>
      <c r="IA451" s="3"/>
      <c r="IB451" s="3"/>
      <c r="IC451" s="3"/>
      <c r="ID451" s="3"/>
      <c r="IE451" s="3"/>
      <c r="IF451" s="3"/>
      <c r="IG451" s="3"/>
      <c r="IH451" s="3"/>
      <c r="II451" s="3"/>
      <c r="IJ451" s="3"/>
      <c r="IK451" s="3"/>
      <c r="IL451" s="3"/>
      <c r="IM451" s="3"/>
      <c r="IN451" s="3"/>
      <c r="IO451" s="3"/>
      <c r="IP451" s="3"/>
      <c r="IQ451" s="3"/>
      <c r="IR451" s="3"/>
      <c r="IS451" s="3"/>
      <c r="IT451" s="3"/>
      <c r="IU451" s="3"/>
      <c r="IV451" s="3"/>
      <c r="IW451" s="3"/>
      <c r="IX451" s="3"/>
      <c r="IY451" s="3"/>
      <c r="IZ451" s="3"/>
      <c r="JA451" s="3"/>
      <c r="JB451" s="3"/>
      <c r="JC451" s="3"/>
      <c r="JD451" s="3"/>
      <c r="JE451" s="3"/>
      <c r="JF451" s="3"/>
      <c r="JG451" s="3"/>
      <c r="JH451" s="3"/>
      <c r="JI451" s="3"/>
      <c r="JJ451" s="3"/>
      <c r="JK451" s="3"/>
      <c r="JL451" s="3"/>
      <c r="JM451" s="3"/>
      <c r="JN451" s="3"/>
      <c r="JO451" s="3"/>
      <c r="JP451" s="3"/>
      <c r="JQ451" s="3"/>
      <c r="JR451" s="3"/>
      <c r="JS451" s="3"/>
      <c r="JT451" s="3"/>
      <c r="JU451" s="3"/>
      <c r="JV451" s="3"/>
      <c r="JW451" s="3"/>
      <c r="JX451" s="3"/>
      <c r="JY451" s="3"/>
      <c r="JZ451" s="3"/>
      <c r="KA451" s="3"/>
      <c r="KB451" s="3"/>
      <c r="KC451" s="3"/>
      <c r="KD451" s="3"/>
      <c r="KE451" s="3"/>
      <c r="KF451" s="3"/>
      <c r="KG451" s="3"/>
      <c r="KH451" s="3"/>
      <c r="KI451" s="3"/>
      <c r="KJ451" s="3"/>
      <c r="KK451" s="3"/>
      <c r="KL451" s="3"/>
      <c r="KM451" s="3"/>
      <c r="KN451" s="3"/>
      <c r="KO451" s="3"/>
      <c r="KP451" s="3"/>
      <c r="KQ451" s="3"/>
      <c r="KR451" s="3"/>
      <c r="KS451" s="3"/>
      <c r="KT451" s="3"/>
      <c r="KU451" s="3"/>
      <c r="KV451" s="3"/>
      <c r="KW451" s="3"/>
      <c r="KX451" s="3"/>
      <c r="KY451" s="3"/>
      <c r="KZ451" s="3"/>
      <c r="LA451" s="3"/>
      <c r="LB451" s="3"/>
      <c r="LC451" s="3"/>
      <c r="LD451" s="3"/>
      <c r="LE451" s="3"/>
      <c r="LF451" s="3"/>
      <c r="LG451" s="3"/>
      <c r="LH451" s="3"/>
      <c r="LI451" s="3"/>
      <c r="LJ451" s="3"/>
      <c r="LK451" s="3"/>
      <c r="LL451" s="3"/>
      <c r="LM451" s="3"/>
      <c r="LN451" s="3"/>
      <c r="LO451" s="3"/>
      <c r="LP451" s="3"/>
      <c r="LQ451" s="3"/>
      <c r="LR451" s="3"/>
      <c r="LS451" s="3"/>
      <c r="LT451" s="3"/>
      <c r="LU451" s="3"/>
      <c r="LV451" s="3"/>
      <c r="LW451" s="3"/>
      <c r="LX451" s="3"/>
      <c r="LY451" s="3"/>
      <c r="LZ451" s="3"/>
      <c r="MA451" s="3"/>
      <c r="MB451" s="3"/>
      <c r="MC451" s="3"/>
      <c r="MD451" s="3"/>
      <c r="ME451" s="3"/>
      <c r="MF451" s="3"/>
      <c r="MG451" s="3"/>
      <c r="MH451" s="3"/>
      <c r="MI451" s="3"/>
      <c r="MJ451" s="3"/>
      <c r="MK451" s="3"/>
      <c r="ML451" s="3"/>
      <c r="MM451" s="3"/>
      <c r="MN451" s="3"/>
      <c r="MO451" s="3"/>
      <c r="MP451" s="3"/>
      <c r="MQ451" s="3"/>
      <c r="MR451" s="3"/>
      <c r="MS451" s="3"/>
      <c r="MT451" s="3"/>
      <c r="MU451" s="3"/>
      <c r="MV451" s="3"/>
      <c r="MW451" s="3"/>
      <c r="MX451" s="3"/>
      <c r="MY451" s="3"/>
      <c r="MZ451" s="3"/>
      <c r="NA451" s="3"/>
      <c r="NB451" s="3"/>
      <c r="NC451" s="3"/>
      <c r="ND451" s="3"/>
      <c r="NE451" s="3"/>
      <c r="NF451" s="3"/>
      <c r="NG451" s="3"/>
      <c r="NH451" s="3"/>
      <c r="NI451" s="3"/>
      <c r="NJ451" s="3"/>
      <c r="NK451" s="3"/>
      <c r="NL451" s="3"/>
      <c r="NM451" s="3"/>
      <c r="NN451" s="3"/>
      <c r="NO451" s="3"/>
      <c r="NP451" s="3"/>
      <c r="NQ451" s="3"/>
      <c r="NR451" s="3"/>
      <c r="NS451" s="3"/>
      <c r="NT451" s="3"/>
      <c r="NU451" s="3"/>
      <c r="NV451" s="3"/>
      <c r="NW451" s="3"/>
      <c r="NX451" s="3"/>
      <c r="NY451" s="3"/>
      <c r="NZ451" s="3"/>
      <c r="OA451" s="3"/>
      <c r="OB451" s="3"/>
      <c r="OC451" s="3"/>
      <c r="OD451" s="3"/>
      <c r="OE451" s="3"/>
      <c r="OF451" s="3"/>
      <c r="OG451" s="3"/>
      <c r="OH451" s="3"/>
      <c r="OI451" s="3"/>
      <c r="OJ451" s="3"/>
      <c r="OK451" s="3"/>
      <c r="OL451" s="3"/>
      <c r="OM451" s="3"/>
      <c r="ON451" s="3"/>
      <c r="OO451" s="3"/>
      <c r="OP451" s="3"/>
      <c r="OQ451" s="3"/>
      <c r="OR451" s="3"/>
      <c r="OS451" s="3"/>
      <c r="OT451" s="3"/>
      <c r="OU451" s="3"/>
      <c r="OV451" s="3"/>
      <c r="OW451" s="3"/>
      <c r="OX451" s="3"/>
      <c r="OY451" s="3"/>
      <c r="OZ451" s="3"/>
      <c r="PA451" s="3"/>
      <c r="PB451" s="3"/>
      <c r="PC451" s="3"/>
      <c r="PD451" s="3"/>
      <c r="PE451" s="3"/>
    </row>
    <row r="452" spans="1:421" s="472" customFormat="1" ht="111" customHeight="1">
      <c r="A452" s="677">
        <v>111</v>
      </c>
      <c r="B452" s="600">
        <v>7000024508</v>
      </c>
      <c r="C452" s="600">
        <v>2630</v>
      </c>
      <c r="D452" s="600">
        <v>220</v>
      </c>
      <c r="E452" s="600">
        <v>20</v>
      </c>
      <c r="F452" s="600" t="s">
        <v>535</v>
      </c>
      <c r="G452" s="599">
        <v>100001267</v>
      </c>
      <c r="H452" s="321"/>
      <c r="I452" s="322"/>
      <c r="J452" s="321"/>
      <c r="K452" s="320"/>
      <c r="L452" s="600" t="s">
        <v>643</v>
      </c>
      <c r="M452" s="600" t="s">
        <v>443</v>
      </c>
      <c r="N452" s="600">
        <v>123</v>
      </c>
      <c r="O452" s="465"/>
      <c r="P452" s="601">
        <v>18</v>
      </c>
      <c r="Q452" s="318" t="str">
        <f t="shared" si="73"/>
        <v>INCLUDED</v>
      </c>
      <c r="R452" s="318" t="str">
        <f t="shared" si="63"/>
        <v>INCLUDED</v>
      </c>
      <c r="S452" s="318" t="str">
        <f t="shared" si="74"/>
        <v>INCLUDED</v>
      </c>
      <c r="T452" s="466">
        <f t="shared" si="64"/>
        <v>0</v>
      </c>
      <c r="U452" s="300">
        <f t="shared" si="65"/>
        <v>0</v>
      </c>
      <c r="V452" s="371">
        <f>Discount!$J$36</f>
        <v>0</v>
      </c>
      <c r="W452" s="300">
        <f t="shared" si="66"/>
        <v>0</v>
      </c>
      <c r="X452" s="301">
        <f t="shared" si="67"/>
        <v>0</v>
      </c>
      <c r="Y452" s="467">
        <f t="shared" si="68"/>
        <v>0</v>
      </c>
      <c r="Z452" s="546">
        <f t="shared" si="69"/>
        <v>0</v>
      </c>
      <c r="AA452" s="467">
        <f t="shared" si="70"/>
        <v>0</v>
      </c>
      <c r="AB452" s="468">
        <f t="shared" si="71"/>
        <v>0</v>
      </c>
      <c r="AC452" s="467">
        <f t="shared" si="72"/>
        <v>0</v>
      </c>
      <c r="AD452" s="468"/>
      <c r="AE452" s="550"/>
      <c r="AF452" s="6"/>
      <c r="AG452" s="6"/>
      <c r="AH452" s="6"/>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218"/>
      <c r="BI452" s="218"/>
      <c r="BJ452" s="218"/>
      <c r="BK452" s="218"/>
      <c r="BL452" s="218"/>
      <c r="BM452" s="218"/>
      <c r="BN452" s="218"/>
      <c r="BO452" s="218"/>
      <c r="BP452" s="218"/>
      <c r="BQ452" s="218"/>
      <c r="BR452" s="218"/>
      <c r="BS452" s="218"/>
      <c r="BT452" s="218"/>
      <c r="BU452" s="218"/>
      <c r="BV452" s="218"/>
      <c r="BW452" s="218"/>
      <c r="BX452" s="218"/>
      <c r="BY452" s="218"/>
      <c r="BZ452" s="218"/>
      <c r="CA452" s="218"/>
      <c r="CB452" s="218"/>
      <c r="CC452" s="218"/>
      <c r="CD452" s="218"/>
      <c r="CE452" s="218"/>
      <c r="CF452" s="218"/>
      <c r="CG452" s="218"/>
      <c r="CH452" s="218"/>
      <c r="CI452" s="218"/>
      <c r="CJ452" s="218"/>
      <c r="CK452" s="218"/>
      <c r="CL452" s="218"/>
      <c r="CM452" s="218"/>
      <c r="CN452" s="218"/>
      <c r="CO452" s="218"/>
      <c r="CP452" s="218"/>
      <c r="CQ452" s="218"/>
      <c r="CR452" s="218"/>
      <c r="CS452" s="218"/>
      <c r="CT452" s="218"/>
      <c r="CU452" s="218"/>
      <c r="CV452" s="218"/>
      <c r="CW452" s="218"/>
      <c r="CX452" s="218"/>
      <c r="CY452" s="218"/>
      <c r="CZ452" s="218"/>
      <c r="DA452" s="218"/>
      <c r="DB452" s="218"/>
      <c r="DC452" s="218"/>
      <c r="DD452" s="218"/>
      <c r="DE452" s="218"/>
      <c r="DF452" s="218"/>
      <c r="DG452" s="218"/>
      <c r="DH452" s="218"/>
      <c r="DI452" s="218"/>
      <c r="DJ452" s="218"/>
      <c r="DK452" s="218"/>
      <c r="DL452" s="218"/>
      <c r="DM452" s="218"/>
      <c r="DN452" s="218"/>
      <c r="DO452" s="218"/>
      <c r="DP452" s="218"/>
      <c r="DQ452" s="218"/>
      <c r="DR452" s="218"/>
      <c r="DS452" s="218"/>
      <c r="DT452" s="218"/>
      <c r="DU452" s="218"/>
      <c r="DV452" s="218"/>
      <c r="DW452" s="218"/>
      <c r="DX452" s="218"/>
      <c r="DY452" s="218"/>
      <c r="DZ452" s="218"/>
      <c r="EA452" s="218"/>
      <c r="EB452" s="218"/>
      <c r="EC452" s="218"/>
      <c r="ED452" s="218"/>
      <c r="EE452" s="218"/>
      <c r="EF452" s="218"/>
      <c r="EG452" s="218"/>
      <c r="EH452" s="218"/>
      <c r="EI452" s="218"/>
      <c r="EJ452" s="218"/>
      <c r="EK452" s="218"/>
      <c r="EL452" s="218"/>
      <c r="EM452" s="218"/>
      <c r="EN452" s="218"/>
      <c r="EO452" s="218"/>
      <c r="EP452" s="218"/>
      <c r="EQ452" s="218"/>
      <c r="ER452" s="218"/>
      <c r="ES452" s="218"/>
      <c r="ET452" s="218"/>
      <c r="EU452" s="218"/>
      <c r="EV452" s="218"/>
      <c r="EW452" s="218"/>
      <c r="EX452" s="218"/>
      <c r="EY452" s="218"/>
      <c r="EZ452" s="218"/>
      <c r="FA452" s="218"/>
      <c r="FB452" s="218"/>
      <c r="FC452" s="218"/>
      <c r="FD452" s="218"/>
      <c r="FE452" s="218"/>
      <c r="FF452" s="218"/>
      <c r="FG452" s="218"/>
      <c r="FH452" s="218"/>
      <c r="FI452" s="218"/>
      <c r="FJ452" s="218"/>
      <c r="FK452" s="218"/>
      <c r="FL452" s="218"/>
      <c r="FM452" s="218"/>
      <c r="FN452" s="218"/>
      <c r="FO452" s="218"/>
      <c r="FP452" s="218"/>
      <c r="FQ452" s="218"/>
      <c r="FR452" s="218"/>
      <c r="FS452" s="218"/>
      <c r="FT452" s="218"/>
      <c r="FU452" s="218"/>
      <c r="FV452" s="218"/>
      <c r="FW452" s="218"/>
      <c r="FX452" s="218"/>
      <c r="FY452" s="218"/>
      <c r="FZ452" s="218"/>
      <c r="GA452" s="218"/>
      <c r="GB452" s="218"/>
      <c r="GC452" s="218"/>
      <c r="GD452" s="218"/>
      <c r="GE452" s="218"/>
      <c r="GF452" s="218"/>
      <c r="GG452" s="218"/>
      <c r="GH452" s="218"/>
      <c r="GI452" s="218"/>
      <c r="GJ452" s="218"/>
      <c r="GK452" s="218"/>
      <c r="GL452" s="218"/>
      <c r="GM452" s="218"/>
      <c r="GN452" s="218"/>
      <c r="GO452" s="218"/>
      <c r="GP452" s="218"/>
      <c r="GQ452" s="218"/>
      <c r="GR452" s="218"/>
      <c r="GS452" s="218"/>
      <c r="GT452" s="218"/>
      <c r="GU452" s="218"/>
      <c r="GV452" s="218"/>
      <c r="GW452" s="218"/>
      <c r="GX452" s="218"/>
      <c r="GY452" s="218"/>
      <c r="GZ452" s="218"/>
      <c r="HA452" s="218"/>
      <c r="HB452" s="218"/>
      <c r="HC452" s="218"/>
      <c r="HD452" s="218"/>
      <c r="HE452" s="218"/>
      <c r="HF452" s="218"/>
      <c r="HG452" s="218"/>
      <c r="HH452" s="218"/>
      <c r="HI452" s="218"/>
      <c r="HJ452" s="218"/>
      <c r="HK452" s="218"/>
      <c r="HL452" s="218"/>
      <c r="HM452" s="218"/>
      <c r="HN452" s="218"/>
      <c r="HO452" s="218"/>
      <c r="HP452" s="218"/>
      <c r="HQ452" s="218"/>
      <c r="HR452" s="218"/>
      <c r="HS452" s="218"/>
      <c r="HT452" s="218"/>
      <c r="HU452" s="218"/>
      <c r="HV452" s="218"/>
      <c r="HW452" s="218"/>
      <c r="HX452" s="218"/>
      <c r="HY452" s="218"/>
      <c r="HZ452" s="218"/>
      <c r="IA452" s="218"/>
      <c r="IB452" s="218"/>
      <c r="IC452" s="218"/>
      <c r="ID452" s="218"/>
      <c r="IE452" s="218"/>
      <c r="IF452" s="218"/>
      <c r="IG452" s="218"/>
      <c r="IH452" s="218"/>
      <c r="II452" s="218"/>
      <c r="IJ452" s="218"/>
      <c r="IK452" s="218"/>
      <c r="IL452" s="218"/>
      <c r="IM452" s="218"/>
      <c r="IN452" s="218"/>
      <c r="IO452" s="218"/>
      <c r="IP452" s="218"/>
      <c r="IQ452" s="218"/>
      <c r="IR452" s="218"/>
      <c r="IS452" s="218"/>
      <c r="IT452" s="218"/>
      <c r="IU452" s="218"/>
      <c r="IV452" s="218"/>
      <c r="IW452" s="218"/>
      <c r="IX452" s="218"/>
      <c r="IY452" s="218"/>
      <c r="IZ452" s="218"/>
      <c r="JA452" s="218"/>
      <c r="JB452" s="218"/>
      <c r="JC452" s="218"/>
      <c r="JD452" s="218"/>
      <c r="JE452" s="218"/>
      <c r="JF452" s="218"/>
      <c r="JG452" s="218"/>
      <c r="JH452" s="218"/>
      <c r="JI452" s="218"/>
      <c r="JJ452" s="218"/>
      <c r="JK452" s="218"/>
      <c r="JL452" s="218"/>
      <c r="JM452" s="218"/>
      <c r="JN452" s="218"/>
      <c r="JO452" s="218"/>
      <c r="JP452" s="218"/>
      <c r="JQ452" s="218"/>
      <c r="JR452" s="218"/>
      <c r="JS452" s="218"/>
      <c r="JT452" s="218"/>
      <c r="JU452" s="218"/>
      <c r="JV452" s="218"/>
      <c r="JW452" s="218"/>
      <c r="JX452" s="218"/>
      <c r="JY452" s="218"/>
      <c r="JZ452" s="218"/>
      <c r="KA452" s="218"/>
      <c r="KB452" s="218"/>
      <c r="KC452" s="218"/>
      <c r="KD452" s="218"/>
      <c r="KE452" s="218"/>
      <c r="KF452" s="218"/>
      <c r="KG452" s="218"/>
      <c r="KH452" s="218"/>
      <c r="KI452" s="218"/>
      <c r="KJ452" s="218"/>
      <c r="KK452" s="218"/>
      <c r="KL452" s="218"/>
      <c r="KM452" s="218"/>
      <c r="KN452" s="218"/>
      <c r="KO452" s="218"/>
      <c r="KP452" s="218"/>
      <c r="KQ452" s="218"/>
      <c r="KR452" s="218"/>
      <c r="KS452" s="218"/>
      <c r="KT452" s="218"/>
      <c r="KU452" s="218"/>
      <c r="KV452" s="218"/>
      <c r="KW452" s="218"/>
      <c r="KX452" s="218"/>
      <c r="KY452" s="218"/>
      <c r="KZ452" s="218"/>
      <c r="LA452" s="218"/>
      <c r="LB452" s="218"/>
      <c r="LC452" s="218"/>
      <c r="LD452" s="218"/>
      <c r="LE452" s="218"/>
      <c r="LF452" s="218"/>
      <c r="LG452" s="218"/>
      <c r="LH452" s="218"/>
      <c r="LI452" s="218"/>
      <c r="LJ452" s="218"/>
      <c r="LK452" s="218"/>
      <c r="LL452" s="218"/>
      <c r="LM452" s="218"/>
      <c r="LN452" s="218"/>
      <c r="LO452" s="218"/>
      <c r="LP452" s="218"/>
      <c r="LQ452" s="218"/>
      <c r="LR452" s="218"/>
      <c r="LS452" s="218"/>
      <c r="LT452" s="218"/>
      <c r="LU452" s="218"/>
      <c r="LV452" s="218"/>
      <c r="LW452" s="218"/>
      <c r="LX452" s="218"/>
      <c r="LY452" s="218"/>
      <c r="LZ452" s="218"/>
      <c r="MA452" s="218"/>
      <c r="MB452" s="218"/>
      <c r="MC452" s="218"/>
      <c r="MD452" s="218"/>
      <c r="ME452" s="218"/>
      <c r="MF452" s="218"/>
      <c r="MG452" s="218"/>
      <c r="MH452" s="218"/>
      <c r="MI452" s="218"/>
      <c r="MJ452" s="218"/>
      <c r="MK452" s="218"/>
      <c r="ML452" s="218"/>
      <c r="MM452" s="218"/>
      <c r="MN452" s="218"/>
      <c r="MO452" s="218"/>
      <c r="MP452" s="218"/>
      <c r="MQ452" s="218"/>
      <c r="MR452" s="218"/>
      <c r="MS452" s="218"/>
      <c r="MT452" s="218"/>
      <c r="MU452" s="218"/>
      <c r="MV452" s="218"/>
      <c r="MW452" s="218"/>
      <c r="MX452" s="218"/>
      <c r="MY452" s="218"/>
      <c r="MZ452" s="218"/>
      <c r="NA452" s="218"/>
      <c r="NB452" s="218"/>
      <c r="NC452" s="218"/>
      <c r="ND452" s="218"/>
      <c r="NE452" s="218"/>
      <c r="NF452" s="218"/>
      <c r="NG452" s="218"/>
      <c r="NH452" s="218"/>
      <c r="NI452" s="218"/>
      <c r="NJ452" s="218"/>
      <c r="NK452" s="218"/>
      <c r="NL452" s="218"/>
      <c r="NM452" s="218"/>
      <c r="NN452" s="218"/>
      <c r="NO452" s="218"/>
      <c r="NP452" s="218"/>
      <c r="NQ452" s="218"/>
      <c r="NR452" s="218"/>
      <c r="NS452" s="218"/>
      <c r="NT452" s="218"/>
      <c r="NU452" s="218"/>
      <c r="NV452" s="218"/>
      <c r="NW452" s="218"/>
      <c r="NX452" s="218"/>
      <c r="NY452" s="218"/>
      <c r="NZ452" s="218"/>
      <c r="OA452" s="218"/>
      <c r="OB452" s="218"/>
      <c r="OC452" s="218"/>
      <c r="OD452" s="218"/>
      <c r="OE452" s="218"/>
      <c r="OF452" s="218"/>
      <c r="OG452" s="218"/>
      <c r="OH452" s="218"/>
      <c r="OI452" s="218"/>
      <c r="OJ452" s="218"/>
      <c r="OK452" s="218"/>
      <c r="OL452" s="218"/>
      <c r="OM452" s="218"/>
      <c r="ON452" s="218"/>
      <c r="OO452" s="218"/>
      <c r="OP452" s="218"/>
      <c r="OQ452" s="218"/>
      <c r="OR452" s="218"/>
      <c r="OS452" s="218"/>
      <c r="OT452" s="218"/>
      <c r="OU452" s="218"/>
      <c r="OV452" s="218"/>
      <c r="OW452" s="218"/>
      <c r="OX452" s="218"/>
      <c r="OY452" s="218"/>
      <c r="OZ452" s="218"/>
      <c r="PA452" s="218"/>
      <c r="PB452" s="218"/>
      <c r="PC452" s="218"/>
      <c r="PD452" s="218"/>
      <c r="PE452" s="218"/>
    </row>
    <row r="453" spans="1:421" s="472" customFormat="1" ht="111" customHeight="1">
      <c r="A453" s="677">
        <v>112</v>
      </c>
      <c r="B453" s="600">
        <v>7000024508</v>
      </c>
      <c r="C453" s="600">
        <v>2630</v>
      </c>
      <c r="D453" s="600">
        <v>220</v>
      </c>
      <c r="E453" s="600">
        <v>30</v>
      </c>
      <c r="F453" s="600" t="s">
        <v>535</v>
      </c>
      <c r="G453" s="599">
        <v>100001265</v>
      </c>
      <c r="H453" s="321"/>
      <c r="I453" s="322"/>
      <c r="J453" s="321"/>
      <c r="K453" s="320"/>
      <c r="L453" s="600" t="s">
        <v>644</v>
      </c>
      <c r="M453" s="600" t="s">
        <v>443</v>
      </c>
      <c r="N453" s="600">
        <v>1225</v>
      </c>
      <c r="O453" s="465"/>
      <c r="P453" s="601">
        <v>18</v>
      </c>
      <c r="Q453" s="318" t="str">
        <f t="shared" ref="Q453" si="87">IF(O453=0, "INCLUDED", IF(ISERROR(O453*N453), O453, O453*N453))</f>
        <v>INCLUDED</v>
      </c>
      <c r="R453" s="318" t="str">
        <f t="shared" ref="R453" si="88">IF(P453="", "INCLUDED", IF(ISERROR((P453*Q453)/100), Q453, (P453*Q453)/100))</f>
        <v>INCLUDED</v>
      </c>
      <c r="S453" s="318" t="str">
        <f t="shared" ref="S453" si="89">IF(O453=0,"INCLUDED",IF(ISERROR(R453+Q453),Q453,(Q453+R453)))</f>
        <v>INCLUDED</v>
      </c>
      <c r="T453" s="466">
        <f t="shared" ref="T453" si="90">IF(S453="Included",0,S453)</f>
        <v>0</v>
      </c>
      <c r="U453" s="300">
        <f t="shared" ref="U453" si="91">IF( K453="",J453*(IF(S453="Included",0,S453))/100,K453*(IF(S453="Included",0,S453)))</f>
        <v>0</v>
      </c>
      <c r="V453" s="371">
        <f>Discount!$J$36</f>
        <v>0</v>
      </c>
      <c r="W453" s="300">
        <f t="shared" ref="W453" si="92">V453*T453</f>
        <v>0</v>
      </c>
      <c r="X453" s="301">
        <f t="shared" ref="X453" si="93">IF(K453="",J453*W453/100,K453*W453)</f>
        <v>0</v>
      </c>
      <c r="Y453" s="467">
        <f t="shared" ref="Y453" si="94">O453*N453</f>
        <v>0</v>
      </c>
      <c r="Z453" s="546">
        <f t="shared" ref="Z453" si="95">ROUND(O453,2)</f>
        <v>0</v>
      </c>
      <c r="AA453" s="467">
        <f t="shared" ref="AA453" si="96">N453*Z453</f>
        <v>0</v>
      </c>
      <c r="AB453" s="468">
        <f t="shared" ref="AB453" si="97">IF(K453="",J453/100,K453)</f>
        <v>0</v>
      </c>
      <c r="AC453" s="467">
        <f t="shared" ref="AC453" si="98">AA453*AB453</f>
        <v>0</v>
      </c>
      <c r="AD453" s="468"/>
      <c r="AE453" s="550"/>
      <c r="AF453" s="6"/>
      <c r="AG453" s="6"/>
      <c r="AH453" s="6"/>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218"/>
      <c r="BI453" s="218"/>
      <c r="BJ453" s="218"/>
      <c r="BK453" s="218"/>
      <c r="BL453" s="218"/>
      <c r="BM453" s="218"/>
      <c r="BN453" s="218"/>
      <c r="BO453" s="218"/>
      <c r="BP453" s="218"/>
      <c r="BQ453" s="218"/>
      <c r="BR453" s="218"/>
      <c r="BS453" s="218"/>
      <c r="BT453" s="218"/>
      <c r="BU453" s="218"/>
      <c r="BV453" s="218"/>
      <c r="BW453" s="218"/>
      <c r="BX453" s="218"/>
      <c r="BY453" s="218"/>
      <c r="BZ453" s="218"/>
      <c r="CA453" s="218"/>
      <c r="CB453" s="218"/>
      <c r="CC453" s="218"/>
      <c r="CD453" s="218"/>
      <c r="CE453" s="218"/>
      <c r="CF453" s="218"/>
      <c r="CG453" s="218"/>
      <c r="CH453" s="218"/>
      <c r="CI453" s="218"/>
      <c r="CJ453" s="218"/>
      <c r="CK453" s="218"/>
      <c r="CL453" s="218"/>
      <c r="CM453" s="218"/>
      <c r="CN453" s="218"/>
      <c r="CO453" s="218"/>
      <c r="CP453" s="218"/>
      <c r="CQ453" s="218"/>
      <c r="CR453" s="218"/>
      <c r="CS453" s="218"/>
      <c r="CT453" s="218"/>
      <c r="CU453" s="218"/>
      <c r="CV453" s="218"/>
      <c r="CW453" s="218"/>
      <c r="CX453" s="218"/>
      <c r="CY453" s="218"/>
      <c r="CZ453" s="218"/>
      <c r="DA453" s="218"/>
      <c r="DB453" s="218"/>
      <c r="DC453" s="218"/>
      <c r="DD453" s="218"/>
      <c r="DE453" s="218"/>
      <c r="DF453" s="218"/>
      <c r="DG453" s="218"/>
      <c r="DH453" s="218"/>
      <c r="DI453" s="218"/>
      <c r="DJ453" s="218"/>
      <c r="DK453" s="218"/>
      <c r="DL453" s="218"/>
      <c r="DM453" s="218"/>
      <c r="DN453" s="218"/>
      <c r="DO453" s="218"/>
      <c r="DP453" s="218"/>
      <c r="DQ453" s="218"/>
      <c r="DR453" s="218"/>
      <c r="DS453" s="218"/>
      <c r="DT453" s="218"/>
      <c r="DU453" s="218"/>
      <c r="DV453" s="218"/>
      <c r="DW453" s="218"/>
      <c r="DX453" s="218"/>
      <c r="DY453" s="218"/>
      <c r="DZ453" s="218"/>
      <c r="EA453" s="218"/>
      <c r="EB453" s="218"/>
      <c r="EC453" s="218"/>
      <c r="ED453" s="218"/>
      <c r="EE453" s="218"/>
      <c r="EF453" s="218"/>
      <c r="EG453" s="218"/>
      <c r="EH453" s="218"/>
      <c r="EI453" s="218"/>
      <c r="EJ453" s="218"/>
      <c r="EK453" s="218"/>
      <c r="EL453" s="218"/>
      <c r="EM453" s="218"/>
      <c r="EN453" s="218"/>
      <c r="EO453" s="218"/>
      <c r="EP453" s="218"/>
      <c r="EQ453" s="218"/>
      <c r="ER453" s="218"/>
      <c r="ES453" s="218"/>
      <c r="ET453" s="218"/>
      <c r="EU453" s="218"/>
      <c r="EV453" s="218"/>
      <c r="EW453" s="218"/>
      <c r="EX453" s="218"/>
      <c r="EY453" s="218"/>
      <c r="EZ453" s="218"/>
      <c r="FA453" s="218"/>
      <c r="FB453" s="218"/>
      <c r="FC453" s="218"/>
      <c r="FD453" s="218"/>
      <c r="FE453" s="218"/>
      <c r="FF453" s="218"/>
      <c r="FG453" s="218"/>
      <c r="FH453" s="218"/>
      <c r="FI453" s="218"/>
      <c r="FJ453" s="218"/>
      <c r="FK453" s="218"/>
      <c r="FL453" s="218"/>
      <c r="FM453" s="218"/>
      <c r="FN453" s="218"/>
      <c r="FO453" s="218"/>
      <c r="FP453" s="218"/>
      <c r="FQ453" s="218"/>
      <c r="FR453" s="218"/>
      <c r="FS453" s="218"/>
      <c r="FT453" s="218"/>
      <c r="FU453" s="218"/>
      <c r="FV453" s="218"/>
      <c r="FW453" s="218"/>
      <c r="FX453" s="218"/>
      <c r="FY453" s="218"/>
      <c r="FZ453" s="218"/>
      <c r="GA453" s="218"/>
      <c r="GB453" s="218"/>
      <c r="GC453" s="218"/>
      <c r="GD453" s="218"/>
      <c r="GE453" s="218"/>
      <c r="GF453" s="218"/>
      <c r="GG453" s="218"/>
      <c r="GH453" s="218"/>
      <c r="GI453" s="218"/>
      <c r="GJ453" s="218"/>
      <c r="GK453" s="218"/>
      <c r="GL453" s="218"/>
      <c r="GM453" s="218"/>
      <c r="GN453" s="218"/>
      <c r="GO453" s="218"/>
      <c r="GP453" s="218"/>
      <c r="GQ453" s="218"/>
      <c r="GR453" s="218"/>
      <c r="GS453" s="218"/>
      <c r="GT453" s="218"/>
      <c r="GU453" s="218"/>
      <c r="GV453" s="218"/>
      <c r="GW453" s="218"/>
      <c r="GX453" s="218"/>
      <c r="GY453" s="218"/>
      <c r="GZ453" s="218"/>
      <c r="HA453" s="218"/>
      <c r="HB453" s="218"/>
      <c r="HC453" s="218"/>
      <c r="HD453" s="218"/>
      <c r="HE453" s="218"/>
      <c r="HF453" s="218"/>
      <c r="HG453" s="218"/>
      <c r="HH453" s="218"/>
      <c r="HI453" s="218"/>
      <c r="HJ453" s="218"/>
      <c r="HK453" s="218"/>
      <c r="HL453" s="218"/>
      <c r="HM453" s="218"/>
      <c r="HN453" s="218"/>
      <c r="HO453" s="218"/>
      <c r="HP453" s="218"/>
      <c r="HQ453" s="218"/>
      <c r="HR453" s="218"/>
      <c r="HS453" s="218"/>
      <c r="HT453" s="218"/>
      <c r="HU453" s="218"/>
      <c r="HV453" s="218"/>
      <c r="HW453" s="218"/>
      <c r="HX453" s="218"/>
      <c r="HY453" s="218"/>
      <c r="HZ453" s="218"/>
      <c r="IA453" s="218"/>
      <c r="IB453" s="218"/>
      <c r="IC453" s="218"/>
      <c r="ID453" s="218"/>
      <c r="IE453" s="218"/>
      <c r="IF453" s="218"/>
      <c r="IG453" s="218"/>
      <c r="IH453" s="218"/>
      <c r="II453" s="218"/>
      <c r="IJ453" s="218"/>
      <c r="IK453" s="218"/>
      <c r="IL453" s="218"/>
      <c r="IM453" s="218"/>
      <c r="IN453" s="218"/>
      <c r="IO453" s="218"/>
      <c r="IP453" s="218"/>
      <c r="IQ453" s="218"/>
      <c r="IR453" s="218"/>
      <c r="IS453" s="218"/>
      <c r="IT453" s="218"/>
      <c r="IU453" s="218"/>
      <c r="IV453" s="218"/>
      <c r="IW453" s="218"/>
      <c r="IX453" s="218"/>
      <c r="IY453" s="218"/>
      <c r="IZ453" s="218"/>
      <c r="JA453" s="218"/>
      <c r="JB453" s="218"/>
      <c r="JC453" s="218"/>
      <c r="JD453" s="218"/>
      <c r="JE453" s="218"/>
      <c r="JF453" s="218"/>
      <c r="JG453" s="218"/>
      <c r="JH453" s="218"/>
      <c r="JI453" s="218"/>
      <c r="JJ453" s="218"/>
      <c r="JK453" s="218"/>
      <c r="JL453" s="218"/>
      <c r="JM453" s="218"/>
      <c r="JN453" s="218"/>
      <c r="JO453" s="218"/>
      <c r="JP453" s="218"/>
      <c r="JQ453" s="218"/>
      <c r="JR453" s="218"/>
      <c r="JS453" s="218"/>
      <c r="JT453" s="218"/>
      <c r="JU453" s="218"/>
      <c r="JV453" s="218"/>
      <c r="JW453" s="218"/>
      <c r="JX453" s="218"/>
      <c r="JY453" s="218"/>
      <c r="JZ453" s="218"/>
      <c r="KA453" s="218"/>
      <c r="KB453" s="218"/>
      <c r="KC453" s="218"/>
      <c r="KD453" s="218"/>
      <c r="KE453" s="218"/>
      <c r="KF453" s="218"/>
      <c r="KG453" s="218"/>
      <c r="KH453" s="218"/>
      <c r="KI453" s="218"/>
      <c r="KJ453" s="218"/>
      <c r="KK453" s="218"/>
      <c r="KL453" s="218"/>
      <c r="KM453" s="218"/>
      <c r="KN453" s="218"/>
      <c r="KO453" s="218"/>
      <c r="KP453" s="218"/>
      <c r="KQ453" s="218"/>
      <c r="KR453" s="218"/>
      <c r="KS453" s="218"/>
      <c r="KT453" s="218"/>
      <c r="KU453" s="218"/>
      <c r="KV453" s="218"/>
      <c r="KW453" s="218"/>
      <c r="KX453" s="218"/>
      <c r="KY453" s="218"/>
      <c r="KZ453" s="218"/>
      <c r="LA453" s="218"/>
      <c r="LB453" s="218"/>
      <c r="LC453" s="218"/>
      <c r="LD453" s="218"/>
      <c r="LE453" s="218"/>
      <c r="LF453" s="218"/>
      <c r="LG453" s="218"/>
      <c r="LH453" s="218"/>
      <c r="LI453" s="218"/>
      <c r="LJ453" s="218"/>
      <c r="LK453" s="218"/>
      <c r="LL453" s="218"/>
      <c r="LM453" s="218"/>
      <c r="LN453" s="218"/>
      <c r="LO453" s="218"/>
      <c r="LP453" s="218"/>
      <c r="LQ453" s="218"/>
      <c r="LR453" s="218"/>
      <c r="LS453" s="218"/>
      <c r="LT453" s="218"/>
      <c r="LU453" s="218"/>
      <c r="LV453" s="218"/>
      <c r="LW453" s="218"/>
      <c r="LX453" s="218"/>
      <c r="LY453" s="218"/>
      <c r="LZ453" s="218"/>
      <c r="MA453" s="218"/>
      <c r="MB453" s="218"/>
      <c r="MC453" s="218"/>
      <c r="MD453" s="218"/>
      <c r="ME453" s="218"/>
      <c r="MF453" s="218"/>
      <c r="MG453" s="218"/>
      <c r="MH453" s="218"/>
      <c r="MI453" s="218"/>
      <c r="MJ453" s="218"/>
      <c r="MK453" s="218"/>
      <c r="ML453" s="218"/>
      <c r="MM453" s="218"/>
      <c r="MN453" s="218"/>
      <c r="MO453" s="218"/>
      <c r="MP453" s="218"/>
      <c r="MQ453" s="218"/>
      <c r="MR453" s="218"/>
      <c r="MS453" s="218"/>
      <c r="MT453" s="218"/>
      <c r="MU453" s="218"/>
      <c r="MV453" s="218"/>
      <c r="MW453" s="218"/>
      <c r="MX453" s="218"/>
      <c r="MY453" s="218"/>
      <c r="MZ453" s="218"/>
      <c r="NA453" s="218"/>
      <c r="NB453" s="218"/>
      <c r="NC453" s="218"/>
      <c r="ND453" s="218"/>
      <c r="NE453" s="218"/>
      <c r="NF453" s="218"/>
      <c r="NG453" s="218"/>
      <c r="NH453" s="218"/>
      <c r="NI453" s="218"/>
      <c r="NJ453" s="218"/>
      <c r="NK453" s="218"/>
      <c r="NL453" s="218"/>
      <c r="NM453" s="218"/>
      <c r="NN453" s="218"/>
      <c r="NO453" s="218"/>
      <c r="NP453" s="218"/>
      <c r="NQ453" s="218"/>
      <c r="NR453" s="218"/>
      <c r="NS453" s="218"/>
      <c r="NT453" s="218"/>
      <c r="NU453" s="218"/>
      <c r="NV453" s="218"/>
      <c r="NW453" s="218"/>
      <c r="NX453" s="218"/>
      <c r="NY453" s="218"/>
      <c r="NZ453" s="218"/>
      <c r="OA453" s="218"/>
      <c r="OB453" s="218"/>
      <c r="OC453" s="218"/>
      <c r="OD453" s="218"/>
      <c r="OE453" s="218"/>
      <c r="OF453" s="218"/>
      <c r="OG453" s="218"/>
      <c r="OH453" s="218"/>
      <c r="OI453" s="218"/>
      <c r="OJ453" s="218"/>
      <c r="OK453" s="218"/>
      <c r="OL453" s="218"/>
      <c r="OM453" s="218"/>
      <c r="ON453" s="218"/>
      <c r="OO453" s="218"/>
      <c r="OP453" s="218"/>
      <c r="OQ453" s="218"/>
      <c r="OR453" s="218"/>
      <c r="OS453" s="218"/>
      <c r="OT453" s="218"/>
      <c r="OU453" s="218"/>
      <c r="OV453" s="218"/>
      <c r="OW453" s="218"/>
      <c r="OX453" s="218"/>
      <c r="OY453" s="218"/>
      <c r="OZ453" s="218"/>
      <c r="PA453" s="218"/>
      <c r="PB453" s="218"/>
      <c r="PC453" s="218"/>
      <c r="PD453" s="218"/>
      <c r="PE453" s="218"/>
    </row>
    <row r="454" spans="1:421" s="472" customFormat="1" ht="111" customHeight="1">
      <c r="A454" s="677">
        <v>113</v>
      </c>
      <c r="B454" s="600">
        <v>7000024508</v>
      </c>
      <c r="C454" s="600">
        <v>2640</v>
      </c>
      <c r="D454" s="600">
        <v>330</v>
      </c>
      <c r="E454" s="600">
        <v>10</v>
      </c>
      <c r="F454" s="600" t="s">
        <v>536</v>
      </c>
      <c r="G454" s="599">
        <v>100023085</v>
      </c>
      <c r="H454" s="321"/>
      <c r="I454" s="322"/>
      <c r="J454" s="321"/>
      <c r="K454" s="320"/>
      <c r="L454" s="600" t="s">
        <v>645</v>
      </c>
      <c r="M454" s="600" t="s">
        <v>524</v>
      </c>
      <c r="N454" s="600">
        <v>1</v>
      </c>
      <c r="O454" s="465"/>
      <c r="P454" s="601">
        <v>18</v>
      </c>
      <c r="Q454" s="318" t="str">
        <f t="shared" si="73"/>
        <v>INCLUDED</v>
      </c>
      <c r="R454" s="318" t="str">
        <f t="shared" si="63"/>
        <v>INCLUDED</v>
      </c>
      <c r="S454" s="318" t="str">
        <f t="shared" si="74"/>
        <v>INCLUDED</v>
      </c>
      <c r="T454" s="466">
        <f t="shared" si="64"/>
        <v>0</v>
      </c>
      <c r="U454" s="300">
        <f t="shared" si="65"/>
        <v>0</v>
      </c>
      <c r="V454" s="371">
        <f>Discount!$J$36</f>
        <v>0</v>
      </c>
      <c r="W454" s="300">
        <f t="shared" si="66"/>
        <v>0</v>
      </c>
      <c r="X454" s="301">
        <f t="shared" si="67"/>
        <v>0</v>
      </c>
      <c r="Y454" s="467">
        <f t="shared" si="68"/>
        <v>0</v>
      </c>
      <c r="Z454" s="546">
        <f t="shared" si="69"/>
        <v>0</v>
      </c>
      <c r="AA454" s="467">
        <f t="shared" si="70"/>
        <v>0</v>
      </c>
      <c r="AB454" s="468">
        <f t="shared" si="71"/>
        <v>0</v>
      </c>
      <c r="AC454" s="467">
        <f t="shared" si="72"/>
        <v>0</v>
      </c>
      <c r="AD454" s="468"/>
      <c r="AE454" s="550"/>
      <c r="AF454" s="6"/>
      <c r="AG454" s="6"/>
      <c r="AH454" s="6"/>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218"/>
      <c r="BI454" s="218"/>
      <c r="BJ454" s="218"/>
      <c r="BK454" s="218"/>
      <c r="BL454" s="218"/>
      <c r="BM454" s="218"/>
      <c r="BN454" s="218"/>
      <c r="BO454" s="218"/>
      <c r="BP454" s="218"/>
      <c r="BQ454" s="218"/>
      <c r="BR454" s="218"/>
      <c r="BS454" s="218"/>
      <c r="BT454" s="218"/>
      <c r="BU454" s="218"/>
      <c r="BV454" s="218"/>
      <c r="BW454" s="218"/>
      <c r="BX454" s="218"/>
      <c r="BY454" s="218"/>
      <c r="BZ454" s="218"/>
      <c r="CA454" s="218"/>
      <c r="CB454" s="218"/>
      <c r="CC454" s="218"/>
      <c r="CD454" s="218"/>
      <c r="CE454" s="218"/>
      <c r="CF454" s="218"/>
      <c r="CG454" s="218"/>
      <c r="CH454" s="218"/>
      <c r="CI454" s="218"/>
      <c r="CJ454" s="218"/>
      <c r="CK454" s="218"/>
      <c r="CL454" s="218"/>
      <c r="CM454" s="218"/>
      <c r="CN454" s="218"/>
      <c r="CO454" s="218"/>
      <c r="CP454" s="218"/>
      <c r="CQ454" s="218"/>
      <c r="CR454" s="218"/>
      <c r="CS454" s="218"/>
      <c r="CT454" s="218"/>
      <c r="CU454" s="218"/>
      <c r="CV454" s="218"/>
      <c r="CW454" s="218"/>
      <c r="CX454" s="218"/>
      <c r="CY454" s="218"/>
      <c r="CZ454" s="218"/>
      <c r="DA454" s="218"/>
      <c r="DB454" s="218"/>
      <c r="DC454" s="218"/>
      <c r="DD454" s="218"/>
      <c r="DE454" s="218"/>
      <c r="DF454" s="218"/>
      <c r="DG454" s="218"/>
      <c r="DH454" s="218"/>
      <c r="DI454" s="218"/>
      <c r="DJ454" s="218"/>
      <c r="DK454" s="218"/>
      <c r="DL454" s="218"/>
      <c r="DM454" s="218"/>
      <c r="DN454" s="218"/>
      <c r="DO454" s="218"/>
      <c r="DP454" s="218"/>
      <c r="DQ454" s="218"/>
      <c r="DR454" s="218"/>
      <c r="DS454" s="218"/>
      <c r="DT454" s="218"/>
      <c r="DU454" s="218"/>
      <c r="DV454" s="218"/>
      <c r="DW454" s="218"/>
      <c r="DX454" s="218"/>
      <c r="DY454" s="218"/>
      <c r="DZ454" s="218"/>
      <c r="EA454" s="218"/>
      <c r="EB454" s="218"/>
      <c r="EC454" s="218"/>
      <c r="ED454" s="218"/>
      <c r="EE454" s="218"/>
      <c r="EF454" s="218"/>
      <c r="EG454" s="218"/>
      <c r="EH454" s="218"/>
      <c r="EI454" s="218"/>
      <c r="EJ454" s="218"/>
      <c r="EK454" s="218"/>
      <c r="EL454" s="218"/>
      <c r="EM454" s="218"/>
      <c r="EN454" s="218"/>
      <c r="EO454" s="218"/>
      <c r="EP454" s="218"/>
      <c r="EQ454" s="218"/>
      <c r="ER454" s="218"/>
      <c r="ES454" s="218"/>
      <c r="ET454" s="218"/>
      <c r="EU454" s="218"/>
      <c r="EV454" s="218"/>
      <c r="EW454" s="218"/>
      <c r="EX454" s="218"/>
      <c r="EY454" s="218"/>
      <c r="EZ454" s="218"/>
      <c r="FA454" s="218"/>
      <c r="FB454" s="218"/>
      <c r="FC454" s="218"/>
      <c r="FD454" s="218"/>
      <c r="FE454" s="218"/>
      <c r="FF454" s="218"/>
      <c r="FG454" s="218"/>
      <c r="FH454" s="218"/>
      <c r="FI454" s="218"/>
      <c r="FJ454" s="218"/>
      <c r="FK454" s="218"/>
      <c r="FL454" s="218"/>
      <c r="FM454" s="218"/>
      <c r="FN454" s="218"/>
      <c r="FO454" s="218"/>
      <c r="FP454" s="218"/>
      <c r="FQ454" s="218"/>
      <c r="FR454" s="218"/>
      <c r="FS454" s="218"/>
      <c r="FT454" s="218"/>
      <c r="FU454" s="218"/>
      <c r="FV454" s="218"/>
      <c r="FW454" s="218"/>
      <c r="FX454" s="218"/>
      <c r="FY454" s="218"/>
      <c r="FZ454" s="218"/>
      <c r="GA454" s="218"/>
      <c r="GB454" s="218"/>
      <c r="GC454" s="218"/>
      <c r="GD454" s="218"/>
      <c r="GE454" s="218"/>
      <c r="GF454" s="218"/>
      <c r="GG454" s="218"/>
      <c r="GH454" s="218"/>
      <c r="GI454" s="218"/>
      <c r="GJ454" s="218"/>
      <c r="GK454" s="218"/>
      <c r="GL454" s="218"/>
      <c r="GM454" s="218"/>
      <c r="GN454" s="218"/>
      <c r="GO454" s="218"/>
      <c r="GP454" s="218"/>
      <c r="GQ454" s="218"/>
      <c r="GR454" s="218"/>
      <c r="GS454" s="218"/>
      <c r="GT454" s="218"/>
      <c r="GU454" s="218"/>
      <c r="GV454" s="218"/>
      <c r="GW454" s="218"/>
      <c r="GX454" s="218"/>
      <c r="GY454" s="218"/>
      <c r="GZ454" s="218"/>
      <c r="HA454" s="218"/>
      <c r="HB454" s="218"/>
      <c r="HC454" s="218"/>
      <c r="HD454" s="218"/>
      <c r="HE454" s="218"/>
      <c r="HF454" s="218"/>
      <c r="HG454" s="218"/>
      <c r="HH454" s="218"/>
      <c r="HI454" s="218"/>
      <c r="HJ454" s="218"/>
      <c r="HK454" s="218"/>
      <c r="HL454" s="218"/>
      <c r="HM454" s="218"/>
      <c r="HN454" s="218"/>
      <c r="HO454" s="218"/>
      <c r="HP454" s="218"/>
      <c r="HQ454" s="218"/>
      <c r="HR454" s="218"/>
      <c r="HS454" s="218"/>
      <c r="HT454" s="218"/>
      <c r="HU454" s="218"/>
      <c r="HV454" s="218"/>
      <c r="HW454" s="218"/>
      <c r="HX454" s="218"/>
      <c r="HY454" s="218"/>
      <c r="HZ454" s="218"/>
      <c r="IA454" s="218"/>
      <c r="IB454" s="218"/>
      <c r="IC454" s="218"/>
      <c r="ID454" s="218"/>
      <c r="IE454" s="218"/>
      <c r="IF454" s="218"/>
      <c r="IG454" s="218"/>
      <c r="IH454" s="218"/>
      <c r="II454" s="218"/>
      <c r="IJ454" s="218"/>
      <c r="IK454" s="218"/>
      <c r="IL454" s="218"/>
      <c r="IM454" s="218"/>
      <c r="IN454" s="218"/>
      <c r="IO454" s="218"/>
      <c r="IP454" s="218"/>
      <c r="IQ454" s="218"/>
      <c r="IR454" s="218"/>
      <c r="IS454" s="218"/>
      <c r="IT454" s="218"/>
      <c r="IU454" s="218"/>
      <c r="IV454" s="218"/>
      <c r="IW454" s="218"/>
      <c r="IX454" s="218"/>
      <c r="IY454" s="218"/>
      <c r="IZ454" s="218"/>
      <c r="JA454" s="218"/>
      <c r="JB454" s="218"/>
      <c r="JC454" s="218"/>
      <c r="JD454" s="218"/>
      <c r="JE454" s="218"/>
      <c r="JF454" s="218"/>
      <c r="JG454" s="218"/>
      <c r="JH454" s="218"/>
      <c r="JI454" s="218"/>
      <c r="JJ454" s="218"/>
      <c r="JK454" s="218"/>
      <c r="JL454" s="218"/>
      <c r="JM454" s="218"/>
      <c r="JN454" s="218"/>
      <c r="JO454" s="218"/>
      <c r="JP454" s="218"/>
      <c r="JQ454" s="218"/>
      <c r="JR454" s="218"/>
      <c r="JS454" s="218"/>
      <c r="JT454" s="218"/>
      <c r="JU454" s="218"/>
      <c r="JV454" s="218"/>
      <c r="JW454" s="218"/>
      <c r="JX454" s="218"/>
      <c r="JY454" s="218"/>
      <c r="JZ454" s="218"/>
      <c r="KA454" s="218"/>
      <c r="KB454" s="218"/>
      <c r="KC454" s="218"/>
      <c r="KD454" s="218"/>
      <c r="KE454" s="218"/>
      <c r="KF454" s="218"/>
      <c r="KG454" s="218"/>
      <c r="KH454" s="218"/>
      <c r="KI454" s="218"/>
      <c r="KJ454" s="218"/>
      <c r="KK454" s="218"/>
      <c r="KL454" s="218"/>
      <c r="KM454" s="218"/>
      <c r="KN454" s="218"/>
      <c r="KO454" s="218"/>
      <c r="KP454" s="218"/>
      <c r="KQ454" s="218"/>
      <c r="KR454" s="218"/>
      <c r="KS454" s="218"/>
      <c r="KT454" s="218"/>
      <c r="KU454" s="218"/>
      <c r="KV454" s="218"/>
      <c r="KW454" s="218"/>
      <c r="KX454" s="218"/>
      <c r="KY454" s="218"/>
      <c r="KZ454" s="218"/>
      <c r="LA454" s="218"/>
      <c r="LB454" s="218"/>
      <c r="LC454" s="218"/>
      <c r="LD454" s="218"/>
      <c r="LE454" s="218"/>
      <c r="LF454" s="218"/>
      <c r="LG454" s="218"/>
      <c r="LH454" s="218"/>
      <c r="LI454" s="218"/>
      <c r="LJ454" s="218"/>
      <c r="LK454" s="218"/>
      <c r="LL454" s="218"/>
      <c r="LM454" s="218"/>
      <c r="LN454" s="218"/>
      <c r="LO454" s="218"/>
      <c r="LP454" s="218"/>
      <c r="LQ454" s="218"/>
      <c r="LR454" s="218"/>
      <c r="LS454" s="218"/>
      <c r="LT454" s="218"/>
      <c r="LU454" s="218"/>
      <c r="LV454" s="218"/>
      <c r="LW454" s="218"/>
      <c r="LX454" s="218"/>
      <c r="LY454" s="218"/>
      <c r="LZ454" s="218"/>
      <c r="MA454" s="218"/>
      <c r="MB454" s="218"/>
      <c r="MC454" s="218"/>
      <c r="MD454" s="218"/>
      <c r="ME454" s="218"/>
      <c r="MF454" s="218"/>
      <c r="MG454" s="218"/>
      <c r="MH454" s="218"/>
      <c r="MI454" s="218"/>
      <c r="MJ454" s="218"/>
      <c r="MK454" s="218"/>
      <c r="ML454" s="218"/>
      <c r="MM454" s="218"/>
      <c r="MN454" s="218"/>
      <c r="MO454" s="218"/>
      <c r="MP454" s="218"/>
      <c r="MQ454" s="218"/>
      <c r="MR454" s="218"/>
      <c r="MS454" s="218"/>
      <c r="MT454" s="218"/>
      <c r="MU454" s="218"/>
      <c r="MV454" s="218"/>
      <c r="MW454" s="218"/>
      <c r="MX454" s="218"/>
      <c r="MY454" s="218"/>
      <c r="MZ454" s="218"/>
      <c r="NA454" s="218"/>
      <c r="NB454" s="218"/>
      <c r="NC454" s="218"/>
      <c r="ND454" s="218"/>
      <c r="NE454" s="218"/>
      <c r="NF454" s="218"/>
      <c r="NG454" s="218"/>
      <c r="NH454" s="218"/>
      <c r="NI454" s="218"/>
      <c r="NJ454" s="218"/>
      <c r="NK454" s="218"/>
      <c r="NL454" s="218"/>
      <c r="NM454" s="218"/>
      <c r="NN454" s="218"/>
      <c r="NO454" s="218"/>
      <c r="NP454" s="218"/>
      <c r="NQ454" s="218"/>
      <c r="NR454" s="218"/>
      <c r="NS454" s="218"/>
      <c r="NT454" s="218"/>
      <c r="NU454" s="218"/>
      <c r="NV454" s="218"/>
      <c r="NW454" s="218"/>
      <c r="NX454" s="218"/>
      <c r="NY454" s="218"/>
      <c r="NZ454" s="218"/>
      <c r="OA454" s="218"/>
      <c r="OB454" s="218"/>
      <c r="OC454" s="218"/>
      <c r="OD454" s="218"/>
      <c r="OE454" s="218"/>
      <c r="OF454" s="218"/>
      <c r="OG454" s="218"/>
      <c r="OH454" s="218"/>
      <c r="OI454" s="218"/>
      <c r="OJ454" s="218"/>
      <c r="OK454" s="218"/>
      <c r="OL454" s="218"/>
      <c r="OM454" s="218"/>
      <c r="ON454" s="218"/>
      <c r="OO454" s="218"/>
      <c r="OP454" s="218"/>
      <c r="OQ454" s="218"/>
      <c r="OR454" s="218"/>
      <c r="OS454" s="218"/>
      <c r="OT454" s="218"/>
      <c r="OU454" s="218"/>
      <c r="OV454" s="218"/>
      <c r="OW454" s="218"/>
      <c r="OX454" s="218"/>
      <c r="OY454" s="218"/>
      <c r="OZ454" s="218"/>
      <c r="PA454" s="218"/>
      <c r="PB454" s="218"/>
      <c r="PC454" s="218"/>
      <c r="PD454" s="218"/>
      <c r="PE454" s="218"/>
    </row>
    <row r="455" spans="1:421" s="472" customFormat="1" ht="16.5" hidden="1">
      <c r="A455" s="677">
        <v>114</v>
      </c>
      <c r="B455" s="321"/>
      <c r="C455" s="321"/>
      <c r="D455" s="321"/>
      <c r="E455" s="321"/>
      <c r="F455" s="321"/>
      <c r="G455" s="321"/>
      <c r="H455" s="321"/>
      <c r="I455" s="322"/>
      <c r="J455" s="321"/>
      <c r="K455" s="320"/>
      <c r="L455" s="319"/>
      <c r="M455" s="321"/>
      <c r="N455" s="321"/>
      <c r="O455" s="465">
        <v>5</v>
      </c>
      <c r="P455" s="321"/>
      <c r="Q455" s="318"/>
      <c r="R455" s="318"/>
      <c r="S455" s="318"/>
      <c r="T455" s="466">
        <f t="shared" ref="T455:T469" si="99">IF(S455="Included",0,S455)</f>
        <v>0</v>
      </c>
      <c r="U455" s="300">
        <f t="shared" ref="U455:U469" si="100">IF( K455="",J455*(IF(S455="Included",0,S455))/100,K455*(IF(S455="Included",0,S455)))</f>
        <v>0</v>
      </c>
      <c r="V455" s="371">
        <f>Discount!$J$36</f>
        <v>0</v>
      </c>
      <c r="W455" s="300">
        <f t="shared" ref="W455:W469" si="101">V455*T455</f>
        <v>0</v>
      </c>
      <c r="X455" s="301">
        <f t="shared" ref="X455:X469" si="102">IF(K455="",J455*W455/100,K455*W455)</f>
        <v>0</v>
      </c>
      <c r="Y455" s="467">
        <f t="shared" ref="Y455:Y469" si="103">O455*N455</f>
        <v>0</v>
      </c>
      <c r="Z455" s="546">
        <f t="shared" ref="Z455:Z469" si="104">ROUND(O455,2)</f>
        <v>5</v>
      </c>
      <c r="AA455" s="467">
        <f t="shared" ref="AA455:AA469" si="105">N455*Z455</f>
        <v>0</v>
      </c>
      <c r="AB455" s="468">
        <f t="shared" ref="AB455:AB469" si="106">IF(K455="",J455/100,K455)</f>
        <v>0</v>
      </c>
      <c r="AC455" s="467">
        <f t="shared" ref="AC455:AC469" si="107">AA455*AB455</f>
        <v>0</v>
      </c>
      <c r="AD455" s="468"/>
      <c r="AE455" s="550"/>
      <c r="AF455" s="6"/>
      <c r="AG455" s="6"/>
      <c r="AH455" s="6"/>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218"/>
      <c r="BI455" s="218"/>
      <c r="BJ455" s="218"/>
      <c r="BK455" s="218"/>
      <c r="BL455" s="218"/>
      <c r="BM455" s="218"/>
      <c r="BN455" s="218"/>
      <c r="BO455" s="218"/>
      <c r="BP455" s="218"/>
      <c r="BQ455" s="218"/>
      <c r="BR455" s="218"/>
      <c r="BS455" s="218"/>
      <c r="BT455" s="218"/>
      <c r="BU455" s="218"/>
      <c r="BV455" s="218"/>
      <c r="BW455" s="218"/>
      <c r="BX455" s="218"/>
      <c r="BY455" s="218"/>
      <c r="BZ455" s="218"/>
      <c r="CA455" s="218"/>
      <c r="CB455" s="218"/>
      <c r="CC455" s="218"/>
      <c r="CD455" s="218"/>
      <c r="CE455" s="218"/>
      <c r="CF455" s="218"/>
      <c r="CG455" s="218"/>
      <c r="CH455" s="218"/>
      <c r="CI455" s="218"/>
      <c r="CJ455" s="218"/>
      <c r="CK455" s="218"/>
      <c r="CL455" s="218"/>
      <c r="CM455" s="218"/>
      <c r="CN455" s="218"/>
      <c r="CO455" s="218"/>
      <c r="CP455" s="218"/>
      <c r="CQ455" s="218"/>
      <c r="CR455" s="218"/>
      <c r="CS455" s="218"/>
      <c r="CT455" s="218"/>
      <c r="CU455" s="218"/>
      <c r="CV455" s="218"/>
      <c r="CW455" s="218"/>
      <c r="CX455" s="218"/>
      <c r="CY455" s="218"/>
      <c r="CZ455" s="218"/>
      <c r="DA455" s="218"/>
      <c r="DB455" s="218"/>
      <c r="DC455" s="218"/>
      <c r="DD455" s="218"/>
      <c r="DE455" s="218"/>
      <c r="DF455" s="218"/>
      <c r="DG455" s="218"/>
      <c r="DH455" s="218"/>
      <c r="DI455" s="218"/>
      <c r="DJ455" s="218"/>
      <c r="DK455" s="218"/>
      <c r="DL455" s="218"/>
      <c r="DM455" s="218"/>
      <c r="DN455" s="218"/>
      <c r="DO455" s="218"/>
      <c r="DP455" s="218"/>
      <c r="DQ455" s="218"/>
      <c r="DR455" s="218"/>
      <c r="DS455" s="218"/>
      <c r="DT455" s="218"/>
      <c r="DU455" s="218"/>
      <c r="DV455" s="218"/>
      <c r="DW455" s="218"/>
      <c r="DX455" s="218"/>
      <c r="DY455" s="218"/>
      <c r="DZ455" s="218"/>
      <c r="EA455" s="218"/>
      <c r="EB455" s="218"/>
      <c r="EC455" s="218"/>
      <c r="ED455" s="218"/>
      <c r="EE455" s="218"/>
      <c r="EF455" s="218"/>
      <c r="EG455" s="218"/>
      <c r="EH455" s="218"/>
      <c r="EI455" s="218"/>
      <c r="EJ455" s="218"/>
      <c r="EK455" s="218"/>
      <c r="EL455" s="218"/>
      <c r="EM455" s="218"/>
      <c r="EN455" s="218"/>
      <c r="EO455" s="218"/>
      <c r="EP455" s="218"/>
      <c r="EQ455" s="218"/>
      <c r="ER455" s="218"/>
      <c r="ES455" s="218"/>
      <c r="ET455" s="218"/>
      <c r="EU455" s="218"/>
      <c r="EV455" s="218"/>
      <c r="EW455" s="218"/>
      <c r="EX455" s="218"/>
      <c r="EY455" s="218"/>
      <c r="EZ455" s="218"/>
      <c r="FA455" s="218"/>
      <c r="FB455" s="218"/>
      <c r="FC455" s="218"/>
      <c r="FD455" s="218"/>
      <c r="FE455" s="218"/>
      <c r="FF455" s="218"/>
      <c r="FG455" s="218"/>
      <c r="FH455" s="218"/>
      <c r="FI455" s="218"/>
      <c r="FJ455" s="218"/>
      <c r="FK455" s="218"/>
      <c r="FL455" s="218"/>
      <c r="FM455" s="218"/>
      <c r="FN455" s="218"/>
      <c r="FO455" s="218"/>
      <c r="FP455" s="218"/>
      <c r="FQ455" s="218"/>
      <c r="FR455" s="218"/>
      <c r="FS455" s="218"/>
      <c r="FT455" s="218"/>
      <c r="FU455" s="218"/>
      <c r="FV455" s="218"/>
      <c r="FW455" s="218"/>
      <c r="FX455" s="218"/>
      <c r="FY455" s="218"/>
      <c r="FZ455" s="218"/>
      <c r="GA455" s="218"/>
      <c r="GB455" s="218"/>
      <c r="GC455" s="218"/>
      <c r="GD455" s="218"/>
      <c r="GE455" s="218"/>
      <c r="GF455" s="218"/>
      <c r="GG455" s="218"/>
      <c r="GH455" s="218"/>
      <c r="GI455" s="218"/>
      <c r="GJ455" s="218"/>
      <c r="GK455" s="218"/>
      <c r="GL455" s="218"/>
      <c r="GM455" s="218"/>
      <c r="GN455" s="218"/>
      <c r="GO455" s="218"/>
      <c r="GP455" s="218"/>
      <c r="GQ455" s="218"/>
      <c r="GR455" s="218"/>
      <c r="GS455" s="218"/>
      <c r="GT455" s="218"/>
      <c r="GU455" s="218"/>
      <c r="GV455" s="218"/>
      <c r="GW455" s="218"/>
      <c r="GX455" s="218"/>
      <c r="GY455" s="218"/>
      <c r="GZ455" s="218"/>
      <c r="HA455" s="218"/>
      <c r="HB455" s="218"/>
      <c r="HC455" s="218"/>
      <c r="HD455" s="218"/>
      <c r="HE455" s="218"/>
      <c r="HF455" s="218"/>
      <c r="HG455" s="218"/>
      <c r="HH455" s="218"/>
      <c r="HI455" s="218"/>
      <c r="HJ455" s="218"/>
      <c r="HK455" s="218"/>
      <c r="HL455" s="218"/>
      <c r="HM455" s="218"/>
      <c r="HN455" s="218"/>
      <c r="HO455" s="218"/>
      <c r="HP455" s="218"/>
      <c r="HQ455" s="218"/>
      <c r="HR455" s="218"/>
      <c r="HS455" s="218"/>
      <c r="HT455" s="218"/>
      <c r="HU455" s="218"/>
      <c r="HV455" s="218"/>
      <c r="HW455" s="218"/>
      <c r="HX455" s="218"/>
      <c r="HY455" s="218"/>
      <c r="HZ455" s="218"/>
      <c r="IA455" s="218"/>
      <c r="IB455" s="218"/>
      <c r="IC455" s="218"/>
      <c r="ID455" s="218"/>
      <c r="IE455" s="218"/>
      <c r="IF455" s="218"/>
      <c r="IG455" s="218"/>
      <c r="IH455" s="218"/>
      <c r="II455" s="218"/>
      <c r="IJ455" s="218"/>
      <c r="IK455" s="218"/>
      <c r="IL455" s="218"/>
      <c r="IM455" s="218"/>
      <c r="IN455" s="218"/>
      <c r="IO455" s="218"/>
      <c r="IP455" s="218"/>
      <c r="IQ455" s="218"/>
      <c r="IR455" s="218"/>
      <c r="IS455" s="218"/>
      <c r="IT455" s="218"/>
      <c r="IU455" s="218"/>
      <c r="IV455" s="218"/>
      <c r="IW455" s="218"/>
      <c r="IX455" s="218"/>
      <c r="IY455" s="218"/>
      <c r="IZ455" s="218"/>
      <c r="JA455" s="218"/>
      <c r="JB455" s="218"/>
      <c r="JC455" s="218"/>
      <c r="JD455" s="218"/>
      <c r="JE455" s="218"/>
      <c r="JF455" s="218"/>
      <c r="JG455" s="218"/>
      <c r="JH455" s="218"/>
      <c r="JI455" s="218"/>
      <c r="JJ455" s="218"/>
      <c r="JK455" s="218"/>
      <c r="JL455" s="218"/>
      <c r="JM455" s="218"/>
      <c r="JN455" s="218"/>
      <c r="JO455" s="218"/>
      <c r="JP455" s="218"/>
      <c r="JQ455" s="218"/>
      <c r="JR455" s="218"/>
      <c r="JS455" s="218"/>
      <c r="JT455" s="218"/>
      <c r="JU455" s="218"/>
      <c r="JV455" s="218"/>
      <c r="JW455" s="218"/>
      <c r="JX455" s="218"/>
      <c r="JY455" s="218"/>
      <c r="JZ455" s="218"/>
      <c r="KA455" s="218"/>
      <c r="KB455" s="218"/>
      <c r="KC455" s="218"/>
      <c r="KD455" s="218"/>
      <c r="KE455" s="218"/>
      <c r="KF455" s="218"/>
      <c r="KG455" s="218"/>
      <c r="KH455" s="218"/>
      <c r="KI455" s="218"/>
      <c r="KJ455" s="218"/>
      <c r="KK455" s="218"/>
      <c r="KL455" s="218"/>
      <c r="KM455" s="218"/>
      <c r="KN455" s="218"/>
      <c r="KO455" s="218"/>
      <c r="KP455" s="218"/>
      <c r="KQ455" s="218"/>
      <c r="KR455" s="218"/>
      <c r="KS455" s="218"/>
      <c r="KT455" s="218"/>
      <c r="KU455" s="218"/>
      <c r="KV455" s="218"/>
      <c r="KW455" s="218"/>
      <c r="KX455" s="218"/>
      <c r="KY455" s="218"/>
      <c r="KZ455" s="218"/>
      <c r="LA455" s="218"/>
      <c r="LB455" s="218"/>
      <c r="LC455" s="218"/>
      <c r="LD455" s="218"/>
      <c r="LE455" s="218"/>
      <c r="LF455" s="218"/>
      <c r="LG455" s="218"/>
      <c r="LH455" s="218"/>
      <c r="LI455" s="218"/>
      <c r="LJ455" s="218"/>
      <c r="LK455" s="218"/>
      <c r="LL455" s="218"/>
      <c r="LM455" s="218"/>
      <c r="LN455" s="218"/>
      <c r="LO455" s="218"/>
      <c r="LP455" s="218"/>
      <c r="LQ455" s="218"/>
      <c r="LR455" s="218"/>
      <c r="LS455" s="218"/>
      <c r="LT455" s="218"/>
      <c r="LU455" s="218"/>
      <c r="LV455" s="218"/>
      <c r="LW455" s="218"/>
      <c r="LX455" s="218"/>
      <c r="LY455" s="218"/>
      <c r="LZ455" s="218"/>
      <c r="MA455" s="218"/>
      <c r="MB455" s="218"/>
      <c r="MC455" s="218"/>
      <c r="MD455" s="218"/>
      <c r="ME455" s="218"/>
      <c r="MF455" s="218"/>
      <c r="MG455" s="218"/>
      <c r="MH455" s="218"/>
      <c r="MI455" s="218"/>
      <c r="MJ455" s="218"/>
      <c r="MK455" s="218"/>
      <c r="ML455" s="218"/>
      <c r="MM455" s="218"/>
      <c r="MN455" s="218"/>
      <c r="MO455" s="218"/>
      <c r="MP455" s="218"/>
      <c r="MQ455" s="218"/>
      <c r="MR455" s="218"/>
      <c r="MS455" s="218"/>
      <c r="MT455" s="218"/>
      <c r="MU455" s="218"/>
      <c r="MV455" s="218"/>
      <c r="MW455" s="218"/>
      <c r="MX455" s="218"/>
      <c r="MY455" s="218"/>
      <c r="MZ455" s="218"/>
      <c r="NA455" s="218"/>
      <c r="NB455" s="218"/>
      <c r="NC455" s="218"/>
      <c r="ND455" s="218"/>
      <c r="NE455" s="218"/>
      <c r="NF455" s="218"/>
      <c r="NG455" s="218"/>
      <c r="NH455" s="218"/>
      <c r="NI455" s="218"/>
      <c r="NJ455" s="218"/>
      <c r="NK455" s="218"/>
      <c r="NL455" s="218"/>
      <c r="NM455" s="218"/>
      <c r="NN455" s="218"/>
      <c r="NO455" s="218"/>
      <c r="NP455" s="218"/>
      <c r="NQ455" s="218"/>
      <c r="NR455" s="218"/>
      <c r="NS455" s="218"/>
      <c r="NT455" s="218"/>
      <c r="NU455" s="218"/>
      <c r="NV455" s="218"/>
      <c r="NW455" s="218"/>
      <c r="NX455" s="218"/>
      <c r="NY455" s="218"/>
      <c r="NZ455" s="218"/>
      <c r="OA455" s="218"/>
      <c r="OB455" s="218"/>
      <c r="OC455" s="218"/>
      <c r="OD455" s="218"/>
      <c r="OE455" s="218"/>
      <c r="OF455" s="218"/>
      <c r="OG455" s="218"/>
      <c r="OH455" s="218"/>
      <c r="OI455" s="218"/>
      <c r="OJ455" s="218"/>
      <c r="OK455" s="218"/>
      <c r="OL455" s="218"/>
      <c r="OM455" s="218"/>
      <c r="ON455" s="218"/>
      <c r="OO455" s="218"/>
      <c r="OP455" s="218"/>
      <c r="OQ455" s="218"/>
      <c r="OR455" s="218"/>
      <c r="OS455" s="218"/>
      <c r="OT455" s="218"/>
      <c r="OU455" s="218"/>
      <c r="OV455" s="218"/>
      <c r="OW455" s="218"/>
      <c r="OX455" s="218"/>
      <c r="OY455" s="218"/>
      <c r="OZ455" s="218"/>
      <c r="PA455" s="218"/>
      <c r="PB455" s="218"/>
      <c r="PC455" s="218"/>
      <c r="PD455" s="218"/>
      <c r="PE455" s="218"/>
    </row>
    <row r="456" spans="1:421" s="472" customFormat="1" ht="16.5" hidden="1">
      <c r="A456" s="677">
        <v>115</v>
      </c>
      <c r="B456" s="321"/>
      <c r="C456" s="321"/>
      <c r="D456" s="321"/>
      <c r="E456" s="321"/>
      <c r="F456" s="321"/>
      <c r="G456" s="321"/>
      <c r="H456" s="321"/>
      <c r="I456" s="322"/>
      <c r="J456" s="321"/>
      <c r="K456" s="320"/>
      <c r="L456" s="319"/>
      <c r="M456" s="321"/>
      <c r="N456" s="321"/>
      <c r="O456" s="465">
        <v>5</v>
      </c>
      <c r="P456" s="321"/>
      <c r="Q456" s="318"/>
      <c r="R456" s="318"/>
      <c r="S456" s="318"/>
      <c r="T456" s="466">
        <f t="shared" ref="T456:T461" si="108">IF(S456="Included",0,S456)</f>
        <v>0</v>
      </c>
      <c r="U456" s="300">
        <f t="shared" ref="U456:U461" si="109">IF( K456="",J456*(IF(S456="Included",0,S456))/100,K456*(IF(S456="Included",0,S456)))</f>
        <v>0</v>
      </c>
      <c r="V456" s="371">
        <f>Discount!$J$36</f>
        <v>0</v>
      </c>
      <c r="W456" s="300">
        <f t="shared" ref="W456:W461" si="110">V456*T456</f>
        <v>0</v>
      </c>
      <c r="X456" s="301">
        <f t="shared" ref="X456:X461" si="111">IF(K456="",J456*W456/100,K456*W456)</f>
        <v>0</v>
      </c>
      <c r="Y456" s="467">
        <f t="shared" ref="Y456:Y461" si="112">O456*N456</f>
        <v>0</v>
      </c>
      <c r="Z456" s="546">
        <f t="shared" ref="Z456:Z461" si="113">ROUND(O456,2)</f>
        <v>5</v>
      </c>
      <c r="AA456" s="467">
        <f t="shared" ref="AA456:AA461" si="114">N456*Z456</f>
        <v>0</v>
      </c>
      <c r="AB456" s="468">
        <f t="shared" ref="AB456:AB461" si="115">IF(K456="",J456/100,K456)</f>
        <v>0</v>
      </c>
      <c r="AC456" s="467">
        <f t="shared" ref="AC456:AC461" si="116">AA456*AB456</f>
        <v>0</v>
      </c>
      <c r="AD456" s="468"/>
      <c r="AE456" s="550"/>
      <c r="AF456" s="6"/>
      <c r="AG456" s="6"/>
      <c r="AH456" s="6"/>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218"/>
      <c r="BI456" s="218"/>
      <c r="BJ456" s="218"/>
      <c r="BK456" s="218"/>
      <c r="BL456" s="218"/>
      <c r="BM456" s="218"/>
      <c r="BN456" s="218"/>
      <c r="BO456" s="218"/>
      <c r="BP456" s="218"/>
      <c r="BQ456" s="218"/>
      <c r="BR456" s="218"/>
      <c r="BS456" s="218"/>
      <c r="BT456" s="218"/>
      <c r="BU456" s="218"/>
      <c r="BV456" s="218"/>
      <c r="BW456" s="218"/>
      <c r="BX456" s="218"/>
      <c r="BY456" s="218"/>
      <c r="BZ456" s="218"/>
      <c r="CA456" s="218"/>
      <c r="CB456" s="218"/>
      <c r="CC456" s="218"/>
      <c r="CD456" s="218"/>
      <c r="CE456" s="218"/>
      <c r="CF456" s="218"/>
      <c r="CG456" s="218"/>
      <c r="CH456" s="218"/>
      <c r="CI456" s="218"/>
      <c r="CJ456" s="218"/>
      <c r="CK456" s="218"/>
      <c r="CL456" s="218"/>
      <c r="CM456" s="218"/>
      <c r="CN456" s="218"/>
      <c r="CO456" s="218"/>
      <c r="CP456" s="218"/>
      <c r="CQ456" s="218"/>
      <c r="CR456" s="218"/>
      <c r="CS456" s="218"/>
      <c r="CT456" s="218"/>
      <c r="CU456" s="218"/>
      <c r="CV456" s="218"/>
      <c r="CW456" s="218"/>
      <c r="CX456" s="218"/>
      <c r="CY456" s="218"/>
      <c r="CZ456" s="218"/>
      <c r="DA456" s="218"/>
      <c r="DB456" s="218"/>
      <c r="DC456" s="218"/>
      <c r="DD456" s="218"/>
      <c r="DE456" s="218"/>
      <c r="DF456" s="218"/>
      <c r="DG456" s="218"/>
      <c r="DH456" s="218"/>
      <c r="DI456" s="218"/>
      <c r="DJ456" s="218"/>
      <c r="DK456" s="218"/>
      <c r="DL456" s="218"/>
      <c r="DM456" s="218"/>
      <c r="DN456" s="218"/>
      <c r="DO456" s="218"/>
      <c r="DP456" s="218"/>
      <c r="DQ456" s="218"/>
      <c r="DR456" s="218"/>
      <c r="DS456" s="218"/>
      <c r="DT456" s="218"/>
      <c r="DU456" s="218"/>
      <c r="DV456" s="218"/>
      <c r="DW456" s="218"/>
      <c r="DX456" s="218"/>
      <c r="DY456" s="218"/>
      <c r="DZ456" s="218"/>
      <c r="EA456" s="218"/>
      <c r="EB456" s="218"/>
      <c r="EC456" s="218"/>
      <c r="ED456" s="218"/>
      <c r="EE456" s="218"/>
      <c r="EF456" s="218"/>
      <c r="EG456" s="218"/>
      <c r="EH456" s="218"/>
      <c r="EI456" s="218"/>
      <c r="EJ456" s="218"/>
      <c r="EK456" s="218"/>
      <c r="EL456" s="218"/>
      <c r="EM456" s="218"/>
      <c r="EN456" s="218"/>
      <c r="EO456" s="218"/>
      <c r="EP456" s="218"/>
      <c r="EQ456" s="218"/>
      <c r="ER456" s="218"/>
      <c r="ES456" s="218"/>
      <c r="ET456" s="218"/>
      <c r="EU456" s="218"/>
      <c r="EV456" s="218"/>
      <c r="EW456" s="218"/>
      <c r="EX456" s="218"/>
      <c r="EY456" s="218"/>
      <c r="EZ456" s="218"/>
      <c r="FA456" s="218"/>
      <c r="FB456" s="218"/>
      <c r="FC456" s="218"/>
      <c r="FD456" s="218"/>
      <c r="FE456" s="218"/>
      <c r="FF456" s="218"/>
      <c r="FG456" s="218"/>
      <c r="FH456" s="218"/>
      <c r="FI456" s="218"/>
      <c r="FJ456" s="218"/>
      <c r="FK456" s="218"/>
      <c r="FL456" s="218"/>
      <c r="FM456" s="218"/>
      <c r="FN456" s="218"/>
      <c r="FO456" s="218"/>
      <c r="FP456" s="218"/>
      <c r="FQ456" s="218"/>
      <c r="FR456" s="218"/>
      <c r="FS456" s="218"/>
      <c r="FT456" s="218"/>
      <c r="FU456" s="218"/>
      <c r="FV456" s="218"/>
      <c r="FW456" s="218"/>
      <c r="FX456" s="218"/>
      <c r="FY456" s="218"/>
      <c r="FZ456" s="218"/>
      <c r="GA456" s="218"/>
      <c r="GB456" s="218"/>
      <c r="GC456" s="218"/>
      <c r="GD456" s="218"/>
      <c r="GE456" s="218"/>
      <c r="GF456" s="218"/>
      <c r="GG456" s="218"/>
      <c r="GH456" s="218"/>
      <c r="GI456" s="218"/>
      <c r="GJ456" s="218"/>
      <c r="GK456" s="218"/>
      <c r="GL456" s="218"/>
      <c r="GM456" s="218"/>
      <c r="GN456" s="218"/>
      <c r="GO456" s="218"/>
      <c r="GP456" s="218"/>
      <c r="GQ456" s="218"/>
      <c r="GR456" s="218"/>
      <c r="GS456" s="218"/>
      <c r="GT456" s="218"/>
      <c r="GU456" s="218"/>
      <c r="GV456" s="218"/>
      <c r="GW456" s="218"/>
      <c r="GX456" s="218"/>
      <c r="GY456" s="218"/>
      <c r="GZ456" s="218"/>
      <c r="HA456" s="218"/>
      <c r="HB456" s="218"/>
      <c r="HC456" s="218"/>
      <c r="HD456" s="218"/>
      <c r="HE456" s="218"/>
      <c r="HF456" s="218"/>
      <c r="HG456" s="218"/>
      <c r="HH456" s="218"/>
      <c r="HI456" s="218"/>
      <c r="HJ456" s="218"/>
      <c r="HK456" s="218"/>
      <c r="HL456" s="218"/>
      <c r="HM456" s="218"/>
      <c r="HN456" s="218"/>
      <c r="HO456" s="218"/>
      <c r="HP456" s="218"/>
      <c r="HQ456" s="218"/>
      <c r="HR456" s="218"/>
      <c r="HS456" s="218"/>
      <c r="HT456" s="218"/>
      <c r="HU456" s="218"/>
      <c r="HV456" s="218"/>
      <c r="HW456" s="218"/>
      <c r="HX456" s="218"/>
      <c r="HY456" s="218"/>
      <c r="HZ456" s="218"/>
      <c r="IA456" s="218"/>
      <c r="IB456" s="218"/>
      <c r="IC456" s="218"/>
      <c r="ID456" s="218"/>
      <c r="IE456" s="218"/>
      <c r="IF456" s="218"/>
      <c r="IG456" s="218"/>
      <c r="IH456" s="218"/>
      <c r="II456" s="218"/>
      <c r="IJ456" s="218"/>
      <c r="IK456" s="218"/>
      <c r="IL456" s="218"/>
      <c r="IM456" s="218"/>
      <c r="IN456" s="218"/>
      <c r="IO456" s="218"/>
      <c r="IP456" s="218"/>
      <c r="IQ456" s="218"/>
      <c r="IR456" s="218"/>
      <c r="IS456" s="218"/>
      <c r="IT456" s="218"/>
      <c r="IU456" s="218"/>
      <c r="IV456" s="218"/>
      <c r="IW456" s="218"/>
      <c r="IX456" s="218"/>
      <c r="IY456" s="218"/>
      <c r="IZ456" s="218"/>
      <c r="JA456" s="218"/>
      <c r="JB456" s="218"/>
      <c r="JC456" s="218"/>
      <c r="JD456" s="218"/>
      <c r="JE456" s="218"/>
      <c r="JF456" s="218"/>
      <c r="JG456" s="218"/>
      <c r="JH456" s="218"/>
      <c r="JI456" s="218"/>
      <c r="JJ456" s="218"/>
      <c r="JK456" s="218"/>
      <c r="JL456" s="218"/>
      <c r="JM456" s="218"/>
      <c r="JN456" s="218"/>
      <c r="JO456" s="218"/>
      <c r="JP456" s="218"/>
      <c r="JQ456" s="218"/>
      <c r="JR456" s="218"/>
      <c r="JS456" s="218"/>
      <c r="JT456" s="218"/>
      <c r="JU456" s="218"/>
      <c r="JV456" s="218"/>
      <c r="JW456" s="218"/>
      <c r="JX456" s="218"/>
      <c r="JY456" s="218"/>
      <c r="JZ456" s="218"/>
      <c r="KA456" s="218"/>
      <c r="KB456" s="218"/>
      <c r="KC456" s="218"/>
      <c r="KD456" s="218"/>
      <c r="KE456" s="218"/>
      <c r="KF456" s="218"/>
      <c r="KG456" s="218"/>
      <c r="KH456" s="218"/>
      <c r="KI456" s="218"/>
      <c r="KJ456" s="218"/>
      <c r="KK456" s="218"/>
      <c r="KL456" s="218"/>
      <c r="KM456" s="218"/>
      <c r="KN456" s="218"/>
      <c r="KO456" s="218"/>
      <c r="KP456" s="218"/>
      <c r="KQ456" s="218"/>
      <c r="KR456" s="218"/>
      <c r="KS456" s="218"/>
      <c r="KT456" s="218"/>
      <c r="KU456" s="218"/>
      <c r="KV456" s="218"/>
      <c r="KW456" s="218"/>
      <c r="KX456" s="218"/>
      <c r="KY456" s="218"/>
      <c r="KZ456" s="218"/>
      <c r="LA456" s="218"/>
      <c r="LB456" s="218"/>
      <c r="LC456" s="218"/>
      <c r="LD456" s="218"/>
      <c r="LE456" s="218"/>
      <c r="LF456" s="218"/>
      <c r="LG456" s="218"/>
      <c r="LH456" s="218"/>
      <c r="LI456" s="218"/>
      <c r="LJ456" s="218"/>
      <c r="LK456" s="218"/>
      <c r="LL456" s="218"/>
      <c r="LM456" s="218"/>
      <c r="LN456" s="218"/>
      <c r="LO456" s="218"/>
      <c r="LP456" s="218"/>
      <c r="LQ456" s="218"/>
      <c r="LR456" s="218"/>
      <c r="LS456" s="218"/>
      <c r="LT456" s="218"/>
      <c r="LU456" s="218"/>
      <c r="LV456" s="218"/>
      <c r="LW456" s="218"/>
      <c r="LX456" s="218"/>
      <c r="LY456" s="218"/>
      <c r="LZ456" s="218"/>
      <c r="MA456" s="218"/>
      <c r="MB456" s="218"/>
      <c r="MC456" s="218"/>
      <c r="MD456" s="218"/>
      <c r="ME456" s="218"/>
      <c r="MF456" s="218"/>
      <c r="MG456" s="218"/>
      <c r="MH456" s="218"/>
      <c r="MI456" s="218"/>
      <c r="MJ456" s="218"/>
      <c r="MK456" s="218"/>
      <c r="ML456" s="218"/>
      <c r="MM456" s="218"/>
      <c r="MN456" s="218"/>
      <c r="MO456" s="218"/>
      <c r="MP456" s="218"/>
      <c r="MQ456" s="218"/>
      <c r="MR456" s="218"/>
      <c r="MS456" s="218"/>
      <c r="MT456" s="218"/>
      <c r="MU456" s="218"/>
      <c r="MV456" s="218"/>
      <c r="MW456" s="218"/>
      <c r="MX456" s="218"/>
      <c r="MY456" s="218"/>
      <c r="MZ456" s="218"/>
      <c r="NA456" s="218"/>
      <c r="NB456" s="218"/>
      <c r="NC456" s="218"/>
      <c r="ND456" s="218"/>
      <c r="NE456" s="218"/>
      <c r="NF456" s="218"/>
      <c r="NG456" s="218"/>
      <c r="NH456" s="218"/>
      <c r="NI456" s="218"/>
      <c r="NJ456" s="218"/>
      <c r="NK456" s="218"/>
      <c r="NL456" s="218"/>
      <c r="NM456" s="218"/>
      <c r="NN456" s="218"/>
      <c r="NO456" s="218"/>
      <c r="NP456" s="218"/>
      <c r="NQ456" s="218"/>
      <c r="NR456" s="218"/>
      <c r="NS456" s="218"/>
      <c r="NT456" s="218"/>
      <c r="NU456" s="218"/>
      <c r="NV456" s="218"/>
      <c r="NW456" s="218"/>
      <c r="NX456" s="218"/>
      <c r="NY456" s="218"/>
      <c r="NZ456" s="218"/>
      <c r="OA456" s="218"/>
      <c r="OB456" s="218"/>
      <c r="OC456" s="218"/>
      <c r="OD456" s="218"/>
      <c r="OE456" s="218"/>
      <c r="OF456" s="218"/>
      <c r="OG456" s="218"/>
      <c r="OH456" s="218"/>
      <c r="OI456" s="218"/>
      <c r="OJ456" s="218"/>
      <c r="OK456" s="218"/>
      <c r="OL456" s="218"/>
      <c r="OM456" s="218"/>
      <c r="ON456" s="218"/>
      <c r="OO456" s="218"/>
      <c r="OP456" s="218"/>
      <c r="OQ456" s="218"/>
      <c r="OR456" s="218"/>
      <c r="OS456" s="218"/>
      <c r="OT456" s="218"/>
      <c r="OU456" s="218"/>
      <c r="OV456" s="218"/>
      <c r="OW456" s="218"/>
      <c r="OX456" s="218"/>
      <c r="OY456" s="218"/>
      <c r="OZ456" s="218"/>
      <c r="PA456" s="218"/>
      <c r="PB456" s="218"/>
      <c r="PC456" s="218"/>
      <c r="PD456" s="218"/>
      <c r="PE456" s="218"/>
    </row>
    <row r="457" spans="1:421" s="472" customFormat="1" ht="16.5" hidden="1">
      <c r="A457" s="677">
        <v>116</v>
      </c>
      <c r="B457" s="321"/>
      <c r="C457" s="321"/>
      <c r="D457" s="321"/>
      <c r="E457" s="321"/>
      <c r="F457" s="321"/>
      <c r="G457" s="321"/>
      <c r="H457" s="321"/>
      <c r="I457" s="322"/>
      <c r="J457" s="321"/>
      <c r="K457" s="320"/>
      <c r="L457" s="319"/>
      <c r="M457" s="321"/>
      <c r="N457" s="321"/>
      <c r="O457" s="465">
        <v>5</v>
      </c>
      <c r="P457" s="321"/>
      <c r="Q457" s="318"/>
      <c r="R457" s="318"/>
      <c r="S457" s="318"/>
      <c r="T457" s="466">
        <f t="shared" si="108"/>
        <v>0</v>
      </c>
      <c r="U457" s="300">
        <f t="shared" si="109"/>
        <v>0</v>
      </c>
      <c r="V457" s="371">
        <f>Discount!$J$36</f>
        <v>0</v>
      </c>
      <c r="W457" s="300">
        <f t="shared" si="110"/>
        <v>0</v>
      </c>
      <c r="X457" s="301">
        <f t="shared" si="111"/>
        <v>0</v>
      </c>
      <c r="Y457" s="467">
        <f t="shared" si="112"/>
        <v>0</v>
      </c>
      <c r="Z457" s="546">
        <f t="shared" si="113"/>
        <v>5</v>
      </c>
      <c r="AA457" s="467">
        <f t="shared" si="114"/>
        <v>0</v>
      </c>
      <c r="AB457" s="468">
        <f t="shared" si="115"/>
        <v>0</v>
      </c>
      <c r="AC457" s="467">
        <f t="shared" si="116"/>
        <v>0</v>
      </c>
      <c r="AD457" s="468"/>
      <c r="AE457" s="550"/>
      <c r="AF457" s="6"/>
      <c r="AG457" s="6"/>
      <c r="AH457" s="6"/>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218"/>
      <c r="BI457" s="218"/>
      <c r="BJ457" s="218"/>
      <c r="BK457" s="218"/>
      <c r="BL457" s="218"/>
      <c r="BM457" s="218"/>
      <c r="BN457" s="218"/>
      <c r="BO457" s="218"/>
      <c r="BP457" s="218"/>
      <c r="BQ457" s="218"/>
      <c r="BR457" s="218"/>
      <c r="BS457" s="218"/>
      <c r="BT457" s="218"/>
      <c r="BU457" s="218"/>
      <c r="BV457" s="218"/>
      <c r="BW457" s="218"/>
      <c r="BX457" s="218"/>
      <c r="BY457" s="218"/>
      <c r="BZ457" s="218"/>
      <c r="CA457" s="218"/>
      <c r="CB457" s="218"/>
      <c r="CC457" s="218"/>
      <c r="CD457" s="218"/>
      <c r="CE457" s="218"/>
      <c r="CF457" s="218"/>
      <c r="CG457" s="218"/>
      <c r="CH457" s="218"/>
      <c r="CI457" s="218"/>
      <c r="CJ457" s="218"/>
      <c r="CK457" s="218"/>
      <c r="CL457" s="218"/>
      <c r="CM457" s="218"/>
      <c r="CN457" s="218"/>
      <c r="CO457" s="218"/>
      <c r="CP457" s="218"/>
      <c r="CQ457" s="218"/>
      <c r="CR457" s="218"/>
      <c r="CS457" s="218"/>
      <c r="CT457" s="218"/>
      <c r="CU457" s="218"/>
      <c r="CV457" s="218"/>
      <c r="CW457" s="218"/>
      <c r="CX457" s="218"/>
      <c r="CY457" s="218"/>
      <c r="CZ457" s="218"/>
      <c r="DA457" s="218"/>
      <c r="DB457" s="218"/>
      <c r="DC457" s="218"/>
      <c r="DD457" s="218"/>
      <c r="DE457" s="218"/>
      <c r="DF457" s="218"/>
      <c r="DG457" s="218"/>
      <c r="DH457" s="218"/>
      <c r="DI457" s="218"/>
      <c r="DJ457" s="218"/>
      <c r="DK457" s="218"/>
      <c r="DL457" s="218"/>
      <c r="DM457" s="218"/>
      <c r="DN457" s="218"/>
      <c r="DO457" s="218"/>
      <c r="DP457" s="218"/>
      <c r="DQ457" s="218"/>
      <c r="DR457" s="218"/>
      <c r="DS457" s="218"/>
      <c r="DT457" s="218"/>
      <c r="DU457" s="218"/>
      <c r="DV457" s="218"/>
      <c r="DW457" s="218"/>
      <c r="DX457" s="218"/>
      <c r="DY457" s="218"/>
      <c r="DZ457" s="218"/>
      <c r="EA457" s="218"/>
      <c r="EB457" s="218"/>
      <c r="EC457" s="218"/>
      <c r="ED457" s="218"/>
      <c r="EE457" s="218"/>
      <c r="EF457" s="218"/>
      <c r="EG457" s="218"/>
      <c r="EH457" s="218"/>
      <c r="EI457" s="218"/>
      <c r="EJ457" s="218"/>
      <c r="EK457" s="218"/>
      <c r="EL457" s="218"/>
      <c r="EM457" s="218"/>
      <c r="EN457" s="218"/>
      <c r="EO457" s="218"/>
      <c r="EP457" s="218"/>
      <c r="EQ457" s="218"/>
      <c r="ER457" s="218"/>
      <c r="ES457" s="218"/>
      <c r="ET457" s="218"/>
      <c r="EU457" s="218"/>
      <c r="EV457" s="218"/>
      <c r="EW457" s="218"/>
      <c r="EX457" s="218"/>
      <c r="EY457" s="218"/>
      <c r="EZ457" s="218"/>
      <c r="FA457" s="218"/>
      <c r="FB457" s="218"/>
      <c r="FC457" s="218"/>
      <c r="FD457" s="218"/>
      <c r="FE457" s="218"/>
      <c r="FF457" s="218"/>
      <c r="FG457" s="218"/>
      <c r="FH457" s="218"/>
      <c r="FI457" s="218"/>
      <c r="FJ457" s="218"/>
      <c r="FK457" s="218"/>
      <c r="FL457" s="218"/>
      <c r="FM457" s="218"/>
      <c r="FN457" s="218"/>
      <c r="FO457" s="218"/>
      <c r="FP457" s="218"/>
      <c r="FQ457" s="218"/>
      <c r="FR457" s="218"/>
      <c r="FS457" s="218"/>
      <c r="FT457" s="218"/>
      <c r="FU457" s="218"/>
      <c r="FV457" s="218"/>
      <c r="FW457" s="218"/>
      <c r="FX457" s="218"/>
      <c r="FY457" s="218"/>
      <c r="FZ457" s="218"/>
      <c r="GA457" s="218"/>
      <c r="GB457" s="218"/>
      <c r="GC457" s="218"/>
      <c r="GD457" s="218"/>
      <c r="GE457" s="218"/>
      <c r="GF457" s="218"/>
      <c r="GG457" s="218"/>
      <c r="GH457" s="218"/>
      <c r="GI457" s="218"/>
      <c r="GJ457" s="218"/>
      <c r="GK457" s="218"/>
      <c r="GL457" s="218"/>
      <c r="GM457" s="218"/>
      <c r="GN457" s="218"/>
      <c r="GO457" s="218"/>
      <c r="GP457" s="218"/>
      <c r="GQ457" s="218"/>
      <c r="GR457" s="218"/>
      <c r="GS457" s="218"/>
      <c r="GT457" s="218"/>
      <c r="GU457" s="218"/>
      <c r="GV457" s="218"/>
      <c r="GW457" s="218"/>
      <c r="GX457" s="218"/>
      <c r="GY457" s="218"/>
      <c r="GZ457" s="218"/>
      <c r="HA457" s="218"/>
      <c r="HB457" s="218"/>
      <c r="HC457" s="218"/>
      <c r="HD457" s="218"/>
      <c r="HE457" s="218"/>
      <c r="HF457" s="218"/>
      <c r="HG457" s="218"/>
      <c r="HH457" s="218"/>
      <c r="HI457" s="218"/>
      <c r="HJ457" s="218"/>
      <c r="HK457" s="218"/>
      <c r="HL457" s="218"/>
      <c r="HM457" s="218"/>
      <c r="HN457" s="218"/>
      <c r="HO457" s="218"/>
      <c r="HP457" s="218"/>
      <c r="HQ457" s="218"/>
      <c r="HR457" s="218"/>
      <c r="HS457" s="218"/>
      <c r="HT457" s="218"/>
      <c r="HU457" s="218"/>
      <c r="HV457" s="218"/>
      <c r="HW457" s="218"/>
      <c r="HX457" s="218"/>
      <c r="HY457" s="218"/>
      <c r="HZ457" s="218"/>
      <c r="IA457" s="218"/>
      <c r="IB457" s="218"/>
      <c r="IC457" s="218"/>
      <c r="ID457" s="218"/>
      <c r="IE457" s="218"/>
      <c r="IF457" s="218"/>
      <c r="IG457" s="218"/>
      <c r="IH457" s="218"/>
      <c r="II457" s="218"/>
      <c r="IJ457" s="218"/>
      <c r="IK457" s="218"/>
      <c r="IL457" s="218"/>
      <c r="IM457" s="218"/>
      <c r="IN457" s="218"/>
      <c r="IO457" s="218"/>
      <c r="IP457" s="218"/>
      <c r="IQ457" s="218"/>
      <c r="IR457" s="218"/>
      <c r="IS457" s="218"/>
      <c r="IT457" s="218"/>
      <c r="IU457" s="218"/>
      <c r="IV457" s="218"/>
      <c r="IW457" s="218"/>
      <c r="IX457" s="218"/>
      <c r="IY457" s="218"/>
      <c r="IZ457" s="218"/>
      <c r="JA457" s="218"/>
      <c r="JB457" s="218"/>
      <c r="JC457" s="218"/>
      <c r="JD457" s="218"/>
      <c r="JE457" s="218"/>
      <c r="JF457" s="218"/>
      <c r="JG457" s="218"/>
      <c r="JH457" s="218"/>
      <c r="JI457" s="218"/>
      <c r="JJ457" s="218"/>
      <c r="JK457" s="218"/>
      <c r="JL457" s="218"/>
      <c r="JM457" s="218"/>
      <c r="JN457" s="218"/>
      <c r="JO457" s="218"/>
      <c r="JP457" s="218"/>
      <c r="JQ457" s="218"/>
      <c r="JR457" s="218"/>
      <c r="JS457" s="218"/>
      <c r="JT457" s="218"/>
      <c r="JU457" s="218"/>
      <c r="JV457" s="218"/>
      <c r="JW457" s="218"/>
      <c r="JX457" s="218"/>
      <c r="JY457" s="218"/>
      <c r="JZ457" s="218"/>
      <c r="KA457" s="218"/>
      <c r="KB457" s="218"/>
      <c r="KC457" s="218"/>
      <c r="KD457" s="218"/>
      <c r="KE457" s="218"/>
      <c r="KF457" s="218"/>
      <c r="KG457" s="218"/>
      <c r="KH457" s="218"/>
      <c r="KI457" s="218"/>
      <c r="KJ457" s="218"/>
      <c r="KK457" s="218"/>
      <c r="KL457" s="218"/>
      <c r="KM457" s="218"/>
      <c r="KN457" s="218"/>
      <c r="KO457" s="218"/>
      <c r="KP457" s="218"/>
      <c r="KQ457" s="218"/>
      <c r="KR457" s="218"/>
      <c r="KS457" s="218"/>
      <c r="KT457" s="218"/>
      <c r="KU457" s="218"/>
      <c r="KV457" s="218"/>
      <c r="KW457" s="218"/>
      <c r="KX457" s="218"/>
      <c r="KY457" s="218"/>
      <c r="KZ457" s="218"/>
      <c r="LA457" s="218"/>
      <c r="LB457" s="218"/>
      <c r="LC457" s="218"/>
      <c r="LD457" s="218"/>
      <c r="LE457" s="218"/>
      <c r="LF457" s="218"/>
      <c r="LG457" s="218"/>
      <c r="LH457" s="218"/>
      <c r="LI457" s="218"/>
      <c r="LJ457" s="218"/>
      <c r="LK457" s="218"/>
      <c r="LL457" s="218"/>
      <c r="LM457" s="218"/>
      <c r="LN457" s="218"/>
      <c r="LO457" s="218"/>
      <c r="LP457" s="218"/>
      <c r="LQ457" s="218"/>
      <c r="LR457" s="218"/>
      <c r="LS457" s="218"/>
      <c r="LT457" s="218"/>
      <c r="LU457" s="218"/>
      <c r="LV457" s="218"/>
      <c r="LW457" s="218"/>
      <c r="LX457" s="218"/>
      <c r="LY457" s="218"/>
      <c r="LZ457" s="218"/>
      <c r="MA457" s="218"/>
      <c r="MB457" s="218"/>
      <c r="MC457" s="218"/>
      <c r="MD457" s="218"/>
      <c r="ME457" s="218"/>
      <c r="MF457" s="218"/>
      <c r="MG457" s="218"/>
      <c r="MH457" s="218"/>
      <c r="MI457" s="218"/>
      <c r="MJ457" s="218"/>
      <c r="MK457" s="218"/>
      <c r="ML457" s="218"/>
      <c r="MM457" s="218"/>
      <c r="MN457" s="218"/>
      <c r="MO457" s="218"/>
      <c r="MP457" s="218"/>
      <c r="MQ457" s="218"/>
      <c r="MR457" s="218"/>
      <c r="MS457" s="218"/>
      <c r="MT457" s="218"/>
      <c r="MU457" s="218"/>
      <c r="MV457" s="218"/>
      <c r="MW457" s="218"/>
      <c r="MX457" s="218"/>
      <c r="MY457" s="218"/>
      <c r="MZ457" s="218"/>
      <c r="NA457" s="218"/>
      <c r="NB457" s="218"/>
      <c r="NC457" s="218"/>
      <c r="ND457" s="218"/>
      <c r="NE457" s="218"/>
      <c r="NF457" s="218"/>
      <c r="NG457" s="218"/>
      <c r="NH457" s="218"/>
      <c r="NI457" s="218"/>
      <c r="NJ457" s="218"/>
      <c r="NK457" s="218"/>
      <c r="NL457" s="218"/>
      <c r="NM457" s="218"/>
      <c r="NN457" s="218"/>
      <c r="NO457" s="218"/>
      <c r="NP457" s="218"/>
      <c r="NQ457" s="218"/>
      <c r="NR457" s="218"/>
      <c r="NS457" s="218"/>
      <c r="NT457" s="218"/>
      <c r="NU457" s="218"/>
      <c r="NV457" s="218"/>
      <c r="NW457" s="218"/>
      <c r="NX457" s="218"/>
      <c r="NY457" s="218"/>
      <c r="NZ457" s="218"/>
      <c r="OA457" s="218"/>
      <c r="OB457" s="218"/>
      <c r="OC457" s="218"/>
      <c r="OD457" s="218"/>
      <c r="OE457" s="218"/>
      <c r="OF457" s="218"/>
      <c r="OG457" s="218"/>
      <c r="OH457" s="218"/>
      <c r="OI457" s="218"/>
      <c r="OJ457" s="218"/>
      <c r="OK457" s="218"/>
      <c r="OL457" s="218"/>
      <c r="OM457" s="218"/>
      <c r="ON457" s="218"/>
      <c r="OO457" s="218"/>
      <c r="OP457" s="218"/>
      <c r="OQ457" s="218"/>
      <c r="OR457" s="218"/>
      <c r="OS457" s="218"/>
      <c r="OT457" s="218"/>
      <c r="OU457" s="218"/>
      <c r="OV457" s="218"/>
      <c r="OW457" s="218"/>
      <c r="OX457" s="218"/>
      <c r="OY457" s="218"/>
      <c r="OZ457" s="218"/>
      <c r="PA457" s="218"/>
      <c r="PB457" s="218"/>
      <c r="PC457" s="218"/>
      <c r="PD457" s="218"/>
      <c r="PE457" s="218"/>
    </row>
    <row r="458" spans="1:421" s="472" customFormat="1" ht="16.5" hidden="1">
      <c r="A458" s="677">
        <v>117</v>
      </c>
      <c r="B458" s="321"/>
      <c r="C458" s="321"/>
      <c r="D458" s="321"/>
      <c r="E458" s="321"/>
      <c r="F458" s="321"/>
      <c r="G458" s="321"/>
      <c r="H458" s="321"/>
      <c r="I458" s="322"/>
      <c r="J458" s="321"/>
      <c r="K458" s="320"/>
      <c r="L458" s="319"/>
      <c r="M458" s="321"/>
      <c r="N458" s="321"/>
      <c r="O458" s="465">
        <v>5</v>
      </c>
      <c r="P458" s="321"/>
      <c r="Q458" s="318"/>
      <c r="R458" s="318"/>
      <c r="S458" s="318"/>
      <c r="T458" s="466">
        <f t="shared" si="108"/>
        <v>0</v>
      </c>
      <c r="U458" s="300">
        <f t="shared" si="109"/>
        <v>0</v>
      </c>
      <c r="V458" s="371">
        <f>Discount!$J$36</f>
        <v>0</v>
      </c>
      <c r="W458" s="300">
        <f t="shared" si="110"/>
        <v>0</v>
      </c>
      <c r="X458" s="301">
        <f t="shared" si="111"/>
        <v>0</v>
      </c>
      <c r="Y458" s="467">
        <f t="shared" si="112"/>
        <v>0</v>
      </c>
      <c r="Z458" s="546">
        <f t="shared" si="113"/>
        <v>5</v>
      </c>
      <c r="AA458" s="467">
        <f t="shared" si="114"/>
        <v>0</v>
      </c>
      <c r="AB458" s="468">
        <f t="shared" si="115"/>
        <v>0</v>
      </c>
      <c r="AC458" s="467">
        <f t="shared" si="116"/>
        <v>0</v>
      </c>
      <c r="AD458" s="468"/>
      <c r="AE458" s="550"/>
      <c r="AF458" s="6"/>
      <c r="AG458" s="6"/>
      <c r="AH458" s="6"/>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218"/>
      <c r="BI458" s="218"/>
      <c r="BJ458" s="218"/>
      <c r="BK458" s="218"/>
      <c r="BL458" s="218"/>
      <c r="BM458" s="218"/>
      <c r="BN458" s="218"/>
      <c r="BO458" s="218"/>
      <c r="BP458" s="218"/>
      <c r="BQ458" s="218"/>
      <c r="BR458" s="218"/>
      <c r="BS458" s="218"/>
      <c r="BT458" s="218"/>
      <c r="BU458" s="218"/>
      <c r="BV458" s="218"/>
      <c r="BW458" s="218"/>
      <c r="BX458" s="218"/>
      <c r="BY458" s="218"/>
      <c r="BZ458" s="218"/>
      <c r="CA458" s="218"/>
      <c r="CB458" s="218"/>
      <c r="CC458" s="218"/>
      <c r="CD458" s="218"/>
      <c r="CE458" s="218"/>
      <c r="CF458" s="218"/>
      <c r="CG458" s="218"/>
      <c r="CH458" s="218"/>
      <c r="CI458" s="218"/>
      <c r="CJ458" s="218"/>
      <c r="CK458" s="218"/>
      <c r="CL458" s="218"/>
      <c r="CM458" s="218"/>
      <c r="CN458" s="218"/>
      <c r="CO458" s="218"/>
      <c r="CP458" s="218"/>
      <c r="CQ458" s="218"/>
      <c r="CR458" s="218"/>
      <c r="CS458" s="218"/>
      <c r="CT458" s="218"/>
      <c r="CU458" s="218"/>
      <c r="CV458" s="218"/>
      <c r="CW458" s="218"/>
      <c r="CX458" s="218"/>
      <c r="CY458" s="218"/>
      <c r="CZ458" s="218"/>
      <c r="DA458" s="218"/>
      <c r="DB458" s="218"/>
      <c r="DC458" s="218"/>
      <c r="DD458" s="218"/>
      <c r="DE458" s="218"/>
      <c r="DF458" s="218"/>
      <c r="DG458" s="218"/>
      <c r="DH458" s="218"/>
      <c r="DI458" s="218"/>
      <c r="DJ458" s="218"/>
      <c r="DK458" s="218"/>
      <c r="DL458" s="218"/>
      <c r="DM458" s="218"/>
      <c r="DN458" s="218"/>
      <c r="DO458" s="218"/>
      <c r="DP458" s="218"/>
      <c r="DQ458" s="218"/>
      <c r="DR458" s="218"/>
      <c r="DS458" s="218"/>
      <c r="DT458" s="218"/>
      <c r="DU458" s="218"/>
      <c r="DV458" s="218"/>
      <c r="DW458" s="218"/>
      <c r="DX458" s="218"/>
      <c r="DY458" s="218"/>
      <c r="DZ458" s="218"/>
      <c r="EA458" s="218"/>
      <c r="EB458" s="218"/>
      <c r="EC458" s="218"/>
      <c r="ED458" s="218"/>
      <c r="EE458" s="218"/>
      <c r="EF458" s="218"/>
      <c r="EG458" s="218"/>
      <c r="EH458" s="218"/>
      <c r="EI458" s="218"/>
      <c r="EJ458" s="218"/>
      <c r="EK458" s="218"/>
      <c r="EL458" s="218"/>
      <c r="EM458" s="218"/>
      <c r="EN458" s="218"/>
      <c r="EO458" s="218"/>
      <c r="EP458" s="218"/>
      <c r="EQ458" s="218"/>
      <c r="ER458" s="218"/>
      <c r="ES458" s="218"/>
      <c r="ET458" s="218"/>
      <c r="EU458" s="218"/>
      <c r="EV458" s="218"/>
      <c r="EW458" s="218"/>
      <c r="EX458" s="218"/>
      <c r="EY458" s="218"/>
      <c r="EZ458" s="218"/>
      <c r="FA458" s="218"/>
      <c r="FB458" s="218"/>
      <c r="FC458" s="218"/>
      <c r="FD458" s="218"/>
      <c r="FE458" s="218"/>
      <c r="FF458" s="218"/>
      <c r="FG458" s="218"/>
      <c r="FH458" s="218"/>
      <c r="FI458" s="218"/>
      <c r="FJ458" s="218"/>
      <c r="FK458" s="218"/>
      <c r="FL458" s="218"/>
      <c r="FM458" s="218"/>
      <c r="FN458" s="218"/>
      <c r="FO458" s="218"/>
      <c r="FP458" s="218"/>
      <c r="FQ458" s="218"/>
      <c r="FR458" s="218"/>
      <c r="FS458" s="218"/>
      <c r="FT458" s="218"/>
      <c r="FU458" s="218"/>
      <c r="FV458" s="218"/>
      <c r="FW458" s="218"/>
      <c r="FX458" s="218"/>
      <c r="FY458" s="218"/>
      <c r="FZ458" s="218"/>
      <c r="GA458" s="218"/>
      <c r="GB458" s="218"/>
      <c r="GC458" s="218"/>
      <c r="GD458" s="218"/>
      <c r="GE458" s="218"/>
      <c r="GF458" s="218"/>
      <c r="GG458" s="218"/>
      <c r="GH458" s="218"/>
      <c r="GI458" s="218"/>
      <c r="GJ458" s="218"/>
      <c r="GK458" s="218"/>
      <c r="GL458" s="218"/>
      <c r="GM458" s="218"/>
      <c r="GN458" s="218"/>
      <c r="GO458" s="218"/>
      <c r="GP458" s="218"/>
      <c r="GQ458" s="218"/>
      <c r="GR458" s="218"/>
      <c r="GS458" s="218"/>
      <c r="GT458" s="218"/>
      <c r="GU458" s="218"/>
      <c r="GV458" s="218"/>
      <c r="GW458" s="218"/>
      <c r="GX458" s="218"/>
      <c r="GY458" s="218"/>
      <c r="GZ458" s="218"/>
      <c r="HA458" s="218"/>
      <c r="HB458" s="218"/>
      <c r="HC458" s="218"/>
      <c r="HD458" s="218"/>
      <c r="HE458" s="218"/>
      <c r="HF458" s="218"/>
      <c r="HG458" s="218"/>
      <c r="HH458" s="218"/>
      <c r="HI458" s="218"/>
      <c r="HJ458" s="218"/>
      <c r="HK458" s="218"/>
      <c r="HL458" s="218"/>
      <c r="HM458" s="218"/>
      <c r="HN458" s="218"/>
      <c r="HO458" s="218"/>
      <c r="HP458" s="218"/>
      <c r="HQ458" s="218"/>
      <c r="HR458" s="218"/>
      <c r="HS458" s="218"/>
      <c r="HT458" s="218"/>
      <c r="HU458" s="218"/>
      <c r="HV458" s="218"/>
      <c r="HW458" s="218"/>
      <c r="HX458" s="218"/>
      <c r="HY458" s="218"/>
      <c r="HZ458" s="218"/>
      <c r="IA458" s="218"/>
      <c r="IB458" s="218"/>
      <c r="IC458" s="218"/>
      <c r="ID458" s="218"/>
      <c r="IE458" s="218"/>
      <c r="IF458" s="218"/>
      <c r="IG458" s="218"/>
      <c r="IH458" s="218"/>
      <c r="II458" s="218"/>
      <c r="IJ458" s="218"/>
      <c r="IK458" s="218"/>
      <c r="IL458" s="218"/>
      <c r="IM458" s="218"/>
      <c r="IN458" s="218"/>
      <c r="IO458" s="218"/>
      <c r="IP458" s="218"/>
      <c r="IQ458" s="218"/>
      <c r="IR458" s="218"/>
      <c r="IS458" s="218"/>
      <c r="IT458" s="218"/>
      <c r="IU458" s="218"/>
      <c r="IV458" s="218"/>
      <c r="IW458" s="218"/>
      <c r="IX458" s="218"/>
      <c r="IY458" s="218"/>
      <c r="IZ458" s="218"/>
      <c r="JA458" s="218"/>
      <c r="JB458" s="218"/>
      <c r="JC458" s="218"/>
      <c r="JD458" s="218"/>
      <c r="JE458" s="218"/>
      <c r="JF458" s="218"/>
      <c r="JG458" s="218"/>
      <c r="JH458" s="218"/>
      <c r="JI458" s="218"/>
      <c r="JJ458" s="218"/>
      <c r="JK458" s="218"/>
      <c r="JL458" s="218"/>
      <c r="JM458" s="218"/>
      <c r="JN458" s="218"/>
      <c r="JO458" s="218"/>
      <c r="JP458" s="218"/>
      <c r="JQ458" s="218"/>
      <c r="JR458" s="218"/>
      <c r="JS458" s="218"/>
      <c r="JT458" s="218"/>
      <c r="JU458" s="218"/>
      <c r="JV458" s="218"/>
      <c r="JW458" s="218"/>
      <c r="JX458" s="218"/>
      <c r="JY458" s="218"/>
      <c r="JZ458" s="218"/>
      <c r="KA458" s="218"/>
      <c r="KB458" s="218"/>
      <c r="KC458" s="218"/>
      <c r="KD458" s="218"/>
      <c r="KE458" s="218"/>
      <c r="KF458" s="218"/>
      <c r="KG458" s="218"/>
      <c r="KH458" s="218"/>
      <c r="KI458" s="218"/>
      <c r="KJ458" s="218"/>
      <c r="KK458" s="218"/>
      <c r="KL458" s="218"/>
      <c r="KM458" s="218"/>
      <c r="KN458" s="218"/>
      <c r="KO458" s="218"/>
      <c r="KP458" s="218"/>
      <c r="KQ458" s="218"/>
      <c r="KR458" s="218"/>
      <c r="KS458" s="218"/>
      <c r="KT458" s="218"/>
      <c r="KU458" s="218"/>
      <c r="KV458" s="218"/>
      <c r="KW458" s="218"/>
      <c r="KX458" s="218"/>
      <c r="KY458" s="218"/>
      <c r="KZ458" s="218"/>
      <c r="LA458" s="218"/>
      <c r="LB458" s="218"/>
      <c r="LC458" s="218"/>
      <c r="LD458" s="218"/>
      <c r="LE458" s="218"/>
      <c r="LF458" s="218"/>
      <c r="LG458" s="218"/>
      <c r="LH458" s="218"/>
      <c r="LI458" s="218"/>
      <c r="LJ458" s="218"/>
      <c r="LK458" s="218"/>
      <c r="LL458" s="218"/>
      <c r="LM458" s="218"/>
      <c r="LN458" s="218"/>
      <c r="LO458" s="218"/>
      <c r="LP458" s="218"/>
      <c r="LQ458" s="218"/>
      <c r="LR458" s="218"/>
      <c r="LS458" s="218"/>
      <c r="LT458" s="218"/>
      <c r="LU458" s="218"/>
      <c r="LV458" s="218"/>
      <c r="LW458" s="218"/>
      <c r="LX458" s="218"/>
      <c r="LY458" s="218"/>
      <c r="LZ458" s="218"/>
      <c r="MA458" s="218"/>
      <c r="MB458" s="218"/>
      <c r="MC458" s="218"/>
      <c r="MD458" s="218"/>
      <c r="ME458" s="218"/>
      <c r="MF458" s="218"/>
      <c r="MG458" s="218"/>
      <c r="MH458" s="218"/>
      <c r="MI458" s="218"/>
      <c r="MJ458" s="218"/>
      <c r="MK458" s="218"/>
      <c r="ML458" s="218"/>
      <c r="MM458" s="218"/>
      <c r="MN458" s="218"/>
      <c r="MO458" s="218"/>
      <c r="MP458" s="218"/>
      <c r="MQ458" s="218"/>
      <c r="MR458" s="218"/>
      <c r="MS458" s="218"/>
      <c r="MT458" s="218"/>
      <c r="MU458" s="218"/>
      <c r="MV458" s="218"/>
      <c r="MW458" s="218"/>
      <c r="MX458" s="218"/>
      <c r="MY458" s="218"/>
      <c r="MZ458" s="218"/>
      <c r="NA458" s="218"/>
      <c r="NB458" s="218"/>
      <c r="NC458" s="218"/>
      <c r="ND458" s="218"/>
      <c r="NE458" s="218"/>
      <c r="NF458" s="218"/>
      <c r="NG458" s="218"/>
      <c r="NH458" s="218"/>
      <c r="NI458" s="218"/>
      <c r="NJ458" s="218"/>
      <c r="NK458" s="218"/>
      <c r="NL458" s="218"/>
      <c r="NM458" s="218"/>
      <c r="NN458" s="218"/>
      <c r="NO458" s="218"/>
      <c r="NP458" s="218"/>
      <c r="NQ458" s="218"/>
      <c r="NR458" s="218"/>
      <c r="NS458" s="218"/>
      <c r="NT458" s="218"/>
      <c r="NU458" s="218"/>
      <c r="NV458" s="218"/>
      <c r="NW458" s="218"/>
      <c r="NX458" s="218"/>
      <c r="NY458" s="218"/>
      <c r="NZ458" s="218"/>
      <c r="OA458" s="218"/>
      <c r="OB458" s="218"/>
      <c r="OC458" s="218"/>
      <c r="OD458" s="218"/>
      <c r="OE458" s="218"/>
      <c r="OF458" s="218"/>
      <c r="OG458" s="218"/>
      <c r="OH458" s="218"/>
      <c r="OI458" s="218"/>
      <c r="OJ458" s="218"/>
      <c r="OK458" s="218"/>
      <c r="OL458" s="218"/>
      <c r="OM458" s="218"/>
      <c r="ON458" s="218"/>
      <c r="OO458" s="218"/>
      <c r="OP458" s="218"/>
      <c r="OQ458" s="218"/>
      <c r="OR458" s="218"/>
      <c r="OS458" s="218"/>
      <c r="OT458" s="218"/>
      <c r="OU458" s="218"/>
      <c r="OV458" s="218"/>
      <c r="OW458" s="218"/>
      <c r="OX458" s="218"/>
      <c r="OY458" s="218"/>
      <c r="OZ458" s="218"/>
      <c r="PA458" s="218"/>
      <c r="PB458" s="218"/>
      <c r="PC458" s="218"/>
      <c r="PD458" s="218"/>
      <c r="PE458" s="218"/>
    </row>
    <row r="459" spans="1:421" s="472" customFormat="1" ht="16.5" hidden="1">
      <c r="A459" s="677">
        <v>118</v>
      </c>
      <c r="B459" s="321"/>
      <c r="C459" s="321"/>
      <c r="D459" s="321"/>
      <c r="E459" s="321"/>
      <c r="F459" s="321"/>
      <c r="G459" s="321"/>
      <c r="H459" s="321"/>
      <c r="I459" s="322"/>
      <c r="J459" s="321"/>
      <c r="K459" s="320"/>
      <c r="L459" s="319"/>
      <c r="M459" s="321"/>
      <c r="N459" s="321"/>
      <c r="O459" s="465">
        <v>5</v>
      </c>
      <c r="P459" s="321"/>
      <c r="Q459" s="318"/>
      <c r="R459" s="318"/>
      <c r="S459" s="318"/>
      <c r="T459" s="466">
        <f t="shared" si="108"/>
        <v>0</v>
      </c>
      <c r="U459" s="300">
        <f t="shared" si="109"/>
        <v>0</v>
      </c>
      <c r="V459" s="371">
        <f>Discount!$J$36</f>
        <v>0</v>
      </c>
      <c r="W459" s="300">
        <f t="shared" si="110"/>
        <v>0</v>
      </c>
      <c r="X459" s="301">
        <f t="shared" si="111"/>
        <v>0</v>
      </c>
      <c r="Y459" s="467">
        <f t="shared" si="112"/>
        <v>0</v>
      </c>
      <c r="Z459" s="546">
        <f t="shared" si="113"/>
        <v>5</v>
      </c>
      <c r="AA459" s="467">
        <f t="shared" si="114"/>
        <v>0</v>
      </c>
      <c r="AB459" s="468">
        <f t="shared" si="115"/>
        <v>0</v>
      </c>
      <c r="AC459" s="467">
        <f t="shared" si="116"/>
        <v>0</v>
      </c>
      <c r="AD459" s="468"/>
      <c r="AE459" s="550"/>
      <c r="AF459" s="6"/>
      <c r="AG459" s="6"/>
      <c r="AH459" s="6"/>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218"/>
      <c r="BI459" s="218"/>
      <c r="BJ459" s="218"/>
      <c r="BK459" s="218"/>
      <c r="BL459" s="218"/>
      <c r="BM459" s="218"/>
      <c r="BN459" s="218"/>
      <c r="BO459" s="218"/>
      <c r="BP459" s="218"/>
      <c r="BQ459" s="218"/>
      <c r="BR459" s="218"/>
      <c r="BS459" s="218"/>
      <c r="BT459" s="218"/>
      <c r="BU459" s="218"/>
      <c r="BV459" s="218"/>
      <c r="BW459" s="218"/>
      <c r="BX459" s="218"/>
      <c r="BY459" s="218"/>
      <c r="BZ459" s="218"/>
      <c r="CA459" s="218"/>
      <c r="CB459" s="218"/>
      <c r="CC459" s="218"/>
      <c r="CD459" s="218"/>
      <c r="CE459" s="218"/>
      <c r="CF459" s="218"/>
      <c r="CG459" s="218"/>
      <c r="CH459" s="218"/>
      <c r="CI459" s="218"/>
      <c r="CJ459" s="218"/>
      <c r="CK459" s="218"/>
      <c r="CL459" s="218"/>
      <c r="CM459" s="218"/>
      <c r="CN459" s="218"/>
      <c r="CO459" s="218"/>
      <c r="CP459" s="218"/>
      <c r="CQ459" s="218"/>
      <c r="CR459" s="218"/>
      <c r="CS459" s="218"/>
      <c r="CT459" s="218"/>
      <c r="CU459" s="218"/>
      <c r="CV459" s="218"/>
      <c r="CW459" s="218"/>
      <c r="CX459" s="218"/>
      <c r="CY459" s="218"/>
      <c r="CZ459" s="218"/>
      <c r="DA459" s="218"/>
      <c r="DB459" s="218"/>
      <c r="DC459" s="218"/>
      <c r="DD459" s="218"/>
      <c r="DE459" s="218"/>
      <c r="DF459" s="218"/>
      <c r="DG459" s="218"/>
      <c r="DH459" s="218"/>
      <c r="DI459" s="218"/>
      <c r="DJ459" s="218"/>
      <c r="DK459" s="218"/>
      <c r="DL459" s="218"/>
      <c r="DM459" s="218"/>
      <c r="DN459" s="218"/>
      <c r="DO459" s="218"/>
      <c r="DP459" s="218"/>
      <c r="DQ459" s="218"/>
      <c r="DR459" s="218"/>
      <c r="DS459" s="218"/>
      <c r="DT459" s="218"/>
      <c r="DU459" s="218"/>
      <c r="DV459" s="218"/>
      <c r="DW459" s="218"/>
      <c r="DX459" s="218"/>
      <c r="DY459" s="218"/>
      <c r="DZ459" s="218"/>
      <c r="EA459" s="218"/>
      <c r="EB459" s="218"/>
      <c r="EC459" s="218"/>
      <c r="ED459" s="218"/>
      <c r="EE459" s="218"/>
      <c r="EF459" s="218"/>
      <c r="EG459" s="218"/>
      <c r="EH459" s="218"/>
      <c r="EI459" s="218"/>
      <c r="EJ459" s="218"/>
      <c r="EK459" s="218"/>
      <c r="EL459" s="218"/>
      <c r="EM459" s="218"/>
      <c r="EN459" s="218"/>
      <c r="EO459" s="218"/>
      <c r="EP459" s="218"/>
      <c r="EQ459" s="218"/>
      <c r="ER459" s="218"/>
      <c r="ES459" s="218"/>
      <c r="ET459" s="218"/>
      <c r="EU459" s="218"/>
      <c r="EV459" s="218"/>
      <c r="EW459" s="218"/>
      <c r="EX459" s="218"/>
      <c r="EY459" s="218"/>
      <c r="EZ459" s="218"/>
      <c r="FA459" s="218"/>
      <c r="FB459" s="218"/>
      <c r="FC459" s="218"/>
      <c r="FD459" s="218"/>
      <c r="FE459" s="218"/>
      <c r="FF459" s="218"/>
      <c r="FG459" s="218"/>
      <c r="FH459" s="218"/>
      <c r="FI459" s="218"/>
      <c r="FJ459" s="218"/>
      <c r="FK459" s="218"/>
      <c r="FL459" s="218"/>
      <c r="FM459" s="218"/>
      <c r="FN459" s="218"/>
      <c r="FO459" s="218"/>
      <c r="FP459" s="218"/>
      <c r="FQ459" s="218"/>
      <c r="FR459" s="218"/>
      <c r="FS459" s="218"/>
      <c r="FT459" s="218"/>
      <c r="FU459" s="218"/>
      <c r="FV459" s="218"/>
      <c r="FW459" s="218"/>
      <c r="FX459" s="218"/>
      <c r="FY459" s="218"/>
      <c r="FZ459" s="218"/>
      <c r="GA459" s="218"/>
      <c r="GB459" s="218"/>
      <c r="GC459" s="218"/>
      <c r="GD459" s="218"/>
      <c r="GE459" s="218"/>
      <c r="GF459" s="218"/>
      <c r="GG459" s="218"/>
      <c r="GH459" s="218"/>
      <c r="GI459" s="218"/>
      <c r="GJ459" s="218"/>
      <c r="GK459" s="218"/>
      <c r="GL459" s="218"/>
      <c r="GM459" s="218"/>
      <c r="GN459" s="218"/>
      <c r="GO459" s="218"/>
      <c r="GP459" s="218"/>
      <c r="GQ459" s="218"/>
      <c r="GR459" s="218"/>
      <c r="GS459" s="218"/>
      <c r="GT459" s="218"/>
      <c r="GU459" s="218"/>
      <c r="GV459" s="218"/>
      <c r="GW459" s="218"/>
      <c r="GX459" s="218"/>
      <c r="GY459" s="218"/>
      <c r="GZ459" s="218"/>
      <c r="HA459" s="218"/>
      <c r="HB459" s="218"/>
      <c r="HC459" s="218"/>
      <c r="HD459" s="218"/>
      <c r="HE459" s="218"/>
      <c r="HF459" s="218"/>
      <c r="HG459" s="218"/>
      <c r="HH459" s="218"/>
      <c r="HI459" s="218"/>
      <c r="HJ459" s="218"/>
      <c r="HK459" s="218"/>
      <c r="HL459" s="218"/>
      <c r="HM459" s="218"/>
      <c r="HN459" s="218"/>
      <c r="HO459" s="218"/>
      <c r="HP459" s="218"/>
      <c r="HQ459" s="218"/>
      <c r="HR459" s="218"/>
      <c r="HS459" s="218"/>
      <c r="HT459" s="218"/>
      <c r="HU459" s="218"/>
      <c r="HV459" s="218"/>
      <c r="HW459" s="218"/>
      <c r="HX459" s="218"/>
      <c r="HY459" s="218"/>
      <c r="HZ459" s="218"/>
      <c r="IA459" s="218"/>
      <c r="IB459" s="218"/>
      <c r="IC459" s="218"/>
      <c r="ID459" s="218"/>
      <c r="IE459" s="218"/>
      <c r="IF459" s="218"/>
      <c r="IG459" s="218"/>
      <c r="IH459" s="218"/>
      <c r="II459" s="218"/>
      <c r="IJ459" s="218"/>
      <c r="IK459" s="218"/>
      <c r="IL459" s="218"/>
      <c r="IM459" s="218"/>
      <c r="IN459" s="218"/>
      <c r="IO459" s="218"/>
      <c r="IP459" s="218"/>
      <c r="IQ459" s="218"/>
      <c r="IR459" s="218"/>
      <c r="IS459" s="218"/>
      <c r="IT459" s="218"/>
      <c r="IU459" s="218"/>
      <c r="IV459" s="218"/>
      <c r="IW459" s="218"/>
      <c r="IX459" s="218"/>
      <c r="IY459" s="218"/>
      <c r="IZ459" s="218"/>
      <c r="JA459" s="218"/>
      <c r="JB459" s="218"/>
      <c r="JC459" s="218"/>
      <c r="JD459" s="218"/>
      <c r="JE459" s="218"/>
      <c r="JF459" s="218"/>
      <c r="JG459" s="218"/>
      <c r="JH459" s="218"/>
      <c r="JI459" s="218"/>
      <c r="JJ459" s="218"/>
      <c r="JK459" s="218"/>
      <c r="JL459" s="218"/>
      <c r="JM459" s="218"/>
      <c r="JN459" s="218"/>
      <c r="JO459" s="218"/>
      <c r="JP459" s="218"/>
      <c r="JQ459" s="218"/>
      <c r="JR459" s="218"/>
      <c r="JS459" s="218"/>
      <c r="JT459" s="218"/>
      <c r="JU459" s="218"/>
      <c r="JV459" s="218"/>
      <c r="JW459" s="218"/>
      <c r="JX459" s="218"/>
      <c r="JY459" s="218"/>
      <c r="JZ459" s="218"/>
      <c r="KA459" s="218"/>
      <c r="KB459" s="218"/>
      <c r="KC459" s="218"/>
      <c r="KD459" s="218"/>
      <c r="KE459" s="218"/>
      <c r="KF459" s="218"/>
      <c r="KG459" s="218"/>
      <c r="KH459" s="218"/>
      <c r="KI459" s="218"/>
      <c r="KJ459" s="218"/>
      <c r="KK459" s="218"/>
      <c r="KL459" s="218"/>
      <c r="KM459" s="218"/>
      <c r="KN459" s="218"/>
      <c r="KO459" s="218"/>
      <c r="KP459" s="218"/>
      <c r="KQ459" s="218"/>
      <c r="KR459" s="218"/>
      <c r="KS459" s="218"/>
      <c r="KT459" s="218"/>
      <c r="KU459" s="218"/>
      <c r="KV459" s="218"/>
      <c r="KW459" s="218"/>
      <c r="KX459" s="218"/>
      <c r="KY459" s="218"/>
      <c r="KZ459" s="218"/>
      <c r="LA459" s="218"/>
      <c r="LB459" s="218"/>
      <c r="LC459" s="218"/>
      <c r="LD459" s="218"/>
      <c r="LE459" s="218"/>
      <c r="LF459" s="218"/>
      <c r="LG459" s="218"/>
      <c r="LH459" s="218"/>
      <c r="LI459" s="218"/>
      <c r="LJ459" s="218"/>
      <c r="LK459" s="218"/>
      <c r="LL459" s="218"/>
      <c r="LM459" s="218"/>
      <c r="LN459" s="218"/>
      <c r="LO459" s="218"/>
      <c r="LP459" s="218"/>
      <c r="LQ459" s="218"/>
      <c r="LR459" s="218"/>
      <c r="LS459" s="218"/>
      <c r="LT459" s="218"/>
      <c r="LU459" s="218"/>
      <c r="LV459" s="218"/>
      <c r="LW459" s="218"/>
      <c r="LX459" s="218"/>
      <c r="LY459" s="218"/>
      <c r="LZ459" s="218"/>
      <c r="MA459" s="218"/>
      <c r="MB459" s="218"/>
      <c r="MC459" s="218"/>
      <c r="MD459" s="218"/>
      <c r="ME459" s="218"/>
      <c r="MF459" s="218"/>
      <c r="MG459" s="218"/>
      <c r="MH459" s="218"/>
      <c r="MI459" s="218"/>
      <c r="MJ459" s="218"/>
      <c r="MK459" s="218"/>
      <c r="ML459" s="218"/>
      <c r="MM459" s="218"/>
      <c r="MN459" s="218"/>
      <c r="MO459" s="218"/>
      <c r="MP459" s="218"/>
      <c r="MQ459" s="218"/>
      <c r="MR459" s="218"/>
      <c r="MS459" s="218"/>
      <c r="MT459" s="218"/>
      <c r="MU459" s="218"/>
      <c r="MV459" s="218"/>
      <c r="MW459" s="218"/>
      <c r="MX459" s="218"/>
      <c r="MY459" s="218"/>
      <c r="MZ459" s="218"/>
      <c r="NA459" s="218"/>
      <c r="NB459" s="218"/>
      <c r="NC459" s="218"/>
      <c r="ND459" s="218"/>
      <c r="NE459" s="218"/>
      <c r="NF459" s="218"/>
      <c r="NG459" s="218"/>
      <c r="NH459" s="218"/>
      <c r="NI459" s="218"/>
      <c r="NJ459" s="218"/>
      <c r="NK459" s="218"/>
      <c r="NL459" s="218"/>
      <c r="NM459" s="218"/>
      <c r="NN459" s="218"/>
      <c r="NO459" s="218"/>
      <c r="NP459" s="218"/>
      <c r="NQ459" s="218"/>
      <c r="NR459" s="218"/>
      <c r="NS459" s="218"/>
      <c r="NT459" s="218"/>
      <c r="NU459" s="218"/>
      <c r="NV459" s="218"/>
      <c r="NW459" s="218"/>
      <c r="NX459" s="218"/>
      <c r="NY459" s="218"/>
      <c r="NZ459" s="218"/>
      <c r="OA459" s="218"/>
      <c r="OB459" s="218"/>
      <c r="OC459" s="218"/>
      <c r="OD459" s="218"/>
      <c r="OE459" s="218"/>
      <c r="OF459" s="218"/>
      <c r="OG459" s="218"/>
      <c r="OH459" s="218"/>
      <c r="OI459" s="218"/>
      <c r="OJ459" s="218"/>
      <c r="OK459" s="218"/>
      <c r="OL459" s="218"/>
      <c r="OM459" s="218"/>
      <c r="ON459" s="218"/>
      <c r="OO459" s="218"/>
      <c r="OP459" s="218"/>
      <c r="OQ459" s="218"/>
      <c r="OR459" s="218"/>
      <c r="OS459" s="218"/>
      <c r="OT459" s="218"/>
      <c r="OU459" s="218"/>
      <c r="OV459" s="218"/>
      <c r="OW459" s="218"/>
      <c r="OX459" s="218"/>
      <c r="OY459" s="218"/>
      <c r="OZ459" s="218"/>
      <c r="PA459" s="218"/>
      <c r="PB459" s="218"/>
      <c r="PC459" s="218"/>
      <c r="PD459" s="218"/>
      <c r="PE459" s="218"/>
    </row>
    <row r="460" spans="1:421" s="472" customFormat="1" ht="16.5" hidden="1">
      <c r="A460" s="677">
        <v>119</v>
      </c>
      <c r="B460" s="321"/>
      <c r="C460" s="321"/>
      <c r="D460" s="321"/>
      <c r="E460" s="321"/>
      <c r="F460" s="321"/>
      <c r="G460" s="321"/>
      <c r="H460" s="321"/>
      <c r="I460" s="322"/>
      <c r="J460" s="321"/>
      <c r="K460" s="320"/>
      <c r="L460" s="319"/>
      <c r="M460" s="321"/>
      <c r="N460" s="321"/>
      <c r="O460" s="465">
        <v>5</v>
      </c>
      <c r="P460" s="321"/>
      <c r="Q460" s="318"/>
      <c r="R460" s="318"/>
      <c r="S460" s="318"/>
      <c r="T460" s="466">
        <f t="shared" si="108"/>
        <v>0</v>
      </c>
      <c r="U460" s="300">
        <f t="shared" si="109"/>
        <v>0</v>
      </c>
      <c r="V460" s="371">
        <f>Discount!$J$36</f>
        <v>0</v>
      </c>
      <c r="W460" s="300">
        <f t="shared" si="110"/>
        <v>0</v>
      </c>
      <c r="X460" s="301">
        <f t="shared" si="111"/>
        <v>0</v>
      </c>
      <c r="Y460" s="467">
        <f t="shared" si="112"/>
        <v>0</v>
      </c>
      <c r="Z460" s="546">
        <f t="shared" si="113"/>
        <v>5</v>
      </c>
      <c r="AA460" s="467">
        <f t="shared" si="114"/>
        <v>0</v>
      </c>
      <c r="AB460" s="468">
        <f t="shared" si="115"/>
        <v>0</v>
      </c>
      <c r="AC460" s="467">
        <f t="shared" si="116"/>
        <v>0</v>
      </c>
      <c r="AD460" s="468"/>
      <c r="AE460" s="550"/>
      <c r="AF460" s="6"/>
      <c r="AG460" s="6"/>
      <c r="AH460" s="6"/>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218"/>
      <c r="BI460" s="218"/>
      <c r="BJ460" s="218"/>
      <c r="BK460" s="218"/>
      <c r="BL460" s="218"/>
      <c r="BM460" s="218"/>
      <c r="BN460" s="218"/>
      <c r="BO460" s="218"/>
      <c r="BP460" s="218"/>
      <c r="BQ460" s="218"/>
      <c r="BR460" s="218"/>
      <c r="BS460" s="218"/>
      <c r="BT460" s="218"/>
      <c r="BU460" s="218"/>
      <c r="BV460" s="218"/>
      <c r="BW460" s="218"/>
      <c r="BX460" s="218"/>
      <c r="BY460" s="218"/>
      <c r="BZ460" s="218"/>
      <c r="CA460" s="218"/>
      <c r="CB460" s="218"/>
      <c r="CC460" s="218"/>
      <c r="CD460" s="218"/>
      <c r="CE460" s="218"/>
      <c r="CF460" s="218"/>
      <c r="CG460" s="218"/>
      <c r="CH460" s="218"/>
      <c r="CI460" s="218"/>
      <c r="CJ460" s="218"/>
      <c r="CK460" s="218"/>
      <c r="CL460" s="218"/>
      <c r="CM460" s="218"/>
      <c r="CN460" s="218"/>
      <c r="CO460" s="218"/>
      <c r="CP460" s="218"/>
      <c r="CQ460" s="218"/>
      <c r="CR460" s="218"/>
      <c r="CS460" s="218"/>
      <c r="CT460" s="218"/>
      <c r="CU460" s="218"/>
      <c r="CV460" s="218"/>
      <c r="CW460" s="218"/>
      <c r="CX460" s="218"/>
      <c r="CY460" s="218"/>
      <c r="CZ460" s="218"/>
      <c r="DA460" s="218"/>
      <c r="DB460" s="218"/>
      <c r="DC460" s="218"/>
      <c r="DD460" s="218"/>
      <c r="DE460" s="218"/>
      <c r="DF460" s="218"/>
      <c r="DG460" s="218"/>
      <c r="DH460" s="218"/>
      <c r="DI460" s="218"/>
      <c r="DJ460" s="218"/>
      <c r="DK460" s="218"/>
      <c r="DL460" s="218"/>
      <c r="DM460" s="218"/>
      <c r="DN460" s="218"/>
      <c r="DO460" s="218"/>
      <c r="DP460" s="218"/>
      <c r="DQ460" s="218"/>
      <c r="DR460" s="218"/>
      <c r="DS460" s="218"/>
      <c r="DT460" s="218"/>
      <c r="DU460" s="218"/>
      <c r="DV460" s="218"/>
      <c r="DW460" s="218"/>
      <c r="DX460" s="218"/>
      <c r="DY460" s="218"/>
      <c r="DZ460" s="218"/>
      <c r="EA460" s="218"/>
      <c r="EB460" s="218"/>
      <c r="EC460" s="218"/>
      <c r="ED460" s="218"/>
      <c r="EE460" s="218"/>
      <c r="EF460" s="218"/>
      <c r="EG460" s="218"/>
      <c r="EH460" s="218"/>
      <c r="EI460" s="218"/>
      <c r="EJ460" s="218"/>
      <c r="EK460" s="218"/>
      <c r="EL460" s="218"/>
      <c r="EM460" s="218"/>
      <c r="EN460" s="218"/>
      <c r="EO460" s="218"/>
      <c r="EP460" s="218"/>
      <c r="EQ460" s="218"/>
      <c r="ER460" s="218"/>
      <c r="ES460" s="218"/>
      <c r="ET460" s="218"/>
      <c r="EU460" s="218"/>
      <c r="EV460" s="218"/>
      <c r="EW460" s="218"/>
      <c r="EX460" s="218"/>
      <c r="EY460" s="218"/>
      <c r="EZ460" s="218"/>
      <c r="FA460" s="218"/>
      <c r="FB460" s="218"/>
      <c r="FC460" s="218"/>
      <c r="FD460" s="218"/>
      <c r="FE460" s="218"/>
      <c r="FF460" s="218"/>
      <c r="FG460" s="218"/>
      <c r="FH460" s="218"/>
      <c r="FI460" s="218"/>
      <c r="FJ460" s="218"/>
      <c r="FK460" s="218"/>
      <c r="FL460" s="218"/>
      <c r="FM460" s="218"/>
      <c r="FN460" s="218"/>
      <c r="FO460" s="218"/>
      <c r="FP460" s="218"/>
      <c r="FQ460" s="218"/>
      <c r="FR460" s="218"/>
      <c r="FS460" s="218"/>
      <c r="FT460" s="218"/>
      <c r="FU460" s="218"/>
      <c r="FV460" s="218"/>
      <c r="FW460" s="218"/>
      <c r="FX460" s="218"/>
      <c r="FY460" s="218"/>
      <c r="FZ460" s="218"/>
      <c r="GA460" s="218"/>
      <c r="GB460" s="218"/>
      <c r="GC460" s="218"/>
      <c r="GD460" s="218"/>
      <c r="GE460" s="218"/>
      <c r="GF460" s="218"/>
      <c r="GG460" s="218"/>
      <c r="GH460" s="218"/>
      <c r="GI460" s="218"/>
      <c r="GJ460" s="218"/>
      <c r="GK460" s="218"/>
      <c r="GL460" s="218"/>
      <c r="GM460" s="218"/>
      <c r="GN460" s="218"/>
      <c r="GO460" s="218"/>
      <c r="GP460" s="218"/>
      <c r="GQ460" s="218"/>
      <c r="GR460" s="218"/>
      <c r="GS460" s="218"/>
      <c r="GT460" s="218"/>
      <c r="GU460" s="218"/>
      <c r="GV460" s="218"/>
      <c r="GW460" s="218"/>
      <c r="GX460" s="218"/>
      <c r="GY460" s="218"/>
      <c r="GZ460" s="218"/>
      <c r="HA460" s="218"/>
      <c r="HB460" s="218"/>
      <c r="HC460" s="218"/>
      <c r="HD460" s="218"/>
      <c r="HE460" s="218"/>
      <c r="HF460" s="218"/>
      <c r="HG460" s="218"/>
      <c r="HH460" s="218"/>
      <c r="HI460" s="218"/>
      <c r="HJ460" s="218"/>
      <c r="HK460" s="218"/>
      <c r="HL460" s="218"/>
      <c r="HM460" s="218"/>
      <c r="HN460" s="218"/>
      <c r="HO460" s="218"/>
      <c r="HP460" s="218"/>
      <c r="HQ460" s="218"/>
      <c r="HR460" s="218"/>
      <c r="HS460" s="218"/>
      <c r="HT460" s="218"/>
      <c r="HU460" s="218"/>
      <c r="HV460" s="218"/>
      <c r="HW460" s="218"/>
      <c r="HX460" s="218"/>
      <c r="HY460" s="218"/>
      <c r="HZ460" s="218"/>
      <c r="IA460" s="218"/>
      <c r="IB460" s="218"/>
      <c r="IC460" s="218"/>
      <c r="ID460" s="218"/>
      <c r="IE460" s="218"/>
      <c r="IF460" s="218"/>
      <c r="IG460" s="218"/>
      <c r="IH460" s="218"/>
      <c r="II460" s="218"/>
      <c r="IJ460" s="218"/>
      <c r="IK460" s="218"/>
      <c r="IL460" s="218"/>
      <c r="IM460" s="218"/>
      <c r="IN460" s="218"/>
      <c r="IO460" s="218"/>
      <c r="IP460" s="218"/>
      <c r="IQ460" s="218"/>
      <c r="IR460" s="218"/>
      <c r="IS460" s="218"/>
      <c r="IT460" s="218"/>
      <c r="IU460" s="218"/>
      <c r="IV460" s="218"/>
      <c r="IW460" s="218"/>
      <c r="IX460" s="218"/>
      <c r="IY460" s="218"/>
      <c r="IZ460" s="218"/>
      <c r="JA460" s="218"/>
      <c r="JB460" s="218"/>
      <c r="JC460" s="218"/>
      <c r="JD460" s="218"/>
      <c r="JE460" s="218"/>
      <c r="JF460" s="218"/>
      <c r="JG460" s="218"/>
      <c r="JH460" s="218"/>
      <c r="JI460" s="218"/>
      <c r="JJ460" s="218"/>
      <c r="JK460" s="218"/>
      <c r="JL460" s="218"/>
      <c r="JM460" s="218"/>
      <c r="JN460" s="218"/>
      <c r="JO460" s="218"/>
      <c r="JP460" s="218"/>
      <c r="JQ460" s="218"/>
      <c r="JR460" s="218"/>
      <c r="JS460" s="218"/>
      <c r="JT460" s="218"/>
      <c r="JU460" s="218"/>
      <c r="JV460" s="218"/>
      <c r="JW460" s="218"/>
      <c r="JX460" s="218"/>
      <c r="JY460" s="218"/>
      <c r="JZ460" s="218"/>
      <c r="KA460" s="218"/>
      <c r="KB460" s="218"/>
      <c r="KC460" s="218"/>
      <c r="KD460" s="218"/>
      <c r="KE460" s="218"/>
      <c r="KF460" s="218"/>
      <c r="KG460" s="218"/>
      <c r="KH460" s="218"/>
      <c r="KI460" s="218"/>
      <c r="KJ460" s="218"/>
      <c r="KK460" s="218"/>
      <c r="KL460" s="218"/>
      <c r="KM460" s="218"/>
      <c r="KN460" s="218"/>
      <c r="KO460" s="218"/>
      <c r="KP460" s="218"/>
      <c r="KQ460" s="218"/>
      <c r="KR460" s="218"/>
      <c r="KS460" s="218"/>
      <c r="KT460" s="218"/>
      <c r="KU460" s="218"/>
      <c r="KV460" s="218"/>
      <c r="KW460" s="218"/>
      <c r="KX460" s="218"/>
      <c r="KY460" s="218"/>
      <c r="KZ460" s="218"/>
      <c r="LA460" s="218"/>
      <c r="LB460" s="218"/>
      <c r="LC460" s="218"/>
      <c r="LD460" s="218"/>
      <c r="LE460" s="218"/>
      <c r="LF460" s="218"/>
      <c r="LG460" s="218"/>
      <c r="LH460" s="218"/>
      <c r="LI460" s="218"/>
      <c r="LJ460" s="218"/>
      <c r="LK460" s="218"/>
      <c r="LL460" s="218"/>
      <c r="LM460" s="218"/>
      <c r="LN460" s="218"/>
      <c r="LO460" s="218"/>
      <c r="LP460" s="218"/>
      <c r="LQ460" s="218"/>
      <c r="LR460" s="218"/>
      <c r="LS460" s="218"/>
      <c r="LT460" s="218"/>
      <c r="LU460" s="218"/>
      <c r="LV460" s="218"/>
      <c r="LW460" s="218"/>
      <c r="LX460" s="218"/>
      <c r="LY460" s="218"/>
      <c r="LZ460" s="218"/>
      <c r="MA460" s="218"/>
      <c r="MB460" s="218"/>
      <c r="MC460" s="218"/>
      <c r="MD460" s="218"/>
      <c r="ME460" s="218"/>
      <c r="MF460" s="218"/>
      <c r="MG460" s="218"/>
      <c r="MH460" s="218"/>
      <c r="MI460" s="218"/>
      <c r="MJ460" s="218"/>
      <c r="MK460" s="218"/>
      <c r="ML460" s="218"/>
      <c r="MM460" s="218"/>
      <c r="MN460" s="218"/>
      <c r="MO460" s="218"/>
      <c r="MP460" s="218"/>
      <c r="MQ460" s="218"/>
      <c r="MR460" s="218"/>
      <c r="MS460" s="218"/>
      <c r="MT460" s="218"/>
      <c r="MU460" s="218"/>
      <c r="MV460" s="218"/>
      <c r="MW460" s="218"/>
      <c r="MX460" s="218"/>
      <c r="MY460" s="218"/>
      <c r="MZ460" s="218"/>
      <c r="NA460" s="218"/>
      <c r="NB460" s="218"/>
      <c r="NC460" s="218"/>
      <c r="ND460" s="218"/>
      <c r="NE460" s="218"/>
      <c r="NF460" s="218"/>
      <c r="NG460" s="218"/>
      <c r="NH460" s="218"/>
      <c r="NI460" s="218"/>
      <c r="NJ460" s="218"/>
      <c r="NK460" s="218"/>
      <c r="NL460" s="218"/>
      <c r="NM460" s="218"/>
      <c r="NN460" s="218"/>
      <c r="NO460" s="218"/>
      <c r="NP460" s="218"/>
      <c r="NQ460" s="218"/>
      <c r="NR460" s="218"/>
      <c r="NS460" s="218"/>
      <c r="NT460" s="218"/>
      <c r="NU460" s="218"/>
      <c r="NV460" s="218"/>
      <c r="NW460" s="218"/>
      <c r="NX460" s="218"/>
      <c r="NY460" s="218"/>
      <c r="NZ460" s="218"/>
      <c r="OA460" s="218"/>
      <c r="OB460" s="218"/>
      <c r="OC460" s="218"/>
      <c r="OD460" s="218"/>
      <c r="OE460" s="218"/>
      <c r="OF460" s="218"/>
      <c r="OG460" s="218"/>
      <c r="OH460" s="218"/>
      <c r="OI460" s="218"/>
      <c r="OJ460" s="218"/>
      <c r="OK460" s="218"/>
      <c r="OL460" s="218"/>
      <c r="OM460" s="218"/>
      <c r="ON460" s="218"/>
      <c r="OO460" s="218"/>
      <c r="OP460" s="218"/>
      <c r="OQ460" s="218"/>
      <c r="OR460" s="218"/>
      <c r="OS460" s="218"/>
      <c r="OT460" s="218"/>
      <c r="OU460" s="218"/>
      <c r="OV460" s="218"/>
      <c r="OW460" s="218"/>
      <c r="OX460" s="218"/>
      <c r="OY460" s="218"/>
      <c r="OZ460" s="218"/>
      <c r="PA460" s="218"/>
      <c r="PB460" s="218"/>
      <c r="PC460" s="218"/>
      <c r="PD460" s="218"/>
      <c r="PE460" s="218"/>
    </row>
    <row r="461" spans="1:421" s="472" customFormat="1" ht="16.5" hidden="1">
      <c r="A461" s="677">
        <v>120</v>
      </c>
      <c r="B461" s="321"/>
      <c r="C461" s="321"/>
      <c r="D461" s="321"/>
      <c r="E461" s="321"/>
      <c r="F461" s="321"/>
      <c r="G461" s="321"/>
      <c r="H461" s="321"/>
      <c r="I461" s="322"/>
      <c r="J461" s="321"/>
      <c r="K461" s="320"/>
      <c r="L461" s="319"/>
      <c r="M461" s="321"/>
      <c r="N461" s="321"/>
      <c r="O461" s="465">
        <v>5</v>
      </c>
      <c r="P461" s="321"/>
      <c r="Q461" s="318"/>
      <c r="R461" s="318"/>
      <c r="S461" s="318"/>
      <c r="T461" s="466">
        <f t="shared" si="108"/>
        <v>0</v>
      </c>
      <c r="U461" s="300">
        <f t="shared" si="109"/>
        <v>0</v>
      </c>
      <c r="V461" s="371">
        <f>Discount!$J$36</f>
        <v>0</v>
      </c>
      <c r="W461" s="300">
        <f t="shared" si="110"/>
        <v>0</v>
      </c>
      <c r="X461" s="301">
        <f t="shared" si="111"/>
        <v>0</v>
      </c>
      <c r="Y461" s="467">
        <f t="shared" si="112"/>
        <v>0</v>
      </c>
      <c r="Z461" s="546">
        <f t="shared" si="113"/>
        <v>5</v>
      </c>
      <c r="AA461" s="467">
        <f t="shared" si="114"/>
        <v>0</v>
      </c>
      <c r="AB461" s="468">
        <f t="shared" si="115"/>
        <v>0</v>
      </c>
      <c r="AC461" s="467">
        <f t="shared" si="116"/>
        <v>0</v>
      </c>
      <c r="AD461" s="468"/>
      <c r="AE461" s="550"/>
      <c r="AF461" s="6"/>
      <c r="AG461" s="6"/>
      <c r="AH461" s="6"/>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218"/>
      <c r="BI461" s="218"/>
      <c r="BJ461" s="218"/>
      <c r="BK461" s="218"/>
      <c r="BL461" s="218"/>
      <c r="BM461" s="218"/>
      <c r="BN461" s="218"/>
      <c r="BO461" s="218"/>
      <c r="BP461" s="218"/>
      <c r="BQ461" s="218"/>
      <c r="BR461" s="218"/>
      <c r="BS461" s="218"/>
      <c r="BT461" s="218"/>
      <c r="BU461" s="218"/>
      <c r="BV461" s="218"/>
      <c r="BW461" s="218"/>
      <c r="BX461" s="218"/>
      <c r="BY461" s="218"/>
      <c r="BZ461" s="218"/>
      <c r="CA461" s="218"/>
      <c r="CB461" s="218"/>
      <c r="CC461" s="218"/>
      <c r="CD461" s="218"/>
      <c r="CE461" s="218"/>
      <c r="CF461" s="218"/>
      <c r="CG461" s="218"/>
      <c r="CH461" s="218"/>
      <c r="CI461" s="218"/>
      <c r="CJ461" s="218"/>
      <c r="CK461" s="218"/>
      <c r="CL461" s="218"/>
      <c r="CM461" s="218"/>
      <c r="CN461" s="218"/>
      <c r="CO461" s="218"/>
      <c r="CP461" s="218"/>
      <c r="CQ461" s="218"/>
      <c r="CR461" s="218"/>
      <c r="CS461" s="218"/>
      <c r="CT461" s="218"/>
      <c r="CU461" s="218"/>
      <c r="CV461" s="218"/>
      <c r="CW461" s="218"/>
      <c r="CX461" s="218"/>
      <c r="CY461" s="218"/>
      <c r="CZ461" s="218"/>
      <c r="DA461" s="218"/>
      <c r="DB461" s="218"/>
      <c r="DC461" s="218"/>
      <c r="DD461" s="218"/>
      <c r="DE461" s="218"/>
      <c r="DF461" s="218"/>
      <c r="DG461" s="218"/>
      <c r="DH461" s="218"/>
      <c r="DI461" s="218"/>
      <c r="DJ461" s="218"/>
      <c r="DK461" s="218"/>
      <c r="DL461" s="218"/>
      <c r="DM461" s="218"/>
      <c r="DN461" s="218"/>
      <c r="DO461" s="218"/>
      <c r="DP461" s="218"/>
      <c r="DQ461" s="218"/>
      <c r="DR461" s="218"/>
      <c r="DS461" s="218"/>
      <c r="DT461" s="218"/>
      <c r="DU461" s="218"/>
      <c r="DV461" s="218"/>
      <c r="DW461" s="218"/>
      <c r="DX461" s="218"/>
      <c r="DY461" s="218"/>
      <c r="DZ461" s="218"/>
      <c r="EA461" s="218"/>
      <c r="EB461" s="218"/>
      <c r="EC461" s="218"/>
      <c r="ED461" s="218"/>
      <c r="EE461" s="218"/>
      <c r="EF461" s="218"/>
      <c r="EG461" s="218"/>
      <c r="EH461" s="218"/>
      <c r="EI461" s="218"/>
      <c r="EJ461" s="218"/>
      <c r="EK461" s="218"/>
      <c r="EL461" s="218"/>
      <c r="EM461" s="218"/>
      <c r="EN461" s="218"/>
      <c r="EO461" s="218"/>
      <c r="EP461" s="218"/>
      <c r="EQ461" s="218"/>
      <c r="ER461" s="218"/>
      <c r="ES461" s="218"/>
      <c r="ET461" s="218"/>
      <c r="EU461" s="218"/>
      <c r="EV461" s="218"/>
      <c r="EW461" s="218"/>
      <c r="EX461" s="218"/>
      <c r="EY461" s="218"/>
      <c r="EZ461" s="218"/>
      <c r="FA461" s="218"/>
      <c r="FB461" s="218"/>
      <c r="FC461" s="218"/>
      <c r="FD461" s="218"/>
      <c r="FE461" s="218"/>
      <c r="FF461" s="218"/>
      <c r="FG461" s="218"/>
      <c r="FH461" s="218"/>
      <c r="FI461" s="218"/>
      <c r="FJ461" s="218"/>
      <c r="FK461" s="218"/>
      <c r="FL461" s="218"/>
      <c r="FM461" s="218"/>
      <c r="FN461" s="218"/>
      <c r="FO461" s="218"/>
      <c r="FP461" s="218"/>
      <c r="FQ461" s="218"/>
      <c r="FR461" s="218"/>
      <c r="FS461" s="218"/>
      <c r="FT461" s="218"/>
      <c r="FU461" s="218"/>
      <c r="FV461" s="218"/>
      <c r="FW461" s="218"/>
      <c r="FX461" s="218"/>
      <c r="FY461" s="218"/>
      <c r="FZ461" s="218"/>
      <c r="GA461" s="218"/>
      <c r="GB461" s="218"/>
      <c r="GC461" s="218"/>
      <c r="GD461" s="218"/>
      <c r="GE461" s="218"/>
      <c r="GF461" s="218"/>
      <c r="GG461" s="218"/>
      <c r="GH461" s="218"/>
      <c r="GI461" s="218"/>
      <c r="GJ461" s="218"/>
      <c r="GK461" s="218"/>
      <c r="GL461" s="218"/>
      <c r="GM461" s="218"/>
      <c r="GN461" s="218"/>
      <c r="GO461" s="218"/>
      <c r="GP461" s="218"/>
      <c r="GQ461" s="218"/>
      <c r="GR461" s="218"/>
      <c r="GS461" s="218"/>
      <c r="GT461" s="218"/>
      <c r="GU461" s="218"/>
      <c r="GV461" s="218"/>
      <c r="GW461" s="218"/>
      <c r="GX461" s="218"/>
      <c r="GY461" s="218"/>
      <c r="GZ461" s="218"/>
      <c r="HA461" s="218"/>
      <c r="HB461" s="218"/>
      <c r="HC461" s="218"/>
      <c r="HD461" s="218"/>
      <c r="HE461" s="218"/>
      <c r="HF461" s="218"/>
      <c r="HG461" s="218"/>
      <c r="HH461" s="218"/>
      <c r="HI461" s="218"/>
      <c r="HJ461" s="218"/>
      <c r="HK461" s="218"/>
      <c r="HL461" s="218"/>
      <c r="HM461" s="218"/>
      <c r="HN461" s="218"/>
      <c r="HO461" s="218"/>
      <c r="HP461" s="218"/>
      <c r="HQ461" s="218"/>
      <c r="HR461" s="218"/>
      <c r="HS461" s="218"/>
      <c r="HT461" s="218"/>
      <c r="HU461" s="218"/>
      <c r="HV461" s="218"/>
      <c r="HW461" s="218"/>
      <c r="HX461" s="218"/>
      <c r="HY461" s="218"/>
      <c r="HZ461" s="218"/>
      <c r="IA461" s="218"/>
      <c r="IB461" s="218"/>
      <c r="IC461" s="218"/>
      <c r="ID461" s="218"/>
      <c r="IE461" s="218"/>
      <c r="IF461" s="218"/>
      <c r="IG461" s="218"/>
      <c r="IH461" s="218"/>
      <c r="II461" s="218"/>
      <c r="IJ461" s="218"/>
      <c r="IK461" s="218"/>
      <c r="IL461" s="218"/>
      <c r="IM461" s="218"/>
      <c r="IN461" s="218"/>
      <c r="IO461" s="218"/>
      <c r="IP461" s="218"/>
      <c r="IQ461" s="218"/>
      <c r="IR461" s="218"/>
      <c r="IS461" s="218"/>
      <c r="IT461" s="218"/>
      <c r="IU461" s="218"/>
      <c r="IV461" s="218"/>
      <c r="IW461" s="218"/>
      <c r="IX461" s="218"/>
      <c r="IY461" s="218"/>
      <c r="IZ461" s="218"/>
      <c r="JA461" s="218"/>
      <c r="JB461" s="218"/>
      <c r="JC461" s="218"/>
      <c r="JD461" s="218"/>
      <c r="JE461" s="218"/>
      <c r="JF461" s="218"/>
      <c r="JG461" s="218"/>
      <c r="JH461" s="218"/>
      <c r="JI461" s="218"/>
      <c r="JJ461" s="218"/>
      <c r="JK461" s="218"/>
      <c r="JL461" s="218"/>
      <c r="JM461" s="218"/>
      <c r="JN461" s="218"/>
      <c r="JO461" s="218"/>
      <c r="JP461" s="218"/>
      <c r="JQ461" s="218"/>
      <c r="JR461" s="218"/>
      <c r="JS461" s="218"/>
      <c r="JT461" s="218"/>
      <c r="JU461" s="218"/>
      <c r="JV461" s="218"/>
      <c r="JW461" s="218"/>
      <c r="JX461" s="218"/>
      <c r="JY461" s="218"/>
      <c r="JZ461" s="218"/>
      <c r="KA461" s="218"/>
      <c r="KB461" s="218"/>
      <c r="KC461" s="218"/>
      <c r="KD461" s="218"/>
      <c r="KE461" s="218"/>
      <c r="KF461" s="218"/>
      <c r="KG461" s="218"/>
      <c r="KH461" s="218"/>
      <c r="KI461" s="218"/>
      <c r="KJ461" s="218"/>
      <c r="KK461" s="218"/>
      <c r="KL461" s="218"/>
      <c r="KM461" s="218"/>
      <c r="KN461" s="218"/>
      <c r="KO461" s="218"/>
      <c r="KP461" s="218"/>
      <c r="KQ461" s="218"/>
      <c r="KR461" s="218"/>
      <c r="KS461" s="218"/>
      <c r="KT461" s="218"/>
      <c r="KU461" s="218"/>
      <c r="KV461" s="218"/>
      <c r="KW461" s="218"/>
      <c r="KX461" s="218"/>
      <c r="KY461" s="218"/>
      <c r="KZ461" s="218"/>
      <c r="LA461" s="218"/>
      <c r="LB461" s="218"/>
      <c r="LC461" s="218"/>
      <c r="LD461" s="218"/>
      <c r="LE461" s="218"/>
      <c r="LF461" s="218"/>
      <c r="LG461" s="218"/>
      <c r="LH461" s="218"/>
      <c r="LI461" s="218"/>
      <c r="LJ461" s="218"/>
      <c r="LK461" s="218"/>
      <c r="LL461" s="218"/>
      <c r="LM461" s="218"/>
      <c r="LN461" s="218"/>
      <c r="LO461" s="218"/>
      <c r="LP461" s="218"/>
      <c r="LQ461" s="218"/>
      <c r="LR461" s="218"/>
      <c r="LS461" s="218"/>
      <c r="LT461" s="218"/>
      <c r="LU461" s="218"/>
      <c r="LV461" s="218"/>
      <c r="LW461" s="218"/>
      <c r="LX461" s="218"/>
      <c r="LY461" s="218"/>
      <c r="LZ461" s="218"/>
      <c r="MA461" s="218"/>
      <c r="MB461" s="218"/>
      <c r="MC461" s="218"/>
      <c r="MD461" s="218"/>
      <c r="ME461" s="218"/>
      <c r="MF461" s="218"/>
      <c r="MG461" s="218"/>
      <c r="MH461" s="218"/>
      <c r="MI461" s="218"/>
      <c r="MJ461" s="218"/>
      <c r="MK461" s="218"/>
      <c r="ML461" s="218"/>
      <c r="MM461" s="218"/>
      <c r="MN461" s="218"/>
      <c r="MO461" s="218"/>
      <c r="MP461" s="218"/>
      <c r="MQ461" s="218"/>
      <c r="MR461" s="218"/>
      <c r="MS461" s="218"/>
      <c r="MT461" s="218"/>
      <c r="MU461" s="218"/>
      <c r="MV461" s="218"/>
      <c r="MW461" s="218"/>
      <c r="MX461" s="218"/>
      <c r="MY461" s="218"/>
      <c r="MZ461" s="218"/>
      <c r="NA461" s="218"/>
      <c r="NB461" s="218"/>
      <c r="NC461" s="218"/>
      <c r="ND461" s="218"/>
      <c r="NE461" s="218"/>
      <c r="NF461" s="218"/>
      <c r="NG461" s="218"/>
      <c r="NH461" s="218"/>
      <c r="NI461" s="218"/>
      <c r="NJ461" s="218"/>
      <c r="NK461" s="218"/>
      <c r="NL461" s="218"/>
      <c r="NM461" s="218"/>
      <c r="NN461" s="218"/>
      <c r="NO461" s="218"/>
      <c r="NP461" s="218"/>
      <c r="NQ461" s="218"/>
      <c r="NR461" s="218"/>
      <c r="NS461" s="218"/>
      <c r="NT461" s="218"/>
      <c r="NU461" s="218"/>
      <c r="NV461" s="218"/>
      <c r="NW461" s="218"/>
      <c r="NX461" s="218"/>
      <c r="NY461" s="218"/>
      <c r="NZ461" s="218"/>
      <c r="OA461" s="218"/>
      <c r="OB461" s="218"/>
      <c r="OC461" s="218"/>
      <c r="OD461" s="218"/>
      <c r="OE461" s="218"/>
      <c r="OF461" s="218"/>
      <c r="OG461" s="218"/>
      <c r="OH461" s="218"/>
      <c r="OI461" s="218"/>
      <c r="OJ461" s="218"/>
      <c r="OK461" s="218"/>
      <c r="OL461" s="218"/>
      <c r="OM461" s="218"/>
      <c r="ON461" s="218"/>
      <c r="OO461" s="218"/>
      <c r="OP461" s="218"/>
      <c r="OQ461" s="218"/>
      <c r="OR461" s="218"/>
      <c r="OS461" s="218"/>
      <c r="OT461" s="218"/>
      <c r="OU461" s="218"/>
      <c r="OV461" s="218"/>
      <c r="OW461" s="218"/>
      <c r="OX461" s="218"/>
      <c r="OY461" s="218"/>
      <c r="OZ461" s="218"/>
      <c r="PA461" s="218"/>
      <c r="PB461" s="218"/>
      <c r="PC461" s="218"/>
      <c r="PD461" s="218"/>
      <c r="PE461" s="218"/>
    </row>
    <row r="462" spans="1:421" s="472" customFormat="1" ht="16.5" hidden="1">
      <c r="A462" s="677">
        <v>121</v>
      </c>
      <c r="B462" s="321"/>
      <c r="C462" s="321"/>
      <c r="D462" s="321"/>
      <c r="E462" s="321"/>
      <c r="F462" s="321"/>
      <c r="G462" s="321"/>
      <c r="H462" s="321"/>
      <c r="I462" s="322"/>
      <c r="J462" s="321"/>
      <c r="K462" s="320"/>
      <c r="L462" s="319"/>
      <c r="M462" s="321"/>
      <c r="N462" s="321"/>
      <c r="O462" s="465">
        <v>5</v>
      </c>
      <c r="P462" s="321"/>
      <c r="Q462" s="318"/>
      <c r="R462" s="318"/>
      <c r="S462" s="318"/>
      <c r="T462" s="466">
        <f t="shared" si="99"/>
        <v>0</v>
      </c>
      <c r="U462" s="300">
        <f t="shared" si="100"/>
        <v>0</v>
      </c>
      <c r="V462" s="371">
        <f>Discount!$J$36</f>
        <v>0</v>
      </c>
      <c r="W462" s="300">
        <f t="shared" si="101"/>
        <v>0</v>
      </c>
      <c r="X462" s="301">
        <f t="shared" si="102"/>
        <v>0</v>
      </c>
      <c r="Y462" s="467">
        <f t="shared" si="103"/>
        <v>0</v>
      </c>
      <c r="Z462" s="546">
        <f t="shared" si="104"/>
        <v>5</v>
      </c>
      <c r="AA462" s="467">
        <f t="shared" si="105"/>
        <v>0</v>
      </c>
      <c r="AB462" s="468">
        <f t="shared" si="106"/>
        <v>0</v>
      </c>
      <c r="AC462" s="467">
        <f t="shared" si="107"/>
        <v>0</v>
      </c>
      <c r="AD462" s="468"/>
      <c r="AE462" s="550"/>
      <c r="AF462" s="6"/>
      <c r="AG462" s="6"/>
      <c r="AH462" s="6"/>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218"/>
      <c r="BI462" s="218"/>
      <c r="BJ462" s="218"/>
      <c r="BK462" s="218"/>
      <c r="BL462" s="218"/>
      <c r="BM462" s="218"/>
      <c r="BN462" s="218"/>
      <c r="BO462" s="218"/>
      <c r="BP462" s="218"/>
      <c r="BQ462" s="218"/>
      <c r="BR462" s="218"/>
      <c r="BS462" s="218"/>
      <c r="BT462" s="218"/>
      <c r="BU462" s="218"/>
      <c r="BV462" s="218"/>
      <c r="BW462" s="218"/>
      <c r="BX462" s="218"/>
      <c r="BY462" s="218"/>
      <c r="BZ462" s="218"/>
      <c r="CA462" s="218"/>
      <c r="CB462" s="218"/>
      <c r="CC462" s="218"/>
      <c r="CD462" s="218"/>
      <c r="CE462" s="218"/>
      <c r="CF462" s="218"/>
      <c r="CG462" s="218"/>
      <c r="CH462" s="218"/>
      <c r="CI462" s="218"/>
      <c r="CJ462" s="218"/>
      <c r="CK462" s="218"/>
      <c r="CL462" s="218"/>
      <c r="CM462" s="218"/>
      <c r="CN462" s="218"/>
      <c r="CO462" s="218"/>
      <c r="CP462" s="218"/>
      <c r="CQ462" s="218"/>
      <c r="CR462" s="218"/>
      <c r="CS462" s="218"/>
      <c r="CT462" s="218"/>
      <c r="CU462" s="218"/>
      <c r="CV462" s="218"/>
      <c r="CW462" s="218"/>
      <c r="CX462" s="218"/>
      <c r="CY462" s="218"/>
      <c r="CZ462" s="218"/>
      <c r="DA462" s="218"/>
      <c r="DB462" s="218"/>
      <c r="DC462" s="218"/>
      <c r="DD462" s="218"/>
      <c r="DE462" s="218"/>
      <c r="DF462" s="218"/>
      <c r="DG462" s="218"/>
      <c r="DH462" s="218"/>
      <c r="DI462" s="218"/>
      <c r="DJ462" s="218"/>
      <c r="DK462" s="218"/>
      <c r="DL462" s="218"/>
      <c r="DM462" s="218"/>
      <c r="DN462" s="218"/>
      <c r="DO462" s="218"/>
      <c r="DP462" s="218"/>
      <c r="DQ462" s="218"/>
      <c r="DR462" s="218"/>
      <c r="DS462" s="218"/>
      <c r="DT462" s="218"/>
      <c r="DU462" s="218"/>
      <c r="DV462" s="218"/>
      <c r="DW462" s="218"/>
      <c r="DX462" s="218"/>
      <c r="DY462" s="218"/>
      <c r="DZ462" s="218"/>
      <c r="EA462" s="218"/>
      <c r="EB462" s="218"/>
      <c r="EC462" s="218"/>
      <c r="ED462" s="218"/>
      <c r="EE462" s="218"/>
      <c r="EF462" s="218"/>
      <c r="EG462" s="218"/>
      <c r="EH462" s="218"/>
      <c r="EI462" s="218"/>
      <c r="EJ462" s="218"/>
      <c r="EK462" s="218"/>
      <c r="EL462" s="218"/>
      <c r="EM462" s="218"/>
      <c r="EN462" s="218"/>
      <c r="EO462" s="218"/>
      <c r="EP462" s="218"/>
      <c r="EQ462" s="218"/>
      <c r="ER462" s="218"/>
      <c r="ES462" s="218"/>
      <c r="ET462" s="218"/>
      <c r="EU462" s="218"/>
      <c r="EV462" s="218"/>
      <c r="EW462" s="218"/>
      <c r="EX462" s="218"/>
      <c r="EY462" s="218"/>
      <c r="EZ462" s="218"/>
      <c r="FA462" s="218"/>
      <c r="FB462" s="218"/>
      <c r="FC462" s="218"/>
      <c r="FD462" s="218"/>
      <c r="FE462" s="218"/>
      <c r="FF462" s="218"/>
      <c r="FG462" s="218"/>
      <c r="FH462" s="218"/>
      <c r="FI462" s="218"/>
      <c r="FJ462" s="218"/>
      <c r="FK462" s="218"/>
      <c r="FL462" s="218"/>
      <c r="FM462" s="218"/>
      <c r="FN462" s="218"/>
      <c r="FO462" s="218"/>
      <c r="FP462" s="218"/>
      <c r="FQ462" s="218"/>
      <c r="FR462" s="218"/>
      <c r="FS462" s="218"/>
      <c r="FT462" s="218"/>
      <c r="FU462" s="218"/>
      <c r="FV462" s="218"/>
      <c r="FW462" s="218"/>
      <c r="FX462" s="218"/>
      <c r="FY462" s="218"/>
      <c r="FZ462" s="218"/>
      <c r="GA462" s="218"/>
      <c r="GB462" s="218"/>
      <c r="GC462" s="218"/>
      <c r="GD462" s="218"/>
      <c r="GE462" s="218"/>
      <c r="GF462" s="218"/>
      <c r="GG462" s="218"/>
      <c r="GH462" s="218"/>
      <c r="GI462" s="218"/>
      <c r="GJ462" s="218"/>
      <c r="GK462" s="218"/>
      <c r="GL462" s="218"/>
      <c r="GM462" s="218"/>
      <c r="GN462" s="218"/>
      <c r="GO462" s="218"/>
      <c r="GP462" s="218"/>
      <c r="GQ462" s="218"/>
      <c r="GR462" s="218"/>
      <c r="GS462" s="218"/>
      <c r="GT462" s="218"/>
      <c r="GU462" s="218"/>
      <c r="GV462" s="218"/>
      <c r="GW462" s="218"/>
      <c r="GX462" s="218"/>
      <c r="GY462" s="218"/>
      <c r="GZ462" s="218"/>
      <c r="HA462" s="218"/>
      <c r="HB462" s="218"/>
      <c r="HC462" s="218"/>
      <c r="HD462" s="218"/>
      <c r="HE462" s="218"/>
      <c r="HF462" s="218"/>
      <c r="HG462" s="218"/>
      <c r="HH462" s="218"/>
      <c r="HI462" s="218"/>
      <c r="HJ462" s="218"/>
      <c r="HK462" s="218"/>
      <c r="HL462" s="218"/>
      <c r="HM462" s="218"/>
      <c r="HN462" s="218"/>
      <c r="HO462" s="218"/>
      <c r="HP462" s="218"/>
      <c r="HQ462" s="218"/>
      <c r="HR462" s="218"/>
      <c r="HS462" s="218"/>
      <c r="HT462" s="218"/>
      <c r="HU462" s="218"/>
      <c r="HV462" s="218"/>
      <c r="HW462" s="218"/>
      <c r="HX462" s="218"/>
      <c r="HY462" s="218"/>
      <c r="HZ462" s="218"/>
      <c r="IA462" s="218"/>
      <c r="IB462" s="218"/>
      <c r="IC462" s="218"/>
      <c r="ID462" s="218"/>
      <c r="IE462" s="218"/>
      <c r="IF462" s="218"/>
      <c r="IG462" s="218"/>
      <c r="IH462" s="218"/>
      <c r="II462" s="218"/>
      <c r="IJ462" s="218"/>
      <c r="IK462" s="218"/>
      <c r="IL462" s="218"/>
      <c r="IM462" s="218"/>
      <c r="IN462" s="218"/>
      <c r="IO462" s="218"/>
      <c r="IP462" s="218"/>
      <c r="IQ462" s="218"/>
      <c r="IR462" s="218"/>
      <c r="IS462" s="218"/>
      <c r="IT462" s="218"/>
      <c r="IU462" s="218"/>
      <c r="IV462" s="218"/>
      <c r="IW462" s="218"/>
      <c r="IX462" s="218"/>
      <c r="IY462" s="218"/>
      <c r="IZ462" s="218"/>
      <c r="JA462" s="218"/>
      <c r="JB462" s="218"/>
      <c r="JC462" s="218"/>
      <c r="JD462" s="218"/>
      <c r="JE462" s="218"/>
      <c r="JF462" s="218"/>
      <c r="JG462" s="218"/>
      <c r="JH462" s="218"/>
      <c r="JI462" s="218"/>
      <c r="JJ462" s="218"/>
      <c r="JK462" s="218"/>
      <c r="JL462" s="218"/>
      <c r="JM462" s="218"/>
      <c r="JN462" s="218"/>
      <c r="JO462" s="218"/>
      <c r="JP462" s="218"/>
      <c r="JQ462" s="218"/>
      <c r="JR462" s="218"/>
      <c r="JS462" s="218"/>
      <c r="JT462" s="218"/>
      <c r="JU462" s="218"/>
      <c r="JV462" s="218"/>
      <c r="JW462" s="218"/>
      <c r="JX462" s="218"/>
      <c r="JY462" s="218"/>
      <c r="JZ462" s="218"/>
      <c r="KA462" s="218"/>
      <c r="KB462" s="218"/>
      <c r="KC462" s="218"/>
      <c r="KD462" s="218"/>
      <c r="KE462" s="218"/>
      <c r="KF462" s="218"/>
      <c r="KG462" s="218"/>
      <c r="KH462" s="218"/>
      <c r="KI462" s="218"/>
      <c r="KJ462" s="218"/>
      <c r="KK462" s="218"/>
      <c r="KL462" s="218"/>
      <c r="KM462" s="218"/>
      <c r="KN462" s="218"/>
      <c r="KO462" s="218"/>
      <c r="KP462" s="218"/>
      <c r="KQ462" s="218"/>
      <c r="KR462" s="218"/>
      <c r="KS462" s="218"/>
      <c r="KT462" s="218"/>
      <c r="KU462" s="218"/>
      <c r="KV462" s="218"/>
      <c r="KW462" s="218"/>
      <c r="KX462" s="218"/>
      <c r="KY462" s="218"/>
      <c r="KZ462" s="218"/>
      <c r="LA462" s="218"/>
      <c r="LB462" s="218"/>
      <c r="LC462" s="218"/>
      <c r="LD462" s="218"/>
      <c r="LE462" s="218"/>
      <c r="LF462" s="218"/>
      <c r="LG462" s="218"/>
      <c r="LH462" s="218"/>
      <c r="LI462" s="218"/>
      <c r="LJ462" s="218"/>
      <c r="LK462" s="218"/>
      <c r="LL462" s="218"/>
      <c r="LM462" s="218"/>
      <c r="LN462" s="218"/>
      <c r="LO462" s="218"/>
      <c r="LP462" s="218"/>
      <c r="LQ462" s="218"/>
      <c r="LR462" s="218"/>
      <c r="LS462" s="218"/>
      <c r="LT462" s="218"/>
      <c r="LU462" s="218"/>
      <c r="LV462" s="218"/>
      <c r="LW462" s="218"/>
      <c r="LX462" s="218"/>
      <c r="LY462" s="218"/>
      <c r="LZ462" s="218"/>
      <c r="MA462" s="218"/>
      <c r="MB462" s="218"/>
      <c r="MC462" s="218"/>
      <c r="MD462" s="218"/>
      <c r="ME462" s="218"/>
      <c r="MF462" s="218"/>
      <c r="MG462" s="218"/>
      <c r="MH462" s="218"/>
      <c r="MI462" s="218"/>
      <c r="MJ462" s="218"/>
      <c r="MK462" s="218"/>
      <c r="ML462" s="218"/>
      <c r="MM462" s="218"/>
      <c r="MN462" s="218"/>
      <c r="MO462" s="218"/>
      <c r="MP462" s="218"/>
      <c r="MQ462" s="218"/>
      <c r="MR462" s="218"/>
      <c r="MS462" s="218"/>
      <c r="MT462" s="218"/>
      <c r="MU462" s="218"/>
      <c r="MV462" s="218"/>
      <c r="MW462" s="218"/>
      <c r="MX462" s="218"/>
      <c r="MY462" s="218"/>
      <c r="MZ462" s="218"/>
      <c r="NA462" s="218"/>
      <c r="NB462" s="218"/>
      <c r="NC462" s="218"/>
      <c r="ND462" s="218"/>
      <c r="NE462" s="218"/>
      <c r="NF462" s="218"/>
      <c r="NG462" s="218"/>
      <c r="NH462" s="218"/>
      <c r="NI462" s="218"/>
      <c r="NJ462" s="218"/>
      <c r="NK462" s="218"/>
      <c r="NL462" s="218"/>
      <c r="NM462" s="218"/>
      <c r="NN462" s="218"/>
      <c r="NO462" s="218"/>
      <c r="NP462" s="218"/>
      <c r="NQ462" s="218"/>
      <c r="NR462" s="218"/>
      <c r="NS462" s="218"/>
      <c r="NT462" s="218"/>
      <c r="NU462" s="218"/>
      <c r="NV462" s="218"/>
      <c r="NW462" s="218"/>
      <c r="NX462" s="218"/>
      <c r="NY462" s="218"/>
      <c r="NZ462" s="218"/>
      <c r="OA462" s="218"/>
      <c r="OB462" s="218"/>
      <c r="OC462" s="218"/>
      <c r="OD462" s="218"/>
      <c r="OE462" s="218"/>
      <c r="OF462" s="218"/>
      <c r="OG462" s="218"/>
      <c r="OH462" s="218"/>
      <c r="OI462" s="218"/>
      <c r="OJ462" s="218"/>
      <c r="OK462" s="218"/>
      <c r="OL462" s="218"/>
      <c r="OM462" s="218"/>
      <c r="ON462" s="218"/>
      <c r="OO462" s="218"/>
      <c r="OP462" s="218"/>
      <c r="OQ462" s="218"/>
      <c r="OR462" s="218"/>
      <c r="OS462" s="218"/>
      <c r="OT462" s="218"/>
      <c r="OU462" s="218"/>
      <c r="OV462" s="218"/>
      <c r="OW462" s="218"/>
      <c r="OX462" s="218"/>
      <c r="OY462" s="218"/>
      <c r="OZ462" s="218"/>
      <c r="PA462" s="218"/>
      <c r="PB462" s="218"/>
      <c r="PC462" s="218"/>
      <c r="PD462" s="218"/>
      <c r="PE462" s="218"/>
    </row>
    <row r="463" spans="1:421" s="472" customFormat="1" ht="16.5" hidden="1">
      <c r="A463" s="677">
        <v>122</v>
      </c>
      <c r="B463" s="321"/>
      <c r="C463" s="321"/>
      <c r="D463" s="321"/>
      <c r="E463" s="321"/>
      <c r="F463" s="321"/>
      <c r="G463" s="321"/>
      <c r="H463" s="321"/>
      <c r="I463" s="322"/>
      <c r="J463" s="321"/>
      <c r="K463" s="320"/>
      <c r="L463" s="319"/>
      <c r="M463" s="321"/>
      <c r="N463" s="321"/>
      <c r="O463" s="465">
        <v>5</v>
      </c>
      <c r="P463" s="321"/>
      <c r="Q463" s="318"/>
      <c r="R463" s="318"/>
      <c r="S463" s="318"/>
      <c r="T463" s="466">
        <f t="shared" si="99"/>
        <v>0</v>
      </c>
      <c r="U463" s="300">
        <f t="shared" si="100"/>
        <v>0</v>
      </c>
      <c r="V463" s="371">
        <f>Discount!$J$36</f>
        <v>0</v>
      </c>
      <c r="W463" s="300">
        <f t="shared" si="101"/>
        <v>0</v>
      </c>
      <c r="X463" s="301">
        <f t="shared" si="102"/>
        <v>0</v>
      </c>
      <c r="Y463" s="467">
        <f t="shared" si="103"/>
        <v>0</v>
      </c>
      <c r="Z463" s="546">
        <f t="shared" si="104"/>
        <v>5</v>
      </c>
      <c r="AA463" s="467">
        <f t="shared" si="105"/>
        <v>0</v>
      </c>
      <c r="AB463" s="468">
        <f t="shared" si="106"/>
        <v>0</v>
      </c>
      <c r="AC463" s="467">
        <f t="shared" si="107"/>
        <v>0</v>
      </c>
      <c r="AD463" s="468"/>
      <c r="AE463" s="550"/>
      <c r="AF463" s="6"/>
      <c r="AG463" s="6"/>
      <c r="AH463" s="6"/>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218"/>
      <c r="BI463" s="218"/>
      <c r="BJ463" s="218"/>
      <c r="BK463" s="218"/>
      <c r="BL463" s="218"/>
      <c r="BM463" s="218"/>
      <c r="BN463" s="218"/>
      <c r="BO463" s="218"/>
      <c r="BP463" s="218"/>
      <c r="BQ463" s="218"/>
      <c r="BR463" s="218"/>
      <c r="BS463" s="218"/>
      <c r="BT463" s="218"/>
      <c r="BU463" s="218"/>
      <c r="BV463" s="218"/>
      <c r="BW463" s="218"/>
      <c r="BX463" s="218"/>
      <c r="BY463" s="218"/>
      <c r="BZ463" s="218"/>
      <c r="CA463" s="218"/>
      <c r="CB463" s="218"/>
      <c r="CC463" s="218"/>
      <c r="CD463" s="218"/>
      <c r="CE463" s="218"/>
      <c r="CF463" s="218"/>
      <c r="CG463" s="218"/>
      <c r="CH463" s="218"/>
      <c r="CI463" s="218"/>
      <c r="CJ463" s="218"/>
      <c r="CK463" s="218"/>
      <c r="CL463" s="218"/>
      <c r="CM463" s="218"/>
      <c r="CN463" s="218"/>
      <c r="CO463" s="218"/>
      <c r="CP463" s="218"/>
      <c r="CQ463" s="218"/>
      <c r="CR463" s="218"/>
      <c r="CS463" s="218"/>
      <c r="CT463" s="218"/>
      <c r="CU463" s="218"/>
      <c r="CV463" s="218"/>
      <c r="CW463" s="218"/>
      <c r="CX463" s="218"/>
      <c r="CY463" s="218"/>
      <c r="CZ463" s="218"/>
      <c r="DA463" s="218"/>
      <c r="DB463" s="218"/>
      <c r="DC463" s="218"/>
      <c r="DD463" s="218"/>
      <c r="DE463" s="218"/>
      <c r="DF463" s="218"/>
      <c r="DG463" s="218"/>
      <c r="DH463" s="218"/>
      <c r="DI463" s="218"/>
      <c r="DJ463" s="218"/>
      <c r="DK463" s="218"/>
      <c r="DL463" s="218"/>
      <c r="DM463" s="218"/>
      <c r="DN463" s="218"/>
      <c r="DO463" s="218"/>
      <c r="DP463" s="218"/>
      <c r="DQ463" s="218"/>
      <c r="DR463" s="218"/>
      <c r="DS463" s="218"/>
      <c r="DT463" s="218"/>
      <c r="DU463" s="218"/>
      <c r="DV463" s="218"/>
      <c r="DW463" s="218"/>
      <c r="DX463" s="218"/>
      <c r="DY463" s="218"/>
      <c r="DZ463" s="218"/>
      <c r="EA463" s="218"/>
      <c r="EB463" s="218"/>
      <c r="EC463" s="218"/>
      <c r="ED463" s="218"/>
      <c r="EE463" s="218"/>
      <c r="EF463" s="218"/>
      <c r="EG463" s="218"/>
      <c r="EH463" s="218"/>
      <c r="EI463" s="218"/>
      <c r="EJ463" s="218"/>
      <c r="EK463" s="218"/>
      <c r="EL463" s="218"/>
      <c r="EM463" s="218"/>
      <c r="EN463" s="218"/>
      <c r="EO463" s="218"/>
      <c r="EP463" s="218"/>
      <c r="EQ463" s="218"/>
      <c r="ER463" s="218"/>
      <c r="ES463" s="218"/>
      <c r="ET463" s="218"/>
      <c r="EU463" s="218"/>
      <c r="EV463" s="218"/>
      <c r="EW463" s="218"/>
      <c r="EX463" s="218"/>
      <c r="EY463" s="218"/>
      <c r="EZ463" s="218"/>
      <c r="FA463" s="218"/>
      <c r="FB463" s="218"/>
      <c r="FC463" s="218"/>
      <c r="FD463" s="218"/>
      <c r="FE463" s="218"/>
      <c r="FF463" s="218"/>
      <c r="FG463" s="218"/>
      <c r="FH463" s="218"/>
      <c r="FI463" s="218"/>
      <c r="FJ463" s="218"/>
      <c r="FK463" s="218"/>
      <c r="FL463" s="218"/>
      <c r="FM463" s="218"/>
      <c r="FN463" s="218"/>
      <c r="FO463" s="218"/>
      <c r="FP463" s="218"/>
      <c r="FQ463" s="218"/>
      <c r="FR463" s="218"/>
      <c r="FS463" s="218"/>
      <c r="FT463" s="218"/>
      <c r="FU463" s="218"/>
      <c r="FV463" s="218"/>
      <c r="FW463" s="218"/>
      <c r="FX463" s="218"/>
      <c r="FY463" s="218"/>
      <c r="FZ463" s="218"/>
      <c r="GA463" s="218"/>
      <c r="GB463" s="218"/>
      <c r="GC463" s="218"/>
      <c r="GD463" s="218"/>
      <c r="GE463" s="218"/>
      <c r="GF463" s="218"/>
      <c r="GG463" s="218"/>
      <c r="GH463" s="218"/>
      <c r="GI463" s="218"/>
      <c r="GJ463" s="218"/>
      <c r="GK463" s="218"/>
      <c r="GL463" s="218"/>
      <c r="GM463" s="218"/>
      <c r="GN463" s="218"/>
      <c r="GO463" s="218"/>
      <c r="GP463" s="218"/>
      <c r="GQ463" s="218"/>
      <c r="GR463" s="218"/>
      <c r="GS463" s="218"/>
      <c r="GT463" s="218"/>
      <c r="GU463" s="218"/>
      <c r="GV463" s="218"/>
      <c r="GW463" s="218"/>
      <c r="GX463" s="218"/>
      <c r="GY463" s="218"/>
      <c r="GZ463" s="218"/>
      <c r="HA463" s="218"/>
      <c r="HB463" s="218"/>
      <c r="HC463" s="218"/>
      <c r="HD463" s="218"/>
      <c r="HE463" s="218"/>
      <c r="HF463" s="218"/>
      <c r="HG463" s="218"/>
      <c r="HH463" s="218"/>
      <c r="HI463" s="218"/>
      <c r="HJ463" s="218"/>
      <c r="HK463" s="218"/>
      <c r="HL463" s="218"/>
      <c r="HM463" s="218"/>
      <c r="HN463" s="218"/>
      <c r="HO463" s="218"/>
      <c r="HP463" s="218"/>
      <c r="HQ463" s="218"/>
      <c r="HR463" s="218"/>
      <c r="HS463" s="218"/>
      <c r="HT463" s="218"/>
      <c r="HU463" s="218"/>
      <c r="HV463" s="218"/>
      <c r="HW463" s="218"/>
      <c r="HX463" s="218"/>
      <c r="HY463" s="218"/>
      <c r="HZ463" s="218"/>
      <c r="IA463" s="218"/>
      <c r="IB463" s="218"/>
      <c r="IC463" s="218"/>
      <c r="ID463" s="218"/>
      <c r="IE463" s="218"/>
      <c r="IF463" s="218"/>
      <c r="IG463" s="218"/>
      <c r="IH463" s="218"/>
      <c r="II463" s="218"/>
      <c r="IJ463" s="218"/>
      <c r="IK463" s="218"/>
      <c r="IL463" s="218"/>
      <c r="IM463" s="218"/>
      <c r="IN463" s="218"/>
      <c r="IO463" s="218"/>
      <c r="IP463" s="218"/>
      <c r="IQ463" s="218"/>
      <c r="IR463" s="218"/>
      <c r="IS463" s="218"/>
      <c r="IT463" s="218"/>
      <c r="IU463" s="218"/>
      <c r="IV463" s="218"/>
      <c r="IW463" s="218"/>
      <c r="IX463" s="218"/>
      <c r="IY463" s="218"/>
      <c r="IZ463" s="218"/>
      <c r="JA463" s="218"/>
      <c r="JB463" s="218"/>
      <c r="JC463" s="218"/>
      <c r="JD463" s="218"/>
      <c r="JE463" s="218"/>
      <c r="JF463" s="218"/>
      <c r="JG463" s="218"/>
      <c r="JH463" s="218"/>
      <c r="JI463" s="218"/>
      <c r="JJ463" s="218"/>
      <c r="JK463" s="218"/>
      <c r="JL463" s="218"/>
      <c r="JM463" s="218"/>
      <c r="JN463" s="218"/>
      <c r="JO463" s="218"/>
      <c r="JP463" s="218"/>
      <c r="JQ463" s="218"/>
      <c r="JR463" s="218"/>
      <c r="JS463" s="218"/>
      <c r="JT463" s="218"/>
      <c r="JU463" s="218"/>
      <c r="JV463" s="218"/>
      <c r="JW463" s="218"/>
      <c r="JX463" s="218"/>
      <c r="JY463" s="218"/>
      <c r="JZ463" s="218"/>
      <c r="KA463" s="218"/>
      <c r="KB463" s="218"/>
      <c r="KC463" s="218"/>
      <c r="KD463" s="218"/>
      <c r="KE463" s="218"/>
      <c r="KF463" s="218"/>
      <c r="KG463" s="218"/>
      <c r="KH463" s="218"/>
      <c r="KI463" s="218"/>
      <c r="KJ463" s="218"/>
      <c r="KK463" s="218"/>
      <c r="KL463" s="218"/>
      <c r="KM463" s="218"/>
      <c r="KN463" s="218"/>
      <c r="KO463" s="218"/>
      <c r="KP463" s="218"/>
      <c r="KQ463" s="218"/>
      <c r="KR463" s="218"/>
      <c r="KS463" s="218"/>
      <c r="KT463" s="218"/>
      <c r="KU463" s="218"/>
      <c r="KV463" s="218"/>
      <c r="KW463" s="218"/>
      <c r="KX463" s="218"/>
      <c r="KY463" s="218"/>
      <c r="KZ463" s="218"/>
      <c r="LA463" s="218"/>
      <c r="LB463" s="218"/>
      <c r="LC463" s="218"/>
      <c r="LD463" s="218"/>
      <c r="LE463" s="218"/>
      <c r="LF463" s="218"/>
      <c r="LG463" s="218"/>
      <c r="LH463" s="218"/>
      <c r="LI463" s="218"/>
      <c r="LJ463" s="218"/>
      <c r="LK463" s="218"/>
      <c r="LL463" s="218"/>
      <c r="LM463" s="218"/>
      <c r="LN463" s="218"/>
      <c r="LO463" s="218"/>
      <c r="LP463" s="218"/>
      <c r="LQ463" s="218"/>
      <c r="LR463" s="218"/>
      <c r="LS463" s="218"/>
      <c r="LT463" s="218"/>
      <c r="LU463" s="218"/>
      <c r="LV463" s="218"/>
      <c r="LW463" s="218"/>
      <c r="LX463" s="218"/>
      <c r="LY463" s="218"/>
      <c r="LZ463" s="218"/>
      <c r="MA463" s="218"/>
      <c r="MB463" s="218"/>
      <c r="MC463" s="218"/>
      <c r="MD463" s="218"/>
      <c r="ME463" s="218"/>
      <c r="MF463" s="218"/>
      <c r="MG463" s="218"/>
      <c r="MH463" s="218"/>
      <c r="MI463" s="218"/>
      <c r="MJ463" s="218"/>
      <c r="MK463" s="218"/>
      <c r="ML463" s="218"/>
      <c r="MM463" s="218"/>
      <c r="MN463" s="218"/>
      <c r="MO463" s="218"/>
      <c r="MP463" s="218"/>
      <c r="MQ463" s="218"/>
      <c r="MR463" s="218"/>
      <c r="MS463" s="218"/>
      <c r="MT463" s="218"/>
      <c r="MU463" s="218"/>
      <c r="MV463" s="218"/>
      <c r="MW463" s="218"/>
      <c r="MX463" s="218"/>
      <c r="MY463" s="218"/>
      <c r="MZ463" s="218"/>
      <c r="NA463" s="218"/>
      <c r="NB463" s="218"/>
      <c r="NC463" s="218"/>
      <c r="ND463" s="218"/>
      <c r="NE463" s="218"/>
      <c r="NF463" s="218"/>
      <c r="NG463" s="218"/>
      <c r="NH463" s="218"/>
      <c r="NI463" s="218"/>
      <c r="NJ463" s="218"/>
      <c r="NK463" s="218"/>
      <c r="NL463" s="218"/>
      <c r="NM463" s="218"/>
      <c r="NN463" s="218"/>
      <c r="NO463" s="218"/>
      <c r="NP463" s="218"/>
      <c r="NQ463" s="218"/>
      <c r="NR463" s="218"/>
      <c r="NS463" s="218"/>
      <c r="NT463" s="218"/>
      <c r="NU463" s="218"/>
      <c r="NV463" s="218"/>
      <c r="NW463" s="218"/>
      <c r="NX463" s="218"/>
      <c r="NY463" s="218"/>
      <c r="NZ463" s="218"/>
      <c r="OA463" s="218"/>
      <c r="OB463" s="218"/>
      <c r="OC463" s="218"/>
      <c r="OD463" s="218"/>
      <c r="OE463" s="218"/>
      <c r="OF463" s="218"/>
      <c r="OG463" s="218"/>
      <c r="OH463" s="218"/>
      <c r="OI463" s="218"/>
      <c r="OJ463" s="218"/>
      <c r="OK463" s="218"/>
      <c r="OL463" s="218"/>
      <c r="OM463" s="218"/>
      <c r="ON463" s="218"/>
      <c r="OO463" s="218"/>
      <c r="OP463" s="218"/>
      <c r="OQ463" s="218"/>
      <c r="OR463" s="218"/>
      <c r="OS463" s="218"/>
      <c r="OT463" s="218"/>
      <c r="OU463" s="218"/>
      <c r="OV463" s="218"/>
      <c r="OW463" s="218"/>
      <c r="OX463" s="218"/>
      <c r="OY463" s="218"/>
      <c r="OZ463" s="218"/>
      <c r="PA463" s="218"/>
      <c r="PB463" s="218"/>
      <c r="PC463" s="218"/>
      <c r="PD463" s="218"/>
      <c r="PE463" s="218"/>
    </row>
    <row r="464" spans="1:421" s="472" customFormat="1" ht="16.5" hidden="1">
      <c r="A464" s="677">
        <v>123</v>
      </c>
      <c r="B464" s="321"/>
      <c r="C464" s="321"/>
      <c r="D464" s="321"/>
      <c r="E464" s="321"/>
      <c r="F464" s="321"/>
      <c r="G464" s="321"/>
      <c r="H464" s="321"/>
      <c r="I464" s="322"/>
      <c r="J464" s="321"/>
      <c r="K464" s="320"/>
      <c r="L464" s="319"/>
      <c r="M464" s="321"/>
      <c r="N464" s="321"/>
      <c r="O464" s="465">
        <v>5</v>
      </c>
      <c r="P464" s="321"/>
      <c r="Q464" s="318"/>
      <c r="R464" s="318"/>
      <c r="S464" s="318"/>
      <c r="T464" s="466">
        <f t="shared" si="99"/>
        <v>0</v>
      </c>
      <c r="U464" s="300">
        <f t="shared" si="100"/>
        <v>0</v>
      </c>
      <c r="V464" s="371">
        <f>Discount!$J$36</f>
        <v>0</v>
      </c>
      <c r="W464" s="300">
        <f t="shared" si="101"/>
        <v>0</v>
      </c>
      <c r="X464" s="301">
        <f t="shared" si="102"/>
        <v>0</v>
      </c>
      <c r="Y464" s="467">
        <f t="shared" si="103"/>
        <v>0</v>
      </c>
      <c r="Z464" s="546">
        <f t="shared" si="104"/>
        <v>5</v>
      </c>
      <c r="AA464" s="467">
        <f t="shared" si="105"/>
        <v>0</v>
      </c>
      <c r="AB464" s="468">
        <f t="shared" si="106"/>
        <v>0</v>
      </c>
      <c r="AC464" s="467">
        <f t="shared" si="107"/>
        <v>0</v>
      </c>
      <c r="AD464" s="468"/>
      <c r="AE464" s="550"/>
      <c r="AF464" s="6"/>
      <c r="AG464" s="6"/>
      <c r="AH464" s="6"/>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218"/>
      <c r="BI464" s="218"/>
      <c r="BJ464" s="218"/>
      <c r="BK464" s="218"/>
      <c r="BL464" s="218"/>
      <c r="BM464" s="218"/>
      <c r="BN464" s="218"/>
      <c r="BO464" s="218"/>
      <c r="BP464" s="218"/>
      <c r="BQ464" s="218"/>
      <c r="BR464" s="218"/>
      <c r="BS464" s="218"/>
      <c r="BT464" s="218"/>
      <c r="BU464" s="218"/>
      <c r="BV464" s="218"/>
      <c r="BW464" s="218"/>
      <c r="BX464" s="218"/>
      <c r="BY464" s="218"/>
      <c r="BZ464" s="218"/>
      <c r="CA464" s="218"/>
      <c r="CB464" s="218"/>
      <c r="CC464" s="218"/>
      <c r="CD464" s="218"/>
      <c r="CE464" s="218"/>
      <c r="CF464" s="218"/>
      <c r="CG464" s="218"/>
      <c r="CH464" s="218"/>
      <c r="CI464" s="218"/>
      <c r="CJ464" s="218"/>
      <c r="CK464" s="218"/>
      <c r="CL464" s="218"/>
      <c r="CM464" s="218"/>
      <c r="CN464" s="218"/>
      <c r="CO464" s="218"/>
      <c r="CP464" s="218"/>
      <c r="CQ464" s="218"/>
      <c r="CR464" s="218"/>
      <c r="CS464" s="218"/>
      <c r="CT464" s="218"/>
      <c r="CU464" s="218"/>
      <c r="CV464" s="218"/>
      <c r="CW464" s="218"/>
      <c r="CX464" s="218"/>
      <c r="CY464" s="218"/>
      <c r="CZ464" s="218"/>
      <c r="DA464" s="218"/>
      <c r="DB464" s="218"/>
      <c r="DC464" s="218"/>
      <c r="DD464" s="218"/>
      <c r="DE464" s="218"/>
      <c r="DF464" s="218"/>
      <c r="DG464" s="218"/>
      <c r="DH464" s="218"/>
      <c r="DI464" s="218"/>
      <c r="DJ464" s="218"/>
      <c r="DK464" s="218"/>
      <c r="DL464" s="218"/>
      <c r="DM464" s="218"/>
      <c r="DN464" s="218"/>
      <c r="DO464" s="218"/>
      <c r="DP464" s="218"/>
      <c r="DQ464" s="218"/>
      <c r="DR464" s="218"/>
      <c r="DS464" s="218"/>
      <c r="DT464" s="218"/>
      <c r="DU464" s="218"/>
      <c r="DV464" s="218"/>
      <c r="DW464" s="218"/>
      <c r="DX464" s="218"/>
      <c r="DY464" s="218"/>
      <c r="DZ464" s="218"/>
      <c r="EA464" s="218"/>
      <c r="EB464" s="218"/>
      <c r="EC464" s="218"/>
      <c r="ED464" s="218"/>
      <c r="EE464" s="218"/>
      <c r="EF464" s="218"/>
      <c r="EG464" s="218"/>
      <c r="EH464" s="218"/>
      <c r="EI464" s="218"/>
      <c r="EJ464" s="218"/>
      <c r="EK464" s="218"/>
      <c r="EL464" s="218"/>
      <c r="EM464" s="218"/>
      <c r="EN464" s="218"/>
      <c r="EO464" s="218"/>
      <c r="EP464" s="218"/>
      <c r="EQ464" s="218"/>
      <c r="ER464" s="218"/>
      <c r="ES464" s="218"/>
      <c r="ET464" s="218"/>
      <c r="EU464" s="218"/>
      <c r="EV464" s="218"/>
      <c r="EW464" s="218"/>
      <c r="EX464" s="218"/>
      <c r="EY464" s="218"/>
      <c r="EZ464" s="218"/>
      <c r="FA464" s="218"/>
      <c r="FB464" s="218"/>
      <c r="FC464" s="218"/>
      <c r="FD464" s="218"/>
      <c r="FE464" s="218"/>
      <c r="FF464" s="218"/>
      <c r="FG464" s="218"/>
      <c r="FH464" s="218"/>
      <c r="FI464" s="218"/>
      <c r="FJ464" s="218"/>
      <c r="FK464" s="218"/>
      <c r="FL464" s="218"/>
      <c r="FM464" s="218"/>
      <c r="FN464" s="218"/>
      <c r="FO464" s="218"/>
      <c r="FP464" s="218"/>
      <c r="FQ464" s="218"/>
      <c r="FR464" s="218"/>
      <c r="FS464" s="218"/>
      <c r="FT464" s="218"/>
      <c r="FU464" s="218"/>
      <c r="FV464" s="218"/>
      <c r="FW464" s="218"/>
      <c r="FX464" s="218"/>
      <c r="FY464" s="218"/>
      <c r="FZ464" s="218"/>
      <c r="GA464" s="218"/>
      <c r="GB464" s="218"/>
      <c r="GC464" s="218"/>
      <c r="GD464" s="218"/>
      <c r="GE464" s="218"/>
      <c r="GF464" s="218"/>
      <c r="GG464" s="218"/>
      <c r="GH464" s="218"/>
      <c r="GI464" s="218"/>
      <c r="GJ464" s="218"/>
      <c r="GK464" s="218"/>
      <c r="GL464" s="218"/>
      <c r="GM464" s="218"/>
      <c r="GN464" s="218"/>
      <c r="GO464" s="218"/>
      <c r="GP464" s="218"/>
      <c r="GQ464" s="218"/>
      <c r="GR464" s="218"/>
      <c r="GS464" s="218"/>
      <c r="GT464" s="218"/>
      <c r="GU464" s="218"/>
      <c r="GV464" s="218"/>
      <c r="GW464" s="218"/>
      <c r="GX464" s="218"/>
      <c r="GY464" s="218"/>
      <c r="GZ464" s="218"/>
      <c r="HA464" s="218"/>
      <c r="HB464" s="218"/>
      <c r="HC464" s="218"/>
      <c r="HD464" s="218"/>
      <c r="HE464" s="218"/>
      <c r="HF464" s="218"/>
      <c r="HG464" s="218"/>
      <c r="HH464" s="218"/>
      <c r="HI464" s="218"/>
      <c r="HJ464" s="218"/>
      <c r="HK464" s="218"/>
      <c r="HL464" s="218"/>
      <c r="HM464" s="218"/>
      <c r="HN464" s="218"/>
      <c r="HO464" s="218"/>
      <c r="HP464" s="218"/>
      <c r="HQ464" s="218"/>
      <c r="HR464" s="218"/>
      <c r="HS464" s="218"/>
      <c r="HT464" s="218"/>
      <c r="HU464" s="218"/>
      <c r="HV464" s="218"/>
      <c r="HW464" s="218"/>
      <c r="HX464" s="218"/>
      <c r="HY464" s="218"/>
      <c r="HZ464" s="218"/>
      <c r="IA464" s="218"/>
      <c r="IB464" s="218"/>
      <c r="IC464" s="218"/>
      <c r="ID464" s="218"/>
      <c r="IE464" s="218"/>
      <c r="IF464" s="218"/>
      <c r="IG464" s="218"/>
      <c r="IH464" s="218"/>
      <c r="II464" s="218"/>
      <c r="IJ464" s="218"/>
      <c r="IK464" s="218"/>
      <c r="IL464" s="218"/>
      <c r="IM464" s="218"/>
      <c r="IN464" s="218"/>
      <c r="IO464" s="218"/>
      <c r="IP464" s="218"/>
      <c r="IQ464" s="218"/>
      <c r="IR464" s="218"/>
      <c r="IS464" s="218"/>
      <c r="IT464" s="218"/>
      <c r="IU464" s="218"/>
      <c r="IV464" s="218"/>
      <c r="IW464" s="218"/>
      <c r="IX464" s="218"/>
      <c r="IY464" s="218"/>
      <c r="IZ464" s="218"/>
      <c r="JA464" s="218"/>
      <c r="JB464" s="218"/>
      <c r="JC464" s="218"/>
      <c r="JD464" s="218"/>
      <c r="JE464" s="218"/>
      <c r="JF464" s="218"/>
      <c r="JG464" s="218"/>
      <c r="JH464" s="218"/>
      <c r="JI464" s="218"/>
      <c r="JJ464" s="218"/>
      <c r="JK464" s="218"/>
      <c r="JL464" s="218"/>
      <c r="JM464" s="218"/>
      <c r="JN464" s="218"/>
      <c r="JO464" s="218"/>
      <c r="JP464" s="218"/>
      <c r="JQ464" s="218"/>
      <c r="JR464" s="218"/>
      <c r="JS464" s="218"/>
      <c r="JT464" s="218"/>
      <c r="JU464" s="218"/>
      <c r="JV464" s="218"/>
      <c r="JW464" s="218"/>
      <c r="JX464" s="218"/>
      <c r="JY464" s="218"/>
      <c r="JZ464" s="218"/>
      <c r="KA464" s="218"/>
      <c r="KB464" s="218"/>
      <c r="KC464" s="218"/>
      <c r="KD464" s="218"/>
      <c r="KE464" s="218"/>
      <c r="KF464" s="218"/>
      <c r="KG464" s="218"/>
      <c r="KH464" s="218"/>
      <c r="KI464" s="218"/>
      <c r="KJ464" s="218"/>
      <c r="KK464" s="218"/>
      <c r="KL464" s="218"/>
      <c r="KM464" s="218"/>
      <c r="KN464" s="218"/>
      <c r="KO464" s="218"/>
      <c r="KP464" s="218"/>
      <c r="KQ464" s="218"/>
      <c r="KR464" s="218"/>
      <c r="KS464" s="218"/>
      <c r="KT464" s="218"/>
      <c r="KU464" s="218"/>
      <c r="KV464" s="218"/>
      <c r="KW464" s="218"/>
      <c r="KX464" s="218"/>
      <c r="KY464" s="218"/>
      <c r="KZ464" s="218"/>
      <c r="LA464" s="218"/>
      <c r="LB464" s="218"/>
      <c r="LC464" s="218"/>
      <c r="LD464" s="218"/>
      <c r="LE464" s="218"/>
      <c r="LF464" s="218"/>
      <c r="LG464" s="218"/>
      <c r="LH464" s="218"/>
      <c r="LI464" s="218"/>
      <c r="LJ464" s="218"/>
      <c r="LK464" s="218"/>
      <c r="LL464" s="218"/>
      <c r="LM464" s="218"/>
      <c r="LN464" s="218"/>
      <c r="LO464" s="218"/>
      <c r="LP464" s="218"/>
      <c r="LQ464" s="218"/>
      <c r="LR464" s="218"/>
      <c r="LS464" s="218"/>
      <c r="LT464" s="218"/>
      <c r="LU464" s="218"/>
      <c r="LV464" s="218"/>
      <c r="LW464" s="218"/>
      <c r="LX464" s="218"/>
      <c r="LY464" s="218"/>
      <c r="LZ464" s="218"/>
      <c r="MA464" s="218"/>
      <c r="MB464" s="218"/>
      <c r="MC464" s="218"/>
      <c r="MD464" s="218"/>
      <c r="ME464" s="218"/>
      <c r="MF464" s="218"/>
      <c r="MG464" s="218"/>
      <c r="MH464" s="218"/>
      <c r="MI464" s="218"/>
      <c r="MJ464" s="218"/>
      <c r="MK464" s="218"/>
      <c r="ML464" s="218"/>
      <c r="MM464" s="218"/>
      <c r="MN464" s="218"/>
      <c r="MO464" s="218"/>
      <c r="MP464" s="218"/>
      <c r="MQ464" s="218"/>
      <c r="MR464" s="218"/>
      <c r="MS464" s="218"/>
      <c r="MT464" s="218"/>
      <c r="MU464" s="218"/>
      <c r="MV464" s="218"/>
      <c r="MW464" s="218"/>
      <c r="MX464" s="218"/>
      <c r="MY464" s="218"/>
      <c r="MZ464" s="218"/>
      <c r="NA464" s="218"/>
      <c r="NB464" s="218"/>
      <c r="NC464" s="218"/>
      <c r="ND464" s="218"/>
      <c r="NE464" s="218"/>
      <c r="NF464" s="218"/>
      <c r="NG464" s="218"/>
      <c r="NH464" s="218"/>
      <c r="NI464" s="218"/>
      <c r="NJ464" s="218"/>
      <c r="NK464" s="218"/>
      <c r="NL464" s="218"/>
      <c r="NM464" s="218"/>
      <c r="NN464" s="218"/>
      <c r="NO464" s="218"/>
      <c r="NP464" s="218"/>
      <c r="NQ464" s="218"/>
      <c r="NR464" s="218"/>
      <c r="NS464" s="218"/>
      <c r="NT464" s="218"/>
      <c r="NU464" s="218"/>
      <c r="NV464" s="218"/>
      <c r="NW464" s="218"/>
      <c r="NX464" s="218"/>
      <c r="NY464" s="218"/>
      <c r="NZ464" s="218"/>
      <c r="OA464" s="218"/>
      <c r="OB464" s="218"/>
      <c r="OC464" s="218"/>
      <c r="OD464" s="218"/>
      <c r="OE464" s="218"/>
      <c r="OF464" s="218"/>
      <c r="OG464" s="218"/>
      <c r="OH464" s="218"/>
      <c r="OI464" s="218"/>
      <c r="OJ464" s="218"/>
      <c r="OK464" s="218"/>
      <c r="OL464" s="218"/>
      <c r="OM464" s="218"/>
      <c r="ON464" s="218"/>
      <c r="OO464" s="218"/>
      <c r="OP464" s="218"/>
      <c r="OQ464" s="218"/>
      <c r="OR464" s="218"/>
      <c r="OS464" s="218"/>
      <c r="OT464" s="218"/>
      <c r="OU464" s="218"/>
      <c r="OV464" s="218"/>
      <c r="OW464" s="218"/>
      <c r="OX464" s="218"/>
      <c r="OY464" s="218"/>
      <c r="OZ464" s="218"/>
      <c r="PA464" s="218"/>
      <c r="PB464" s="218"/>
      <c r="PC464" s="218"/>
      <c r="PD464" s="218"/>
      <c r="PE464" s="218"/>
    </row>
    <row r="465" spans="1:421" s="472" customFormat="1" ht="16.5" hidden="1">
      <c r="A465" s="677">
        <v>124</v>
      </c>
      <c r="B465" s="321"/>
      <c r="C465" s="321"/>
      <c r="D465" s="321"/>
      <c r="E465" s="321"/>
      <c r="F465" s="321"/>
      <c r="G465" s="321"/>
      <c r="H465" s="321"/>
      <c r="I465" s="322"/>
      <c r="J465" s="321"/>
      <c r="K465" s="320"/>
      <c r="L465" s="319"/>
      <c r="M465" s="321"/>
      <c r="N465" s="321"/>
      <c r="O465" s="465">
        <v>5</v>
      </c>
      <c r="P465" s="321"/>
      <c r="Q465" s="318"/>
      <c r="R465" s="318"/>
      <c r="S465" s="318"/>
      <c r="T465" s="466">
        <f t="shared" si="99"/>
        <v>0</v>
      </c>
      <c r="U465" s="300">
        <f t="shared" si="100"/>
        <v>0</v>
      </c>
      <c r="V465" s="371">
        <f>Discount!$J$36</f>
        <v>0</v>
      </c>
      <c r="W465" s="300">
        <f t="shared" si="101"/>
        <v>0</v>
      </c>
      <c r="X465" s="301">
        <f t="shared" si="102"/>
        <v>0</v>
      </c>
      <c r="Y465" s="467">
        <f t="shared" si="103"/>
        <v>0</v>
      </c>
      <c r="Z465" s="546">
        <f t="shared" si="104"/>
        <v>5</v>
      </c>
      <c r="AA465" s="467">
        <f t="shared" si="105"/>
        <v>0</v>
      </c>
      <c r="AB465" s="468">
        <f t="shared" si="106"/>
        <v>0</v>
      </c>
      <c r="AC465" s="467">
        <f t="shared" si="107"/>
        <v>0</v>
      </c>
      <c r="AD465" s="468"/>
      <c r="AE465" s="550"/>
      <c r="AF465" s="6"/>
      <c r="AG465" s="6"/>
      <c r="AH465" s="6"/>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218"/>
      <c r="BI465" s="218"/>
      <c r="BJ465" s="218"/>
      <c r="BK465" s="218"/>
      <c r="BL465" s="218"/>
      <c r="BM465" s="218"/>
      <c r="BN465" s="218"/>
      <c r="BO465" s="218"/>
      <c r="BP465" s="218"/>
      <c r="BQ465" s="218"/>
      <c r="BR465" s="218"/>
      <c r="BS465" s="218"/>
      <c r="BT465" s="218"/>
      <c r="BU465" s="218"/>
      <c r="BV465" s="218"/>
      <c r="BW465" s="218"/>
      <c r="BX465" s="218"/>
      <c r="BY465" s="218"/>
      <c r="BZ465" s="218"/>
      <c r="CA465" s="218"/>
      <c r="CB465" s="218"/>
      <c r="CC465" s="218"/>
      <c r="CD465" s="218"/>
      <c r="CE465" s="218"/>
      <c r="CF465" s="218"/>
      <c r="CG465" s="218"/>
      <c r="CH465" s="218"/>
      <c r="CI465" s="218"/>
      <c r="CJ465" s="218"/>
      <c r="CK465" s="218"/>
      <c r="CL465" s="218"/>
      <c r="CM465" s="218"/>
      <c r="CN465" s="218"/>
      <c r="CO465" s="218"/>
      <c r="CP465" s="218"/>
      <c r="CQ465" s="218"/>
      <c r="CR465" s="218"/>
      <c r="CS465" s="218"/>
      <c r="CT465" s="218"/>
      <c r="CU465" s="218"/>
      <c r="CV465" s="218"/>
      <c r="CW465" s="218"/>
      <c r="CX465" s="218"/>
      <c r="CY465" s="218"/>
      <c r="CZ465" s="218"/>
      <c r="DA465" s="218"/>
      <c r="DB465" s="218"/>
      <c r="DC465" s="218"/>
      <c r="DD465" s="218"/>
      <c r="DE465" s="218"/>
      <c r="DF465" s="218"/>
      <c r="DG465" s="218"/>
      <c r="DH465" s="218"/>
      <c r="DI465" s="218"/>
      <c r="DJ465" s="218"/>
      <c r="DK465" s="218"/>
      <c r="DL465" s="218"/>
      <c r="DM465" s="218"/>
      <c r="DN465" s="218"/>
      <c r="DO465" s="218"/>
      <c r="DP465" s="218"/>
      <c r="DQ465" s="218"/>
      <c r="DR465" s="218"/>
      <c r="DS465" s="218"/>
      <c r="DT465" s="218"/>
      <c r="DU465" s="218"/>
      <c r="DV465" s="218"/>
      <c r="DW465" s="218"/>
      <c r="DX465" s="218"/>
      <c r="DY465" s="218"/>
      <c r="DZ465" s="218"/>
      <c r="EA465" s="218"/>
      <c r="EB465" s="218"/>
      <c r="EC465" s="218"/>
      <c r="ED465" s="218"/>
      <c r="EE465" s="218"/>
      <c r="EF465" s="218"/>
      <c r="EG465" s="218"/>
      <c r="EH465" s="218"/>
      <c r="EI465" s="218"/>
      <c r="EJ465" s="218"/>
      <c r="EK465" s="218"/>
      <c r="EL465" s="218"/>
      <c r="EM465" s="218"/>
      <c r="EN465" s="218"/>
      <c r="EO465" s="218"/>
      <c r="EP465" s="218"/>
      <c r="EQ465" s="218"/>
      <c r="ER465" s="218"/>
      <c r="ES465" s="218"/>
      <c r="ET465" s="218"/>
      <c r="EU465" s="218"/>
      <c r="EV465" s="218"/>
      <c r="EW465" s="218"/>
      <c r="EX465" s="218"/>
      <c r="EY465" s="218"/>
      <c r="EZ465" s="218"/>
      <c r="FA465" s="218"/>
      <c r="FB465" s="218"/>
      <c r="FC465" s="218"/>
      <c r="FD465" s="218"/>
      <c r="FE465" s="218"/>
      <c r="FF465" s="218"/>
      <c r="FG465" s="218"/>
      <c r="FH465" s="218"/>
      <c r="FI465" s="218"/>
      <c r="FJ465" s="218"/>
      <c r="FK465" s="218"/>
      <c r="FL465" s="218"/>
      <c r="FM465" s="218"/>
      <c r="FN465" s="218"/>
      <c r="FO465" s="218"/>
      <c r="FP465" s="218"/>
      <c r="FQ465" s="218"/>
      <c r="FR465" s="218"/>
      <c r="FS465" s="218"/>
      <c r="FT465" s="218"/>
      <c r="FU465" s="218"/>
      <c r="FV465" s="218"/>
      <c r="FW465" s="218"/>
      <c r="FX465" s="218"/>
      <c r="FY465" s="218"/>
      <c r="FZ465" s="218"/>
      <c r="GA465" s="218"/>
      <c r="GB465" s="218"/>
      <c r="GC465" s="218"/>
      <c r="GD465" s="218"/>
      <c r="GE465" s="218"/>
      <c r="GF465" s="218"/>
      <c r="GG465" s="218"/>
      <c r="GH465" s="218"/>
      <c r="GI465" s="218"/>
      <c r="GJ465" s="218"/>
      <c r="GK465" s="218"/>
      <c r="GL465" s="218"/>
      <c r="GM465" s="218"/>
      <c r="GN465" s="218"/>
      <c r="GO465" s="218"/>
      <c r="GP465" s="218"/>
      <c r="GQ465" s="218"/>
      <c r="GR465" s="218"/>
      <c r="GS465" s="218"/>
      <c r="GT465" s="218"/>
      <c r="GU465" s="218"/>
      <c r="GV465" s="218"/>
      <c r="GW465" s="218"/>
      <c r="GX465" s="218"/>
      <c r="GY465" s="218"/>
      <c r="GZ465" s="218"/>
      <c r="HA465" s="218"/>
      <c r="HB465" s="218"/>
      <c r="HC465" s="218"/>
      <c r="HD465" s="218"/>
      <c r="HE465" s="218"/>
      <c r="HF465" s="218"/>
      <c r="HG465" s="218"/>
      <c r="HH465" s="218"/>
      <c r="HI465" s="218"/>
      <c r="HJ465" s="218"/>
      <c r="HK465" s="218"/>
      <c r="HL465" s="218"/>
      <c r="HM465" s="218"/>
      <c r="HN465" s="218"/>
      <c r="HO465" s="218"/>
      <c r="HP465" s="218"/>
      <c r="HQ465" s="218"/>
      <c r="HR465" s="218"/>
      <c r="HS465" s="218"/>
      <c r="HT465" s="218"/>
      <c r="HU465" s="218"/>
      <c r="HV465" s="218"/>
      <c r="HW465" s="218"/>
      <c r="HX465" s="218"/>
      <c r="HY465" s="218"/>
      <c r="HZ465" s="218"/>
      <c r="IA465" s="218"/>
      <c r="IB465" s="218"/>
      <c r="IC465" s="218"/>
      <c r="ID465" s="218"/>
      <c r="IE465" s="218"/>
      <c r="IF465" s="218"/>
      <c r="IG465" s="218"/>
      <c r="IH465" s="218"/>
      <c r="II465" s="218"/>
      <c r="IJ465" s="218"/>
      <c r="IK465" s="218"/>
      <c r="IL465" s="218"/>
      <c r="IM465" s="218"/>
      <c r="IN465" s="218"/>
      <c r="IO465" s="218"/>
      <c r="IP465" s="218"/>
      <c r="IQ465" s="218"/>
      <c r="IR465" s="218"/>
      <c r="IS465" s="218"/>
      <c r="IT465" s="218"/>
      <c r="IU465" s="218"/>
      <c r="IV465" s="218"/>
      <c r="IW465" s="218"/>
      <c r="IX465" s="218"/>
      <c r="IY465" s="218"/>
      <c r="IZ465" s="218"/>
      <c r="JA465" s="218"/>
      <c r="JB465" s="218"/>
      <c r="JC465" s="218"/>
      <c r="JD465" s="218"/>
      <c r="JE465" s="218"/>
      <c r="JF465" s="218"/>
      <c r="JG465" s="218"/>
      <c r="JH465" s="218"/>
      <c r="JI465" s="218"/>
      <c r="JJ465" s="218"/>
      <c r="JK465" s="218"/>
      <c r="JL465" s="218"/>
      <c r="JM465" s="218"/>
      <c r="JN465" s="218"/>
      <c r="JO465" s="218"/>
      <c r="JP465" s="218"/>
      <c r="JQ465" s="218"/>
      <c r="JR465" s="218"/>
      <c r="JS465" s="218"/>
      <c r="JT465" s="218"/>
      <c r="JU465" s="218"/>
      <c r="JV465" s="218"/>
      <c r="JW465" s="218"/>
      <c r="JX465" s="218"/>
      <c r="JY465" s="218"/>
      <c r="JZ465" s="218"/>
      <c r="KA465" s="218"/>
      <c r="KB465" s="218"/>
      <c r="KC465" s="218"/>
      <c r="KD465" s="218"/>
      <c r="KE465" s="218"/>
      <c r="KF465" s="218"/>
      <c r="KG465" s="218"/>
      <c r="KH465" s="218"/>
      <c r="KI465" s="218"/>
      <c r="KJ465" s="218"/>
      <c r="KK465" s="218"/>
      <c r="KL465" s="218"/>
      <c r="KM465" s="218"/>
      <c r="KN465" s="218"/>
      <c r="KO465" s="218"/>
      <c r="KP465" s="218"/>
      <c r="KQ465" s="218"/>
      <c r="KR465" s="218"/>
      <c r="KS465" s="218"/>
      <c r="KT465" s="218"/>
      <c r="KU465" s="218"/>
      <c r="KV465" s="218"/>
      <c r="KW465" s="218"/>
      <c r="KX465" s="218"/>
      <c r="KY465" s="218"/>
      <c r="KZ465" s="218"/>
      <c r="LA465" s="218"/>
      <c r="LB465" s="218"/>
      <c r="LC465" s="218"/>
      <c r="LD465" s="218"/>
      <c r="LE465" s="218"/>
      <c r="LF465" s="218"/>
      <c r="LG465" s="218"/>
      <c r="LH465" s="218"/>
      <c r="LI465" s="218"/>
      <c r="LJ465" s="218"/>
      <c r="LK465" s="218"/>
      <c r="LL465" s="218"/>
      <c r="LM465" s="218"/>
      <c r="LN465" s="218"/>
      <c r="LO465" s="218"/>
      <c r="LP465" s="218"/>
      <c r="LQ465" s="218"/>
      <c r="LR465" s="218"/>
      <c r="LS465" s="218"/>
      <c r="LT465" s="218"/>
      <c r="LU465" s="218"/>
      <c r="LV465" s="218"/>
      <c r="LW465" s="218"/>
      <c r="LX465" s="218"/>
      <c r="LY465" s="218"/>
      <c r="LZ465" s="218"/>
      <c r="MA465" s="218"/>
      <c r="MB465" s="218"/>
      <c r="MC465" s="218"/>
      <c r="MD465" s="218"/>
      <c r="ME465" s="218"/>
      <c r="MF465" s="218"/>
      <c r="MG465" s="218"/>
      <c r="MH465" s="218"/>
      <c r="MI465" s="218"/>
      <c r="MJ465" s="218"/>
      <c r="MK465" s="218"/>
      <c r="ML465" s="218"/>
      <c r="MM465" s="218"/>
      <c r="MN465" s="218"/>
      <c r="MO465" s="218"/>
      <c r="MP465" s="218"/>
      <c r="MQ465" s="218"/>
      <c r="MR465" s="218"/>
      <c r="MS465" s="218"/>
      <c r="MT465" s="218"/>
      <c r="MU465" s="218"/>
      <c r="MV465" s="218"/>
      <c r="MW465" s="218"/>
      <c r="MX465" s="218"/>
      <c r="MY465" s="218"/>
      <c r="MZ465" s="218"/>
      <c r="NA465" s="218"/>
      <c r="NB465" s="218"/>
      <c r="NC465" s="218"/>
      <c r="ND465" s="218"/>
      <c r="NE465" s="218"/>
      <c r="NF465" s="218"/>
      <c r="NG465" s="218"/>
      <c r="NH465" s="218"/>
      <c r="NI465" s="218"/>
      <c r="NJ465" s="218"/>
      <c r="NK465" s="218"/>
      <c r="NL465" s="218"/>
      <c r="NM465" s="218"/>
      <c r="NN465" s="218"/>
      <c r="NO465" s="218"/>
      <c r="NP465" s="218"/>
      <c r="NQ465" s="218"/>
      <c r="NR465" s="218"/>
      <c r="NS465" s="218"/>
      <c r="NT465" s="218"/>
      <c r="NU465" s="218"/>
      <c r="NV465" s="218"/>
      <c r="NW465" s="218"/>
      <c r="NX465" s="218"/>
      <c r="NY465" s="218"/>
      <c r="NZ465" s="218"/>
      <c r="OA465" s="218"/>
      <c r="OB465" s="218"/>
      <c r="OC465" s="218"/>
      <c r="OD465" s="218"/>
      <c r="OE465" s="218"/>
      <c r="OF465" s="218"/>
      <c r="OG465" s="218"/>
      <c r="OH465" s="218"/>
      <c r="OI465" s="218"/>
      <c r="OJ465" s="218"/>
      <c r="OK465" s="218"/>
      <c r="OL465" s="218"/>
      <c r="OM465" s="218"/>
      <c r="ON465" s="218"/>
      <c r="OO465" s="218"/>
      <c r="OP465" s="218"/>
      <c r="OQ465" s="218"/>
      <c r="OR465" s="218"/>
      <c r="OS465" s="218"/>
      <c r="OT465" s="218"/>
      <c r="OU465" s="218"/>
      <c r="OV465" s="218"/>
      <c r="OW465" s="218"/>
      <c r="OX465" s="218"/>
      <c r="OY465" s="218"/>
      <c r="OZ465" s="218"/>
      <c r="PA465" s="218"/>
      <c r="PB465" s="218"/>
      <c r="PC465" s="218"/>
      <c r="PD465" s="218"/>
      <c r="PE465" s="218"/>
    </row>
    <row r="466" spans="1:421" s="472" customFormat="1" ht="16.5" hidden="1">
      <c r="A466" s="677">
        <v>125</v>
      </c>
      <c r="B466" s="321"/>
      <c r="C466" s="321"/>
      <c r="D466" s="321"/>
      <c r="E466" s="321"/>
      <c r="F466" s="321"/>
      <c r="G466" s="321"/>
      <c r="H466" s="321"/>
      <c r="I466" s="322"/>
      <c r="J466" s="321"/>
      <c r="K466" s="320"/>
      <c r="L466" s="319"/>
      <c r="M466" s="321"/>
      <c r="N466" s="321"/>
      <c r="O466" s="465">
        <v>5</v>
      </c>
      <c r="P466" s="321"/>
      <c r="Q466" s="318"/>
      <c r="R466" s="318"/>
      <c r="S466" s="318"/>
      <c r="T466" s="466">
        <f t="shared" ref="T466:T467" si="117">IF(S466="Included",0,S466)</f>
        <v>0</v>
      </c>
      <c r="U466" s="300">
        <f t="shared" ref="U466:U467" si="118">IF( K466="",J466*(IF(S466="Included",0,S466))/100,K466*(IF(S466="Included",0,S466)))</f>
        <v>0</v>
      </c>
      <c r="V466" s="371">
        <f>Discount!$J$36</f>
        <v>0</v>
      </c>
      <c r="W466" s="300">
        <f t="shared" ref="W466:W467" si="119">V466*T466</f>
        <v>0</v>
      </c>
      <c r="X466" s="301">
        <f t="shared" ref="X466:X467" si="120">IF(K466="",J466*W466/100,K466*W466)</f>
        <v>0</v>
      </c>
      <c r="Y466" s="467">
        <f t="shared" ref="Y466:Y467" si="121">O466*N466</f>
        <v>0</v>
      </c>
      <c r="Z466" s="546">
        <f t="shared" ref="Z466:Z467" si="122">ROUND(O466,2)</f>
        <v>5</v>
      </c>
      <c r="AA466" s="467">
        <f t="shared" ref="AA466:AA467" si="123">N466*Z466</f>
        <v>0</v>
      </c>
      <c r="AB466" s="468">
        <f t="shared" ref="AB466:AB467" si="124">IF(K466="",J466/100,K466)</f>
        <v>0</v>
      </c>
      <c r="AC466" s="467">
        <f t="shared" ref="AC466:AC467" si="125">AA466*AB466</f>
        <v>0</v>
      </c>
      <c r="AD466" s="468"/>
      <c r="AE466" s="550"/>
      <c r="AF466" s="6"/>
      <c r="AG466" s="6"/>
      <c r="AH466" s="6"/>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218"/>
      <c r="BI466" s="218"/>
      <c r="BJ466" s="218"/>
      <c r="BK466" s="218"/>
      <c r="BL466" s="218"/>
      <c r="BM466" s="218"/>
      <c r="BN466" s="218"/>
      <c r="BO466" s="218"/>
      <c r="BP466" s="218"/>
      <c r="BQ466" s="218"/>
      <c r="BR466" s="218"/>
      <c r="BS466" s="218"/>
      <c r="BT466" s="218"/>
      <c r="BU466" s="218"/>
      <c r="BV466" s="218"/>
      <c r="BW466" s="218"/>
      <c r="BX466" s="218"/>
      <c r="BY466" s="218"/>
      <c r="BZ466" s="218"/>
      <c r="CA466" s="218"/>
      <c r="CB466" s="218"/>
      <c r="CC466" s="218"/>
      <c r="CD466" s="218"/>
      <c r="CE466" s="218"/>
      <c r="CF466" s="218"/>
      <c r="CG466" s="218"/>
      <c r="CH466" s="218"/>
      <c r="CI466" s="218"/>
      <c r="CJ466" s="218"/>
      <c r="CK466" s="218"/>
      <c r="CL466" s="218"/>
      <c r="CM466" s="218"/>
      <c r="CN466" s="218"/>
      <c r="CO466" s="218"/>
      <c r="CP466" s="218"/>
      <c r="CQ466" s="218"/>
      <c r="CR466" s="218"/>
      <c r="CS466" s="218"/>
      <c r="CT466" s="218"/>
      <c r="CU466" s="218"/>
      <c r="CV466" s="218"/>
      <c r="CW466" s="218"/>
      <c r="CX466" s="218"/>
      <c r="CY466" s="218"/>
      <c r="CZ466" s="218"/>
      <c r="DA466" s="218"/>
      <c r="DB466" s="218"/>
      <c r="DC466" s="218"/>
      <c r="DD466" s="218"/>
      <c r="DE466" s="218"/>
      <c r="DF466" s="218"/>
      <c r="DG466" s="218"/>
      <c r="DH466" s="218"/>
      <c r="DI466" s="218"/>
      <c r="DJ466" s="218"/>
      <c r="DK466" s="218"/>
      <c r="DL466" s="218"/>
      <c r="DM466" s="218"/>
      <c r="DN466" s="218"/>
      <c r="DO466" s="218"/>
      <c r="DP466" s="218"/>
      <c r="DQ466" s="218"/>
      <c r="DR466" s="218"/>
      <c r="DS466" s="218"/>
      <c r="DT466" s="218"/>
      <c r="DU466" s="218"/>
      <c r="DV466" s="218"/>
      <c r="DW466" s="218"/>
      <c r="DX466" s="218"/>
      <c r="DY466" s="218"/>
      <c r="DZ466" s="218"/>
      <c r="EA466" s="218"/>
      <c r="EB466" s="218"/>
      <c r="EC466" s="218"/>
      <c r="ED466" s="218"/>
      <c r="EE466" s="218"/>
      <c r="EF466" s="218"/>
      <c r="EG466" s="218"/>
      <c r="EH466" s="218"/>
      <c r="EI466" s="218"/>
      <c r="EJ466" s="218"/>
      <c r="EK466" s="218"/>
      <c r="EL466" s="218"/>
      <c r="EM466" s="218"/>
      <c r="EN466" s="218"/>
      <c r="EO466" s="218"/>
      <c r="EP466" s="218"/>
      <c r="EQ466" s="218"/>
      <c r="ER466" s="218"/>
      <c r="ES466" s="218"/>
      <c r="ET466" s="218"/>
      <c r="EU466" s="218"/>
      <c r="EV466" s="218"/>
      <c r="EW466" s="218"/>
      <c r="EX466" s="218"/>
      <c r="EY466" s="218"/>
      <c r="EZ466" s="218"/>
      <c r="FA466" s="218"/>
      <c r="FB466" s="218"/>
      <c r="FC466" s="218"/>
      <c r="FD466" s="218"/>
      <c r="FE466" s="218"/>
      <c r="FF466" s="218"/>
      <c r="FG466" s="218"/>
      <c r="FH466" s="218"/>
      <c r="FI466" s="218"/>
      <c r="FJ466" s="218"/>
      <c r="FK466" s="218"/>
      <c r="FL466" s="218"/>
      <c r="FM466" s="218"/>
      <c r="FN466" s="218"/>
      <c r="FO466" s="218"/>
      <c r="FP466" s="218"/>
      <c r="FQ466" s="218"/>
      <c r="FR466" s="218"/>
      <c r="FS466" s="218"/>
      <c r="FT466" s="218"/>
      <c r="FU466" s="218"/>
      <c r="FV466" s="218"/>
      <c r="FW466" s="218"/>
      <c r="FX466" s="218"/>
      <c r="FY466" s="218"/>
      <c r="FZ466" s="218"/>
      <c r="GA466" s="218"/>
      <c r="GB466" s="218"/>
      <c r="GC466" s="218"/>
      <c r="GD466" s="218"/>
      <c r="GE466" s="218"/>
      <c r="GF466" s="218"/>
      <c r="GG466" s="218"/>
      <c r="GH466" s="218"/>
      <c r="GI466" s="218"/>
      <c r="GJ466" s="218"/>
      <c r="GK466" s="218"/>
      <c r="GL466" s="218"/>
      <c r="GM466" s="218"/>
      <c r="GN466" s="218"/>
      <c r="GO466" s="218"/>
      <c r="GP466" s="218"/>
      <c r="GQ466" s="218"/>
      <c r="GR466" s="218"/>
      <c r="GS466" s="218"/>
      <c r="GT466" s="218"/>
      <c r="GU466" s="218"/>
      <c r="GV466" s="218"/>
      <c r="GW466" s="218"/>
      <c r="GX466" s="218"/>
      <c r="GY466" s="218"/>
      <c r="GZ466" s="218"/>
      <c r="HA466" s="218"/>
      <c r="HB466" s="218"/>
      <c r="HC466" s="218"/>
      <c r="HD466" s="218"/>
      <c r="HE466" s="218"/>
      <c r="HF466" s="218"/>
      <c r="HG466" s="218"/>
      <c r="HH466" s="218"/>
      <c r="HI466" s="218"/>
      <c r="HJ466" s="218"/>
      <c r="HK466" s="218"/>
      <c r="HL466" s="218"/>
      <c r="HM466" s="218"/>
      <c r="HN466" s="218"/>
      <c r="HO466" s="218"/>
      <c r="HP466" s="218"/>
      <c r="HQ466" s="218"/>
      <c r="HR466" s="218"/>
      <c r="HS466" s="218"/>
      <c r="HT466" s="218"/>
      <c r="HU466" s="218"/>
      <c r="HV466" s="218"/>
      <c r="HW466" s="218"/>
      <c r="HX466" s="218"/>
      <c r="HY466" s="218"/>
      <c r="HZ466" s="218"/>
      <c r="IA466" s="218"/>
      <c r="IB466" s="218"/>
      <c r="IC466" s="218"/>
      <c r="ID466" s="218"/>
      <c r="IE466" s="218"/>
      <c r="IF466" s="218"/>
      <c r="IG466" s="218"/>
      <c r="IH466" s="218"/>
      <c r="II466" s="218"/>
      <c r="IJ466" s="218"/>
      <c r="IK466" s="218"/>
      <c r="IL466" s="218"/>
      <c r="IM466" s="218"/>
      <c r="IN466" s="218"/>
      <c r="IO466" s="218"/>
      <c r="IP466" s="218"/>
      <c r="IQ466" s="218"/>
      <c r="IR466" s="218"/>
      <c r="IS466" s="218"/>
      <c r="IT466" s="218"/>
      <c r="IU466" s="218"/>
      <c r="IV466" s="218"/>
      <c r="IW466" s="218"/>
      <c r="IX466" s="218"/>
      <c r="IY466" s="218"/>
      <c r="IZ466" s="218"/>
      <c r="JA466" s="218"/>
      <c r="JB466" s="218"/>
      <c r="JC466" s="218"/>
      <c r="JD466" s="218"/>
      <c r="JE466" s="218"/>
      <c r="JF466" s="218"/>
      <c r="JG466" s="218"/>
      <c r="JH466" s="218"/>
      <c r="JI466" s="218"/>
      <c r="JJ466" s="218"/>
      <c r="JK466" s="218"/>
      <c r="JL466" s="218"/>
      <c r="JM466" s="218"/>
      <c r="JN466" s="218"/>
      <c r="JO466" s="218"/>
      <c r="JP466" s="218"/>
      <c r="JQ466" s="218"/>
      <c r="JR466" s="218"/>
      <c r="JS466" s="218"/>
      <c r="JT466" s="218"/>
      <c r="JU466" s="218"/>
      <c r="JV466" s="218"/>
      <c r="JW466" s="218"/>
      <c r="JX466" s="218"/>
      <c r="JY466" s="218"/>
      <c r="JZ466" s="218"/>
      <c r="KA466" s="218"/>
      <c r="KB466" s="218"/>
      <c r="KC466" s="218"/>
      <c r="KD466" s="218"/>
      <c r="KE466" s="218"/>
      <c r="KF466" s="218"/>
      <c r="KG466" s="218"/>
      <c r="KH466" s="218"/>
      <c r="KI466" s="218"/>
      <c r="KJ466" s="218"/>
      <c r="KK466" s="218"/>
      <c r="KL466" s="218"/>
      <c r="KM466" s="218"/>
      <c r="KN466" s="218"/>
      <c r="KO466" s="218"/>
      <c r="KP466" s="218"/>
      <c r="KQ466" s="218"/>
      <c r="KR466" s="218"/>
      <c r="KS466" s="218"/>
      <c r="KT466" s="218"/>
      <c r="KU466" s="218"/>
      <c r="KV466" s="218"/>
      <c r="KW466" s="218"/>
      <c r="KX466" s="218"/>
      <c r="KY466" s="218"/>
      <c r="KZ466" s="218"/>
      <c r="LA466" s="218"/>
      <c r="LB466" s="218"/>
      <c r="LC466" s="218"/>
      <c r="LD466" s="218"/>
      <c r="LE466" s="218"/>
      <c r="LF466" s="218"/>
      <c r="LG466" s="218"/>
      <c r="LH466" s="218"/>
      <c r="LI466" s="218"/>
      <c r="LJ466" s="218"/>
      <c r="LK466" s="218"/>
      <c r="LL466" s="218"/>
      <c r="LM466" s="218"/>
      <c r="LN466" s="218"/>
      <c r="LO466" s="218"/>
      <c r="LP466" s="218"/>
      <c r="LQ466" s="218"/>
      <c r="LR466" s="218"/>
      <c r="LS466" s="218"/>
      <c r="LT466" s="218"/>
      <c r="LU466" s="218"/>
      <c r="LV466" s="218"/>
      <c r="LW466" s="218"/>
      <c r="LX466" s="218"/>
      <c r="LY466" s="218"/>
      <c r="LZ466" s="218"/>
      <c r="MA466" s="218"/>
      <c r="MB466" s="218"/>
      <c r="MC466" s="218"/>
      <c r="MD466" s="218"/>
      <c r="ME466" s="218"/>
      <c r="MF466" s="218"/>
      <c r="MG466" s="218"/>
      <c r="MH466" s="218"/>
      <c r="MI466" s="218"/>
      <c r="MJ466" s="218"/>
      <c r="MK466" s="218"/>
      <c r="ML466" s="218"/>
      <c r="MM466" s="218"/>
      <c r="MN466" s="218"/>
      <c r="MO466" s="218"/>
      <c r="MP466" s="218"/>
      <c r="MQ466" s="218"/>
      <c r="MR466" s="218"/>
      <c r="MS466" s="218"/>
      <c r="MT466" s="218"/>
      <c r="MU466" s="218"/>
      <c r="MV466" s="218"/>
      <c r="MW466" s="218"/>
      <c r="MX466" s="218"/>
      <c r="MY466" s="218"/>
      <c r="MZ466" s="218"/>
      <c r="NA466" s="218"/>
      <c r="NB466" s="218"/>
      <c r="NC466" s="218"/>
      <c r="ND466" s="218"/>
      <c r="NE466" s="218"/>
      <c r="NF466" s="218"/>
      <c r="NG466" s="218"/>
      <c r="NH466" s="218"/>
      <c r="NI466" s="218"/>
      <c r="NJ466" s="218"/>
      <c r="NK466" s="218"/>
      <c r="NL466" s="218"/>
      <c r="NM466" s="218"/>
      <c r="NN466" s="218"/>
      <c r="NO466" s="218"/>
      <c r="NP466" s="218"/>
      <c r="NQ466" s="218"/>
      <c r="NR466" s="218"/>
      <c r="NS466" s="218"/>
      <c r="NT466" s="218"/>
      <c r="NU466" s="218"/>
      <c r="NV466" s="218"/>
      <c r="NW466" s="218"/>
      <c r="NX466" s="218"/>
      <c r="NY466" s="218"/>
      <c r="NZ466" s="218"/>
      <c r="OA466" s="218"/>
      <c r="OB466" s="218"/>
      <c r="OC466" s="218"/>
      <c r="OD466" s="218"/>
      <c r="OE466" s="218"/>
      <c r="OF466" s="218"/>
      <c r="OG466" s="218"/>
      <c r="OH466" s="218"/>
      <c r="OI466" s="218"/>
      <c r="OJ466" s="218"/>
      <c r="OK466" s="218"/>
      <c r="OL466" s="218"/>
      <c r="OM466" s="218"/>
      <c r="ON466" s="218"/>
      <c r="OO466" s="218"/>
      <c r="OP466" s="218"/>
      <c r="OQ466" s="218"/>
      <c r="OR466" s="218"/>
      <c r="OS466" s="218"/>
      <c r="OT466" s="218"/>
      <c r="OU466" s="218"/>
      <c r="OV466" s="218"/>
      <c r="OW466" s="218"/>
      <c r="OX466" s="218"/>
      <c r="OY466" s="218"/>
      <c r="OZ466" s="218"/>
      <c r="PA466" s="218"/>
      <c r="PB466" s="218"/>
      <c r="PC466" s="218"/>
      <c r="PD466" s="218"/>
      <c r="PE466" s="218"/>
    </row>
    <row r="467" spans="1:421" s="472" customFormat="1" ht="16.5" hidden="1">
      <c r="A467" s="677">
        <v>126</v>
      </c>
      <c r="B467" s="321"/>
      <c r="C467" s="321"/>
      <c r="D467" s="321"/>
      <c r="E467" s="321"/>
      <c r="F467" s="321"/>
      <c r="G467" s="321"/>
      <c r="H467" s="321"/>
      <c r="I467" s="322"/>
      <c r="J467" s="321"/>
      <c r="K467" s="320"/>
      <c r="L467" s="319"/>
      <c r="M467" s="321"/>
      <c r="N467" s="321"/>
      <c r="O467" s="465">
        <v>5</v>
      </c>
      <c r="P467" s="321"/>
      <c r="Q467" s="318"/>
      <c r="R467" s="318"/>
      <c r="S467" s="318"/>
      <c r="T467" s="466">
        <f t="shared" si="117"/>
        <v>0</v>
      </c>
      <c r="U467" s="300">
        <f t="shared" si="118"/>
        <v>0</v>
      </c>
      <c r="V467" s="371">
        <f>Discount!$J$36</f>
        <v>0</v>
      </c>
      <c r="W467" s="300">
        <f t="shared" si="119"/>
        <v>0</v>
      </c>
      <c r="X467" s="301">
        <f t="shared" si="120"/>
        <v>0</v>
      </c>
      <c r="Y467" s="467">
        <f t="shared" si="121"/>
        <v>0</v>
      </c>
      <c r="Z467" s="546">
        <f t="shared" si="122"/>
        <v>5</v>
      </c>
      <c r="AA467" s="467">
        <f t="shared" si="123"/>
        <v>0</v>
      </c>
      <c r="AB467" s="468">
        <f t="shared" si="124"/>
        <v>0</v>
      </c>
      <c r="AC467" s="467">
        <f t="shared" si="125"/>
        <v>0</v>
      </c>
      <c r="AD467" s="468"/>
      <c r="AE467" s="550"/>
      <c r="AF467" s="6"/>
      <c r="AG467" s="6"/>
      <c r="AH467" s="6"/>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218"/>
      <c r="BI467" s="218"/>
      <c r="BJ467" s="218"/>
      <c r="BK467" s="218"/>
      <c r="BL467" s="218"/>
      <c r="BM467" s="218"/>
      <c r="BN467" s="218"/>
      <c r="BO467" s="218"/>
      <c r="BP467" s="218"/>
      <c r="BQ467" s="218"/>
      <c r="BR467" s="218"/>
      <c r="BS467" s="218"/>
      <c r="BT467" s="218"/>
      <c r="BU467" s="218"/>
      <c r="BV467" s="218"/>
      <c r="BW467" s="218"/>
      <c r="BX467" s="218"/>
      <c r="BY467" s="218"/>
      <c r="BZ467" s="218"/>
      <c r="CA467" s="218"/>
      <c r="CB467" s="218"/>
      <c r="CC467" s="218"/>
      <c r="CD467" s="218"/>
      <c r="CE467" s="218"/>
      <c r="CF467" s="218"/>
      <c r="CG467" s="218"/>
      <c r="CH467" s="218"/>
      <c r="CI467" s="218"/>
      <c r="CJ467" s="218"/>
      <c r="CK467" s="218"/>
      <c r="CL467" s="218"/>
      <c r="CM467" s="218"/>
      <c r="CN467" s="218"/>
      <c r="CO467" s="218"/>
      <c r="CP467" s="218"/>
      <c r="CQ467" s="218"/>
      <c r="CR467" s="218"/>
      <c r="CS467" s="218"/>
      <c r="CT467" s="218"/>
      <c r="CU467" s="218"/>
      <c r="CV467" s="218"/>
      <c r="CW467" s="218"/>
      <c r="CX467" s="218"/>
      <c r="CY467" s="218"/>
      <c r="CZ467" s="218"/>
      <c r="DA467" s="218"/>
      <c r="DB467" s="218"/>
      <c r="DC467" s="218"/>
      <c r="DD467" s="218"/>
      <c r="DE467" s="218"/>
      <c r="DF467" s="218"/>
      <c r="DG467" s="218"/>
      <c r="DH467" s="218"/>
      <c r="DI467" s="218"/>
      <c r="DJ467" s="218"/>
      <c r="DK467" s="218"/>
      <c r="DL467" s="218"/>
      <c r="DM467" s="218"/>
      <c r="DN467" s="218"/>
      <c r="DO467" s="218"/>
      <c r="DP467" s="218"/>
      <c r="DQ467" s="218"/>
      <c r="DR467" s="218"/>
      <c r="DS467" s="218"/>
      <c r="DT467" s="218"/>
      <c r="DU467" s="218"/>
      <c r="DV467" s="218"/>
      <c r="DW467" s="218"/>
      <c r="DX467" s="218"/>
      <c r="DY467" s="218"/>
      <c r="DZ467" s="218"/>
      <c r="EA467" s="218"/>
      <c r="EB467" s="218"/>
      <c r="EC467" s="218"/>
      <c r="ED467" s="218"/>
      <c r="EE467" s="218"/>
      <c r="EF467" s="218"/>
      <c r="EG467" s="218"/>
      <c r="EH467" s="218"/>
      <c r="EI467" s="218"/>
      <c r="EJ467" s="218"/>
      <c r="EK467" s="218"/>
      <c r="EL467" s="218"/>
      <c r="EM467" s="218"/>
      <c r="EN467" s="218"/>
      <c r="EO467" s="218"/>
      <c r="EP467" s="218"/>
      <c r="EQ467" s="218"/>
      <c r="ER467" s="218"/>
      <c r="ES467" s="218"/>
      <c r="ET467" s="218"/>
      <c r="EU467" s="218"/>
      <c r="EV467" s="218"/>
      <c r="EW467" s="218"/>
      <c r="EX467" s="218"/>
      <c r="EY467" s="218"/>
      <c r="EZ467" s="218"/>
      <c r="FA467" s="218"/>
      <c r="FB467" s="218"/>
      <c r="FC467" s="218"/>
      <c r="FD467" s="218"/>
      <c r="FE467" s="218"/>
      <c r="FF467" s="218"/>
      <c r="FG467" s="218"/>
      <c r="FH467" s="218"/>
      <c r="FI467" s="218"/>
      <c r="FJ467" s="218"/>
      <c r="FK467" s="218"/>
      <c r="FL467" s="218"/>
      <c r="FM467" s="218"/>
      <c r="FN467" s="218"/>
      <c r="FO467" s="218"/>
      <c r="FP467" s="218"/>
      <c r="FQ467" s="218"/>
      <c r="FR467" s="218"/>
      <c r="FS467" s="218"/>
      <c r="FT467" s="218"/>
      <c r="FU467" s="218"/>
      <c r="FV467" s="218"/>
      <c r="FW467" s="218"/>
      <c r="FX467" s="218"/>
      <c r="FY467" s="218"/>
      <c r="FZ467" s="218"/>
      <c r="GA467" s="218"/>
      <c r="GB467" s="218"/>
      <c r="GC467" s="218"/>
      <c r="GD467" s="218"/>
      <c r="GE467" s="218"/>
      <c r="GF467" s="218"/>
      <c r="GG467" s="218"/>
      <c r="GH467" s="218"/>
      <c r="GI467" s="218"/>
      <c r="GJ467" s="218"/>
      <c r="GK467" s="218"/>
      <c r="GL467" s="218"/>
      <c r="GM467" s="218"/>
      <c r="GN467" s="218"/>
      <c r="GO467" s="218"/>
      <c r="GP467" s="218"/>
      <c r="GQ467" s="218"/>
      <c r="GR467" s="218"/>
      <c r="GS467" s="218"/>
      <c r="GT467" s="218"/>
      <c r="GU467" s="218"/>
      <c r="GV467" s="218"/>
      <c r="GW467" s="218"/>
      <c r="GX467" s="218"/>
      <c r="GY467" s="218"/>
      <c r="GZ467" s="218"/>
      <c r="HA467" s="218"/>
      <c r="HB467" s="218"/>
      <c r="HC467" s="218"/>
      <c r="HD467" s="218"/>
      <c r="HE467" s="218"/>
      <c r="HF467" s="218"/>
      <c r="HG467" s="218"/>
      <c r="HH467" s="218"/>
      <c r="HI467" s="218"/>
      <c r="HJ467" s="218"/>
      <c r="HK467" s="218"/>
      <c r="HL467" s="218"/>
      <c r="HM467" s="218"/>
      <c r="HN467" s="218"/>
      <c r="HO467" s="218"/>
      <c r="HP467" s="218"/>
      <c r="HQ467" s="218"/>
      <c r="HR467" s="218"/>
      <c r="HS467" s="218"/>
      <c r="HT467" s="218"/>
      <c r="HU467" s="218"/>
      <c r="HV467" s="218"/>
      <c r="HW467" s="218"/>
      <c r="HX467" s="218"/>
      <c r="HY467" s="218"/>
      <c r="HZ467" s="218"/>
      <c r="IA467" s="218"/>
      <c r="IB467" s="218"/>
      <c r="IC467" s="218"/>
      <c r="ID467" s="218"/>
      <c r="IE467" s="218"/>
      <c r="IF467" s="218"/>
      <c r="IG467" s="218"/>
      <c r="IH467" s="218"/>
      <c r="II467" s="218"/>
      <c r="IJ467" s="218"/>
      <c r="IK467" s="218"/>
      <c r="IL467" s="218"/>
      <c r="IM467" s="218"/>
      <c r="IN467" s="218"/>
      <c r="IO467" s="218"/>
      <c r="IP467" s="218"/>
      <c r="IQ467" s="218"/>
      <c r="IR467" s="218"/>
      <c r="IS467" s="218"/>
      <c r="IT467" s="218"/>
      <c r="IU467" s="218"/>
      <c r="IV467" s="218"/>
      <c r="IW467" s="218"/>
      <c r="IX467" s="218"/>
      <c r="IY467" s="218"/>
      <c r="IZ467" s="218"/>
      <c r="JA467" s="218"/>
      <c r="JB467" s="218"/>
      <c r="JC467" s="218"/>
      <c r="JD467" s="218"/>
      <c r="JE467" s="218"/>
      <c r="JF467" s="218"/>
      <c r="JG467" s="218"/>
      <c r="JH467" s="218"/>
      <c r="JI467" s="218"/>
      <c r="JJ467" s="218"/>
      <c r="JK467" s="218"/>
      <c r="JL467" s="218"/>
      <c r="JM467" s="218"/>
      <c r="JN467" s="218"/>
      <c r="JO467" s="218"/>
      <c r="JP467" s="218"/>
      <c r="JQ467" s="218"/>
      <c r="JR467" s="218"/>
      <c r="JS467" s="218"/>
      <c r="JT467" s="218"/>
      <c r="JU467" s="218"/>
      <c r="JV467" s="218"/>
      <c r="JW467" s="218"/>
      <c r="JX467" s="218"/>
      <c r="JY467" s="218"/>
      <c r="JZ467" s="218"/>
      <c r="KA467" s="218"/>
      <c r="KB467" s="218"/>
      <c r="KC467" s="218"/>
      <c r="KD467" s="218"/>
      <c r="KE467" s="218"/>
      <c r="KF467" s="218"/>
      <c r="KG467" s="218"/>
      <c r="KH467" s="218"/>
      <c r="KI467" s="218"/>
      <c r="KJ467" s="218"/>
      <c r="KK467" s="218"/>
      <c r="KL467" s="218"/>
      <c r="KM467" s="218"/>
      <c r="KN467" s="218"/>
      <c r="KO467" s="218"/>
      <c r="KP467" s="218"/>
      <c r="KQ467" s="218"/>
      <c r="KR467" s="218"/>
      <c r="KS467" s="218"/>
      <c r="KT467" s="218"/>
      <c r="KU467" s="218"/>
      <c r="KV467" s="218"/>
      <c r="KW467" s="218"/>
      <c r="KX467" s="218"/>
      <c r="KY467" s="218"/>
      <c r="KZ467" s="218"/>
      <c r="LA467" s="218"/>
      <c r="LB467" s="218"/>
      <c r="LC467" s="218"/>
      <c r="LD467" s="218"/>
      <c r="LE467" s="218"/>
      <c r="LF467" s="218"/>
      <c r="LG467" s="218"/>
      <c r="LH467" s="218"/>
      <c r="LI467" s="218"/>
      <c r="LJ467" s="218"/>
      <c r="LK467" s="218"/>
      <c r="LL467" s="218"/>
      <c r="LM467" s="218"/>
      <c r="LN467" s="218"/>
      <c r="LO467" s="218"/>
      <c r="LP467" s="218"/>
      <c r="LQ467" s="218"/>
      <c r="LR467" s="218"/>
      <c r="LS467" s="218"/>
      <c r="LT467" s="218"/>
      <c r="LU467" s="218"/>
      <c r="LV467" s="218"/>
      <c r="LW467" s="218"/>
      <c r="LX467" s="218"/>
      <c r="LY467" s="218"/>
      <c r="LZ467" s="218"/>
      <c r="MA467" s="218"/>
      <c r="MB467" s="218"/>
      <c r="MC467" s="218"/>
      <c r="MD467" s="218"/>
      <c r="ME467" s="218"/>
      <c r="MF467" s="218"/>
      <c r="MG467" s="218"/>
      <c r="MH467" s="218"/>
      <c r="MI467" s="218"/>
      <c r="MJ467" s="218"/>
      <c r="MK467" s="218"/>
      <c r="ML467" s="218"/>
      <c r="MM467" s="218"/>
      <c r="MN467" s="218"/>
      <c r="MO467" s="218"/>
      <c r="MP467" s="218"/>
      <c r="MQ467" s="218"/>
      <c r="MR467" s="218"/>
      <c r="MS467" s="218"/>
      <c r="MT467" s="218"/>
      <c r="MU467" s="218"/>
      <c r="MV467" s="218"/>
      <c r="MW467" s="218"/>
      <c r="MX467" s="218"/>
      <c r="MY467" s="218"/>
      <c r="MZ467" s="218"/>
      <c r="NA467" s="218"/>
      <c r="NB467" s="218"/>
      <c r="NC467" s="218"/>
      <c r="ND467" s="218"/>
      <c r="NE467" s="218"/>
      <c r="NF467" s="218"/>
      <c r="NG467" s="218"/>
      <c r="NH467" s="218"/>
      <c r="NI467" s="218"/>
      <c r="NJ467" s="218"/>
      <c r="NK467" s="218"/>
      <c r="NL467" s="218"/>
      <c r="NM467" s="218"/>
      <c r="NN467" s="218"/>
      <c r="NO467" s="218"/>
      <c r="NP467" s="218"/>
      <c r="NQ467" s="218"/>
      <c r="NR467" s="218"/>
      <c r="NS467" s="218"/>
      <c r="NT467" s="218"/>
      <c r="NU467" s="218"/>
      <c r="NV467" s="218"/>
      <c r="NW467" s="218"/>
      <c r="NX467" s="218"/>
      <c r="NY467" s="218"/>
      <c r="NZ467" s="218"/>
      <c r="OA467" s="218"/>
      <c r="OB467" s="218"/>
      <c r="OC467" s="218"/>
      <c r="OD467" s="218"/>
      <c r="OE467" s="218"/>
      <c r="OF467" s="218"/>
      <c r="OG467" s="218"/>
      <c r="OH467" s="218"/>
      <c r="OI467" s="218"/>
      <c r="OJ467" s="218"/>
      <c r="OK467" s="218"/>
      <c r="OL467" s="218"/>
      <c r="OM467" s="218"/>
      <c r="ON467" s="218"/>
      <c r="OO467" s="218"/>
      <c r="OP467" s="218"/>
      <c r="OQ467" s="218"/>
      <c r="OR467" s="218"/>
      <c r="OS467" s="218"/>
      <c r="OT467" s="218"/>
      <c r="OU467" s="218"/>
      <c r="OV467" s="218"/>
      <c r="OW467" s="218"/>
      <c r="OX467" s="218"/>
      <c r="OY467" s="218"/>
      <c r="OZ467" s="218"/>
      <c r="PA467" s="218"/>
      <c r="PB467" s="218"/>
      <c r="PC467" s="218"/>
      <c r="PD467" s="218"/>
      <c r="PE467" s="218"/>
    </row>
    <row r="468" spans="1:421" s="472" customFormat="1" ht="16.5" hidden="1">
      <c r="A468" s="677">
        <v>127</v>
      </c>
      <c r="B468" s="321"/>
      <c r="C468" s="321"/>
      <c r="D468" s="321"/>
      <c r="E468" s="321"/>
      <c r="F468" s="321"/>
      <c r="G468" s="321"/>
      <c r="H468" s="321"/>
      <c r="I468" s="322"/>
      <c r="J468" s="321"/>
      <c r="K468" s="320"/>
      <c r="L468" s="319"/>
      <c r="M468" s="321"/>
      <c r="N468" s="321"/>
      <c r="O468" s="465">
        <v>5</v>
      </c>
      <c r="P468" s="321"/>
      <c r="Q468" s="318"/>
      <c r="R468" s="318"/>
      <c r="S468" s="318"/>
      <c r="T468" s="466">
        <f t="shared" si="99"/>
        <v>0</v>
      </c>
      <c r="U468" s="300">
        <f t="shared" si="100"/>
        <v>0</v>
      </c>
      <c r="V468" s="371">
        <f>Discount!$J$36</f>
        <v>0</v>
      </c>
      <c r="W468" s="300">
        <f t="shared" si="101"/>
        <v>0</v>
      </c>
      <c r="X468" s="301">
        <f t="shared" si="102"/>
        <v>0</v>
      </c>
      <c r="Y468" s="467">
        <f t="shared" si="103"/>
        <v>0</v>
      </c>
      <c r="Z468" s="546">
        <f t="shared" si="104"/>
        <v>5</v>
      </c>
      <c r="AA468" s="467">
        <f t="shared" si="105"/>
        <v>0</v>
      </c>
      <c r="AB468" s="468">
        <f t="shared" si="106"/>
        <v>0</v>
      </c>
      <c r="AC468" s="467">
        <f t="shared" si="107"/>
        <v>0</v>
      </c>
      <c r="AD468" s="468"/>
      <c r="AE468" s="550"/>
      <c r="AF468" s="6"/>
      <c r="AG468" s="6"/>
      <c r="AH468" s="6"/>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218"/>
      <c r="BI468" s="218"/>
      <c r="BJ468" s="218"/>
      <c r="BK468" s="218"/>
      <c r="BL468" s="218"/>
      <c r="BM468" s="218"/>
      <c r="BN468" s="218"/>
      <c r="BO468" s="218"/>
      <c r="BP468" s="218"/>
      <c r="BQ468" s="218"/>
      <c r="BR468" s="218"/>
      <c r="BS468" s="218"/>
      <c r="BT468" s="218"/>
      <c r="BU468" s="218"/>
      <c r="BV468" s="218"/>
      <c r="BW468" s="218"/>
      <c r="BX468" s="218"/>
      <c r="BY468" s="218"/>
      <c r="BZ468" s="218"/>
      <c r="CA468" s="218"/>
      <c r="CB468" s="218"/>
      <c r="CC468" s="218"/>
      <c r="CD468" s="218"/>
      <c r="CE468" s="218"/>
      <c r="CF468" s="218"/>
      <c r="CG468" s="218"/>
      <c r="CH468" s="218"/>
      <c r="CI468" s="218"/>
      <c r="CJ468" s="218"/>
      <c r="CK468" s="218"/>
      <c r="CL468" s="218"/>
      <c r="CM468" s="218"/>
      <c r="CN468" s="218"/>
      <c r="CO468" s="218"/>
      <c r="CP468" s="218"/>
      <c r="CQ468" s="218"/>
      <c r="CR468" s="218"/>
      <c r="CS468" s="218"/>
      <c r="CT468" s="218"/>
      <c r="CU468" s="218"/>
      <c r="CV468" s="218"/>
      <c r="CW468" s="218"/>
      <c r="CX468" s="218"/>
      <c r="CY468" s="218"/>
      <c r="CZ468" s="218"/>
      <c r="DA468" s="218"/>
      <c r="DB468" s="218"/>
      <c r="DC468" s="218"/>
      <c r="DD468" s="218"/>
      <c r="DE468" s="218"/>
      <c r="DF468" s="218"/>
      <c r="DG468" s="218"/>
      <c r="DH468" s="218"/>
      <c r="DI468" s="218"/>
      <c r="DJ468" s="218"/>
      <c r="DK468" s="218"/>
      <c r="DL468" s="218"/>
      <c r="DM468" s="218"/>
      <c r="DN468" s="218"/>
      <c r="DO468" s="218"/>
      <c r="DP468" s="218"/>
      <c r="DQ468" s="218"/>
      <c r="DR468" s="218"/>
      <c r="DS468" s="218"/>
      <c r="DT468" s="218"/>
      <c r="DU468" s="218"/>
      <c r="DV468" s="218"/>
      <c r="DW468" s="218"/>
      <c r="DX468" s="218"/>
      <c r="DY468" s="218"/>
      <c r="DZ468" s="218"/>
      <c r="EA468" s="218"/>
      <c r="EB468" s="218"/>
      <c r="EC468" s="218"/>
      <c r="ED468" s="218"/>
      <c r="EE468" s="218"/>
      <c r="EF468" s="218"/>
      <c r="EG468" s="218"/>
      <c r="EH468" s="218"/>
      <c r="EI468" s="218"/>
      <c r="EJ468" s="218"/>
      <c r="EK468" s="218"/>
      <c r="EL468" s="218"/>
      <c r="EM468" s="218"/>
      <c r="EN468" s="218"/>
      <c r="EO468" s="218"/>
      <c r="EP468" s="218"/>
      <c r="EQ468" s="218"/>
      <c r="ER468" s="218"/>
      <c r="ES468" s="218"/>
      <c r="ET468" s="218"/>
      <c r="EU468" s="218"/>
      <c r="EV468" s="218"/>
      <c r="EW468" s="218"/>
      <c r="EX468" s="218"/>
      <c r="EY468" s="218"/>
      <c r="EZ468" s="218"/>
      <c r="FA468" s="218"/>
      <c r="FB468" s="218"/>
      <c r="FC468" s="218"/>
      <c r="FD468" s="218"/>
      <c r="FE468" s="218"/>
      <c r="FF468" s="218"/>
      <c r="FG468" s="218"/>
      <c r="FH468" s="218"/>
      <c r="FI468" s="218"/>
      <c r="FJ468" s="218"/>
      <c r="FK468" s="218"/>
      <c r="FL468" s="218"/>
      <c r="FM468" s="218"/>
      <c r="FN468" s="218"/>
      <c r="FO468" s="218"/>
      <c r="FP468" s="218"/>
      <c r="FQ468" s="218"/>
      <c r="FR468" s="218"/>
      <c r="FS468" s="218"/>
      <c r="FT468" s="218"/>
      <c r="FU468" s="218"/>
      <c r="FV468" s="218"/>
      <c r="FW468" s="218"/>
      <c r="FX468" s="218"/>
      <c r="FY468" s="218"/>
      <c r="FZ468" s="218"/>
      <c r="GA468" s="218"/>
      <c r="GB468" s="218"/>
      <c r="GC468" s="218"/>
      <c r="GD468" s="218"/>
      <c r="GE468" s="218"/>
      <c r="GF468" s="218"/>
      <c r="GG468" s="218"/>
      <c r="GH468" s="218"/>
      <c r="GI468" s="218"/>
      <c r="GJ468" s="218"/>
      <c r="GK468" s="218"/>
      <c r="GL468" s="218"/>
      <c r="GM468" s="218"/>
      <c r="GN468" s="218"/>
      <c r="GO468" s="218"/>
      <c r="GP468" s="218"/>
      <c r="GQ468" s="218"/>
      <c r="GR468" s="218"/>
      <c r="GS468" s="218"/>
      <c r="GT468" s="218"/>
      <c r="GU468" s="218"/>
      <c r="GV468" s="218"/>
      <c r="GW468" s="218"/>
      <c r="GX468" s="218"/>
      <c r="GY468" s="218"/>
      <c r="GZ468" s="218"/>
      <c r="HA468" s="218"/>
      <c r="HB468" s="218"/>
      <c r="HC468" s="218"/>
      <c r="HD468" s="218"/>
      <c r="HE468" s="218"/>
      <c r="HF468" s="218"/>
      <c r="HG468" s="218"/>
      <c r="HH468" s="218"/>
      <c r="HI468" s="218"/>
      <c r="HJ468" s="218"/>
      <c r="HK468" s="218"/>
      <c r="HL468" s="218"/>
      <c r="HM468" s="218"/>
      <c r="HN468" s="218"/>
      <c r="HO468" s="218"/>
      <c r="HP468" s="218"/>
      <c r="HQ468" s="218"/>
      <c r="HR468" s="218"/>
      <c r="HS468" s="218"/>
      <c r="HT468" s="218"/>
      <c r="HU468" s="218"/>
      <c r="HV468" s="218"/>
      <c r="HW468" s="218"/>
      <c r="HX468" s="218"/>
      <c r="HY468" s="218"/>
      <c r="HZ468" s="218"/>
      <c r="IA468" s="218"/>
      <c r="IB468" s="218"/>
      <c r="IC468" s="218"/>
      <c r="ID468" s="218"/>
      <c r="IE468" s="218"/>
      <c r="IF468" s="218"/>
      <c r="IG468" s="218"/>
      <c r="IH468" s="218"/>
      <c r="II468" s="218"/>
      <c r="IJ468" s="218"/>
      <c r="IK468" s="218"/>
      <c r="IL468" s="218"/>
      <c r="IM468" s="218"/>
      <c r="IN468" s="218"/>
      <c r="IO468" s="218"/>
      <c r="IP468" s="218"/>
      <c r="IQ468" s="218"/>
      <c r="IR468" s="218"/>
      <c r="IS468" s="218"/>
      <c r="IT468" s="218"/>
      <c r="IU468" s="218"/>
      <c r="IV468" s="218"/>
      <c r="IW468" s="218"/>
      <c r="IX468" s="218"/>
      <c r="IY468" s="218"/>
      <c r="IZ468" s="218"/>
      <c r="JA468" s="218"/>
      <c r="JB468" s="218"/>
      <c r="JC468" s="218"/>
      <c r="JD468" s="218"/>
      <c r="JE468" s="218"/>
      <c r="JF468" s="218"/>
      <c r="JG468" s="218"/>
      <c r="JH468" s="218"/>
      <c r="JI468" s="218"/>
      <c r="JJ468" s="218"/>
      <c r="JK468" s="218"/>
      <c r="JL468" s="218"/>
      <c r="JM468" s="218"/>
      <c r="JN468" s="218"/>
      <c r="JO468" s="218"/>
      <c r="JP468" s="218"/>
      <c r="JQ468" s="218"/>
      <c r="JR468" s="218"/>
      <c r="JS468" s="218"/>
      <c r="JT468" s="218"/>
      <c r="JU468" s="218"/>
      <c r="JV468" s="218"/>
      <c r="JW468" s="218"/>
      <c r="JX468" s="218"/>
      <c r="JY468" s="218"/>
      <c r="JZ468" s="218"/>
      <c r="KA468" s="218"/>
      <c r="KB468" s="218"/>
      <c r="KC468" s="218"/>
      <c r="KD468" s="218"/>
      <c r="KE468" s="218"/>
      <c r="KF468" s="218"/>
      <c r="KG468" s="218"/>
      <c r="KH468" s="218"/>
      <c r="KI468" s="218"/>
      <c r="KJ468" s="218"/>
      <c r="KK468" s="218"/>
      <c r="KL468" s="218"/>
      <c r="KM468" s="218"/>
      <c r="KN468" s="218"/>
      <c r="KO468" s="218"/>
      <c r="KP468" s="218"/>
      <c r="KQ468" s="218"/>
      <c r="KR468" s="218"/>
      <c r="KS468" s="218"/>
      <c r="KT468" s="218"/>
      <c r="KU468" s="218"/>
      <c r="KV468" s="218"/>
      <c r="KW468" s="218"/>
      <c r="KX468" s="218"/>
      <c r="KY468" s="218"/>
      <c r="KZ468" s="218"/>
      <c r="LA468" s="218"/>
      <c r="LB468" s="218"/>
      <c r="LC468" s="218"/>
      <c r="LD468" s="218"/>
      <c r="LE468" s="218"/>
      <c r="LF468" s="218"/>
      <c r="LG468" s="218"/>
      <c r="LH468" s="218"/>
      <c r="LI468" s="218"/>
      <c r="LJ468" s="218"/>
      <c r="LK468" s="218"/>
      <c r="LL468" s="218"/>
      <c r="LM468" s="218"/>
      <c r="LN468" s="218"/>
      <c r="LO468" s="218"/>
      <c r="LP468" s="218"/>
      <c r="LQ468" s="218"/>
      <c r="LR468" s="218"/>
      <c r="LS468" s="218"/>
      <c r="LT468" s="218"/>
      <c r="LU468" s="218"/>
      <c r="LV468" s="218"/>
      <c r="LW468" s="218"/>
      <c r="LX468" s="218"/>
      <c r="LY468" s="218"/>
      <c r="LZ468" s="218"/>
      <c r="MA468" s="218"/>
      <c r="MB468" s="218"/>
      <c r="MC468" s="218"/>
      <c r="MD468" s="218"/>
      <c r="ME468" s="218"/>
      <c r="MF468" s="218"/>
      <c r="MG468" s="218"/>
      <c r="MH468" s="218"/>
      <c r="MI468" s="218"/>
      <c r="MJ468" s="218"/>
      <c r="MK468" s="218"/>
      <c r="ML468" s="218"/>
      <c r="MM468" s="218"/>
      <c r="MN468" s="218"/>
      <c r="MO468" s="218"/>
      <c r="MP468" s="218"/>
      <c r="MQ468" s="218"/>
      <c r="MR468" s="218"/>
      <c r="MS468" s="218"/>
      <c r="MT468" s="218"/>
      <c r="MU468" s="218"/>
      <c r="MV468" s="218"/>
      <c r="MW468" s="218"/>
      <c r="MX468" s="218"/>
      <c r="MY468" s="218"/>
      <c r="MZ468" s="218"/>
      <c r="NA468" s="218"/>
      <c r="NB468" s="218"/>
      <c r="NC468" s="218"/>
      <c r="ND468" s="218"/>
      <c r="NE468" s="218"/>
      <c r="NF468" s="218"/>
      <c r="NG468" s="218"/>
      <c r="NH468" s="218"/>
      <c r="NI468" s="218"/>
      <c r="NJ468" s="218"/>
      <c r="NK468" s="218"/>
      <c r="NL468" s="218"/>
      <c r="NM468" s="218"/>
      <c r="NN468" s="218"/>
      <c r="NO468" s="218"/>
      <c r="NP468" s="218"/>
      <c r="NQ468" s="218"/>
      <c r="NR468" s="218"/>
      <c r="NS468" s="218"/>
      <c r="NT468" s="218"/>
      <c r="NU468" s="218"/>
      <c r="NV468" s="218"/>
      <c r="NW468" s="218"/>
      <c r="NX468" s="218"/>
      <c r="NY468" s="218"/>
      <c r="NZ468" s="218"/>
      <c r="OA468" s="218"/>
      <c r="OB468" s="218"/>
      <c r="OC468" s="218"/>
      <c r="OD468" s="218"/>
      <c r="OE468" s="218"/>
      <c r="OF468" s="218"/>
      <c r="OG468" s="218"/>
      <c r="OH468" s="218"/>
      <c r="OI468" s="218"/>
      <c r="OJ468" s="218"/>
      <c r="OK468" s="218"/>
      <c r="OL468" s="218"/>
      <c r="OM468" s="218"/>
      <c r="ON468" s="218"/>
      <c r="OO468" s="218"/>
      <c r="OP468" s="218"/>
      <c r="OQ468" s="218"/>
      <c r="OR468" s="218"/>
      <c r="OS468" s="218"/>
      <c r="OT468" s="218"/>
      <c r="OU468" s="218"/>
      <c r="OV468" s="218"/>
      <c r="OW468" s="218"/>
      <c r="OX468" s="218"/>
      <c r="OY468" s="218"/>
      <c r="OZ468" s="218"/>
      <c r="PA468" s="218"/>
      <c r="PB468" s="218"/>
      <c r="PC468" s="218"/>
      <c r="PD468" s="218"/>
      <c r="PE468" s="218"/>
    </row>
    <row r="469" spans="1:421" s="472" customFormat="1" ht="16.5" hidden="1">
      <c r="A469" s="677">
        <v>128</v>
      </c>
      <c r="B469" s="321"/>
      <c r="C469" s="321"/>
      <c r="D469" s="321"/>
      <c r="E469" s="321"/>
      <c r="F469" s="321"/>
      <c r="G469" s="321"/>
      <c r="H469" s="321"/>
      <c r="I469" s="322"/>
      <c r="J469" s="321"/>
      <c r="K469" s="320"/>
      <c r="L469" s="319"/>
      <c r="M469" s="321"/>
      <c r="N469" s="321"/>
      <c r="O469" s="465">
        <v>5</v>
      </c>
      <c r="P469" s="321"/>
      <c r="Q469" s="318"/>
      <c r="R469" s="318"/>
      <c r="S469" s="318"/>
      <c r="T469" s="466">
        <f t="shared" si="99"/>
        <v>0</v>
      </c>
      <c r="U469" s="300">
        <f t="shared" si="100"/>
        <v>0</v>
      </c>
      <c r="V469" s="371">
        <f>Discount!$J$36</f>
        <v>0</v>
      </c>
      <c r="W469" s="300">
        <f t="shared" si="101"/>
        <v>0</v>
      </c>
      <c r="X469" s="301">
        <f t="shared" si="102"/>
        <v>0</v>
      </c>
      <c r="Y469" s="467">
        <f t="shared" si="103"/>
        <v>0</v>
      </c>
      <c r="Z469" s="546">
        <f t="shared" si="104"/>
        <v>5</v>
      </c>
      <c r="AA469" s="467">
        <f t="shared" si="105"/>
        <v>0</v>
      </c>
      <c r="AB469" s="468">
        <f t="shared" si="106"/>
        <v>0</v>
      </c>
      <c r="AC469" s="467">
        <f t="shared" si="107"/>
        <v>0</v>
      </c>
      <c r="AD469" s="468"/>
      <c r="AE469" s="550"/>
      <c r="AF469" s="6"/>
      <c r="AG469" s="6"/>
      <c r="AH469" s="6"/>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218"/>
      <c r="BI469" s="218"/>
      <c r="BJ469" s="218"/>
      <c r="BK469" s="218"/>
      <c r="BL469" s="218"/>
      <c r="BM469" s="218"/>
      <c r="BN469" s="218"/>
      <c r="BO469" s="218"/>
      <c r="BP469" s="218"/>
      <c r="BQ469" s="218"/>
      <c r="BR469" s="218"/>
      <c r="BS469" s="218"/>
      <c r="BT469" s="218"/>
      <c r="BU469" s="218"/>
      <c r="BV469" s="218"/>
      <c r="BW469" s="218"/>
      <c r="BX469" s="218"/>
      <c r="BY469" s="218"/>
      <c r="BZ469" s="218"/>
      <c r="CA469" s="218"/>
      <c r="CB469" s="218"/>
      <c r="CC469" s="218"/>
      <c r="CD469" s="218"/>
      <c r="CE469" s="218"/>
      <c r="CF469" s="218"/>
      <c r="CG469" s="218"/>
      <c r="CH469" s="218"/>
      <c r="CI469" s="218"/>
      <c r="CJ469" s="218"/>
      <c r="CK469" s="218"/>
      <c r="CL469" s="218"/>
      <c r="CM469" s="218"/>
      <c r="CN469" s="218"/>
      <c r="CO469" s="218"/>
      <c r="CP469" s="218"/>
      <c r="CQ469" s="218"/>
      <c r="CR469" s="218"/>
      <c r="CS469" s="218"/>
      <c r="CT469" s="218"/>
      <c r="CU469" s="218"/>
      <c r="CV469" s="218"/>
      <c r="CW469" s="218"/>
      <c r="CX469" s="218"/>
      <c r="CY469" s="218"/>
      <c r="CZ469" s="218"/>
      <c r="DA469" s="218"/>
      <c r="DB469" s="218"/>
      <c r="DC469" s="218"/>
      <c r="DD469" s="218"/>
      <c r="DE469" s="218"/>
      <c r="DF469" s="218"/>
      <c r="DG469" s="218"/>
      <c r="DH469" s="218"/>
      <c r="DI469" s="218"/>
      <c r="DJ469" s="218"/>
      <c r="DK469" s="218"/>
      <c r="DL469" s="218"/>
      <c r="DM469" s="218"/>
      <c r="DN469" s="218"/>
      <c r="DO469" s="218"/>
      <c r="DP469" s="218"/>
      <c r="DQ469" s="218"/>
      <c r="DR469" s="218"/>
      <c r="DS469" s="218"/>
      <c r="DT469" s="218"/>
      <c r="DU469" s="218"/>
      <c r="DV469" s="218"/>
      <c r="DW469" s="218"/>
      <c r="DX469" s="218"/>
      <c r="DY469" s="218"/>
      <c r="DZ469" s="218"/>
      <c r="EA469" s="218"/>
      <c r="EB469" s="218"/>
      <c r="EC469" s="218"/>
      <c r="ED469" s="218"/>
      <c r="EE469" s="218"/>
      <c r="EF469" s="218"/>
      <c r="EG469" s="218"/>
      <c r="EH469" s="218"/>
      <c r="EI469" s="218"/>
      <c r="EJ469" s="218"/>
      <c r="EK469" s="218"/>
      <c r="EL469" s="218"/>
      <c r="EM469" s="218"/>
      <c r="EN469" s="218"/>
      <c r="EO469" s="218"/>
      <c r="EP469" s="218"/>
      <c r="EQ469" s="218"/>
      <c r="ER469" s="218"/>
      <c r="ES469" s="218"/>
      <c r="ET469" s="218"/>
      <c r="EU469" s="218"/>
      <c r="EV469" s="218"/>
      <c r="EW469" s="218"/>
      <c r="EX469" s="218"/>
      <c r="EY469" s="218"/>
      <c r="EZ469" s="218"/>
      <c r="FA469" s="218"/>
      <c r="FB469" s="218"/>
      <c r="FC469" s="218"/>
      <c r="FD469" s="218"/>
      <c r="FE469" s="218"/>
      <c r="FF469" s="218"/>
      <c r="FG469" s="218"/>
      <c r="FH469" s="218"/>
      <c r="FI469" s="218"/>
      <c r="FJ469" s="218"/>
      <c r="FK469" s="218"/>
      <c r="FL469" s="218"/>
      <c r="FM469" s="218"/>
      <c r="FN469" s="218"/>
      <c r="FO469" s="218"/>
      <c r="FP469" s="218"/>
      <c r="FQ469" s="218"/>
      <c r="FR469" s="218"/>
      <c r="FS469" s="218"/>
      <c r="FT469" s="218"/>
      <c r="FU469" s="218"/>
      <c r="FV469" s="218"/>
      <c r="FW469" s="218"/>
      <c r="FX469" s="218"/>
      <c r="FY469" s="218"/>
      <c r="FZ469" s="218"/>
      <c r="GA469" s="218"/>
      <c r="GB469" s="218"/>
      <c r="GC469" s="218"/>
      <c r="GD469" s="218"/>
      <c r="GE469" s="218"/>
      <c r="GF469" s="218"/>
      <c r="GG469" s="218"/>
      <c r="GH469" s="218"/>
      <c r="GI469" s="218"/>
      <c r="GJ469" s="218"/>
      <c r="GK469" s="218"/>
      <c r="GL469" s="218"/>
      <c r="GM469" s="218"/>
      <c r="GN469" s="218"/>
      <c r="GO469" s="218"/>
      <c r="GP469" s="218"/>
      <c r="GQ469" s="218"/>
      <c r="GR469" s="218"/>
      <c r="GS469" s="218"/>
      <c r="GT469" s="218"/>
      <c r="GU469" s="218"/>
      <c r="GV469" s="218"/>
      <c r="GW469" s="218"/>
      <c r="GX469" s="218"/>
      <c r="GY469" s="218"/>
      <c r="GZ469" s="218"/>
      <c r="HA469" s="218"/>
      <c r="HB469" s="218"/>
      <c r="HC469" s="218"/>
      <c r="HD469" s="218"/>
      <c r="HE469" s="218"/>
      <c r="HF469" s="218"/>
      <c r="HG469" s="218"/>
      <c r="HH469" s="218"/>
      <c r="HI469" s="218"/>
      <c r="HJ469" s="218"/>
      <c r="HK469" s="218"/>
      <c r="HL469" s="218"/>
      <c r="HM469" s="218"/>
      <c r="HN469" s="218"/>
      <c r="HO469" s="218"/>
      <c r="HP469" s="218"/>
      <c r="HQ469" s="218"/>
      <c r="HR469" s="218"/>
      <c r="HS469" s="218"/>
      <c r="HT469" s="218"/>
      <c r="HU469" s="218"/>
      <c r="HV469" s="218"/>
      <c r="HW469" s="218"/>
      <c r="HX469" s="218"/>
      <c r="HY469" s="218"/>
      <c r="HZ469" s="218"/>
      <c r="IA469" s="218"/>
      <c r="IB469" s="218"/>
      <c r="IC469" s="218"/>
      <c r="ID469" s="218"/>
      <c r="IE469" s="218"/>
      <c r="IF469" s="218"/>
      <c r="IG469" s="218"/>
      <c r="IH469" s="218"/>
      <c r="II469" s="218"/>
      <c r="IJ469" s="218"/>
      <c r="IK469" s="218"/>
      <c r="IL469" s="218"/>
      <c r="IM469" s="218"/>
      <c r="IN469" s="218"/>
      <c r="IO469" s="218"/>
      <c r="IP469" s="218"/>
      <c r="IQ469" s="218"/>
      <c r="IR469" s="218"/>
      <c r="IS469" s="218"/>
      <c r="IT469" s="218"/>
      <c r="IU469" s="218"/>
      <c r="IV469" s="218"/>
      <c r="IW469" s="218"/>
      <c r="IX469" s="218"/>
      <c r="IY469" s="218"/>
      <c r="IZ469" s="218"/>
      <c r="JA469" s="218"/>
      <c r="JB469" s="218"/>
      <c r="JC469" s="218"/>
      <c r="JD469" s="218"/>
      <c r="JE469" s="218"/>
      <c r="JF469" s="218"/>
      <c r="JG469" s="218"/>
      <c r="JH469" s="218"/>
      <c r="JI469" s="218"/>
      <c r="JJ469" s="218"/>
      <c r="JK469" s="218"/>
      <c r="JL469" s="218"/>
      <c r="JM469" s="218"/>
      <c r="JN469" s="218"/>
      <c r="JO469" s="218"/>
      <c r="JP469" s="218"/>
      <c r="JQ469" s="218"/>
      <c r="JR469" s="218"/>
      <c r="JS469" s="218"/>
      <c r="JT469" s="218"/>
      <c r="JU469" s="218"/>
      <c r="JV469" s="218"/>
      <c r="JW469" s="218"/>
      <c r="JX469" s="218"/>
      <c r="JY469" s="218"/>
      <c r="JZ469" s="218"/>
      <c r="KA469" s="218"/>
      <c r="KB469" s="218"/>
      <c r="KC469" s="218"/>
      <c r="KD469" s="218"/>
      <c r="KE469" s="218"/>
      <c r="KF469" s="218"/>
      <c r="KG469" s="218"/>
      <c r="KH469" s="218"/>
      <c r="KI469" s="218"/>
      <c r="KJ469" s="218"/>
      <c r="KK469" s="218"/>
      <c r="KL469" s="218"/>
      <c r="KM469" s="218"/>
      <c r="KN469" s="218"/>
      <c r="KO469" s="218"/>
      <c r="KP469" s="218"/>
      <c r="KQ469" s="218"/>
      <c r="KR469" s="218"/>
      <c r="KS469" s="218"/>
      <c r="KT469" s="218"/>
      <c r="KU469" s="218"/>
      <c r="KV469" s="218"/>
      <c r="KW469" s="218"/>
      <c r="KX469" s="218"/>
      <c r="KY469" s="218"/>
      <c r="KZ469" s="218"/>
      <c r="LA469" s="218"/>
      <c r="LB469" s="218"/>
      <c r="LC469" s="218"/>
      <c r="LD469" s="218"/>
      <c r="LE469" s="218"/>
      <c r="LF469" s="218"/>
      <c r="LG469" s="218"/>
      <c r="LH469" s="218"/>
      <c r="LI469" s="218"/>
      <c r="LJ469" s="218"/>
      <c r="LK469" s="218"/>
      <c r="LL469" s="218"/>
      <c r="LM469" s="218"/>
      <c r="LN469" s="218"/>
      <c r="LO469" s="218"/>
      <c r="LP469" s="218"/>
      <c r="LQ469" s="218"/>
      <c r="LR469" s="218"/>
      <c r="LS469" s="218"/>
      <c r="LT469" s="218"/>
      <c r="LU469" s="218"/>
      <c r="LV469" s="218"/>
      <c r="LW469" s="218"/>
      <c r="LX469" s="218"/>
      <c r="LY469" s="218"/>
      <c r="LZ469" s="218"/>
      <c r="MA469" s="218"/>
      <c r="MB469" s="218"/>
      <c r="MC469" s="218"/>
      <c r="MD469" s="218"/>
      <c r="ME469" s="218"/>
      <c r="MF469" s="218"/>
      <c r="MG469" s="218"/>
      <c r="MH469" s="218"/>
      <c r="MI469" s="218"/>
      <c r="MJ469" s="218"/>
      <c r="MK469" s="218"/>
      <c r="ML469" s="218"/>
      <c r="MM469" s="218"/>
      <c r="MN469" s="218"/>
      <c r="MO469" s="218"/>
      <c r="MP469" s="218"/>
      <c r="MQ469" s="218"/>
      <c r="MR469" s="218"/>
      <c r="MS469" s="218"/>
      <c r="MT469" s="218"/>
      <c r="MU469" s="218"/>
      <c r="MV469" s="218"/>
      <c r="MW469" s="218"/>
      <c r="MX469" s="218"/>
      <c r="MY469" s="218"/>
      <c r="MZ469" s="218"/>
      <c r="NA469" s="218"/>
      <c r="NB469" s="218"/>
      <c r="NC469" s="218"/>
      <c r="ND469" s="218"/>
      <c r="NE469" s="218"/>
      <c r="NF469" s="218"/>
      <c r="NG469" s="218"/>
      <c r="NH469" s="218"/>
      <c r="NI469" s="218"/>
      <c r="NJ469" s="218"/>
      <c r="NK469" s="218"/>
      <c r="NL469" s="218"/>
      <c r="NM469" s="218"/>
      <c r="NN469" s="218"/>
      <c r="NO469" s="218"/>
      <c r="NP469" s="218"/>
      <c r="NQ469" s="218"/>
      <c r="NR469" s="218"/>
      <c r="NS469" s="218"/>
      <c r="NT469" s="218"/>
      <c r="NU469" s="218"/>
      <c r="NV469" s="218"/>
      <c r="NW469" s="218"/>
      <c r="NX469" s="218"/>
      <c r="NY469" s="218"/>
      <c r="NZ469" s="218"/>
      <c r="OA469" s="218"/>
      <c r="OB469" s="218"/>
      <c r="OC469" s="218"/>
      <c r="OD469" s="218"/>
      <c r="OE469" s="218"/>
      <c r="OF469" s="218"/>
      <c r="OG469" s="218"/>
      <c r="OH469" s="218"/>
      <c r="OI469" s="218"/>
      <c r="OJ469" s="218"/>
      <c r="OK469" s="218"/>
      <c r="OL469" s="218"/>
      <c r="OM469" s="218"/>
      <c r="ON469" s="218"/>
      <c r="OO469" s="218"/>
      <c r="OP469" s="218"/>
      <c r="OQ469" s="218"/>
      <c r="OR469" s="218"/>
      <c r="OS469" s="218"/>
      <c r="OT469" s="218"/>
      <c r="OU469" s="218"/>
      <c r="OV469" s="218"/>
      <c r="OW469" s="218"/>
      <c r="OX469" s="218"/>
      <c r="OY469" s="218"/>
      <c r="OZ469" s="218"/>
      <c r="PA469" s="218"/>
      <c r="PB469" s="218"/>
      <c r="PC469" s="218"/>
      <c r="PD469" s="218"/>
      <c r="PE469" s="218"/>
    </row>
    <row r="470" spans="1:421" s="472" customFormat="1" ht="16.5">
      <c r="A470" s="459"/>
      <c r="B470" s="321"/>
      <c r="C470" s="321"/>
      <c r="D470" s="321"/>
      <c r="E470" s="321"/>
      <c r="F470" s="321"/>
      <c r="G470" s="321"/>
      <c r="H470" s="321"/>
      <c r="I470" s="321"/>
      <c r="J470" s="321"/>
      <c r="K470" s="321"/>
      <c r="L470" s="321"/>
      <c r="M470" s="321"/>
      <c r="N470" s="321"/>
      <c r="O470" s="321"/>
      <c r="P470" s="321"/>
      <c r="Q470" s="321"/>
      <c r="R470" s="321"/>
      <c r="S470" s="321"/>
      <c r="T470" s="466"/>
      <c r="U470" s="300"/>
      <c r="V470" s="371"/>
      <c r="W470" s="300"/>
      <c r="X470" s="301"/>
      <c r="Y470" s="470"/>
      <c r="Z470" s="471"/>
      <c r="AA470" s="471"/>
      <c r="AB470" s="471"/>
      <c r="AC470" s="471"/>
      <c r="AD470" s="471"/>
      <c r="AE470" s="551"/>
      <c r="AF470" s="554"/>
      <c r="AG470" s="554"/>
      <c r="AH470" s="554"/>
      <c r="AI470" s="218"/>
      <c r="AJ470" s="218"/>
      <c r="AK470" s="218"/>
      <c r="AL470" s="218"/>
      <c r="AM470" s="218"/>
      <c r="AN470" s="218"/>
      <c r="AO470" s="218"/>
      <c r="AP470" s="218"/>
      <c r="AQ470" s="218"/>
      <c r="AR470" s="218"/>
      <c r="AS470" s="218"/>
      <c r="AT470" s="218"/>
      <c r="AU470" s="218"/>
      <c r="AV470" s="218"/>
      <c r="AW470" s="218"/>
      <c r="AX470" s="218"/>
      <c r="AY470" s="218"/>
      <c r="AZ470" s="218"/>
      <c r="BA470" s="218"/>
      <c r="BB470" s="218"/>
      <c r="BC470" s="218"/>
      <c r="BD470" s="218"/>
      <c r="BE470" s="218"/>
      <c r="BF470" s="218"/>
      <c r="BG470" s="218"/>
      <c r="BH470" s="218"/>
      <c r="BI470" s="218"/>
      <c r="BJ470" s="218"/>
      <c r="BK470" s="218"/>
      <c r="BL470" s="218"/>
      <c r="BM470" s="218"/>
      <c r="BN470" s="218"/>
      <c r="BO470" s="218"/>
      <c r="BP470" s="218"/>
      <c r="BQ470" s="218"/>
      <c r="BR470" s="218"/>
      <c r="BS470" s="218"/>
      <c r="BT470" s="218"/>
      <c r="BU470" s="218"/>
      <c r="BV470" s="218"/>
      <c r="BW470" s="218"/>
      <c r="BX470" s="218"/>
      <c r="BY470" s="218"/>
      <c r="BZ470" s="218"/>
      <c r="CA470" s="218"/>
      <c r="CB470" s="218"/>
      <c r="CC470" s="218"/>
      <c r="CD470" s="218"/>
      <c r="CE470" s="218"/>
      <c r="CF470" s="218"/>
      <c r="CG470" s="218"/>
      <c r="CH470" s="218"/>
      <c r="CI470" s="218"/>
      <c r="CJ470" s="218"/>
      <c r="CK470" s="218"/>
      <c r="CL470" s="218"/>
      <c r="CM470" s="218"/>
      <c r="CN470" s="218"/>
      <c r="CO470" s="218"/>
      <c r="CP470" s="218"/>
      <c r="CQ470" s="218"/>
      <c r="CR470" s="218"/>
      <c r="CS470" s="218"/>
      <c r="CT470" s="218"/>
      <c r="CU470" s="218"/>
      <c r="CV470" s="218"/>
      <c r="CW470" s="218"/>
      <c r="CX470" s="218"/>
      <c r="CY470" s="218"/>
      <c r="CZ470" s="218"/>
      <c r="DA470" s="218"/>
      <c r="DB470" s="218"/>
      <c r="DC470" s="218"/>
      <c r="DD470" s="218"/>
      <c r="DE470" s="218"/>
      <c r="DF470" s="218"/>
      <c r="DG470" s="218"/>
      <c r="DH470" s="218"/>
      <c r="DI470" s="218"/>
      <c r="DJ470" s="218"/>
      <c r="DK470" s="218"/>
      <c r="DL470" s="218"/>
      <c r="DM470" s="218"/>
      <c r="DN470" s="218"/>
      <c r="DO470" s="218"/>
      <c r="DP470" s="218"/>
      <c r="DQ470" s="218"/>
      <c r="DR470" s="218"/>
      <c r="DS470" s="218"/>
      <c r="DT470" s="218"/>
      <c r="DU470" s="218"/>
      <c r="DV470" s="218"/>
      <c r="DW470" s="218"/>
      <c r="DX470" s="218"/>
      <c r="DY470" s="218"/>
      <c r="DZ470" s="218"/>
      <c r="EA470" s="218"/>
      <c r="EB470" s="218"/>
      <c r="EC470" s="218"/>
      <c r="ED470" s="218"/>
      <c r="EE470" s="218"/>
      <c r="EF470" s="218"/>
      <c r="EG470" s="218"/>
      <c r="EH470" s="218"/>
      <c r="EI470" s="218"/>
      <c r="EJ470" s="218"/>
      <c r="EK470" s="218"/>
      <c r="EL470" s="218"/>
      <c r="EM470" s="218"/>
      <c r="EN470" s="218"/>
      <c r="EO470" s="218"/>
      <c r="EP470" s="218"/>
      <c r="EQ470" s="218"/>
      <c r="ER470" s="218"/>
      <c r="ES470" s="218"/>
      <c r="ET470" s="218"/>
      <c r="EU470" s="218"/>
      <c r="EV470" s="218"/>
      <c r="EW470" s="218"/>
      <c r="EX470" s="218"/>
      <c r="EY470" s="218"/>
      <c r="EZ470" s="218"/>
      <c r="FA470" s="218"/>
      <c r="FB470" s="218"/>
      <c r="FC470" s="218"/>
      <c r="FD470" s="218"/>
      <c r="FE470" s="218"/>
      <c r="FF470" s="218"/>
      <c r="FG470" s="218"/>
      <c r="FH470" s="218"/>
      <c r="FI470" s="218"/>
      <c r="FJ470" s="218"/>
      <c r="FK470" s="218"/>
      <c r="FL470" s="218"/>
      <c r="FM470" s="218"/>
      <c r="FN470" s="218"/>
      <c r="FO470" s="218"/>
      <c r="FP470" s="218"/>
      <c r="FQ470" s="218"/>
      <c r="FR470" s="218"/>
      <c r="FS470" s="218"/>
      <c r="FT470" s="218"/>
      <c r="FU470" s="218"/>
      <c r="FV470" s="218"/>
      <c r="FW470" s="218"/>
      <c r="FX470" s="218"/>
      <c r="FY470" s="218"/>
      <c r="FZ470" s="218"/>
      <c r="GA470" s="218"/>
      <c r="GB470" s="218"/>
      <c r="GC470" s="218"/>
      <c r="GD470" s="218"/>
      <c r="GE470" s="218"/>
      <c r="GF470" s="218"/>
      <c r="GG470" s="218"/>
      <c r="GH470" s="218"/>
      <c r="GI470" s="218"/>
      <c r="GJ470" s="218"/>
      <c r="GK470" s="218"/>
      <c r="GL470" s="218"/>
      <c r="GM470" s="218"/>
      <c r="GN470" s="218"/>
      <c r="GO470" s="218"/>
      <c r="GP470" s="218"/>
      <c r="GQ470" s="218"/>
      <c r="GR470" s="218"/>
      <c r="GS470" s="218"/>
      <c r="GT470" s="218"/>
      <c r="GU470" s="218"/>
      <c r="GV470" s="218"/>
      <c r="GW470" s="218"/>
      <c r="GX470" s="218"/>
      <c r="GY470" s="218"/>
      <c r="GZ470" s="218"/>
      <c r="HA470" s="218"/>
      <c r="HB470" s="218"/>
      <c r="HC470" s="218"/>
      <c r="HD470" s="218"/>
      <c r="HE470" s="218"/>
      <c r="HF470" s="218"/>
      <c r="HG470" s="218"/>
      <c r="HH470" s="218"/>
      <c r="HI470" s="218"/>
      <c r="HJ470" s="218"/>
      <c r="HK470" s="218"/>
      <c r="HL470" s="218"/>
      <c r="HM470" s="218"/>
      <c r="HN470" s="218"/>
      <c r="HO470" s="218"/>
      <c r="HP470" s="218"/>
      <c r="HQ470" s="218"/>
      <c r="HR470" s="218"/>
      <c r="HS470" s="218"/>
      <c r="HT470" s="218"/>
      <c r="HU470" s="218"/>
      <c r="HV470" s="218"/>
      <c r="HW470" s="218"/>
      <c r="HX470" s="218"/>
      <c r="HY470" s="218"/>
      <c r="HZ470" s="218"/>
      <c r="IA470" s="218"/>
      <c r="IB470" s="218"/>
      <c r="IC470" s="218"/>
      <c r="ID470" s="218"/>
      <c r="IE470" s="218"/>
      <c r="IF470" s="218"/>
      <c r="IG470" s="218"/>
      <c r="IH470" s="218"/>
      <c r="II470" s="218"/>
      <c r="IJ470" s="218"/>
      <c r="IK470" s="218"/>
      <c r="IL470" s="218"/>
      <c r="IM470" s="218"/>
      <c r="IN470" s="218"/>
      <c r="IO470" s="218"/>
      <c r="IP470" s="218"/>
      <c r="IQ470" s="218"/>
      <c r="IR470" s="218"/>
      <c r="IS470" s="218"/>
      <c r="IT470" s="218"/>
      <c r="IU470" s="218"/>
      <c r="IV470" s="218"/>
      <c r="IW470" s="218"/>
      <c r="IX470" s="218"/>
      <c r="IY470" s="218"/>
      <c r="IZ470" s="218"/>
      <c r="JA470" s="218"/>
      <c r="JB470" s="218"/>
      <c r="JC470" s="218"/>
      <c r="JD470" s="218"/>
      <c r="JE470" s="218"/>
      <c r="JF470" s="218"/>
      <c r="JG470" s="218"/>
      <c r="JH470" s="218"/>
      <c r="JI470" s="218"/>
      <c r="JJ470" s="218"/>
      <c r="JK470" s="218"/>
      <c r="JL470" s="218"/>
      <c r="JM470" s="218"/>
      <c r="JN470" s="218"/>
      <c r="JO470" s="218"/>
      <c r="JP470" s="218"/>
      <c r="JQ470" s="218"/>
      <c r="JR470" s="218"/>
      <c r="JS470" s="218"/>
      <c r="JT470" s="218"/>
      <c r="JU470" s="218"/>
      <c r="JV470" s="218"/>
      <c r="JW470" s="218"/>
      <c r="JX470" s="218"/>
      <c r="JY470" s="218"/>
      <c r="JZ470" s="218"/>
      <c r="KA470" s="218"/>
      <c r="KB470" s="218"/>
      <c r="KC470" s="218"/>
      <c r="KD470" s="218"/>
      <c r="KE470" s="218"/>
      <c r="KF470" s="218"/>
      <c r="KG470" s="218"/>
      <c r="KH470" s="218"/>
      <c r="KI470" s="218"/>
      <c r="KJ470" s="218"/>
      <c r="KK470" s="218"/>
      <c r="KL470" s="218"/>
      <c r="KM470" s="218"/>
      <c r="KN470" s="218"/>
      <c r="KO470" s="218"/>
      <c r="KP470" s="218"/>
      <c r="KQ470" s="218"/>
      <c r="KR470" s="218"/>
      <c r="KS470" s="218"/>
      <c r="KT470" s="218"/>
      <c r="KU470" s="218"/>
      <c r="KV470" s="218"/>
      <c r="KW470" s="218"/>
      <c r="KX470" s="218"/>
      <c r="KY470" s="218"/>
      <c r="KZ470" s="218"/>
      <c r="LA470" s="218"/>
      <c r="LB470" s="218"/>
      <c r="LC470" s="218"/>
      <c r="LD470" s="218"/>
      <c r="LE470" s="218"/>
      <c r="LF470" s="218"/>
      <c r="LG470" s="218"/>
      <c r="LH470" s="218"/>
      <c r="LI470" s="218"/>
      <c r="LJ470" s="218"/>
      <c r="LK470" s="218"/>
      <c r="LL470" s="218"/>
      <c r="LM470" s="218"/>
      <c r="LN470" s="218"/>
      <c r="LO470" s="218"/>
      <c r="LP470" s="218"/>
      <c r="LQ470" s="218"/>
      <c r="LR470" s="218"/>
      <c r="LS470" s="218"/>
      <c r="LT470" s="218"/>
      <c r="LU470" s="218"/>
      <c r="LV470" s="218"/>
      <c r="LW470" s="218"/>
      <c r="LX470" s="218"/>
      <c r="LY470" s="218"/>
      <c r="LZ470" s="218"/>
      <c r="MA470" s="218"/>
      <c r="MB470" s="218"/>
      <c r="MC470" s="218"/>
      <c r="MD470" s="218"/>
      <c r="ME470" s="218"/>
      <c r="MF470" s="218"/>
      <c r="MG470" s="218"/>
      <c r="MH470" s="218"/>
      <c r="MI470" s="218"/>
      <c r="MJ470" s="218"/>
      <c r="MK470" s="218"/>
      <c r="ML470" s="218"/>
      <c r="MM470" s="218"/>
      <c r="MN470" s="218"/>
      <c r="MO470" s="218"/>
      <c r="MP470" s="218"/>
      <c r="MQ470" s="218"/>
      <c r="MR470" s="218"/>
      <c r="MS470" s="218"/>
      <c r="MT470" s="218"/>
      <c r="MU470" s="218"/>
      <c r="MV470" s="218"/>
      <c r="MW470" s="218"/>
      <c r="MX470" s="218"/>
      <c r="MY470" s="218"/>
      <c r="MZ470" s="218"/>
      <c r="NA470" s="218"/>
      <c r="NB470" s="218"/>
      <c r="NC470" s="218"/>
      <c r="ND470" s="218"/>
      <c r="NE470" s="218"/>
      <c r="NF470" s="218"/>
      <c r="NG470" s="218"/>
      <c r="NH470" s="218"/>
      <c r="NI470" s="218"/>
      <c r="NJ470" s="218"/>
      <c r="NK470" s="218"/>
      <c r="NL470" s="218"/>
      <c r="NM470" s="218"/>
      <c r="NN470" s="218"/>
      <c r="NO470" s="218"/>
      <c r="NP470" s="218"/>
      <c r="NQ470" s="218"/>
      <c r="NR470" s="218"/>
      <c r="NS470" s="218"/>
      <c r="NT470" s="218"/>
      <c r="NU470" s="218"/>
      <c r="NV470" s="218"/>
      <c r="NW470" s="218"/>
      <c r="NX470" s="218"/>
      <c r="NY470" s="218"/>
      <c r="NZ470" s="218"/>
      <c r="OA470" s="218"/>
      <c r="OB470" s="218"/>
      <c r="OC470" s="218"/>
      <c r="OD470" s="218"/>
      <c r="OE470" s="218"/>
      <c r="OF470" s="218"/>
      <c r="OG470" s="218"/>
      <c r="OH470" s="218"/>
      <c r="OI470" s="218"/>
      <c r="OJ470" s="218"/>
      <c r="OK470" s="218"/>
      <c r="OL470" s="218"/>
      <c r="OM470" s="218"/>
      <c r="ON470" s="218"/>
      <c r="OO470" s="218"/>
      <c r="OP470" s="218"/>
      <c r="OQ470" s="218"/>
      <c r="OR470" s="218"/>
      <c r="OS470" s="218"/>
      <c r="OT470" s="218"/>
      <c r="OU470" s="218"/>
      <c r="OV470" s="218"/>
      <c r="OW470" s="218"/>
      <c r="OX470" s="218"/>
      <c r="OY470" s="218"/>
      <c r="OZ470" s="218"/>
      <c r="PA470" s="218"/>
      <c r="PB470" s="218"/>
      <c r="PC470" s="218"/>
      <c r="PD470" s="218"/>
      <c r="PE470" s="218"/>
    </row>
    <row r="471" spans="1:421" s="218" customFormat="1" ht="29.25" customHeight="1">
      <c r="A471" s="356"/>
      <c r="B471" s="359" t="s">
        <v>166</v>
      </c>
      <c r="C471" s="358"/>
      <c r="D471" s="358"/>
      <c r="E471" s="358"/>
      <c r="F471" s="357"/>
      <c r="G471" s="357"/>
      <c r="H471" s="357"/>
      <c r="I471" s="357"/>
      <c r="J471" s="357"/>
      <c r="K471" s="357"/>
      <c r="L471" s="830" t="s">
        <v>430</v>
      </c>
      <c r="M471" s="831"/>
      <c r="N471" s="831"/>
      <c r="O471" s="831"/>
      <c r="P471" s="832"/>
      <c r="Q471" s="357">
        <f>SUM(Q19:Q454)</f>
        <v>0</v>
      </c>
      <c r="R471" s="357"/>
      <c r="S471" s="456"/>
      <c r="T471" s="596"/>
      <c r="U471" s="302"/>
      <c r="V471" s="597"/>
      <c r="W471" s="302"/>
      <c r="X471" s="191"/>
      <c r="Y471" s="547"/>
      <c r="Z471" s="549"/>
      <c r="AA471" s="549"/>
      <c r="AB471" s="549"/>
      <c r="AC471" s="549"/>
      <c r="AD471" s="549"/>
      <c r="AE471" s="554"/>
      <c r="AF471" s="554"/>
      <c r="AG471" s="554"/>
      <c r="AH471" s="554"/>
    </row>
    <row r="472" spans="1:421" s="218" customFormat="1" ht="29.25" customHeight="1">
      <c r="A472" s="356"/>
      <c r="B472" s="359" t="s">
        <v>166</v>
      </c>
      <c r="C472" s="358"/>
      <c r="D472" s="358"/>
      <c r="E472" s="358"/>
      <c r="F472" s="357"/>
      <c r="G472" s="357"/>
      <c r="H472" s="357"/>
      <c r="I472" s="357"/>
      <c r="J472" s="357"/>
      <c r="K472" s="357"/>
      <c r="L472" s="830" t="s">
        <v>420</v>
      </c>
      <c r="M472" s="831"/>
      <c r="N472" s="831"/>
      <c r="O472" s="831"/>
      <c r="P472" s="832"/>
      <c r="Q472" s="357"/>
      <c r="R472" s="357">
        <f>SUM(R19:R454)</f>
        <v>0</v>
      </c>
      <c r="S472" s="456"/>
      <c r="T472" s="596"/>
      <c r="U472" s="302"/>
      <c r="V472" s="597"/>
      <c r="W472" s="302"/>
      <c r="X472" s="191"/>
      <c r="Y472" s="547"/>
      <c r="Z472" s="549"/>
      <c r="AA472" s="549"/>
      <c r="AB472" s="549"/>
      <c r="AC472" s="549"/>
      <c r="AD472" s="549"/>
      <c r="AE472" s="554"/>
      <c r="AF472" s="554"/>
      <c r="AG472" s="554"/>
      <c r="AH472" s="554"/>
    </row>
    <row r="473" spans="1:421" ht="29.25" customHeight="1">
      <c r="A473" s="356"/>
      <c r="B473" s="359" t="s">
        <v>166</v>
      </c>
      <c r="C473" s="358"/>
      <c r="D473" s="358"/>
      <c r="E473" s="358"/>
      <c r="F473" s="357"/>
      <c r="G473" s="357"/>
      <c r="H473" s="357"/>
      <c r="I473" s="357"/>
      <c r="J473" s="357"/>
      <c r="K473" s="357"/>
      <c r="L473" s="830" t="s">
        <v>431</v>
      </c>
      <c r="M473" s="831"/>
      <c r="N473" s="831"/>
      <c r="O473" s="831"/>
      <c r="P473" s="832"/>
      <c r="Q473" s="357"/>
      <c r="R473" s="357"/>
      <c r="S473" s="456">
        <f>SUM(S19:S454)</f>
        <v>0</v>
      </c>
      <c r="T473" s="374"/>
      <c r="U473" s="373">
        <f>SUM(U319:U470)</f>
        <v>0</v>
      </c>
      <c r="V473" s="191"/>
      <c r="W473" s="302"/>
      <c r="X473" s="373">
        <f>SUM(X319:X470)</f>
        <v>0</v>
      </c>
      <c r="Y473" s="464">
        <f>SUM(Y319:Y470)</f>
        <v>0</v>
      </c>
      <c r="Z473" s="192"/>
      <c r="AA473" s="547">
        <f>SUM(AA319:AA469)</f>
        <v>0</v>
      </c>
      <c r="AB473" s="192"/>
      <c r="AC473" s="547">
        <f>SUM(AC319:AC469)</f>
        <v>0</v>
      </c>
      <c r="AD473" s="192"/>
    </row>
    <row r="474" spans="1:421" ht="21.75" customHeight="1">
      <c r="B474" s="460"/>
      <c r="C474" s="461"/>
      <c r="D474" s="461"/>
      <c r="E474" s="461"/>
      <c r="F474" s="461"/>
      <c r="G474" s="461"/>
      <c r="H474" s="461"/>
      <c r="I474" s="461"/>
      <c r="J474" s="461"/>
      <c r="K474" s="461"/>
      <c r="L474" s="461"/>
      <c r="M474" s="308"/>
      <c r="N474" s="307"/>
      <c r="O474" s="308"/>
      <c r="P474" s="461"/>
      <c r="Q474" s="593"/>
      <c r="R474" s="593"/>
      <c r="S474" s="308"/>
      <c r="T474" s="308"/>
      <c r="U474" s="191"/>
      <c r="V474" s="191"/>
      <c r="W474" s="302"/>
      <c r="X474" s="191"/>
      <c r="Y474" s="192"/>
      <c r="Z474" s="192"/>
      <c r="AA474" s="548" t="s">
        <v>403</v>
      </c>
      <c r="AB474" s="549"/>
      <c r="AC474" s="473" t="s">
        <v>404</v>
      </c>
      <c r="AD474" s="192"/>
    </row>
    <row r="475" spans="1:421" ht="30" customHeight="1">
      <c r="A475" s="354"/>
      <c r="B475" s="820"/>
      <c r="C475" s="820"/>
      <c r="D475" s="820"/>
      <c r="E475" s="820"/>
      <c r="F475" s="820"/>
      <c r="G475" s="820"/>
      <c r="H475" s="820"/>
      <c r="I475" s="820"/>
      <c r="J475" s="820"/>
      <c r="K475" s="820"/>
      <c r="L475" s="820"/>
      <c r="M475" s="820"/>
      <c r="N475" s="820"/>
      <c r="O475" s="820"/>
      <c r="P475" s="820"/>
      <c r="Q475" s="820"/>
      <c r="R475" s="820"/>
      <c r="S475" s="820"/>
      <c r="T475" s="308"/>
      <c r="U475" s="191"/>
      <c r="V475" s="191"/>
      <c r="W475" s="302"/>
      <c r="X475" s="191"/>
      <c r="Y475" s="192"/>
      <c r="Z475" s="192"/>
      <c r="AA475" s="192"/>
      <c r="AB475" s="192"/>
      <c r="AC475" s="192"/>
      <c r="AD475" s="192"/>
    </row>
    <row r="476" spans="1:421" ht="21.75" customHeight="1">
      <c r="A476" s="462"/>
      <c r="B476" s="289"/>
      <c r="C476" s="215"/>
      <c r="D476" s="216"/>
      <c r="E476" s="217"/>
      <c r="F476" s="286"/>
      <c r="G476" s="286"/>
      <c r="H476" s="286"/>
      <c r="I476" s="286"/>
      <c r="J476" s="286"/>
      <c r="K476" s="286"/>
      <c r="L476" s="285"/>
      <c r="M476" s="308"/>
      <c r="N476" s="307"/>
      <c r="O476" s="308"/>
      <c r="P476" s="286"/>
      <c r="Q476" s="286"/>
      <c r="R476" s="286"/>
      <c r="S476" s="308"/>
      <c r="T476" s="308"/>
      <c r="U476" s="191"/>
      <c r="V476" s="191"/>
      <c r="W476" s="302"/>
      <c r="X476" s="191"/>
      <c r="Y476" s="192"/>
      <c r="Z476" s="192"/>
      <c r="AA476" s="192"/>
      <c r="AB476" s="192"/>
      <c r="AC476" s="192"/>
      <c r="AD476" s="192"/>
    </row>
    <row r="477" spans="1:421" ht="21.75" customHeight="1">
      <c r="A477" s="462"/>
      <c r="B477" s="289"/>
      <c r="C477" s="215"/>
      <c r="D477" s="216"/>
      <c r="E477" s="217"/>
      <c r="F477" s="286"/>
      <c r="G477" s="286"/>
      <c r="H477" s="286"/>
      <c r="I477" s="286"/>
      <c r="J477" s="286"/>
      <c r="K477" s="286"/>
      <c r="L477" s="285"/>
      <c r="M477" s="308"/>
      <c r="N477" s="307"/>
      <c r="O477" s="308"/>
      <c r="P477" s="286"/>
      <c r="Q477" s="286"/>
      <c r="R477" s="286"/>
      <c r="S477" s="308"/>
      <c r="T477" s="308"/>
      <c r="U477" s="191"/>
      <c r="V477" s="191"/>
      <c r="W477" s="302"/>
      <c r="X477" s="191"/>
      <c r="Y477" s="192"/>
      <c r="Z477" s="192"/>
      <c r="AA477" s="192"/>
      <c r="AB477" s="192"/>
      <c r="AC477" s="192"/>
      <c r="AD477" s="192"/>
    </row>
    <row r="478" spans="1:421" s="307" customFormat="1" ht="16.5">
      <c r="A478" s="354"/>
      <c r="B478" s="355" t="s">
        <v>222</v>
      </c>
      <c r="C478" s="822" t="str">
        <f>'Sch-1'!C308:D308</f>
        <v xml:space="preserve">  </v>
      </c>
      <c r="D478" s="822"/>
      <c r="E478" s="822"/>
      <c r="F478" s="354"/>
      <c r="G478" s="354"/>
      <c r="H478" s="354"/>
      <c r="I478" s="354"/>
      <c r="J478" s="354"/>
      <c r="K478" s="354"/>
      <c r="L478" s="354"/>
      <c r="M478" s="813" t="s">
        <v>224</v>
      </c>
      <c r="N478" s="813"/>
      <c r="O478" s="823" t="str">
        <f>'Sch-1'!H308</f>
        <v/>
      </c>
      <c r="P478" s="823"/>
      <c r="Q478" s="823"/>
      <c r="R478" s="823"/>
      <c r="S478" s="823"/>
      <c r="U478" s="194"/>
      <c r="V478" s="194"/>
      <c r="W478" s="194"/>
      <c r="X478" s="194"/>
    </row>
    <row r="479" spans="1:421" s="307" customFormat="1" ht="16.5">
      <c r="A479" s="354"/>
      <c r="B479" s="355" t="s">
        <v>223</v>
      </c>
      <c r="C479" s="821" t="str">
        <f>'Sch-1'!C309:D309</f>
        <v/>
      </c>
      <c r="D479" s="821"/>
      <c r="E479" s="821"/>
      <c r="F479" s="354"/>
      <c r="G479" s="354"/>
      <c r="H479" s="354"/>
      <c r="I479" s="354"/>
      <c r="J479" s="354"/>
      <c r="K479" s="354"/>
      <c r="L479" s="354"/>
      <c r="M479" s="813" t="s">
        <v>96</v>
      </c>
      <c r="N479" s="813"/>
      <c r="O479" s="823" t="str">
        <f>'Sch-1'!H309</f>
        <v/>
      </c>
      <c r="P479" s="823"/>
      <c r="Q479" s="823"/>
      <c r="R479" s="823"/>
      <c r="S479" s="823"/>
      <c r="U479" s="194"/>
      <c r="V479" s="194"/>
      <c r="W479" s="194"/>
      <c r="X479" s="194"/>
    </row>
    <row r="480" spans="1:421" ht="16.5">
      <c r="B480" s="289"/>
      <c r="C480" s="215"/>
      <c r="D480" s="3"/>
      <c r="E480" s="217"/>
      <c r="F480" s="290"/>
      <c r="G480" s="286"/>
      <c r="H480" s="286"/>
      <c r="I480" s="286"/>
      <c r="J480" s="286"/>
      <c r="K480" s="286"/>
      <c r="L480" s="285"/>
      <c r="M480" s="308"/>
      <c r="N480" s="307"/>
      <c r="O480" s="308"/>
      <c r="P480" s="286"/>
      <c r="Q480" s="286"/>
      <c r="R480" s="286"/>
      <c r="S480" s="308"/>
      <c r="T480" s="308"/>
    </row>
    <row r="481" spans="2:20" ht="16.5">
      <c r="B481" s="291"/>
      <c r="C481" s="220"/>
      <c r="D481" s="6"/>
      <c r="E481" s="217"/>
      <c r="F481" s="290"/>
      <c r="G481" s="285"/>
      <c r="H481" s="285"/>
      <c r="I481" s="285"/>
      <c r="J481" s="285"/>
      <c r="K481" s="285"/>
      <c r="L481" s="285"/>
      <c r="M481" s="308"/>
      <c r="N481" s="307"/>
      <c r="O481" s="308"/>
      <c r="P481" s="285"/>
      <c r="Q481" s="285"/>
      <c r="R481" s="285"/>
      <c r="S481" s="308"/>
      <c r="T481" s="308"/>
    </row>
    <row r="483" spans="2:20" hidden="1">
      <c r="S483" s="451">
        <f>S473*0.18</f>
        <v>0</v>
      </c>
    </row>
    <row r="484" spans="2:20" ht="16.5">
      <c r="L484" s="313"/>
      <c r="M484" s="312"/>
      <c r="N484" s="313"/>
    </row>
  </sheetData>
  <sheetProtection algorithmName="SHA-512" hashValue="YN7TQpzM+k+GL8S3pjXCP4pq7yNJMPOGRnlqyE/d8UdjA9c3UbDaFWQ/+jbvxNYd0F1658qGqh5OsWiJjJ2+9g==" saltValue="/2WVOmuew73Si1XEgRpSVg==" spinCount="100000" sheet="1" formatRows="0" selectLockedCells="1"/>
  <customSheetViews>
    <customSheetView guid="{CCA37BAE-906F-43D5-9FD9-B13563E4B9D7}" scale="90" showPageBreaks="1" printArea="1" hiddenRows="1" hiddenColumns="1" view="pageBreakPreview">
      <selection activeCell="O17" sqref="O17"/>
      <pageMargins left="0.2" right="0.2" top="0.75" bottom="0.5" header="0.3" footer="0.3"/>
      <printOptions horizontalCentered="1"/>
      <pageSetup paperSize="9" scale="52" orientation="landscape" r:id="rId1"/>
      <headerFooter>
        <oddHeader>&amp;RSchedule-3
Page &amp;P of &amp;N</oddHeader>
      </headerFooter>
    </customSheetView>
    <customSheetView guid="{A4F9CA79-D3DE-43F5-9CDC-F14C42FDD954}" scale="60" showPageBreaks="1" printArea="1" hiddenRows="1" hiddenColumns="1" view="pageBreakPreview" topLeftCell="A192">
      <selection activeCell="O199" sqref="O199"/>
      <pageMargins left="0.2" right="0.2" top="0.75" bottom="0.5" header="0.3" footer="0.3"/>
      <printOptions horizontalCentered="1"/>
      <pageSetup paperSize="9" scale="52" orientation="landscape" r:id="rId2"/>
      <headerFooter>
        <oddHeader>&amp;RSchedule-3
Page &amp;P of &amp;N</oddHeader>
      </headerFooter>
    </customSheetView>
    <customSheetView guid="{F1B559AA-B9AD-4E4C-B94A-ECBE5878008B}" scale="80" showPageBreaks="1" printArea="1" hiddenRows="1" hiddenColumns="1" view="pageBreakPreview" topLeftCell="E153">
      <selection activeCell="O165" sqref="O165"/>
      <pageMargins left="0.2" right="0.2" top="0.75" bottom="0.5" header="0.3" footer="0.3"/>
      <printOptions horizontalCentered="1"/>
      <pageSetup paperSize="9" scale="53" orientation="landscape" r:id="rId3"/>
      <headerFooter>
        <oddHeader>&amp;RSchedule-3
Page &amp;P of &amp;N</oddHeader>
      </headerFooter>
    </customSheetView>
    <customSheetView guid="{755190E0-7BE9-48F9-BB5F-DF8E25D6736A}" scale="90" showPageBreaks="1" printArea="1" hiddenColumns="1" view="pageBreakPreview">
      <selection activeCell="O18" sqref="O18:O22"/>
      <pageMargins left="0.2" right="0.2" top="0.75" bottom="0.5" header="0.3" footer="0.3"/>
      <printOptions horizontalCentered="1"/>
      <pageSetup paperSize="9" scale="53" orientation="landscape" r:id="rId4"/>
      <headerFooter>
        <oddHeader>&amp;RSchedule-3
Page &amp;P of &amp;N</oddHeader>
      </headerFooter>
    </customSheetView>
    <customSheetView guid="{B96E710B-6DD7-4DE1-95AB-C9EE060CD030}" scale="90" showPageBreaks="1" printArea="1" hiddenColumns="1" view="pageBreakPreview" topLeftCell="A69">
      <selection activeCell="O81" sqref="O81"/>
      <pageMargins left="0.2" right="0.2" top="0.75" bottom="0.5" header="0.3" footer="0.3"/>
      <printOptions horizontalCentered="1"/>
      <pageSetup paperSize="9" scale="53" orientation="landscape" r:id="rId5"/>
      <headerFooter>
        <oddHeader>&amp;RSchedule-3
Page &amp;P of &amp;N</oddHeader>
      </headerFooter>
    </customSheetView>
    <customSheetView guid="{357C9841-BEC3-434B-AC63-C04FB4321BA3}" scale="70" showPageBreaks="1" printArea="1" hiddenColumns="1" view="pageBreakPreview" topLeftCell="A747">
      <selection activeCell="D759" sqref="D759"/>
      <pageMargins left="0.7" right="0.7" top="0.75" bottom="0.75" header="0.3" footer="0.3"/>
      <pageSetup paperSize="9" scale="47" orientation="landscape" r:id="rId6"/>
    </customSheetView>
    <customSheetView guid="{3C00DDA0-7DDE-4169-A739-550DAF5DCF8D}" scale="70" showPageBreaks="1" printArea="1" hiddenColumns="1" view="pageBreakPreview">
      <selection activeCell="A16" sqref="A16"/>
      <pageMargins left="0.7" right="0.7" top="0.75" bottom="0.75" header="0.3" footer="0.3"/>
      <pageSetup paperSize="9" scale="47" orientation="landscape" r:id="rId7"/>
    </customSheetView>
    <customSheetView guid="{99CA2F10-F926-46DC-8609-4EAE5B9F3585}" scale="90" showPageBreaks="1" printArea="1" hiddenColumns="1" view="pageBreakPreview" topLeftCell="A283">
      <selection activeCell="O292" sqref="O292"/>
      <pageMargins left="0.2" right="0.2" top="0.75" bottom="0.5" header="0.3" footer="0.3"/>
      <printOptions horizontalCentered="1"/>
      <pageSetup paperSize="9" scale="53" orientation="landscape" r:id="rId8"/>
      <headerFooter>
        <oddHeader>&amp;RSchedule-3
Page &amp;P of &amp;N</oddHeader>
      </headerFooter>
    </customSheetView>
    <customSheetView guid="{63D51328-7CBC-4A1E-B96D-BAE91416501B}" scale="90" showPageBreaks="1" printArea="1" hiddenColumns="1" view="pageBreakPreview">
      <selection activeCell="O18" sqref="O18:O22"/>
      <pageMargins left="0.2" right="0.2" top="0.75" bottom="0.5" header="0.3" footer="0.3"/>
      <printOptions horizontalCentered="1"/>
      <pageSetup paperSize="9" scale="53" orientation="landscape" r:id="rId9"/>
      <headerFooter>
        <oddHeader>&amp;RSchedule-3
Page &amp;P of &amp;N</oddHeader>
      </headerFooter>
    </customSheetView>
    <customSheetView guid="{B056965A-4BE5-44B3-AB31-550AD9F023BC}" scale="80" showPageBreaks="1" printArea="1" hiddenColumns="1" view="pageBreakPreview" topLeftCell="H1">
      <selection activeCell="Q42" sqref="Q1:V1048576"/>
      <pageMargins left="0.2" right="0.2" top="0.75" bottom="0.5" header="0.3" footer="0.3"/>
      <printOptions horizontalCentered="1"/>
      <pageSetup paperSize="9" scale="53" orientation="landscape" r:id="rId10"/>
      <headerFooter>
        <oddHeader>&amp;RSchedule-3
Page &amp;P of &amp;N</oddHeader>
      </headerFooter>
    </customSheetView>
    <customSheetView guid="{3FCD02EB-1C44-4646-B069-2B9945E67B1F}" scale="70" showPageBreaks="1" printArea="1" hiddenRows="1" hiddenColumns="1" view="pageBreakPreview">
      <selection activeCell="O77" sqref="O77"/>
      <pageMargins left="0.2" right="0.2" top="0.75" bottom="0.5" header="0.3" footer="0.3"/>
      <printOptions horizontalCentered="1"/>
      <pageSetup paperSize="9" scale="52" orientation="landscape" r:id="rId11"/>
      <headerFooter>
        <oddHeader>&amp;RSchedule-3
Page &amp;P of &amp;N</oddHeader>
      </headerFooter>
    </customSheetView>
    <customSheetView guid="{267FF044-3C5D-4FEC-AC00-A7E30583F8BB}" scale="90" showPageBreaks="1" printArea="1" hiddenRows="1" hiddenColumns="1" view="pageBreakPreview" topLeftCell="A169">
      <selection activeCell="O169" sqref="O169"/>
      <pageMargins left="0.2" right="0.2" top="0.75" bottom="0.5" header="0.3" footer="0.3"/>
      <printOptions horizontalCentered="1"/>
      <pageSetup paperSize="9" scale="52" orientation="landscape" r:id="rId12"/>
      <headerFooter>
        <oddHeader>&amp;RSchedule-3
Page &amp;P of &amp;N</oddHeader>
      </headerFooter>
    </customSheetView>
    <customSheetView guid="{2D544FD3-9AE6-4B80-AA82-448E4DBFAD61}" scale="90" showPageBreaks="1" printArea="1" hiddenRows="1" hiddenColumns="1" view="pageBreakPreview" topLeftCell="A10">
      <selection activeCell="O18" sqref="O18"/>
      <pageMargins left="0.2" right="0.2" top="0.75" bottom="0.5" header="0.3" footer="0.3"/>
      <printOptions horizontalCentered="1"/>
      <pageSetup paperSize="9" scale="52" orientation="landscape" r:id="rId13"/>
      <headerFooter>
        <oddHeader>&amp;RSchedule-3
Page &amp;P of &amp;N</oddHeader>
      </headerFooter>
    </customSheetView>
  </customSheetViews>
  <mergeCells count="25">
    <mergeCell ref="L473:P473"/>
    <mergeCell ref="L471:P471"/>
    <mergeCell ref="L472:P472"/>
    <mergeCell ref="C12:G12"/>
    <mergeCell ref="A14:S14"/>
    <mergeCell ref="B17:F17"/>
    <mergeCell ref="A18:N18"/>
    <mergeCell ref="A129:L129"/>
    <mergeCell ref="A229:M229"/>
    <mergeCell ref="A341:N341"/>
    <mergeCell ref="C11:G11"/>
    <mergeCell ref="C10:G10"/>
    <mergeCell ref="C9:G9"/>
    <mergeCell ref="A3:S3"/>
    <mergeCell ref="A4:S4"/>
    <mergeCell ref="A6:B6"/>
    <mergeCell ref="A7:I7"/>
    <mergeCell ref="A8:G8"/>
    <mergeCell ref="B475:S475"/>
    <mergeCell ref="M479:N479"/>
    <mergeCell ref="M478:N478"/>
    <mergeCell ref="C479:E479"/>
    <mergeCell ref="C478:E478"/>
    <mergeCell ref="O479:S479"/>
    <mergeCell ref="O478:S478"/>
  </mergeCells>
  <conditionalFormatting sqref="K17 P17:Q17 K19:K128 K130:K228 K230:K340 K342:K469">
    <cfRule type="expression" dxfId="4" priority="49" stopIfTrue="1">
      <formula>J17&gt;0</formula>
    </cfRule>
  </conditionalFormatting>
  <conditionalFormatting sqref="R17">
    <cfRule type="expression" dxfId="3" priority="1" stopIfTrue="1">
      <formula>P17&gt;0</formula>
    </cfRule>
  </conditionalFormatting>
  <dataValidations count="6">
    <dataValidation type="list" allowBlank="1" showInputMessage="1" showErrorMessage="1" sqref="IM64908 A64908:K64908 P64908:R64908" xr:uid="{00000000-0002-0000-0600-000000000000}">
      <formula1>#REF!</formula1>
    </dataValidation>
    <dataValidation type="decimal" operator="greaterThan" allowBlank="1" showInputMessage="1" showErrorMessage="1" error="Enter only Numeric Value greater than zero or leave the cell blank !" sqref="O64878:O64924" xr:uid="{00000000-0002-0000-0600-000001000000}">
      <formula1>0</formula1>
    </dataValidation>
    <dataValidation type="list" operator="greaterThan" allowBlank="1" showInputMessage="1" showErrorMessage="1" sqref="P17:R17 K17 K19:K128 K130:K228 K230:K340 K342:K469" xr:uid="{00000000-0002-0000-0600-000002000000}">
      <formula1>"0%,5%,12%,18%,28%"</formula1>
    </dataValidation>
    <dataValidation type="decimal" operator="greaterThanOrEqual" allowBlank="1" showInputMessage="1" showErrorMessage="1" sqref="O17" xr:uid="{00000000-0002-0000-0600-000004000000}">
      <formula1>0</formula1>
    </dataValidation>
    <dataValidation type="whole" operator="greaterThanOrEqual" allowBlank="1" showInputMessage="1" showErrorMessage="1" error="Enter Numeric value Greater than Zero" sqref="O18:O469" xr:uid="{691AB51D-133C-4596-BBAA-854309A2B448}">
      <formula1>0</formula1>
    </dataValidation>
    <dataValidation type="whole" operator="greaterThan" allowBlank="1" showInputMessage="1" showErrorMessage="1" sqref="I17 I19:I128 I130:I228 I230:I340 I342:I469" xr:uid="{00000000-0002-0000-0600-000003000000}">
      <formula1>0</formula1>
    </dataValidation>
  </dataValidations>
  <hyperlinks>
    <hyperlink ref="AB17" r:id="rId14" display="GST@18%" xr:uid="{BF5A86A4-4112-4AAA-B594-5859A0A0E51D}"/>
  </hyperlinks>
  <printOptions horizontalCentered="1"/>
  <pageMargins left="0.2" right="0.2" top="0.75" bottom="0.5" header="0.3" footer="0.3"/>
  <pageSetup paperSize="9" scale="50" orientation="landscape" r:id="rId15"/>
  <headerFooter>
    <oddHeader>&amp;RSchedule-3
Page &amp;P of &amp;N</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33"/>
  </sheetPr>
  <dimension ref="A1:X71"/>
  <sheetViews>
    <sheetView view="pageBreakPreview" topLeftCell="A7" zoomScaleNormal="100" zoomScaleSheetLayoutView="100" workbookViewId="0">
      <selection activeCell="D19" sqref="D19:E19"/>
    </sheetView>
  </sheetViews>
  <sheetFormatPr defaultColWidth="11.42578125" defaultRowHeight="16.5"/>
  <cols>
    <col min="1" max="1" width="11.85546875" style="22" customWidth="1"/>
    <col min="2" max="2" width="46.7109375" style="22" customWidth="1"/>
    <col min="3" max="3" width="20" style="22" customWidth="1"/>
    <col min="4" max="4" width="23.42578125" style="22" customWidth="1"/>
    <col min="5" max="5" width="22.85546875" style="22" customWidth="1"/>
    <col min="6" max="6" width="11.42578125" style="69" hidden="1" customWidth="1"/>
    <col min="7" max="7" width="34.140625" style="69" hidden="1" customWidth="1"/>
    <col min="8" max="8" width="11.42578125" style="69" hidden="1" customWidth="1"/>
    <col min="9" max="9" width="14" style="270" hidden="1" customWidth="1"/>
    <col min="10" max="10" width="14.42578125" style="270" hidden="1" customWidth="1"/>
    <col min="11" max="11" width="17.140625" style="270" hidden="1" customWidth="1"/>
    <col min="12" max="13" width="11.42578125" style="270" hidden="1" customWidth="1"/>
    <col min="14" max="14" width="21.28515625" style="270" hidden="1" customWidth="1"/>
    <col min="15" max="15" width="18.28515625" style="69" hidden="1" customWidth="1"/>
    <col min="16" max="17" width="11.42578125" style="69" hidden="1" customWidth="1"/>
    <col min="18" max="18" width="11.42578125" style="95" hidden="1" customWidth="1"/>
    <col min="19" max="20" width="11.42578125" style="69" hidden="1" customWidth="1"/>
    <col min="21" max="24" width="11.42578125" style="69" customWidth="1"/>
    <col min="25" max="16384" width="11.42578125" style="95"/>
  </cols>
  <sheetData>
    <row r="1" spans="1:15" ht="18" customHeight="1">
      <c r="A1" s="65" t="str">
        <f>Cover!B3</f>
        <v>NIT/RFB No.: CC/NT/W-TW/DOM/A06/23/07694</v>
      </c>
      <c r="B1" s="66"/>
      <c r="C1" s="67"/>
      <c r="D1" s="67"/>
      <c r="E1" s="68" t="s">
        <v>99</v>
      </c>
    </row>
    <row r="2" spans="1:15" ht="8.1" customHeight="1">
      <c r="A2" s="70"/>
      <c r="B2" s="71"/>
      <c r="C2" s="72"/>
      <c r="D2" s="72"/>
      <c r="E2" s="73"/>
      <c r="F2" s="74"/>
    </row>
    <row r="3" spans="1:15" ht="99.75" customHeight="1">
      <c r="A3" s="849" t="str">
        <f>Cover!$B$2</f>
        <v>Transmission line package TL01 for implementation of Distribution Infrastructure works of LPDD under Revamped Distribution Section Scheme (RDSS) in the districts of Leh &amp; Kargil of UT of Ladakh</v>
      </c>
      <c r="B3" s="849"/>
      <c r="C3" s="849"/>
      <c r="D3" s="849"/>
      <c r="E3" s="849"/>
    </row>
    <row r="4" spans="1:15" ht="21.95" customHeight="1">
      <c r="A4" s="850" t="s">
        <v>100</v>
      </c>
      <c r="B4" s="850"/>
      <c r="C4" s="850"/>
      <c r="D4" s="850"/>
      <c r="E4" s="850"/>
    </row>
    <row r="5" spans="1:15" ht="12" customHeight="1">
      <c r="A5" s="75"/>
      <c r="B5" s="76"/>
      <c r="C5" s="76"/>
      <c r="D5" s="76"/>
      <c r="E5" s="76"/>
    </row>
    <row r="6" spans="1:15" ht="24" customHeight="1">
      <c r="A6" s="828" t="s">
        <v>246</v>
      </c>
      <c r="B6" s="828"/>
      <c r="C6" s="4"/>
      <c r="D6" s="236"/>
      <c r="E6" s="4"/>
      <c r="F6" s="4"/>
      <c r="G6" s="4"/>
      <c r="H6" s="4"/>
      <c r="I6" s="4"/>
    </row>
    <row r="7" spans="1:15" ht="18" customHeight="1">
      <c r="A7" s="825">
        <f>'Sch-1'!A7</f>
        <v>0</v>
      </c>
      <c r="B7" s="825"/>
      <c r="C7" s="825"/>
      <c r="D7" s="315" t="s">
        <v>1</v>
      </c>
      <c r="E7" s="351"/>
      <c r="F7" s="351"/>
      <c r="G7" s="351"/>
      <c r="H7" s="351"/>
      <c r="I7" s="351"/>
    </row>
    <row r="8" spans="1:15" ht="18" customHeight="1">
      <c r="A8" s="829" t="str">
        <f>"Bidder’s Name and Address  (" &amp; MID('Names of Bidder'!B9,9, 20) &amp; ") :"</f>
        <v>Bidder’s Name and Address  (Sole Bidder) :</v>
      </c>
      <c r="B8" s="829"/>
      <c r="C8" s="829"/>
      <c r="D8" s="10" t="s">
        <v>2</v>
      </c>
      <c r="E8" s="353"/>
      <c r="F8" s="353"/>
      <c r="G8" s="353"/>
      <c r="H8" s="290"/>
      <c r="I8" s="290"/>
    </row>
    <row r="9" spans="1:15" ht="18" customHeight="1">
      <c r="A9" s="306" t="s">
        <v>11</v>
      </c>
      <c r="B9" s="306" t="str">
        <f>IF('Names of Bidder'!D9=0, "", 'Names of Bidder'!D9)</f>
        <v/>
      </c>
      <c r="C9" s="95"/>
      <c r="D9" s="10" t="s">
        <v>3</v>
      </c>
      <c r="E9" s="352"/>
      <c r="F9" s="352"/>
      <c r="G9" s="352"/>
      <c r="H9" s="279"/>
      <c r="I9" s="279"/>
    </row>
    <row r="10" spans="1:15" ht="18" customHeight="1">
      <c r="A10" s="306" t="s">
        <v>10</v>
      </c>
      <c r="B10" s="190" t="str">
        <f>IF('Names of Bidder'!D10=0, "", 'Names of Bidder'!D10)</f>
        <v/>
      </c>
      <c r="C10" s="95"/>
      <c r="D10" s="10" t="s">
        <v>4</v>
      </c>
      <c r="E10" s="352"/>
      <c r="F10" s="352"/>
      <c r="G10" s="352"/>
      <c r="H10" s="279"/>
      <c r="I10" s="279"/>
    </row>
    <row r="11" spans="1:15" ht="18" customHeight="1">
      <c r="A11" s="279"/>
      <c r="B11" s="190" t="str">
        <f>IF('Names of Bidder'!D11=0, "", 'Names of Bidder'!D11)</f>
        <v/>
      </c>
      <c r="C11" s="95"/>
      <c r="D11" s="10" t="s">
        <v>5</v>
      </c>
      <c r="E11" s="352"/>
      <c r="F11" s="352"/>
      <c r="G11" s="352"/>
      <c r="H11" s="279"/>
      <c r="I11" s="279"/>
    </row>
    <row r="12" spans="1:15" ht="18" customHeight="1">
      <c r="A12" s="279"/>
      <c r="B12" s="190" t="str">
        <f>IF('Names of Bidder'!D12=0, "", 'Names of Bidder'!D12)</f>
        <v/>
      </c>
      <c r="C12" s="95"/>
      <c r="D12" s="10" t="s">
        <v>6</v>
      </c>
      <c r="E12" s="352"/>
      <c r="F12" s="352"/>
      <c r="G12" s="352"/>
      <c r="H12" s="279"/>
      <c r="I12" s="279"/>
    </row>
    <row r="13" spans="1:15" ht="8.1" customHeight="1" thickBot="1">
      <c r="B13" s="122"/>
    </row>
    <row r="14" spans="1:15" ht="21.95" customHeight="1">
      <c r="A14" s="393" t="s">
        <v>101</v>
      </c>
      <c r="B14" s="851" t="s">
        <v>102</v>
      </c>
      <c r="C14" s="851"/>
      <c r="D14" s="852" t="s">
        <v>103</v>
      </c>
      <c r="E14" s="853"/>
      <c r="I14" s="848" t="s">
        <v>104</v>
      </c>
      <c r="J14" s="848"/>
      <c r="K14" s="848"/>
      <c r="M14" s="841" t="s">
        <v>105</v>
      </c>
      <c r="N14" s="841"/>
      <c r="O14" s="841"/>
    </row>
    <row r="15" spans="1:15" ht="29.25" customHeight="1">
      <c r="A15" s="394" t="s">
        <v>106</v>
      </c>
      <c r="B15" s="842" t="s">
        <v>226</v>
      </c>
      <c r="C15" s="842"/>
      <c r="D15" s="843">
        <f>'Sch-1'!U302</f>
        <v>0</v>
      </c>
      <c r="E15" s="844"/>
      <c r="I15" s="271" t="s">
        <v>107</v>
      </c>
      <c r="K15" s="271" t="e">
        <f>ROUND('[9]Sch-1'!U3*#REF!,0)</f>
        <v>#REF!</v>
      </c>
      <c r="M15" s="271" t="s">
        <v>107</v>
      </c>
      <c r="O15" s="80" t="e">
        <f>ROUND('[9]Sch-1'!U5*#REF!,0)</f>
        <v>#REF!</v>
      </c>
    </row>
    <row r="16" spans="1:15" ht="87.75" customHeight="1">
      <c r="A16" s="395"/>
      <c r="B16" s="845" t="s">
        <v>227</v>
      </c>
      <c r="C16" s="845"/>
      <c r="D16" s="846"/>
      <c r="E16" s="847"/>
      <c r="G16" s="81"/>
    </row>
    <row r="17" spans="1:15" ht="25.5" customHeight="1">
      <c r="A17" s="394" t="s">
        <v>108</v>
      </c>
      <c r="B17" s="842" t="s">
        <v>228</v>
      </c>
      <c r="C17" s="842"/>
      <c r="D17" s="843">
        <f>'Sch-2'!U473</f>
        <v>0</v>
      </c>
      <c r="E17" s="844"/>
      <c r="I17" s="271" t="s">
        <v>109</v>
      </c>
      <c r="K17" s="272">
        <f>IF(ISERROR(ROUND((#REF!+#REF!)*#REF!,0)),0, ROUND((#REF!+#REF!)*#REF!,0))</f>
        <v>0</v>
      </c>
      <c r="M17" s="271" t="s">
        <v>109</v>
      </c>
      <c r="O17" s="83">
        <f>IF(ISERROR(ROUND((#REF!+#REF!)*#REF!,0)),0, ROUND((#REF!+#REF!)*#REF!,0))</f>
        <v>0</v>
      </c>
    </row>
    <row r="18" spans="1:15" ht="84" customHeight="1">
      <c r="A18" s="395"/>
      <c r="B18" s="845" t="s">
        <v>229</v>
      </c>
      <c r="C18" s="845"/>
      <c r="D18" s="858"/>
      <c r="E18" s="859"/>
      <c r="G18" s="84"/>
      <c r="I18" s="273" t="e">
        <f>#REF!/'Sch-1'!AD1</f>
        <v>#REF!</v>
      </c>
      <c r="K18" s="270">
        <f>'[9]Sch-1'!U3</f>
        <v>0</v>
      </c>
      <c r="M18" s="273" t="e">
        <f>I18</f>
        <v>#REF!</v>
      </c>
      <c r="O18" s="69">
        <f>'[9]Sch-1'!U5</f>
        <v>0</v>
      </c>
    </row>
    <row r="19" spans="1:15" ht="33" customHeight="1" thickBot="1">
      <c r="A19" s="396"/>
      <c r="B19" s="397" t="s">
        <v>230</v>
      </c>
      <c r="C19" s="398"/>
      <c r="D19" s="856">
        <f>D15+D17</f>
        <v>0</v>
      </c>
      <c r="E19" s="857"/>
    </row>
    <row r="20" spans="1:15" ht="30" customHeight="1">
      <c r="A20" s="85"/>
      <c r="B20" s="85"/>
      <c r="C20" s="86"/>
      <c r="D20" s="85"/>
      <c r="E20" s="85"/>
    </row>
    <row r="21" spans="1:15" ht="30" customHeight="1">
      <c r="A21" s="87" t="s">
        <v>114</v>
      </c>
      <c r="B21" s="401" t="str">
        <f>'Names of Bidder'!D27&amp;" "&amp;'Names of Bidder'!E27&amp;" "&amp;'Names of Bidder'!F27</f>
        <v xml:space="preserve">  </v>
      </c>
      <c r="C21" s="86" t="s">
        <v>115</v>
      </c>
      <c r="D21" s="854" t="str">
        <f>IF('Names of Bidder'!D24="","",'Names of Bidder'!D24)</f>
        <v/>
      </c>
      <c r="E21" s="855"/>
      <c r="F21" s="88"/>
    </row>
    <row r="22" spans="1:15" ht="30" customHeight="1">
      <c r="A22" s="87" t="s">
        <v>116</v>
      </c>
      <c r="B22" s="463" t="str">
        <f>IF('Names of Bidder'!D28="","",'Names of Bidder'!D28)</f>
        <v/>
      </c>
      <c r="C22" s="86" t="s">
        <v>117</v>
      </c>
      <c r="D22" s="854" t="str">
        <f>IF('Names of Bidder'!D25="","",'Names of Bidder'!D25)</f>
        <v/>
      </c>
      <c r="E22" s="855"/>
      <c r="F22" s="88"/>
    </row>
    <row r="23" spans="1:15" ht="30" customHeight="1">
      <c r="A23" s="89"/>
      <c r="B23" s="90"/>
      <c r="C23" s="86"/>
      <c r="D23" s="69"/>
      <c r="E23" s="69"/>
      <c r="F23" s="88"/>
    </row>
    <row r="24" spans="1:15" ht="33" customHeight="1">
      <c r="A24" s="89"/>
      <c r="B24" s="90"/>
      <c r="C24" s="74"/>
      <c r="D24" s="91"/>
      <c r="E24" s="92"/>
      <c r="F24" s="88"/>
    </row>
    <row r="25" spans="1:15" ht="21.95" customHeight="1">
      <c r="A25" s="93"/>
      <c r="B25" s="93"/>
      <c r="C25" s="93"/>
      <c r="D25" s="93"/>
      <c r="E25" s="94"/>
    </row>
    <row r="26" spans="1:15" ht="21.95" customHeight="1">
      <c r="A26" s="93"/>
      <c r="B26" s="93"/>
      <c r="C26" s="93"/>
      <c r="D26" s="93"/>
      <c r="E26" s="94"/>
    </row>
    <row r="27" spans="1:15" ht="21.95" customHeight="1">
      <c r="A27" s="93"/>
      <c r="B27" s="93"/>
      <c r="C27" s="93"/>
      <c r="D27" s="93"/>
      <c r="E27" s="94"/>
    </row>
    <row r="28" spans="1:15" ht="21.95" customHeight="1">
      <c r="A28" s="93"/>
      <c r="B28" s="93"/>
      <c r="C28" s="93"/>
      <c r="D28" s="93"/>
      <c r="E28" s="94"/>
    </row>
    <row r="29" spans="1:15" ht="21.95" customHeight="1">
      <c r="A29" s="93"/>
      <c r="B29" s="93"/>
      <c r="C29" s="93"/>
      <c r="D29" s="93"/>
      <c r="E29" s="94"/>
    </row>
    <row r="30" spans="1:15" ht="21.95" customHeight="1">
      <c r="A30" s="93"/>
      <c r="B30" s="93"/>
      <c r="C30" s="93"/>
      <c r="D30" s="93"/>
      <c r="E30" s="94"/>
    </row>
    <row r="31" spans="1:15" ht="24.95" customHeight="1">
      <c r="A31" s="92"/>
      <c r="B31" s="92"/>
      <c r="C31" s="92"/>
      <c r="D31" s="92"/>
      <c r="E31" s="92"/>
    </row>
    <row r="32" spans="1:15" ht="24.95" customHeight="1">
      <c r="A32" s="92"/>
      <c r="B32" s="92"/>
      <c r="C32" s="92"/>
      <c r="D32" s="92"/>
      <c r="E32" s="92"/>
    </row>
    <row r="33" spans="1:5" ht="24.95" customHeight="1">
      <c r="A33" s="92"/>
      <c r="B33" s="92"/>
      <c r="C33" s="92"/>
      <c r="D33" s="92"/>
      <c r="E33" s="92"/>
    </row>
    <row r="34" spans="1:5" ht="24.95" customHeight="1">
      <c r="A34" s="92"/>
      <c r="B34" s="92"/>
      <c r="C34" s="92"/>
      <c r="D34" s="92"/>
      <c r="E34" s="92"/>
    </row>
    <row r="35" spans="1:5" ht="24.95" customHeight="1">
      <c r="A35" s="92"/>
      <c r="B35" s="92"/>
      <c r="C35" s="92"/>
      <c r="D35" s="92"/>
      <c r="E35" s="92"/>
    </row>
    <row r="36" spans="1:5" ht="24.95" customHeight="1">
      <c r="A36" s="92"/>
      <c r="B36" s="92"/>
      <c r="C36" s="92"/>
      <c r="D36" s="92"/>
      <c r="E36" s="92"/>
    </row>
    <row r="37" spans="1:5" ht="24.95" customHeight="1">
      <c r="A37" s="92"/>
      <c r="B37" s="92"/>
      <c r="C37" s="92"/>
      <c r="D37" s="92"/>
      <c r="E37" s="92"/>
    </row>
    <row r="38" spans="1:5" ht="24.95" customHeight="1">
      <c r="A38" s="92"/>
      <c r="B38" s="92"/>
      <c r="C38" s="92"/>
      <c r="D38" s="92"/>
      <c r="E38" s="92"/>
    </row>
    <row r="39" spans="1:5" ht="24.95" customHeight="1">
      <c r="A39" s="92"/>
      <c r="B39" s="92"/>
      <c r="C39" s="92"/>
      <c r="D39" s="92"/>
      <c r="E39" s="92"/>
    </row>
    <row r="40" spans="1:5" ht="24.95" customHeight="1">
      <c r="A40" s="92"/>
      <c r="B40" s="92"/>
      <c r="C40" s="92"/>
      <c r="D40" s="92"/>
      <c r="E40" s="92"/>
    </row>
    <row r="41" spans="1:5" ht="24.95" customHeight="1">
      <c r="A41" s="92"/>
      <c r="B41" s="92"/>
      <c r="C41" s="92"/>
      <c r="D41" s="92"/>
      <c r="E41" s="92"/>
    </row>
    <row r="42" spans="1:5" ht="24.95" customHeight="1">
      <c r="A42" s="92"/>
      <c r="B42" s="92"/>
      <c r="C42" s="92"/>
      <c r="D42" s="92"/>
      <c r="E42" s="92"/>
    </row>
    <row r="43" spans="1:5" ht="24.95" customHeight="1">
      <c r="A43" s="92"/>
      <c r="B43" s="92"/>
      <c r="C43" s="92"/>
      <c r="D43" s="92"/>
      <c r="E43" s="92"/>
    </row>
    <row r="44" spans="1:5" ht="24.95" customHeight="1">
      <c r="A44" s="92"/>
      <c r="B44" s="92"/>
      <c r="C44" s="92"/>
      <c r="D44" s="92"/>
      <c r="E44" s="92"/>
    </row>
    <row r="45" spans="1:5" ht="24.95" customHeight="1">
      <c r="A45" s="92"/>
      <c r="B45" s="92"/>
      <c r="C45" s="92"/>
      <c r="D45" s="92"/>
      <c r="E45" s="92"/>
    </row>
    <row r="46" spans="1:5" ht="24.95" customHeight="1">
      <c r="A46" s="92"/>
      <c r="B46" s="92"/>
      <c r="C46" s="92"/>
      <c r="D46" s="92"/>
      <c r="E46" s="92"/>
    </row>
    <row r="47" spans="1:5" ht="24.95" customHeight="1">
      <c r="A47" s="92"/>
      <c r="B47" s="92"/>
      <c r="C47" s="92"/>
      <c r="D47" s="92"/>
      <c r="E47" s="92"/>
    </row>
    <row r="48" spans="1:5" ht="24.95" customHeight="1">
      <c r="A48" s="92"/>
      <c r="B48" s="92"/>
      <c r="C48" s="92"/>
      <c r="D48" s="92"/>
      <c r="E48" s="92"/>
    </row>
    <row r="49" spans="1:5" ht="24.95" customHeight="1">
      <c r="A49" s="92"/>
      <c r="B49" s="92"/>
      <c r="C49" s="92"/>
      <c r="D49" s="92"/>
      <c r="E49" s="92"/>
    </row>
    <row r="50" spans="1:5" ht="24.95" customHeight="1">
      <c r="A50" s="92"/>
      <c r="B50" s="92"/>
      <c r="C50" s="92"/>
      <c r="D50" s="92"/>
      <c r="E50" s="92"/>
    </row>
    <row r="51" spans="1:5" ht="24.95" customHeight="1">
      <c r="A51" s="92"/>
      <c r="B51" s="92"/>
      <c r="C51" s="92"/>
      <c r="D51" s="92"/>
      <c r="E51" s="92"/>
    </row>
    <row r="52" spans="1:5" ht="24.95" customHeight="1">
      <c r="A52" s="92"/>
      <c r="B52" s="92"/>
      <c r="C52" s="92"/>
      <c r="D52" s="92"/>
      <c r="E52" s="92"/>
    </row>
    <row r="53" spans="1:5" ht="24.95" customHeight="1">
      <c r="A53" s="92"/>
      <c r="B53" s="92"/>
      <c r="C53" s="92"/>
      <c r="D53" s="92"/>
      <c r="E53" s="92"/>
    </row>
    <row r="54" spans="1:5">
      <c r="A54" s="92"/>
      <c r="B54" s="92"/>
      <c r="C54" s="92"/>
      <c r="D54" s="92"/>
      <c r="E54" s="92"/>
    </row>
    <row r="55" spans="1:5">
      <c r="A55" s="92"/>
      <c r="B55" s="92"/>
      <c r="C55" s="92"/>
      <c r="D55" s="92"/>
      <c r="E55" s="92"/>
    </row>
    <row r="56" spans="1:5">
      <c r="A56" s="92"/>
      <c r="B56" s="92"/>
      <c r="C56" s="92"/>
      <c r="D56" s="92"/>
      <c r="E56" s="92"/>
    </row>
    <row r="57" spans="1:5">
      <c r="A57" s="92"/>
      <c r="B57" s="92"/>
      <c r="C57" s="92"/>
      <c r="D57" s="92"/>
      <c r="E57" s="92"/>
    </row>
    <row r="58" spans="1:5">
      <c r="A58" s="92"/>
      <c r="B58" s="92"/>
      <c r="C58" s="92"/>
      <c r="D58" s="92"/>
      <c r="E58" s="92"/>
    </row>
    <row r="59" spans="1:5">
      <c r="A59" s="92"/>
      <c r="B59" s="92"/>
      <c r="C59" s="92"/>
      <c r="D59" s="92"/>
      <c r="E59" s="92"/>
    </row>
    <row r="60" spans="1:5">
      <c r="A60" s="92"/>
      <c r="B60" s="92"/>
      <c r="C60" s="92"/>
      <c r="D60" s="92"/>
      <c r="E60" s="92"/>
    </row>
    <row r="61" spans="1:5">
      <c r="A61" s="92"/>
      <c r="B61" s="92"/>
      <c r="C61" s="92"/>
      <c r="D61" s="92"/>
      <c r="E61" s="92"/>
    </row>
    <row r="62" spans="1:5">
      <c r="A62" s="92"/>
      <c r="B62" s="92"/>
      <c r="C62" s="92"/>
      <c r="D62" s="92"/>
      <c r="E62" s="92"/>
    </row>
    <row r="63" spans="1:5">
      <c r="A63" s="92"/>
      <c r="B63" s="92"/>
      <c r="C63" s="92"/>
      <c r="D63" s="92"/>
      <c r="E63" s="92"/>
    </row>
    <row r="64" spans="1:5">
      <c r="A64" s="92"/>
      <c r="B64" s="92"/>
      <c r="C64" s="92"/>
      <c r="D64" s="92"/>
      <c r="E64" s="92"/>
    </row>
    <row r="65" spans="1:5">
      <c r="A65" s="92"/>
      <c r="B65" s="92"/>
      <c r="C65" s="92"/>
      <c r="D65" s="92"/>
      <c r="E65" s="92"/>
    </row>
    <row r="66" spans="1:5">
      <c r="A66" s="92"/>
      <c r="B66" s="92"/>
      <c r="C66" s="92"/>
      <c r="D66" s="92"/>
      <c r="E66" s="92"/>
    </row>
    <row r="67" spans="1:5">
      <c r="A67" s="92"/>
      <c r="B67" s="92"/>
      <c r="C67" s="92"/>
      <c r="D67" s="92"/>
      <c r="E67" s="92"/>
    </row>
    <row r="68" spans="1:5">
      <c r="A68" s="92"/>
      <c r="B68" s="92"/>
      <c r="C68" s="92"/>
      <c r="D68" s="92"/>
      <c r="E68" s="92"/>
    </row>
    <row r="69" spans="1:5">
      <c r="A69" s="92"/>
      <c r="B69" s="92"/>
      <c r="C69" s="92"/>
      <c r="D69" s="92"/>
      <c r="E69" s="92"/>
    </row>
    <row r="70" spans="1:5">
      <c r="A70" s="92"/>
      <c r="B70" s="92"/>
      <c r="C70" s="92"/>
      <c r="D70" s="92"/>
      <c r="E70" s="92"/>
    </row>
    <row r="71" spans="1:5">
      <c r="A71" s="92"/>
      <c r="B71" s="92"/>
      <c r="C71" s="92"/>
      <c r="D71" s="92"/>
      <c r="E71" s="92"/>
    </row>
  </sheetData>
  <sheetProtection algorithmName="SHA-512" hashValue="dd0YC7TyX803TaVwBmq9JtSqybsSPChgteCP/gCvb5XA/pinHOMiAoJXUtKoFBuHyZFw4dQ3o6iPfojBJnXpuw==" saltValue="C67x+Q/7vdcL8++Z128cLw==" spinCount="100000" sheet="1" objects="1" scenarios="1" formatColumns="0" formatRows="0" selectLockedCells="1"/>
  <dataConsolidate/>
  <customSheetViews>
    <customSheetView guid="{CCA37BAE-906F-43D5-9FD9-B13563E4B9D7}" showPageBreaks="1" printArea="1" hiddenColumns="1" state="hidden" view="pageBreakPreview" topLeftCell="A7">
      <selection activeCell="D19" sqref="D19:E19"/>
      <pageMargins left="0.31" right="0.25" top="0.52" bottom="0.67" header="0.23" footer="0.24"/>
      <printOptions horizontalCentered="1"/>
      <pageSetup paperSize="9" scale="77" fitToHeight="0" orientation="portrait" r:id="rId1"/>
      <headerFooter alignWithMargins="0">
        <oddFooter>&amp;R&amp;"Book Antiqua,Bold"&amp;10Schedule-5/ Page &amp;P of &amp;N</oddFooter>
      </headerFooter>
    </customSheetView>
    <customSheetView guid="{A4F9CA79-D3DE-43F5-9CDC-F14C42FDD954}" showPageBreaks="1" printArea="1" hiddenColumns="1" view="pageBreakPreview">
      <selection activeCell="D19" sqref="D19:E19"/>
      <pageMargins left="0.31" right="0.25" top="0.52" bottom="0.67" header="0.23" footer="0.24"/>
      <printOptions horizontalCentered="1"/>
      <pageSetup paperSize="9" scale="77" fitToHeight="0" orientation="portrait" r:id="rId2"/>
      <headerFooter alignWithMargins="0">
        <oddFooter>&amp;R&amp;"Book Antiqua,Bold"&amp;10Schedule-5/ Page &amp;P of &amp;N</oddFooter>
      </headerFooter>
    </customSheetView>
    <customSheetView guid="{F1B559AA-B9AD-4E4C-B94A-ECBE5878008B}" showPageBreaks="1" printArea="1" hiddenColumns="1" view="pageBreakPreview" topLeftCell="A14">
      <selection activeCell="D16" sqref="D16:E16"/>
      <pageMargins left="0.31" right="0.25" top="0.52" bottom="0.67" header="0.23" footer="0.24"/>
      <printOptions horizontalCentered="1"/>
      <pageSetup paperSize="9" scale="77" fitToHeight="0" orientation="portrait" r:id="rId3"/>
      <headerFooter alignWithMargins="0">
        <oddFooter>&amp;R&amp;"Book Antiqua,Bold"&amp;10Schedule-5/ Page &amp;P of &amp;N</oddFooter>
      </headerFooter>
    </customSheetView>
    <customSheetView guid="{755190E0-7BE9-48F9-BB5F-DF8E25D6736A}" showPageBreaks="1" printArea="1" hiddenColumns="1" view="pageBreakPreview">
      <selection activeCell="D16" sqref="D16:E16"/>
      <pageMargins left="0.31" right="0.25" top="0.52" bottom="0.67" header="0.23" footer="0.24"/>
      <printOptions horizontalCentered="1"/>
      <pageSetup paperSize="9" scale="77" fitToHeight="0" orientation="portrait" r:id="rId4"/>
      <headerFooter alignWithMargins="0">
        <oddFooter>&amp;R&amp;"Book Antiqua,Bold"&amp;10Schedule-5/ Page &amp;P of &amp;N</oddFooter>
      </headerFooter>
    </customSheetView>
    <customSheetView guid="{B96E710B-6DD7-4DE1-95AB-C9EE060CD030}" showPageBreaks="1" printArea="1" hiddenColumns="1" view="pageBreakPreview">
      <selection activeCell="D15" sqref="D15:E15"/>
      <pageMargins left="0.31" right="0.25" top="0.52" bottom="0.67" header="0.23" footer="0.24"/>
      <printOptions horizontalCentered="1"/>
      <pageSetup paperSize="9" scale="77" fitToHeight="0" orientation="portrait" r:id="rId5"/>
      <headerFooter alignWithMargins="0">
        <oddFooter>&amp;R&amp;"Book Antiqua,Bold"&amp;10Schedule-5/ Page &amp;P of &amp;N</oddFooter>
      </headerFooter>
    </customSheetView>
    <customSheetView guid="{357C9841-BEC3-434B-AC63-C04FB4321BA3}" showPageBreaks="1" printArea="1" view="pageBreakPreview" topLeftCell="A10">
      <selection activeCell="D15" sqref="D15:E15"/>
      <pageMargins left="0.31" right="0.25" top="0.52" bottom="0.67" header="0.23" footer="0.24"/>
      <printOptions horizontalCentered="1"/>
      <pageSetup paperSize="9" scale="78" fitToHeight="0" orientation="portrait" r:id="rId6"/>
      <headerFooter alignWithMargins="0">
        <oddFooter>&amp;R&amp;"Book Antiqua,Bold"&amp;10Schedule-5/ Page &amp;P of &amp;N</oddFooter>
      </headerFooter>
    </customSheetView>
    <customSheetView guid="{3C00DDA0-7DDE-4169-A739-550DAF5DCF8D}" showPageBreaks="1" printArea="1" view="pageBreakPreview">
      <selection activeCell="D15" sqref="D15:E15"/>
      <pageMargins left="0.31" right="0.25" top="0.52" bottom="0.67" header="0.23" footer="0.24"/>
      <printOptions horizontalCentered="1"/>
      <pageSetup paperSize="9" scale="78" fitToHeight="0" orientation="portrait" r:id="rId7"/>
      <headerFooter alignWithMargins="0">
        <oddFooter>&amp;R&amp;"Book Antiqua,Bold"&amp;10Schedule-5/ Page &amp;P of &amp;N</oddFooter>
      </headerFooter>
    </customSheetView>
    <customSheetView guid="{99CA2F10-F926-46DC-8609-4EAE5B9F3585}" showPageBreaks="1" printArea="1" hiddenColumns="1" view="pageBreakPreview" topLeftCell="A7">
      <selection activeCell="B23" sqref="B23"/>
      <pageMargins left="0.31" right="0.25" top="0.52" bottom="0.67" header="0.23" footer="0.24"/>
      <printOptions horizontalCentered="1"/>
      <pageSetup paperSize="9" scale="77" fitToHeight="0" orientation="portrait" r:id="rId8"/>
      <headerFooter alignWithMargins="0">
        <oddFooter>&amp;R&amp;"Book Antiqua,Bold"&amp;10Schedule-5/ Page &amp;P of &amp;N</oddFooter>
      </headerFooter>
    </customSheetView>
    <customSheetView guid="{63D51328-7CBC-4A1E-B96D-BAE91416501B}" showPageBreaks="1" printArea="1" hiddenColumns="1" view="pageBreakPreview">
      <selection activeCell="D16" sqref="D16:E16"/>
      <pageMargins left="0.31" right="0.25" top="0.52" bottom="0.67" header="0.23" footer="0.24"/>
      <printOptions horizontalCentered="1"/>
      <pageSetup paperSize="9" scale="77" fitToHeight="0" orientation="portrait" r:id="rId9"/>
      <headerFooter alignWithMargins="0">
        <oddFooter>&amp;R&amp;"Book Antiqua,Bold"&amp;10Schedule-5/ Page &amp;P of &amp;N</oddFooter>
      </headerFooter>
    </customSheetView>
    <customSheetView guid="{B056965A-4BE5-44B3-AB31-550AD9F023BC}" showPageBreaks="1" printArea="1" hiddenColumns="1" view="pageBreakPreview" topLeftCell="A14">
      <selection activeCell="D16" sqref="D16:E16"/>
      <pageMargins left="0.31" right="0.25" top="0.52" bottom="0.67" header="0.23" footer="0.24"/>
      <printOptions horizontalCentered="1"/>
      <pageSetup paperSize="9" scale="77" fitToHeight="0" orientation="portrait" r:id="rId10"/>
      <headerFooter alignWithMargins="0">
        <oddFooter>&amp;R&amp;"Book Antiqua,Bold"&amp;10Schedule-5/ Page &amp;P of &amp;N</oddFooter>
      </headerFooter>
    </customSheetView>
    <customSheetView guid="{3FCD02EB-1C44-4646-B069-2B9945E67B1F}" showPageBreaks="1" printArea="1" hiddenColumns="1" view="pageBreakPreview">
      <selection activeCell="D19" sqref="D19:E19"/>
      <pageMargins left="0.31" right="0.25" top="0.52" bottom="0.67" header="0.23" footer="0.24"/>
      <printOptions horizontalCentered="1"/>
      <pageSetup paperSize="9" scale="77" fitToHeight="0" orientation="portrait" r:id="rId11"/>
      <headerFooter alignWithMargins="0">
        <oddFooter>&amp;R&amp;"Book Antiqua,Bold"&amp;10Schedule-5/ Page &amp;P of &amp;N</oddFooter>
      </headerFooter>
    </customSheetView>
    <customSheetView guid="{267FF044-3C5D-4FEC-AC00-A7E30583F8BB}" showPageBreaks="1" printArea="1" hiddenColumns="1" view="pageBreakPreview">
      <selection activeCell="D19" sqref="D19:E19"/>
      <pageMargins left="0.31" right="0.25" top="0.52" bottom="0.67" header="0.23" footer="0.24"/>
      <printOptions horizontalCentered="1"/>
      <pageSetup paperSize="9" scale="77" fitToHeight="0" orientation="portrait" r:id="rId12"/>
      <headerFooter alignWithMargins="0">
        <oddFooter>&amp;R&amp;"Book Antiqua,Bold"&amp;10Schedule-5/ Page &amp;P of &amp;N</oddFooter>
      </headerFooter>
    </customSheetView>
    <customSheetView guid="{2D544FD3-9AE6-4B80-AA82-448E4DBFAD61}" showPageBreaks="1" printArea="1" hiddenColumns="1" state="hidden" view="pageBreakPreview" topLeftCell="A7">
      <selection activeCell="D19" sqref="D19:E19"/>
      <pageMargins left="0.31" right="0.25" top="0.52" bottom="0.67" header="0.23" footer="0.24"/>
      <printOptions horizontalCentered="1"/>
      <pageSetup paperSize="9" scale="77" fitToHeight="0" orientation="portrait" r:id="rId13"/>
      <headerFooter alignWithMargins="0">
        <oddFooter>&amp;R&amp;"Book Antiqua,Bold"&amp;10Schedule-5/ Page &amp;P of &amp;N</oddFooter>
      </headerFooter>
    </customSheetView>
  </customSheetViews>
  <mergeCells count="20">
    <mergeCell ref="D22:E22"/>
    <mergeCell ref="D21:E21"/>
    <mergeCell ref="A6:B6"/>
    <mergeCell ref="A8:C8"/>
    <mergeCell ref="A7:C7"/>
    <mergeCell ref="D19:E19"/>
    <mergeCell ref="B18:C18"/>
    <mergeCell ref="D18:E18"/>
    <mergeCell ref="A3:E3"/>
    <mergeCell ref="A4:E4"/>
    <mergeCell ref="B14:C14"/>
    <mergeCell ref="D14:E14"/>
    <mergeCell ref="B17:C17"/>
    <mergeCell ref="D17:E17"/>
    <mergeCell ref="M14:O14"/>
    <mergeCell ref="B15:C15"/>
    <mergeCell ref="D15:E15"/>
    <mergeCell ref="B16:C16"/>
    <mergeCell ref="D16:E16"/>
    <mergeCell ref="I14:K14"/>
  </mergeCells>
  <printOptions horizontalCentered="1"/>
  <pageMargins left="0.31" right="0.25" top="0.52" bottom="0.67" header="0.23" footer="0.24"/>
  <pageSetup paperSize="9" scale="77" fitToHeight="0" orientation="portrait" r:id="rId14"/>
  <headerFooter alignWithMargins="0">
    <oddFooter>&amp;R&amp;"Book Antiqua,Bold"&amp;10Schedule-5/ Page &amp;P of &amp;N</oddFooter>
  </headerFooter>
  <drawing r:id="rId1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indexed="33"/>
  </sheetPr>
  <dimension ref="A1:X71"/>
  <sheetViews>
    <sheetView view="pageBreakPreview" topLeftCell="A15" zoomScaleNormal="100" zoomScaleSheetLayoutView="100" workbookViewId="0">
      <selection activeCell="D16" sqref="D16:E16"/>
    </sheetView>
  </sheetViews>
  <sheetFormatPr defaultColWidth="11.42578125" defaultRowHeight="16.5"/>
  <cols>
    <col min="1" max="1" width="11.85546875" style="22" customWidth="1"/>
    <col min="2" max="2" width="46.7109375" style="22" customWidth="1"/>
    <col min="3" max="3" width="20" style="22" customWidth="1"/>
    <col min="4" max="4" width="23.42578125" style="22" customWidth="1"/>
    <col min="5" max="5" width="22.85546875" style="22" customWidth="1"/>
    <col min="6" max="6" width="11.42578125" style="69" customWidth="1"/>
    <col min="7" max="7" width="34.140625" style="69" customWidth="1"/>
    <col min="8" max="8" width="11.42578125" style="69" customWidth="1"/>
    <col min="9" max="9" width="14" style="270" customWidth="1"/>
    <col min="10" max="10" width="14.42578125" style="270" customWidth="1"/>
    <col min="11" max="11" width="17.140625" style="270" customWidth="1"/>
    <col min="12" max="13" width="11.42578125" style="270" customWidth="1"/>
    <col min="14" max="14" width="21.28515625" style="270" customWidth="1"/>
    <col min="15" max="15" width="18.28515625" style="69" customWidth="1"/>
    <col min="16" max="17" width="11.42578125" style="69" customWidth="1"/>
    <col min="18" max="18" width="11.42578125" style="95" customWidth="1"/>
    <col min="19" max="24" width="11.42578125" style="69" customWidth="1"/>
    <col min="25" max="16384" width="11.42578125" style="95"/>
  </cols>
  <sheetData>
    <row r="1" spans="1:15" ht="18" customHeight="1">
      <c r="A1" s="65" t="str">
        <f>Cover!B3</f>
        <v>NIT/RFB No.: CC/NT/W-TW/DOM/A06/23/07694</v>
      </c>
      <c r="B1" s="66"/>
      <c r="C1" s="67"/>
      <c r="D1" s="67"/>
      <c r="E1" s="68" t="s">
        <v>99</v>
      </c>
    </row>
    <row r="2" spans="1:15" ht="8.1" customHeight="1">
      <c r="A2" s="70"/>
      <c r="B2" s="71"/>
      <c r="C2" s="72"/>
      <c r="D2" s="72"/>
      <c r="E2" s="73"/>
      <c r="F2" s="74"/>
    </row>
    <row r="3" spans="1:15" ht="83.25" customHeight="1">
      <c r="A3" s="849" t="str">
        <f>Cover!$B$2</f>
        <v>Transmission line package TL01 for implementation of Distribution Infrastructure works of LPDD under Revamped Distribution Section Scheme (RDSS) in the districts of Leh &amp; Kargil of UT of Ladakh</v>
      </c>
      <c r="B3" s="849"/>
      <c r="C3" s="849"/>
      <c r="D3" s="849"/>
      <c r="E3" s="849"/>
    </row>
    <row r="4" spans="1:15" ht="21.95" customHeight="1">
      <c r="A4" s="850" t="s">
        <v>100</v>
      </c>
      <c r="B4" s="850"/>
      <c r="C4" s="850"/>
      <c r="D4" s="850"/>
      <c r="E4" s="850"/>
    </row>
    <row r="5" spans="1:15" ht="12" customHeight="1">
      <c r="A5" s="75"/>
      <c r="B5" s="76"/>
      <c r="C5" s="76"/>
      <c r="D5" s="76"/>
      <c r="E5" s="76"/>
    </row>
    <row r="6" spans="1:15" ht="20.25" customHeight="1">
      <c r="A6" s="828" t="s">
        <v>246</v>
      </c>
      <c r="B6" s="828"/>
      <c r="C6" s="4"/>
      <c r="D6" s="76"/>
      <c r="E6" s="76"/>
    </row>
    <row r="7" spans="1:15" ht="18" customHeight="1">
      <c r="A7" s="825">
        <f>'Sch-1'!A7</f>
        <v>0</v>
      </c>
      <c r="B7" s="825"/>
      <c r="C7" s="825"/>
      <c r="D7" s="77" t="s">
        <v>1</v>
      </c>
    </row>
    <row r="8" spans="1:15" ht="18" customHeight="1">
      <c r="A8" s="829" t="str">
        <f>"Bidder’s Name and Address  (" &amp; MID('Names of Bidder'!B9,9, 20) &amp; ") :"</f>
        <v>Bidder’s Name and Address  (Sole Bidder) :</v>
      </c>
      <c r="B8" s="829"/>
      <c r="C8" s="829"/>
      <c r="D8" s="78" t="str">
        <f>'Sch-1'!H8</f>
        <v>POWERGRID CORPORATION OF INDIA LIMITED,</v>
      </c>
    </row>
    <row r="9" spans="1:15" ht="18" customHeight="1">
      <c r="A9" s="306" t="s">
        <v>11</v>
      </c>
      <c r="B9" s="306" t="str">
        <f>IF('Names of Bidder'!D9=0, "", 'Names of Bidder'!D9)</f>
        <v/>
      </c>
      <c r="C9" s="95"/>
      <c r="D9" s="78" t="str">
        <f>'Sch-1'!H9</f>
        <v xml:space="preserve"> Saudamini, Plot No. 2, Sector - 29, Gurgaon</v>
      </c>
    </row>
    <row r="10" spans="1:15" ht="18" customHeight="1">
      <c r="A10" s="306" t="s">
        <v>10</v>
      </c>
      <c r="B10" s="190" t="str">
        <f>IF('Names of Bidder'!D10=0, "", 'Names of Bidder'!D10)</f>
        <v/>
      </c>
      <c r="C10" s="95"/>
      <c r="D10" s="78">
        <f>'Sch-1'!H10</f>
        <v>0</v>
      </c>
    </row>
    <row r="11" spans="1:15" ht="18" customHeight="1">
      <c r="A11" s="279"/>
      <c r="B11" s="190" t="str">
        <f>IF('Names of Bidder'!D11=0, "", 'Names of Bidder'!D11)</f>
        <v/>
      </c>
      <c r="C11" s="95"/>
      <c r="D11" s="78">
        <f>'Sch-1'!H11</f>
        <v>0</v>
      </c>
    </row>
    <row r="12" spans="1:15" ht="18" customHeight="1">
      <c r="A12" s="279"/>
      <c r="B12" s="190" t="str">
        <f>IF('Names of Bidder'!D12=0, "", 'Names of Bidder'!D12)</f>
        <v/>
      </c>
      <c r="C12" s="95"/>
      <c r="D12" s="78">
        <f>'Sch-1'!H12</f>
        <v>0</v>
      </c>
    </row>
    <row r="13" spans="1:15" ht="8.1" customHeight="1" thickBot="1"/>
    <row r="14" spans="1:15" ht="21.95" customHeight="1">
      <c r="A14" s="393" t="s">
        <v>101</v>
      </c>
      <c r="B14" s="851" t="s">
        <v>102</v>
      </c>
      <c r="C14" s="851"/>
      <c r="D14" s="852" t="s">
        <v>103</v>
      </c>
      <c r="E14" s="853"/>
      <c r="I14" s="848"/>
      <c r="J14" s="848"/>
      <c r="K14" s="848"/>
      <c r="M14" s="841"/>
      <c r="N14" s="841"/>
      <c r="O14" s="841"/>
    </row>
    <row r="15" spans="1:15" ht="24.75" customHeight="1">
      <c r="A15" s="394" t="s">
        <v>106</v>
      </c>
      <c r="B15" s="842" t="s">
        <v>226</v>
      </c>
      <c r="C15" s="842"/>
      <c r="D15" s="860">
        <f>'Sch-1'!X302</f>
        <v>0</v>
      </c>
      <c r="E15" s="861"/>
      <c r="I15" s="271"/>
      <c r="K15" s="271"/>
      <c r="M15" s="271"/>
      <c r="O15" s="80"/>
    </row>
    <row r="16" spans="1:15" ht="81" customHeight="1">
      <c r="A16" s="395"/>
      <c r="B16" s="845" t="s">
        <v>227</v>
      </c>
      <c r="C16" s="845"/>
      <c r="D16" s="862"/>
      <c r="E16" s="863"/>
      <c r="G16" s="81"/>
    </row>
    <row r="17" spans="1:15" ht="24.75" customHeight="1">
      <c r="A17" s="394" t="s">
        <v>108</v>
      </c>
      <c r="B17" s="842" t="s">
        <v>228</v>
      </c>
      <c r="C17" s="842"/>
      <c r="D17" s="843">
        <f>'Sch-2'!X473</f>
        <v>0</v>
      </c>
      <c r="E17" s="844"/>
      <c r="I17" s="271"/>
      <c r="K17" s="272"/>
      <c r="M17" s="271"/>
      <c r="O17" s="83"/>
    </row>
    <row r="18" spans="1:15" ht="81.75" customHeight="1">
      <c r="A18" s="395"/>
      <c r="B18" s="845" t="s">
        <v>229</v>
      </c>
      <c r="C18" s="845"/>
      <c r="D18" s="864"/>
      <c r="E18" s="865"/>
      <c r="G18" s="84"/>
      <c r="I18" s="273"/>
      <c r="M18" s="273"/>
    </row>
    <row r="19" spans="1:15" ht="33" customHeight="1" thickBot="1">
      <c r="A19" s="396"/>
      <c r="B19" s="397" t="s">
        <v>230</v>
      </c>
      <c r="C19" s="398"/>
      <c r="D19" s="856">
        <f>D15+D17</f>
        <v>0</v>
      </c>
      <c r="E19" s="857"/>
    </row>
    <row r="20" spans="1:15" ht="30" customHeight="1">
      <c r="A20" s="85"/>
      <c r="B20" s="85"/>
      <c r="C20" s="86"/>
      <c r="D20" s="85"/>
      <c r="E20" s="85"/>
    </row>
    <row r="21" spans="1:15" ht="30" customHeight="1">
      <c r="A21" s="87" t="s">
        <v>114</v>
      </c>
      <c r="B21" s="401" t="str">
        <f>'Sch-5'!B21</f>
        <v xml:space="preserve">  </v>
      </c>
      <c r="C21" s="86" t="s">
        <v>115</v>
      </c>
      <c r="D21" s="866" t="str">
        <f>'Sch-5'!D21</f>
        <v/>
      </c>
      <c r="E21" s="866"/>
      <c r="F21" s="88"/>
    </row>
    <row r="22" spans="1:15" ht="30" customHeight="1">
      <c r="A22" s="87" t="s">
        <v>116</v>
      </c>
      <c r="B22" s="402" t="str">
        <f>'Sch-5'!B22</f>
        <v/>
      </c>
      <c r="C22" s="86" t="s">
        <v>117</v>
      </c>
      <c r="D22" s="866" t="str">
        <f>'Sch-5'!D22</f>
        <v/>
      </c>
      <c r="E22" s="866"/>
      <c r="F22" s="88"/>
    </row>
    <row r="23" spans="1:15" ht="30" customHeight="1">
      <c r="A23" s="89"/>
      <c r="B23" s="90"/>
      <c r="C23" s="86"/>
      <c r="D23" s="69"/>
      <c r="E23" s="69"/>
      <c r="F23" s="88"/>
    </row>
    <row r="24" spans="1:15" ht="33" customHeight="1">
      <c r="A24" s="89"/>
      <c r="B24" s="90"/>
      <c r="C24" s="74"/>
      <c r="D24" s="91"/>
      <c r="E24" s="92"/>
      <c r="F24" s="88"/>
    </row>
    <row r="25" spans="1:15" ht="21.95" customHeight="1">
      <c r="A25" s="93"/>
      <c r="B25" s="93"/>
      <c r="C25" s="93"/>
      <c r="D25" s="93"/>
      <c r="E25" s="94"/>
    </row>
    <row r="26" spans="1:15" ht="21.95" customHeight="1">
      <c r="A26" s="93"/>
      <c r="B26" s="93"/>
      <c r="C26" s="93"/>
      <c r="D26" s="93"/>
      <c r="E26" s="94"/>
    </row>
    <row r="27" spans="1:15" ht="21.95" customHeight="1">
      <c r="A27" s="93"/>
      <c r="B27" s="93"/>
      <c r="C27" s="93"/>
      <c r="D27" s="93"/>
      <c r="E27" s="94"/>
    </row>
    <row r="28" spans="1:15" ht="21.95" customHeight="1">
      <c r="A28" s="93"/>
      <c r="B28" s="93"/>
      <c r="C28" s="93"/>
      <c r="D28" s="93"/>
      <c r="E28" s="94"/>
    </row>
    <row r="29" spans="1:15" ht="21.95" customHeight="1">
      <c r="A29" s="93"/>
      <c r="B29" s="93"/>
      <c r="C29" s="93"/>
      <c r="D29" s="93"/>
      <c r="E29" s="94"/>
    </row>
    <row r="30" spans="1:15" ht="21.95" customHeight="1">
      <c r="A30" s="93"/>
      <c r="B30" s="93"/>
      <c r="C30" s="93"/>
      <c r="D30" s="93"/>
      <c r="E30" s="94"/>
    </row>
    <row r="31" spans="1:15" ht="24.95" customHeight="1">
      <c r="A31" s="92"/>
      <c r="B31" s="92"/>
      <c r="C31" s="92"/>
      <c r="D31" s="92"/>
      <c r="E31" s="92"/>
    </row>
    <row r="32" spans="1:15" ht="24.95" customHeight="1">
      <c r="A32" s="92"/>
      <c r="B32" s="92"/>
      <c r="C32" s="92"/>
      <c r="D32" s="92"/>
      <c r="E32" s="92"/>
    </row>
    <row r="33" spans="1:5" ht="24.95" customHeight="1">
      <c r="A33" s="92"/>
      <c r="B33" s="92"/>
      <c r="C33" s="92"/>
      <c r="D33" s="92"/>
      <c r="E33" s="92"/>
    </row>
    <row r="34" spans="1:5" ht="24.95" customHeight="1">
      <c r="A34" s="92"/>
      <c r="B34" s="92"/>
      <c r="C34" s="92"/>
      <c r="D34" s="92"/>
      <c r="E34" s="92"/>
    </row>
    <row r="35" spans="1:5" ht="24.95" customHeight="1">
      <c r="A35" s="92"/>
      <c r="B35" s="92"/>
      <c r="C35" s="92"/>
      <c r="D35" s="92"/>
      <c r="E35" s="92"/>
    </row>
    <row r="36" spans="1:5" ht="24.95" customHeight="1">
      <c r="A36" s="92"/>
      <c r="B36" s="92"/>
      <c r="C36" s="92"/>
      <c r="D36" s="92"/>
      <c r="E36" s="92"/>
    </row>
    <row r="37" spans="1:5" ht="24.95" customHeight="1">
      <c r="A37" s="92"/>
      <c r="B37" s="92"/>
      <c r="C37" s="92"/>
      <c r="D37" s="92"/>
      <c r="E37" s="92"/>
    </row>
    <row r="38" spans="1:5" ht="24.95" customHeight="1">
      <c r="A38" s="92"/>
      <c r="B38" s="92"/>
      <c r="C38" s="92"/>
      <c r="D38" s="92"/>
      <c r="E38" s="92"/>
    </row>
    <row r="39" spans="1:5" ht="24.95" customHeight="1">
      <c r="A39" s="92"/>
      <c r="B39" s="92"/>
      <c r="C39" s="92"/>
      <c r="D39" s="92"/>
      <c r="E39" s="92"/>
    </row>
    <row r="40" spans="1:5" ht="24.95" customHeight="1">
      <c r="A40" s="92"/>
      <c r="B40" s="92"/>
      <c r="C40" s="92"/>
      <c r="D40" s="92"/>
      <c r="E40" s="92"/>
    </row>
    <row r="41" spans="1:5" ht="24.95" customHeight="1">
      <c r="A41" s="92"/>
      <c r="B41" s="92"/>
      <c r="C41" s="92"/>
      <c r="D41" s="92"/>
      <c r="E41" s="92"/>
    </row>
    <row r="42" spans="1:5" ht="24.95" customHeight="1">
      <c r="A42" s="92"/>
      <c r="B42" s="92"/>
      <c r="C42" s="92"/>
      <c r="D42" s="92"/>
      <c r="E42" s="92"/>
    </row>
    <row r="43" spans="1:5" ht="24.95" customHeight="1">
      <c r="A43" s="92"/>
      <c r="B43" s="92"/>
      <c r="C43" s="92"/>
      <c r="D43" s="92"/>
      <c r="E43" s="92"/>
    </row>
    <row r="44" spans="1:5" ht="24.95" customHeight="1">
      <c r="A44" s="92"/>
      <c r="B44" s="92"/>
      <c r="C44" s="92"/>
      <c r="D44" s="92"/>
      <c r="E44" s="92"/>
    </row>
    <row r="45" spans="1:5" ht="24.95" customHeight="1">
      <c r="A45" s="92"/>
      <c r="B45" s="92"/>
      <c r="C45" s="92"/>
      <c r="D45" s="92"/>
      <c r="E45" s="92"/>
    </row>
    <row r="46" spans="1:5" ht="24.95" customHeight="1">
      <c r="A46" s="92"/>
      <c r="B46" s="92"/>
      <c r="C46" s="92"/>
      <c r="D46" s="92"/>
      <c r="E46" s="92"/>
    </row>
    <row r="47" spans="1:5" ht="24.95" customHeight="1">
      <c r="A47" s="92"/>
      <c r="B47" s="92"/>
      <c r="C47" s="92"/>
      <c r="D47" s="92"/>
      <c r="E47" s="92"/>
    </row>
    <row r="48" spans="1:5" ht="24.95" customHeight="1">
      <c r="A48" s="92"/>
      <c r="B48" s="92"/>
      <c r="C48" s="92"/>
      <c r="D48" s="92"/>
      <c r="E48" s="92"/>
    </row>
    <row r="49" spans="1:5" ht="24.95" customHeight="1">
      <c r="A49" s="92"/>
      <c r="B49" s="92"/>
      <c r="C49" s="92"/>
      <c r="D49" s="92"/>
      <c r="E49" s="92"/>
    </row>
    <row r="50" spans="1:5" ht="24.95" customHeight="1">
      <c r="A50" s="92"/>
      <c r="B50" s="92"/>
      <c r="C50" s="92"/>
      <c r="D50" s="92"/>
      <c r="E50" s="92"/>
    </row>
    <row r="51" spans="1:5" ht="24.95" customHeight="1">
      <c r="A51" s="92"/>
      <c r="B51" s="92"/>
      <c r="C51" s="92"/>
      <c r="D51" s="92"/>
      <c r="E51" s="92"/>
    </row>
    <row r="52" spans="1:5" ht="24.95" customHeight="1">
      <c r="A52" s="92"/>
      <c r="B52" s="92"/>
      <c r="C52" s="92"/>
      <c r="D52" s="92"/>
      <c r="E52" s="92"/>
    </row>
    <row r="53" spans="1:5" ht="24.95" customHeight="1">
      <c r="A53" s="92"/>
      <c r="B53" s="92"/>
      <c r="C53" s="92"/>
      <c r="D53" s="92"/>
      <c r="E53" s="92"/>
    </row>
    <row r="54" spans="1:5">
      <c r="A54" s="92"/>
      <c r="B54" s="92"/>
      <c r="C54" s="92"/>
      <c r="D54" s="92"/>
      <c r="E54" s="92"/>
    </row>
    <row r="55" spans="1:5">
      <c r="A55" s="92"/>
      <c r="B55" s="92"/>
      <c r="C55" s="92"/>
      <c r="D55" s="92"/>
      <c r="E55" s="92"/>
    </row>
    <row r="56" spans="1:5">
      <c r="A56" s="92"/>
      <c r="B56" s="92"/>
      <c r="C56" s="92"/>
      <c r="D56" s="92"/>
      <c r="E56" s="92"/>
    </row>
    <row r="57" spans="1:5">
      <c r="A57" s="92"/>
      <c r="B57" s="92"/>
      <c r="C57" s="92"/>
      <c r="D57" s="92"/>
      <c r="E57" s="92"/>
    </row>
    <row r="58" spans="1:5">
      <c r="A58" s="92"/>
      <c r="B58" s="92"/>
      <c r="C58" s="92"/>
      <c r="D58" s="92"/>
      <c r="E58" s="92"/>
    </row>
    <row r="59" spans="1:5">
      <c r="A59" s="92"/>
      <c r="B59" s="92"/>
      <c r="C59" s="92"/>
      <c r="D59" s="92"/>
      <c r="E59" s="92"/>
    </row>
    <row r="60" spans="1:5">
      <c r="A60" s="92"/>
      <c r="B60" s="92"/>
      <c r="C60" s="92"/>
      <c r="D60" s="92"/>
      <c r="E60" s="92"/>
    </row>
    <row r="61" spans="1:5">
      <c r="A61" s="92"/>
      <c r="B61" s="92"/>
      <c r="C61" s="92"/>
      <c r="D61" s="92"/>
      <c r="E61" s="92"/>
    </row>
    <row r="62" spans="1:5">
      <c r="A62" s="92"/>
      <c r="B62" s="92"/>
      <c r="C62" s="92"/>
      <c r="D62" s="92"/>
      <c r="E62" s="92"/>
    </row>
    <row r="63" spans="1:5">
      <c r="A63" s="92"/>
      <c r="B63" s="92"/>
      <c r="C63" s="92"/>
      <c r="D63" s="92"/>
      <c r="E63" s="92"/>
    </row>
    <row r="64" spans="1:5">
      <c r="A64" s="92"/>
      <c r="B64" s="92"/>
      <c r="C64" s="92"/>
      <c r="D64" s="92"/>
      <c r="E64" s="92"/>
    </row>
    <row r="65" spans="1:5">
      <c r="A65" s="92"/>
      <c r="B65" s="92"/>
      <c r="C65" s="92"/>
      <c r="D65" s="92"/>
      <c r="E65" s="92"/>
    </row>
    <row r="66" spans="1:5">
      <c r="A66" s="92"/>
      <c r="B66" s="92"/>
      <c r="C66" s="92"/>
      <c r="D66" s="92"/>
      <c r="E66" s="92"/>
    </row>
    <row r="67" spans="1:5">
      <c r="A67" s="92"/>
      <c r="B67" s="92"/>
      <c r="C67" s="92"/>
      <c r="D67" s="92"/>
      <c r="E67" s="92"/>
    </row>
    <row r="68" spans="1:5">
      <c r="A68" s="92"/>
      <c r="B68" s="92"/>
      <c r="C68" s="92"/>
      <c r="D68" s="92"/>
      <c r="E68" s="92"/>
    </row>
    <row r="69" spans="1:5">
      <c r="A69" s="92"/>
      <c r="B69" s="92"/>
      <c r="C69" s="92"/>
      <c r="D69" s="92"/>
      <c r="E69" s="92"/>
    </row>
    <row r="70" spans="1:5">
      <c r="A70" s="92"/>
      <c r="B70" s="92"/>
      <c r="C70" s="92"/>
      <c r="D70" s="92"/>
      <c r="E70" s="92"/>
    </row>
    <row r="71" spans="1:5">
      <c r="A71" s="92"/>
      <c r="B71" s="92"/>
      <c r="C71" s="92"/>
      <c r="D71" s="92"/>
      <c r="E71" s="92"/>
    </row>
  </sheetData>
  <sheetProtection password="CCC7" sheet="1" objects="1" scenarios="1" formatColumns="0" formatRows="0" selectLockedCells="1"/>
  <dataConsolidate/>
  <customSheetViews>
    <customSheetView guid="{CCA37BAE-906F-43D5-9FD9-B13563E4B9D7}" showPageBreaks="1" printArea="1" state="hidden" view="pageBreakPreview" topLeftCell="A15">
      <selection activeCell="D16" sqref="D16:E16"/>
      <pageMargins left="0.31" right="0.25" top="0.52" bottom="0.67" header="0.23" footer="0.24"/>
      <printOptions horizontalCentered="1"/>
      <pageSetup paperSize="9" scale="77" fitToHeight="0" orientation="portrait" r:id="rId1"/>
      <headerFooter alignWithMargins="0">
        <oddFooter>&amp;R&amp;"Book Antiqua,Bold"&amp;10Schedule-5/ Page &amp;P of &amp;N</oddFooter>
      </headerFooter>
    </customSheetView>
    <customSheetView guid="{A4F9CA79-D3DE-43F5-9CDC-F14C42FDD954}" showPageBreaks="1" printArea="1" state="hidden" view="pageBreakPreview" topLeftCell="A15">
      <selection activeCell="D16" sqref="D16:E16"/>
      <pageMargins left="0.31" right="0.25" top="0.52" bottom="0.67" header="0.23" footer="0.24"/>
      <printOptions horizontalCentered="1"/>
      <pageSetup paperSize="9" scale="77" fitToHeight="0" orientation="portrait" r:id="rId2"/>
      <headerFooter alignWithMargins="0">
        <oddFooter>&amp;R&amp;"Book Antiqua,Bold"&amp;10Schedule-5/ Page &amp;P of &amp;N</oddFooter>
      </headerFooter>
    </customSheetView>
    <customSheetView guid="{F1B559AA-B9AD-4E4C-B94A-ECBE5878008B}" showPageBreaks="1" printArea="1" state="hidden" view="pageBreakPreview" topLeftCell="A15">
      <selection activeCell="D16" sqref="D16:E16"/>
      <pageMargins left="0.31" right="0.25" top="0.52" bottom="0.67" header="0.23" footer="0.24"/>
      <printOptions horizontalCentered="1"/>
      <pageSetup paperSize="9" scale="77" fitToHeight="0" orientation="portrait" r:id="rId3"/>
      <headerFooter alignWithMargins="0">
        <oddFooter>&amp;R&amp;"Book Antiqua,Bold"&amp;10Schedule-5/ Page &amp;P of &amp;N</oddFooter>
      </headerFooter>
    </customSheetView>
    <customSheetView guid="{755190E0-7BE9-48F9-BB5F-DF8E25D6736A}" showPageBreaks="1" printArea="1" view="pageBreakPreview">
      <selection activeCell="D18" sqref="D18:E18"/>
      <pageMargins left="0.31" right="0.25" top="0.52" bottom="0.67" header="0.23" footer="0.24"/>
      <printOptions horizontalCentered="1"/>
      <pageSetup paperSize="9" scale="77" fitToHeight="0" orientation="portrait" r:id="rId4"/>
      <headerFooter alignWithMargins="0">
        <oddFooter>&amp;R&amp;"Book Antiqua,Bold"&amp;10Schedule-5/ Page &amp;P of &amp;N</oddFooter>
      </headerFooter>
    </customSheetView>
    <customSheetView guid="{B96E710B-6DD7-4DE1-95AB-C9EE060CD030}" showPageBreaks="1" printArea="1" hiddenColumns="1" view="pageBreakPreview">
      <selection activeCell="D17" sqref="D17:E17"/>
      <pageMargins left="0.31" right="0.25" top="0.52" bottom="0.67" header="0.23" footer="0.24"/>
      <printOptions horizontalCentered="1"/>
      <pageSetup paperSize="9" scale="77" fitToHeight="0" orientation="portrait" r:id="rId5"/>
      <headerFooter alignWithMargins="0">
        <oddFooter>&amp;R&amp;"Book Antiqua,Bold"&amp;10Schedule-5/ Page &amp;P of &amp;N</oddFooter>
      </headerFooter>
    </customSheetView>
    <customSheetView guid="{3C00DDA0-7DDE-4169-A739-550DAF5DCF8D}" showPageBreaks="1" printArea="1" view="pageBreakPreview">
      <selection activeCell="D15" sqref="D15:E15"/>
      <pageMargins left="0.31" right="0.25" top="0.52" bottom="0.67" header="0.23" footer="0.24"/>
      <printOptions horizontalCentered="1"/>
      <pageSetup paperSize="9" scale="78" fitToHeight="0" orientation="portrait" r:id="rId6"/>
      <headerFooter alignWithMargins="0">
        <oddFooter>&amp;R&amp;"Book Antiqua,Bold"&amp;10Schedule-5/ Page &amp;P of &amp;N</oddFooter>
      </headerFooter>
    </customSheetView>
    <customSheetView guid="{99CA2F10-F926-46DC-8609-4EAE5B9F3585}" showPageBreaks="1" printArea="1" view="pageBreakPreview" topLeftCell="A10">
      <selection activeCell="D16" sqref="D16:E16"/>
      <pageMargins left="0.31" right="0.25" top="0.52" bottom="0.67" header="0.23" footer="0.24"/>
      <printOptions horizontalCentered="1"/>
      <pageSetup paperSize="9" scale="77" fitToHeight="0" orientation="portrait" r:id="rId7"/>
      <headerFooter alignWithMargins="0">
        <oddFooter>&amp;R&amp;"Book Antiqua,Bold"&amp;10Schedule-5/ Page &amp;P of &amp;N</oddFooter>
      </headerFooter>
    </customSheetView>
    <customSheetView guid="{63D51328-7CBC-4A1E-B96D-BAE91416501B}" showPageBreaks="1" printArea="1" view="pageBreakPreview">
      <selection activeCell="D18" sqref="D18:E18"/>
      <pageMargins left="0.31" right="0.25" top="0.52" bottom="0.67" header="0.23" footer="0.24"/>
      <printOptions horizontalCentered="1"/>
      <pageSetup paperSize="9" scale="77" fitToHeight="0" orientation="portrait" r:id="rId8"/>
      <headerFooter alignWithMargins="0">
        <oddFooter>&amp;R&amp;"Book Antiqua,Bold"&amp;10Schedule-5/ Page &amp;P of &amp;N</oddFooter>
      </headerFooter>
    </customSheetView>
    <customSheetView guid="{B056965A-4BE5-44B3-AB31-550AD9F023BC}" showPageBreaks="1" printArea="1" view="pageBreakPreview" topLeftCell="A15">
      <selection activeCell="D18" sqref="D18:E18"/>
      <pageMargins left="0.31" right="0.25" top="0.52" bottom="0.67" header="0.23" footer="0.24"/>
      <printOptions horizontalCentered="1"/>
      <pageSetup paperSize="9" scale="77" fitToHeight="0" orientation="portrait" r:id="rId9"/>
      <headerFooter alignWithMargins="0">
        <oddFooter>&amp;R&amp;"Book Antiqua,Bold"&amp;10Schedule-5/ Page &amp;P of &amp;N</oddFooter>
      </headerFooter>
    </customSheetView>
    <customSheetView guid="{3FCD02EB-1C44-4646-B069-2B9945E67B1F}" showPageBreaks="1" printArea="1" state="hidden" view="pageBreakPreview" topLeftCell="A15">
      <selection activeCell="D16" sqref="D16:E16"/>
      <pageMargins left="0.31" right="0.25" top="0.52" bottom="0.67" header="0.23" footer="0.24"/>
      <printOptions horizontalCentered="1"/>
      <pageSetup paperSize="9" scale="77" fitToHeight="0" orientation="portrait" r:id="rId10"/>
      <headerFooter alignWithMargins="0">
        <oddFooter>&amp;R&amp;"Book Antiqua,Bold"&amp;10Schedule-5/ Page &amp;P of &amp;N</oddFooter>
      </headerFooter>
    </customSheetView>
    <customSheetView guid="{267FF044-3C5D-4FEC-AC00-A7E30583F8BB}" showPageBreaks="1" printArea="1" state="hidden" view="pageBreakPreview" topLeftCell="A15">
      <selection activeCell="D16" sqref="D16:E16"/>
      <pageMargins left="0.31" right="0.25" top="0.52" bottom="0.67" header="0.23" footer="0.24"/>
      <printOptions horizontalCentered="1"/>
      <pageSetup paperSize="9" scale="77" fitToHeight="0" orientation="portrait" r:id="rId11"/>
      <headerFooter alignWithMargins="0">
        <oddFooter>&amp;R&amp;"Book Antiqua,Bold"&amp;10Schedule-5/ Page &amp;P of &amp;N</oddFooter>
      </headerFooter>
    </customSheetView>
    <customSheetView guid="{2D544FD3-9AE6-4B80-AA82-448E4DBFAD61}" showPageBreaks="1" printArea="1" state="hidden" view="pageBreakPreview" topLeftCell="A15">
      <selection activeCell="D16" sqref="D16:E16"/>
      <pageMargins left="0.31" right="0.25" top="0.52" bottom="0.67" header="0.23" footer="0.24"/>
      <printOptions horizontalCentered="1"/>
      <pageSetup paperSize="9" scale="77" fitToHeight="0" orientation="portrait" r:id="rId12"/>
      <headerFooter alignWithMargins="0">
        <oddFooter>&amp;R&amp;"Book Antiqua,Bold"&amp;10Schedule-5/ Page &amp;P of &amp;N</oddFooter>
      </headerFooter>
    </customSheetView>
  </customSheetViews>
  <mergeCells count="20">
    <mergeCell ref="D22:E22"/>
    <mergeCell ref="D21:E21"/>
    <mergeCell ref="A6:B6"/>
    <mergeCell ref="A7:C7"/>
    <mergeCell ref="A8:C8"/>
    <mergeCell ref="A3:E3"/>
    <mergeCell ref="A4:E4"/>
    <mergeCell ref="B14:C14"/>
    <mergeCell ref="D14:E14"/>
    <mergeCell ref="D18:E18"/>
    <mergeCell ref="I14:K14"/>
    <mergeCell ref="M14:O14"/>
    <mergeCell ref="B15:C15"/>
    <mergeCell ref="D15:E15"/>
    <mergeCell ref="D19:E19"/>
    <mergeCell ref="B16:C16"/>
    <mergeCell ref="D16:E16"/>
    <mergeCell ref="B17:C17"/>
    <mergeCell ref="D17:E17"/>
    <mergeCell ref="B18:C18"/>
  </mergeCells>
  <printOptions horizontalCentered="1"/>
  <pageMargins left="0.31" right="0.25" top="0.52" bottom="0.67" header="0.23" footer="0.24"/>
  <pageSetup paperSize="9" scale="77" fitToHeight="0" orientation="portrait" r:id="rId13"/>
  <headerFooter alignWithMargins="0">
    <oddFooter>&amp;R&amp;"Book Antiqua,Bold"&amp;10Schedule-5/ Page &amp;P of &amp;N</oddFooter>
  </headerFooter>
  <ignoredErrors>
    <ignoredError sqref="D15" evalError="1"/>
  </ignoredErrors>
  <drawing r:id="rId1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3"/>
  </sheetPr>
  <dimension ref="A1:G27"/>
  <sheetViews>
    <sheetView view="pageBreakPreview" zoomScaleNormal="100" zoomScaleSheetLayoutView="100" workbookViewId="0">
      <selection activeCell="I19" sqref="I19"/>
    </sheetView>
  </sheetViews>
  <sheetFormatPr defaultColWidth="11.42578125" defaultRowHeight="16.5"/>
  <cols>
    <col min="1" max="1" width="12.140625" style="22" customWidth="1"/>
    <col min="2" max="2" width="31.42578125" style="22" customWidth="1"/>
    <col min="3" max="3" width="21.85546875" style="22" customWidth="1"/>
    <col min="4" max="4" width="54.28515625" style="22" customWidth="1"/>
    <col min="5" max="16384" width="11.42578125" style="95"/>
  </cols>
  <sheetData>
    <row r="1" spans="1:7" ht="18" customHeight="1">
      <c r="A1" s="96" t="str">
        <f>Cover!B3</f>
        <v>NIT/RFB No.: CC/NT/W-TW/DOM/A06/23/07694</v>
      </c>
      <c r="B1" s="97"/>
      <c r="C1" s="98"/>
      <c r="D1" s="99" t="s">
        <v>15</v>
      </c>
    </row>
    <row r="2" spans="1:7" ht="18" customHeight="1">
      <c r="A2" s="100"/>
      <c r="B2" s="101"/>
      <c r="C2" s="102"/>
      <c r="D2" s="102"/>
    </row>
    <row r="3" spans="1:7" ht="51.75" customHeight="1">
      <c r="A3" s="849" t="str">
        <f>Cover!$B$2</f>
        <v>Transmission line package TL01 for implementation of Distribution Infrastructure works of LPDD under Revamped Distribution Section Scheme (RDSS) in the districts of Leh &amp; Kargil of UT of Ladakh</v>
      </c>
      <c r="B3" s="849"/>
      <c r="C3" s="849"/>
      <c r="D3" s="849"/>
      <c r="E3" s="103"/>
      <c r="F3" s="103"/>
    </row>
    <row r="4" spans="1:7" ht="21.95" customHeight="1">
      <c r="A4" s="850" t="s">
        <v>119</v>
      </c>
      <c r="B4" s="850"/>
      <c r="C4" s="850"/>
      <c r="D4" s="850"/>
    </row>
    <row r="5" spans="1:7" ht="18" customHeight="1">
      <c r="A5" s="104"/>
    </row>
    <row r="6" spans="1:7" ht="18" customHeight="1">
      <c r="A6" s="828" t="s">
        <v>246</v>
      </c>
      <c r="B6" s="828"/>
      <c r="C6" s="4"/>
    </row>
    <row r="7" spans="1:7" ht="18" customHeight="1">
      <c r="A7" s="825">
        <f>'Sch-1'!A7</f>
        <v>0</v>
      </c>
      <c r="B7" s="825"/>
      <c r="C7" s="825"/>
      <c r="D7" s="77" t="s">
        <v>1</v>
      </c>
    </row>
    <row r="8" spans="1:7" ht="21.75" customHeight="1">
      <c r="A8" s="829" t="str">
        <f>"Bidder’s Name and Address  (" &amp; MID('Names of Bidder'!B9,9, 20) &amp; ") :"</f>
        <v>Bidder’s Name and Address  (Sole Bidder) :</v>
      </c>
      <c r="B8" s="829"/>
      <c r="C8" s="829"/>
      <c r="D8" s="78" t="str">
        <f>'Sch-1'!H8</f>
        <v>POWERGRID CORPORATION OF INDIA LIMITED,</v>
      </c>
    </row>
    <row r="9" spans="1:7" ht="18" customHeight="1">
      <c r="A9" s="306" t="s">
        <v>11</v>
      </c>
      <c r="B9" s="306" t="str">
        <f>IF('Names of Bidder'!D9=0, "", 'Names of Bidder'!D9)</f>
        <v/>
      </c>
      <c r="C9" s="95"/>
      <c r="D9" s="78" t="str">
        <f>'Sch-1'!H9</f>
        <v xml:space="preserve"> Saudamini, Plot No. 2, Sector - 29, Gurgaon</v>
      </c>
    </row>
    <row r="10" spans="1:7" ht="18" customHeight="1">
      <c r="A10" s="306" t="s">
        <v>10</v>
      </c>
      <c r="B10" s="190" t="str">
        <f>IF('Names of Bidder'!D10=0, "", 'Names of Bidder'!D10)</f>
        <v/>
      </c>
      <c r="C10" s="95"/>
      <c r="D10" s="78">
        <f>'Sch-1'!H10</f>
        <v>0</v>
      </c>
    </row>
    <row r="11" spans="1:7" ht="18" customHeight="1">
      <c r="A11" s="279"/>
      <c r="B11" s="190" t="str">
        <f>IF('Names of Bidder'!D11=0, "", 'Names of Bidder'!D11)</f>
        <v/>
      </c>
      <c r="C11" s="95"/>
      <c r="D11" s="78">
        <f>'Sch-1'!H11</f>
        <v>0</v>
      </c>
    </row>
    <row r="12" spans="1:7" ht="18" customHeight="1">
      <c r="A12" s="279"/>
      <c r="B12" s="190" t="str">
        <f>IF('Names of Bidder'!D12=0, "", 'Names of Bidder'!D12)</f>
        <v/>
      </c>
      <c r="C12" s="95"/>
      <c r="D12" s="78">
        <f>'Sch-1'!H12</f>
        <v>0</v>
      </c>
    </row>
    <row r="13" spans="1:7" ht="18" customHeight="1" thickBot="1">
      <c r="A13" s="381"/>
      <c r="B13" s="381"/>
      <c r="C13" s="381"/>
      <c r="D13" s="77"/>
    </row>
    <row r="14" spans="1:7" ht="21.95" customHeight="1">
      <c r="A14" s="382" t="s">
        <v>101</v>
      </c>
      <c r="B14" s="871" t="s">
        <v>13</v>
      </c>
      <c r="C14" s="872"/>
      <c r="D14" s="383" t="s">
        <v>103</v>
      </c>
    </row>
    <row r="15" spans="1:7" ht="21.95" customHeight="1">
      <c r="A15" s="384" t="s">
        <v>106</v>
      </c>
      <c r="B15" s="873" t="s">
        <v>120</v>
      </c>
      <c r="C15" s="873"/>
      <c r="D15" s="385">
        <f>'Sch-1'!O305</f>
        <v>0</v>
      </c>
      <c r="G15" s="569"/>
    </row>
    <row r="16" spans="1:7" ht="95.25" customHeight="1">
      <c r="A16" s="386"/>
      <c r="B16" s="874" t="s">
        <v>429</v>
      </c>
      <c r="C16" s="875"/>
      <c r="D16" s="387"/>
      <c r="G16" s="569"/>
    </row>
    <row r="17" spans="1:6" ht="21.95" customHeight="1">
      <c r="A17" s="384" t="s">
        <v>108</v>
      </c>
      <c r="B17" s="873" t="s">
        <v>122</v>
      </c>
      <c r="C17" s="873"/>
      <c r="D17" s="385">
        <f>'Sch-2'!S473</f>
        <v>0</v>
      </c>
    </row>
    <row r="18" spans="1:6" ht="40.5" customHeight="1">
      <c r="A18" s="386"/>
      <c r="B18" s="874" t="s">
        <v>431</v>
      </c>
      <c r="C18" s="875"/>
      <c r="D18" s="387"/>
    </row>
    <row r="19" spans="1:6" ht="18.75" customHeight="1">
      <c r="A19" s="867"/>
      <c r="B19" s="869" t="s">
        <v>428</v>
      </c>
      <c r="C19" s="869"/>
      <c r="D19" s="390"/>
    </row>
    <row r="20" spans="1:6" ht="18.75" customHeight="1" thickBot="1">
      <c r="A20" s="868"/>
      <c r="B20" s="870"/>
      <c r="C20" s="870"/>
      <c r="D20" s="391">
        <f>D17+D15</f>
        <v>0</v>
      </c>
    </row>
    <row r="21" spans="1:6" ht="18.75" customHeight="1">
      <c r="A21" s="114"/>
      <c r="B21" s="115"/>
      <c r="C21" s="115"/>
      <c r="D21" s="116"/>
    </row>
    <row r="22" spans="1:6" ht="27.95" customHeight="1">
      <c r="A22" s="114"/>
      <c r="B22" s="117"/>
      <c r="C22" s="117"/>
      <c r="D22" s="116"/>
    </row>
    <row r="23" spans="1:6" ht="27.95" customHeight="1">
      <c r="A23" s="118" t="s">
        <v>133</v>
      </c>
      <c r="B23" s="401" t="str">
        <f>'Sch-5 after discount'!B21</f>
        <v xml:space="preserve">  </v>
      </c>
      <c r="C23" s="117" t="s">
        <v>115</v>
      </c>
      <c r="D23" s="452" t="str">
        <f>'Sch-5 after discount'!D21</f>
        <v/>
      </c>
      <c r="F23" s="119"/>
    </row>
    <row r="24" spans="1:6" ht="27.95" customHeight="1">
      <c r="A24" s="118" t="s">
        <v>134</v>
      </c>
      <c r="B24" s="402" t="str">
        <f>'Sch-5 after discount'!B22</f>
        <v/>
      </c>
      <c r="C24" s="117" t="s">
        <v>117</v>
      </c>
      <c r="D24" s="452" t="str">
        <f>'Sch-5 after discount'!D22</f>
        <v/>
      </c>
      <c r="F24" s="100"/>
    </row>
    <row r="25" spans="1:6" ht="27.95" customHeight="1">
      <c r="A25" s="120"/>
      <c r="B25" s="101"/>
      <c r="C25" s="117"/>
      <c r="F25" s="100"/>
    </row>
    <row r="26" spans="1:6" ht="30" customHeight="1">
      <c r="A26" s="120"/>
      <c r="B26" s="101"/>
      <c r="C26" s="117"/>
      <c r="D26" s="120"/>
      <c r="F26" s="119"/>
    </row>
    <row r="27" spans="1:6" ht="30" customHeight="1">
      <c r="A27" s="121"/>
      <c r="B27" s="121"/>
      <c r="C27" s="122"/>
      <c r="E27" s="123"/>
    </row>
  </sheetData>
  <sheetProtection algorithmName="SHA-512" hashValue="jfkL0i664oPvL20/sg/uv/v5bVMQXQn+4yvznvr1WU5QmQfbYqqt44b89TltmTn9oVPKLRNiK/rwxj8SXTVc6A==" saltValue="pINQUvShb2RtIwgXhUwlXg==" spinCount="100000" sheet="1" formatRows="0" selectLockedCells="1"/>
  <customSheetViews>
    <customSheetView guid="{CCA37BAE-906F-43D5-9FD9-B13563E4B9D7}" showPageBreaks="1" printArea="1" view="pageBreakPreview">
      <selection activeCell="D2" sqref="D2"/>
      <pageMargins left="0.5" right="0.38" top="0.56999999999999995" bottom="0.48" header="0.38" footer="0.24"/>
      <printOptions horizontalCentered="1"/>
      <pageSetup paperSize="9" scale="88" fitToHeight="0" orientation="portrait" r:id="rId1"/>
      <headerFooter alignWithMargins="0">
        <oddFooter>&amp;R&amp;"Book Antiqua,Bold"&amp;10Schedule-6/ Page &amp;P of &amp;N</oddFooter>
      </headerFooter>
    </customSheetView>
    <customSheetView guid="{A4F9CA79-D3DE-43F5-9CDC-F14C42FDD954}" showPageBreaks="1" printArea="1" view="pageBreakPreview" topLeftCell="A16">
      <selection activeCell="D28" sqref="D28"/>
      <pageMargins left="0.5" right="0.38" top="0.56999999999999995" bottom="0.48" header="0.38" footer="0.24"/>
      <printOptions horizontalCentered="1"/>
      <pageSetup paperSize="9" scale="88" fitToHeight="0" orientation="portrait" r:id="rId2"/>
      <headerFooter alignWithMargins="0">
        <oddFooter>&amp;R&amp;"Book Antiqua,Bold"&amp;10Schedule-6/ Page &amp;P of &amp;N</oddFooter>
      </headerFooter>
    </customSheetView>
    <customSheetView guid="{F1B559AA-B9AD-4E4C-B94A-ECBE5878008B}" showPageBreaks="1" printArea="1" view="pageBreakPreview" topLeftCell="A13">
      <selection activeCell="A3" sqref="A3:D3"/>
      <pageMargins left="0.5" right="0.38" top="0.56999999999999995" bottom="0.48" header="0.38" footer="0.24"/>
      <printOptions horizontalCentered="1"/>
      <pageSetup paperSize="9" scale="88" fitToHeight="0" orientation="portrait" r:id="rId3"/>
      <headerFooter alignWithMargins="0">
        <oddFooter>&amp;R&amp;"Book Antiqua,Bold"&amp;10Schedule-6/ Page &amp;P of &amp;N</oddFooter>
      </headerFooter>
    </customSheetView>
    <customSheetView guid="{755190E0-7BE9-48F9-BB5F-DF8E25D6736A}" showPageBreaks="1" printArea="1" view="pageBreakPreview" topLeftCell="A7">
      <selection activeCell="A3" sqref="A3:D3"/>
      <pageMargins left="0.5" right="0.38" top="0.56999999999999995" bottom="0.48" header="0.38" footer="0.24"/>
      <printOptions horizontalCentered="1"/>
      <pageSetup paperSize="9" scale="88" fitToHeight="0" orientation="portrait" r:id="rId4"/>
      <headerFooter alignWithMargins="0">
        <oddFooter>&amp;R&amp;"Book Antiqua,Bold"&amp;10Schedule-6/ Page &amp;P of &amp;N</oddFooter>
      </headerFooter>
    </customSheetView>
    <customSheetView guid="{B96E710B-6DD7-4DE1-95AB-C9EE060CD030}" showPageBreaks="1" printArea="1" view="pageBreakPreview">
      <selection activeCell="D16" sqref="D16"/>
      <pageMargins left="0.5" right="0.38" top="0.56999999999999995" bottom="0.48" header="0.38" footer="0.24"/>
      <printOptions horizontalCentered="1"/>
      <pageSetup paperSize="9" scale="88" fitToHeight="0" orientation="portrait" r:id="rId5"/>
      <headerFooter alignWithMargins="0">
        <oddFooter>&amp;R&amp;"Book Antiqua,Bold"&amp;10Schedule-6/ Page &amp;P of &amp;N</oddFooter>
      </headerFooter>
    </customSheetView>
    <customSheetView guid="{357C9841-BEC3-434B-AC63-C04FB4321BA3}" showPageBreaks="1" printArea="1" view="pageBreakPreview" topLeftCell="A22">
      <selection activeCell="B30" sqref="B30"/>
      <pageMargins left="0.5" right="0.38" top="0.56999999999999995" bottom="0.48" header="0.38" footer="0.24"/>
      <printOptions horizontalCentered="1"/>
      <pageSetup paperSize="9" scale="88" fitToHeight="0" orientation="portrait" r:id="rId6"/>
      <headerFooter alignWithMargins="0">
        <oddFooter>&amp;R&amp;"Book Antiqua,Bold"&amp;10Schedule-6/ Page &amp;P of &amp;N</oddFooter>
      </headerFooter>
    </customSheetView>
    <customSheetView guid="{3C00DDA0-7DDE-4169-A739-550DAF5DCF8D}" showPageBreaks="1" printArea="1" view="pageBreakPreview">
      <selection activeCell="F23" sqref="F23"/>
      <pageMargins left="0.5" right="0.38" top="0.56999999999999995" bottom="0.48" header="0.38" footer="0.24"/>
      <printOptions horizontalCentered="1"/>
      <pageSetup paperSize="9" scale="88" fitToHeight="0" orientation="portrait" r:id="rId7"/>
      <headerFooter alignWithMargins="0">
        <oddFooter>&amp;R&amp;"Book Antiqua,Bold"&amp;10Schedule-6/ Page &amp;P of &amp;N</oddFooter>
      </headerFooter>
    </customSheetView>
    <customSheetView guid="{99CA2F10-F926-46DC-8609-4EAE5B9F3585}" showPageBreaks="1" printArea="1" view="pageBreakPreview" topLeftCell="A10">
      <selection activeCell="D31" sqref="D31:D32"/>
      <pageMargins left="0.5" right="0.38" top="0.56999999999999995" bottom="0.48" header="0.38" footer="0.24"/>
      <printOptions horizontalCentered="1"/>
      <pageSetup paperSize="9" scale="88" fitToHeight="0" orientation="portrait" r:id="rId8"/>
      <headerFooter alignWithMargins="0">
        <oddFooter>&amp;R&amp;"Book Antiqua,Bold"&amp;10Schedule-6/ Page &amp;P of &amp;N</oddFooter>
      </headerFooter>
    </customSheetView>
    <customSheetView guid="{63D51328-7CBC-4A1E-B96D-BAE91416501B}" showPageBreaks="1" printArea="1" view="pageBreakPreview" topLeftCell="A7">
      <selection activeCell="A3" sqref="A3:D3"/>
      <pageMargins left="0.5" right="0.38" top="0.56999999999999995" bottom="0.48" header="0.38" footer="0.24"/>
      <printOptions horizontalCentered="1"/>
      <pageSetup paperSize="9" scale="88" fitToHeight="0" orientation="portrait" r:id="rId9"/>
      <headerFooter alignWithMargins="0">
        <oddFooter>&amp;R&amp;"Book Antiqua,Bold"&amp;10Schedule-6/ Page &amp;P of &amp;N</oddFooter>
      </headerFooter>
    </customSheetView>
    <customSheetView guid="{B056965A-4BE5-44B3-AB31-550AD9F023BC}" showPageBreaks="1" printArea="1" view="pageBreakPreview" topLeftCell="A19">
      <selection activeCell="A3" sqref="A3:D3"/>
      <pageMargins left="0.5" right="0.38" top="0.56999999999999995" bottom="0.48" header="0.38" footer="0.24"/>
      <printOptions horizontalCentered="1"/>
      <pageSetup paperSize="9" scale="88" fitToHeight="0" orientation="portrait" r:id="rId10"/>
      <headerFooter alignWithMargins="0">
        <oddFooter>&amp;R&amp;"Book Antiqua,Bold"&amp;10Schedule-6/ Page &amp;P of &amp;N</oddFooter>
      </headerFooter>
    </customSheetView>
    <customSheetView guid="{3FCD02EB-1C44-4646-B069-2B9945E67B1F}" showPageBreaks="1" printArea="1" view="pageBreakPreview" topLeftCell="A19">
      <selection activeCell="D28" sqref="D28"/>
      <pageMargins left="0.5" right="0.38" top="0.56999999999999995" bottom="0.48" header="0.38" footer="0.24"/>
      <printOptions horizontalCentered="1"/>
      <pageSetup paperSize="9" scale="88" fitToHeight="0" orientation="portrait" r:id="rId11"/>
      <headerFooter alignWithMargins="0">
        <oddFooter>&amp;R&amp;"Book Antiqua,Bold"&amp;10Schedule-6/ Page &amp;P of &amp;N</oddFooter>
      </headerFooter>
    </customSheetView>
    <customSheetView guid="{267FF044-3C5D-4FEC-AC00-A7E30583F8BB}" showPageBreaks="1" printArea="1" view="pageBreakPreview" topLeftCell="A16">
      <selection activeCell="D28" sqref="D28"/>
      <pageMargins left="0.5" right="0.38" top="0.56999999999999995" bottom="0.48" header="0.38" footer="0.24"/>
      <printOptions horizontalCentered="1"/>
      <pageSetup paperSize="9" scale="88" fitToHeight="0" orientation="portrait" r:id="rId12"/>
      <headerFooter alignWithMargins="0">
        <oddFooter>&amp;R&amp;"Book Antiqua,Bold"&amp;10Schedule-6/ Page &amp;P of &amp;N</oddFooter>
      </headerFooter>
    </customSheetView>
    <customSheetView guid="{2D544FD3-9AE6-4B80-AA82-448E4DBFAD61}" showPageBreaks="1" printArea="1" view="pageBreakPreview" topLeftCell="A7">
      <selection activeCell="D28" sqref="D28"/>
      <pageMargins left="0.5" right="0.38" top="0.56999999999999995" bottom="0.48" header="0.38" footer="0.24"/>
      <printOptions horizontalCentered="1"/>
      <pageSetup paperSize="9" scale="88" fitToHeight="0" orientation="portrait" r:id="rId13"/>
      <headerFooter alignWithMargins="0">
        <oddFooter>&amp;R&amp;"Book Antiqua,Bold"&amp;10Schedule-6/ Page &amp;P of &amp;N</oddFooter>
      </headerFooter>
    </customSheetView>
  </customSheetViews>
  <mergeCells count="12">
    <mergeCell ref="A19:A20"/>
    <mergeCell ref="B19:C20"/>
    <mergeCell ref="B14:C14"/>
    <mergeCell ref="B15:C15"/>
    <mergeCell ref="B16:C16"/>
    <mergeCell ref="B17:C17"/>
    <mergeCell ref="B18:C18"/>
    <mergeCell ref="A3:D3"/>
    <mergeCell ref="A4:D4"/>
    <mergeCell ref="A7:C7"/>
    <mergeCell ref="A6:B6"/>
    <mergeCell ref="A8:C8"/>
  </mergeCells>
  <printOptions horizontalCentered="1"/>
  <pageMargins left="0.5" right="0.38" top="0.56999999999999995" bottom="0.48" header="0.38" footer="0.24"/>
  <pageSetup paperSize="9" scale="88" fitToHeight="0" orientation="portrait" r:id="rId14"/>
  <headerFooter alignWithMargins="0">
    <oddFooter>&amp;R&amp;"Book Antiqua,Bold"&amp;10Schedule-6/ Page &amp;P of &amp;N</oddFooter>
  </headerFooter>
  <drawing r:id="rId1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21</vt:i4>
      </vt:variant>
    </vt:vector>
  </HeadingPairs>
  <TitlesOfParts>
    <vt:vector size="40" baseType="lpstr">
      <vt:lpstr>Basic</vt:lpstr>
      <vt:lpstr>Cover</vt:lpstr>
      <vt:lpstr>Instructions</vt:lpstr>
      <vt:lpstr>Names of Bidder</vt:lpstr>
      <vt:lpstr>Sch-1</vt:lpstr>
      <vt:lpstr>Sch-2</vt:lpstr>
      <vt:lpstr>Sch-5</vt:lpstr>
      <vt:lpstr>Sch-5 after discount</vt:lpstr>
      <vt:lpstr>Sch-3</vt:lpstr>
      <vt:lpstr>Sch-6 After Discount</vt:lpstr>
      <vt:lpstr>Sch-6 (After Discount)</vt:lpstr>
      <vt:lpstr>Discount</vt:lpstr>
      <vt:lpstr>Octroi</vt:lpstr>
      <vt:lpstr>Entry Tax</vt:lpstr>
      <vt:lpstr>Other Taxes &amp; Duties</vt:lpstr>
      <vt:lpstr>QC</vt:lpstr>
      <vt:lpstr>Contracts-Template</vt:lpstr>
      <vt:lpstr>Sheet1</vt:lpstr>
      <vt:lpstr>N-W (Cr.)</vt:lpstr>
      <vt:lpstr>Discount!Print_Area</vt:lpstr>
      <vt:lpstr>'Entry Tax'!Print_Area</vt:lpstr>
      <vt:lpstr>Instructions!Print_Area</vt:lpstr>
      <vt:lpstr>'Names of Bidder'!Print_Area</vt:lpstr>
      <vt:lpstr>Octroi!Print_Area</vt:lpstr>
      <vt:lpstr>'Other Taxes &amp; Duties'!Print_Area</vt:lpstr>
      <vt:lpstr>QC!Print_Area</vt:lpstr>
      <vt:lpstr>'Sch-1'!Print_Area</vt:lpstr>
      <vt:lpstr>'Sch-2'!Print_Area</vt:lpstr>
      <vt:lpstr>'Sch-3'!Print_Area</vt:lpstr>
      <vt:lpstr>'Sch-5'!Print_Area</vt:lpstr>
      <vt:lpstr>'Sch-5 after discount'!Print_Area</vt:lpstr>
      <vt:lpstr>'Sch-6 (After Discount)'!Print_Area</vt:lpstr>
      <vt:lpstr>'Sch-6 After Discount'!Print_Area</vt:lpstr>
      <vt:lpstr>'Sch-1'!Print_Titles</vt:lpstr>
      <vt:lpstr>'Sch-2'!Print_Titles</vt:lpstr>
      <vt:lpstr>'Sch-3'!Print_Titles</vt:lpstr>
      <vt:lpstr>'Sch-5'!Print_Titles</vt:lpstr>
      <vt:lpstr>'Sch-5 after discount'!Print_Titles</vt:lpstr>
      <vt:lpstr>'Sch-6 (After Discount)'!Print_Titles</vt:lpstr>
      <vt:lpstr>'Sch-6 After Discount'!Print_Titles</vt:lpstr>
    </vt:vector>
  </TitlesOfParts>
  <Company>Power Grid Corp Of India Ltd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Lisha Ray</cp:lastModifiedBy>
  <cp:lastPrinted>2023-07-11T10:43:29Z</cp:lastPrinted>
  <dcterms:created xsi:type="dcterms:W3CDTF">2014-08-12T11:34:40Z</dcterms:created>
  <dcterms:modified xsi:type="dcterms:W3CDTF">2023-08-25T18:24:20Z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e4b3411-284d-4d31-bd4f-bc13ef7f1fd6_Enabled">
    <vt:lpwstr>True</vt:lpwstr>
  </property>
  <property fmtid="{D5CDD505-2E9C-101B-9397-08002B2CF9AE}" pid="3" name="MSIP_Label_be4b3411-284d-4d31-bd4f-bc13ef7f1fd6_SiteId">
    <vt:lpwstr>63ce7d59-2f3e-42cd-a8cc-be764cff5eb6</vt:lpwstr>
  </property>
  <property fmtid="{D5CDD505-2E9C-101B-9397-08002B2CF9AE}" pid="4" name="MSIP_Label_be4b3411-284d-4d31-bd4f-bc13ef7f1fd6_Owner">
    <vt:lpwstr>isha.khandelwal@ad.infosys.com</vt:lpwstr>
  </property>
  <property fmtid="{D5CDD505-2E9C-101B-9397-08002B2CF9AE}" pid="5" name="MSIP_Label_be4b3411-284d-4d31-bd4f-bc13ef7f1fd6_SetDate">
    <vt:lpwstr>2021-04-19T11:20:10.0069713Z</vt:lpwstr>
  </property>
  <property fmtid="{D5CDD505-2E9C-101B-9397-08002B2CF9AE}" pid="6" name="MSIP_Label_be4b3411-284d-4d31-bd4f-bc13ef7f1fd6_Name">
    <vt:lpwstr>Internal</vt:lpwstr>
  </property>
  <property fmtid="{D5CDD505-2E9C-101B-9397-08002B2CF9AE}" pid="7" name="MSIP_Label_be4b3411-284d-4d31-bd4f-bc13ef7f1fd6_Application">
    <vt:lpwstr>Microsoft Azure Information Protection</vt:lpwstr>
  </property>
  <property fmtid="{D5CDD505-2E9C-101B-9397-08002B2CF9AE}" pid="8" name="MSIP_Label_be4b3411-284d-4d31-bd4f-bc13ef7f1fd6_ActionId">
    <vt:lpwstr>f7117aaf-bb93-4710-8dc4-76f14a30d7d3</vt:lpwstr>
  </property>
  <property fmtid="{D5CDD505-2E9C-101B-9397-08002B2CF9AE}" pid="9" name="MSIP_Label_be4b3411-284d-4d31-bd4f-bc13ef7f1fd6_Extended_MSFT_Method">
    <vt:lpwstr>Automatic</vt:lpwstr>
  </property>
  <property fmtid="{D5CDD505-2E9C-101B-9397-08002B2CF9AE}" pid="10" name="MSIP_Label_a0819fa7-4367-4500-ba88-dd630d977609_Enabled">
    <vt:lpwstr>True</vt:lpwstr>
  </property>
  <property fmtid="{D5CDD505-2E9C-101B-9397-08002B2CF9AE}" pid="11" name="MSIP_Label_a0819fa7-4367-4500-ba88-dd630d977609_SiteId">
    <vt:lpwstr>63ce7d59-2f3e-42cd-a8cc-be764cff5eb6</vt:lpwstr>
  </property>
  <property fmtid="{D5CDD505-2E9C-101B-9397-08002B2CF9AE}" pid="12" name="MSIP_Label_a0819fa7-4367-4500-ba88-dd630d977609_Owner">
    <vt:lpwstr>isha.khandelwal@ad.infosys.com</vt:lpwstr>
  </property>
  <property fmtid="{D5CDD505-2E9C-101B-9397-08002B2CF9AE}" pid="13" name="MSIP_Label_a0819fa7-4367-4500-ba88-dd630d977609_SetDate">
    <vt:lpwstr>2021-04-19T11:20:10.0069713Z</vt:lpwstr>
  </property>
  <property fmtid="{D5CDD505-2E9C-101B-9397-08002B2CF9AE}" pid="14" name="MSIP_Label_a0819fa7-4367-4500-ba88-dd630d977609_Name">
    <vt:lpwstr>Companywide usage</vt:lpwstr>
  </property>
  <property fmtid="{D5CDD505-2E9C-101B-9397-08002B2CF9AE}" pid="15" name="MSIP_Label_a0819fa7-4367-4500-ba88-dd630d977609_Application">
    <vt:lpwstr>Microsoft Azure Information Protection</vt:lpwstr>
  </property>
  <property fmtid="{D5CDD505-2E9C-101B-9397-08002B2CF9AE}" pid="16" name="MSIP_Label_a0819fa7-4367-4500-ba88-dd630d977609_ActionId">
    <vt:lpwstr>f7117aaf-bb93-4710-8dc4-76f14a30d7d3</vt:lpwstr>
  </property>
  <property fmtid="{D5CDD505-2E9C-101B-9397-08002B2CF9AE}" pid="17" name="MSIP_Label_a0819fa7-4367-4500-ba88-dd630d977609_Parent">
    <vt:lpwstr>be4b3411-284d-4d31-bd4f-bc13ef7f1fd6</vt:lpwstr>
  </property>
  <property fmtid="{D5CDD505-2E9C-101B-9397-08002B2CF9AE}" pid="18" name="MSIP_Label_a0819fa7-4367-4500-ba88-dd630d977609_Extended_MSFT_Method">
    <vt:lpwstr>Automatic</vt:lpwstr>
  </property>
  <property fmtid="{D5CDD505-2E9C-101B-9397-08002B2CF9AE}" pid="19" name="Sensitivity">
    <vt:lpwstr>Internal Companywide usage</vt:lpwstr>
  </property>
</Properties>
</file>