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hidePivotFieldList="1" defaultThemeVersion="124226"/>
  <mc:AlternateContent xmlns:mc="http://schemas.openxmlformats.org/markup-compatibility/2006">
    <mc:Choice Requires="x15">
      <x15ac:absPath xmlns:x15ac="http://schemas.microsoft.com/office/spreadsheetml/2010/11/ac" url="X:\15_C K KAMAT\01-RTM\09-Bulk Procurement Wave Trap\03-Bidding Documents\"/>
    </mc:Choice>
  </mc:AlternateContent>
  <xr:revisionPtr revIDLastSave="0" documentId="13_ncr:1_{A4E9CDE7-946C-41E6-AB11-6F2FB014F119}" xr6:coauthVersionLast="47" xr6:coauthVersionMax="47" xr10:uidLastSave="{00000000-0000-0000-0000-000000000000}"/>
  <bookViews>
    <workbookView xWindow="240" yWindow="0" windowWidth="28560" windowHeight="15600" tabRatio="875" firstSheet="1" activeTab="19" xr2:uid="{00000000-000D-0000-FFFF-FFFF00000000}"/>
  </bookViews>
  <sheets>
    <sheet name="Basic Data" sheetId="1" state="hidden" r:id="rId1"/>
    <sheet name="Cover" sheetId="2" r:id="rId2"/>
    <sheet name="Names of Bidder" sheetId="3" state="hidden" r:id="rId3"/>
    <sheet name="Name of Bidders" sheetId="4" r:id="rId4"/>
    <sheet name="Sch-1" sheetId="5" r:id="rId5"/>
    <sheet name="Sch-1 Dis" sheetId="6" state="hidden" r:id="rId6"/>
    <sheet name="Sch-2" sheetId="7" r:id="rId7"/>
    <sheet name="Sch-2 Dis" sheetId="8" state="hidden" r:id="rId8"/>
    <sheet name="Sch-3 " sheetId="9" r:id="rId9"/>
    <sheet name="Sch-4" sheetId="10" r:id="rId10"/>
    <sheet name="Sch-4 Dis" sheetId="11" state="hidden" r:id="rId11"/>
    <sheet name="Sch-5" sheetId="12" r:id="rId12"/>
    <sheet name="Sch-5 After Discount" sheetId="13" r:id="rId13"/>
    <sheet name="Sch-6" sheetId="14" r:id="rId14"/>
    <sheet name="Sch-6 Dis" sheetId="15" state="hidden" r:id="rId15"/>
    <sheet name="Discount" sheetId="16" r:id="rId16"/>
    <sheet name="Octroi" sheetId="17" state="hidden" r:id="rId17"/>
    <sheet name="Entry Tax" sheetId="18" state="hidden" r:id="rId18"/>
    <sheet name="Other Taxes &amp; Duties" sheetId="19" state="hidden" r:id="rId19"/>
    <sheet name="Bid Form 2nd Envelope" sheetId="20" r:id="rId20"/>
    <sheet name="Q &amp; C" sheetId="21" state="hidden" r:id="rId21"/>
    <sheet name="T &amp; D" sheetId="22" state="hidden" r:id="rId22"/>
    <sheet name="N to W" sheetId="23" state="hidden" r:id="rId23"/>
  </sheets>
  <externalReferences>
    <externalReference r:id="rId24"/>
    <externalReference r:id="rId25"/>
  </externalReferences>
  <definedNames>
    <definedName name="\A" localSheetId="3">#REF!</definedName>
    <definedName name="\A">#REF!</definedName>
    <definedName name="\aa" localSheetId="3">#REF!</definedName>
    <definedName name="\aa">#REF!</definedName>
    <definedName name="\B" localSheetId="3">#REF!</definedName>
    <definedName name="\B">#REF!</definedName>
    <definedName name="\C" localSheetId="3">#REF!</definedName>
    <definedName name="\C">#REF!</definedName>
    <definedName name="\M" localSheetId="3">#REF!</definedName>
    <definedName name="\M">#REF!</definedName>
    <definedName name="\N" localSheetId="3">#REF!</definedName>
    <definedName name="\N">#REF!</definedName>
    <definedName name="\P" localSheetId="3">#REF!</definedName>
    <definedName name="\P">#REF!</definedName>
    <definedName name="\R" localSheetId="3">#REF!</definedName>
    <definedName name="\R">#REF!</definedName>
    <definedName name="\U" localSheetId="3">#REF!</definedName>
    <definedName name="\U">#REF!</definedName>
    <definedName name="\V" localSheetId="3">#REF!</definedName>
    <definedName name="\V">#REF!</definedName>
    <definedName name="\x" localSheetId="3">#REF!</definedName>
    <definedName name="\x">#REF!</definedName>
    <definedName name="_xlnm._FilterDatabase" localSheetId="3" hidden="1">'Name of Bidders'!$B$8:$D$13</definedName>
    <definedName name="_xlnm._FilterDatabase" localSheetId="4" hidden="1">'Sch-1'!#REF!</definedName>
    <definedName name="ab" localSheetId="3">#REF!</definedName>
    <definedName name="ab">#REF!</definedName>
    <definedName name="biddername">#REF!</definedName>
    <definedName name="BL2A2">'[1]Attach-3 (QR)'!#REF!</definedName>
    <definedName name="BL2AAA">'[1]Attach-3 (QR)'!#REF!</definedName>
    <definedName name="BL2BB">'[1]Attach-3 (QR)'!#REF!</definedName>
    <definedName name="BL2BBB">'[1]Attach-3 (QR)'!#REF!</definedName>
    <definedName name="BL2CC">'[1]Attach-3 (QR)'!#REF!</definedName>
    <definedName name="BL2CCC">'[1]Attach-3 (QR)'!#REF!</definedName>
    <definedName name="BL3AA">'[1]Attach-3 (QR)'!#REF!</definedName>
    <definedName name="BL3AAA">'[1]Attach-3 (QR)'!#REF!</definedName>
    <definedName name="BL3BB">'[1]Attach-3 (QR)'!#REF!</definedName>
    <definedName name="BL3BBB">'[1]Attach-3 (QR)'!#REF!</definedName>
    <definedName name="BL3CC">'[1]Attach-3 (QR)'!#REF!</definedName>
    <definedName name="BL3CCC">'[1]Attach-3 (QR)'!#REF!</definedName>
    <definedName name="BL4AA">'[1]Attach-3 (QR)'!#REF!</definedName>
    <definedName name="BL4AAA">'[1]Attach-3 (QR)'!#REF!</definedName>
    <definedName name="BL4BB">'[1]Attach-3 (QR)'!#REF!</definedName>
    <definedName name="BL4BBB">'[1]Attach-3 (QR)'!#REF!</definedName>
    <definedName name="BL4CC">'[1]Attach-3 (QR)'!#REF!</definedName>
    <definedName name="BL4CCC">'[1]Attach-3 (QR)'!#REF!</definedName>
    <definedName name="BL5AA">'[1]Attach-3 (QR)'!#REF!</definedName>
    <definedName name="BL5AAA">'[1]Attach-3 (QR)'!#REF!</definedName>
    <definedName name="BL5BB">'[1]Attach-3 (QR)'!#REF!</definedName>
    <definedName name="BL5BBB">'[1]Attach-3 (QR)'!#REF!</definedName>
    <definedName name="BL5CC">'[1]Attach-3 (QR)'!#REF!</definedName>
    <definedName name="BL5CCC">'[1]Attach-3 (QR)'!#REF!</definedName>
    <definedName name="CAPA1">'[1]Attach-3 (QR)'!#REF!</definedName>
    <definedName name="CAPA11">'[1]Attach-3 (QR)'!#REF!</definedName>
    <definedName name="CAPA111">'[1]Attach-3 (QR)'!#REF!</definedName>
    <definedName name="CAPA2">'[1]Attach-3 (QR)'!#REF!</definedName>
    <definedName name="CAPA22">'[1]Attach-3 (QR)'!#REF!</definedName>
    <definedName name="CAPA222">'[1]Attach-3 (QR)'!#REF!</definedName>
    <definedName name="CAPA3">'[1]Attach-3 (QR)'!#REF!</definedName>
    <definedName name="CAPA33">'[1]Attach-3 (QR)'!#REF!</definedName>
    <definedName name="CAPA333">'[1]Attach-3 (QR)'!#REF!</definedName>
    <definedName name="CAPA4">'[1]Attach-3 (QR)'!#REF!</definedName>
    <definedName name="CAPA44">'[1]Attach-3 (QR)'!#REF!</definedName>
    <definedName name="CAPA444">'[1]Attach-3 (QR)'!#REF!</definedName>
    <definedName name="CAPA7">'[1]Attach-3 (QR)'!#REF!</definedName>
    <definedName name="CAPA77">'[1]Attach-3 (QR)'!#REF!</definedName>
    <definedName name="CAPA777">'[1]Attach-3 (QR)'!#REF!</definedName>
    <definedName name="COO" localSheetId="3">'[2]Sch-1a'!#REF!</definedName>
    <definedName name="COO">'[2]Sch-1a'!#REF!</definedName>
    <definedName name="date">#REF!</definedName>
    <definedName name="iii">#REF!</definedName>
    <definedName name="logo1">"Picture 7"</definedName>
    <definedName name="MANU1">'[1]Attach-3 (QR)'!#REF!</definedName>
    <definedName name="MANU11">'[1]Attach-3 (QR)'!#REF!</definedName>
    <definedName name="MANU111">'[1]Attach-3 (QR)'!#REF!</definedName>
    <definedName name="MANU2">'[1]Attach-3 (QR)'!#REF!</definedName>
    <definedName name="MANU22">'[1]Attach-3 (QR)'!#REF!</definedName>
    <definedName name="MANU222">'[1]Attach-3 (QR)'!#REF!</definedName>
    <definedName name="MANU3">'[1]Attach-3 (QR)'!#REF!</definedName>
    <definedName name="MANU33">'[1]Attach-3 (QR)'!#REF!</definedName>
    <definedName name="MANU333">'[1]Attach-3 (QR)'!#REF!</definedName>
    <definedName name="MANU4">'[1]Attach-3 (QR)'!#REF!</definedName>
    <definedName name="MANU44">'[1]Attach-3 (QR)'!#REF!</definedName>
    <definedName name="MANU444">'[1]Attach-3 (QR)'!#REF!</definedName>
    <definedName name="MANU5">'[1]Attach-3 (QR)'!#REF!</definedName>
    <definedName name="MANU55">'[1]Attach-3 (QR)'!#REF!</definedName>
    <definedName name="MANU555">'[1]Attach-3 (QR)'!#REF!</definedName>
    <definedName name="PATH1">'[1]Attach-3 (QR)'!#REF!</definedName>
    <definedName name="PATH11">'[1]Attach-3 (QR)'!#REF!</definedName>
    <definedName name="PATH111">'[1]Attach-3 (QR)'!#REF!</definedName>
    <definedName name="PATH2">'[1]Attach-3 (QR)'!#REF!</definedName>
    <definedName name="PATH22">'[1]Attach-3 (QR)'!#REF!</definedName>
    <definedName name="PATH222">'[1]Attach-3 (QR)'!#REF!</definedName>
    <definedName name="PATH3">'[1]Attach-3 (QR)'!#REF!</definedName>
    <definedName name="PATH33">'[1]Attach-3 (QR)'!#REF!</definedName>
    <definedName name="PATH333">'[1]Attach-3 (QR)'!#REF!</definedName>
    <definedName name="PATH4">'[1]Attach-3 (QR)'!#REF!</definedName>
    <definedName name="PATH44">'[1]Attach-3 (QR)'!#REF!</definedName>
    <definedName name="PATH444">'[1]Attach-3 (QR)'!#REF!</definedName>
    <definedName name="PATH5">'[1]Attach-3 (QR)'!#REF!</definedName>
    <definedName name="PATH55">'[1]Attach-3 (QR)'!#REF!</definedName>
    <definedName name="PATH555">'[1]Attach-3 (QR)'!#REF!</definedName>
    <definedName name="PATHJV1">'[1]Attach-3 (QR)'!#REF!</definedName>
    <definedName name="PATHJV11">'[1]Attach-3 (QR)'!#REF!</definedName>
    <definedName name="PATHJV111">'[1]Attach-3 (QR)'!#REF!</definedName>
    <definedName name="PATHJV2">'[1]Attach-3 (QR)'!#REF!</definedName>
    <definedName name="PATHJV22">'[1]Attach-3 (QR)'!#REF!</definedName>
    <definedName name="PATHJV222">'[1]Attach-3 (QR)'!#REF!</definedName>
    <definedName name="PATHJV3">'[1]Attach-3 (QR)'!#REF!</definedName>
    <definedName name="PATHJV33">'[1]Attach-3 (QR)'!#REF!</definedName>
    <definedName name="PATHJV333">'[1]Attach-3 (QR)'!#REF!</definedName>
    <definedName name="PATHJVPR11">'[1]Attach-3 (QR)'!#REF!</definedName>
    <definedName name="PATHJVPR111">'[1]Attach-3 (QR)'!#REF!</definedName>
    <definedName name="PATHJVPR22">'[1]Attach-3 (QR)'!#REF!</definedName>
    <definedName name="PATHJVPR222">'[1]Attach-3 (QR)'!#REF!</definedName>
    <definedName name="PATHLA1">'[1]Attach-3 (QR)'!#REF!</definedName>
    <definedName name="PATHLA2">'[1]Attach-3 (QR)'!#REF!</definedName>
    <definedName name="PATHLA3">'[1]Attach-3 (QR)'!#REF!</definedName>
    <definedName name="PATHLP2">'[1]Attach-3 (QR)'!#REF!</definedName>
    <definedName name="PATHLP3">'[1]Attach-3 (QR)'!#REF!</definedName>
    <definedName name="PATHPR2">'[1]Attach-3 (QR)'!#REF!</definedName>
    <definedName name="_xlnm.Print_Area" localSheetId="19">'Bid Form 2nd Envelope'!$A$1:$F$52</definedName>
    <definedName name="_xlnm.Print_Area" localSheetId="1">Cover!$B$1:$E$14</definedName>
    <definedName name="_xlnm.Print_Area" localSheetId="15">Discount!$A$2:$G$42</definedName>
    <definedName name="_xlnm.Print_Area" localSheetId="17">'Entry Tax'!$A$1:$E$16</definedName>
    <definedName name="_xlnm.Print_Area" localSheetId="3">'Name of Bidders'!$B$1:$D$31</definedName>
    <definedName name="_xlnm.Print_Area" localSheetId="2">'Names of Bidder'!$B$1:$D$22</definedName>
    <definedName name="_xlnm.Print_Area" localSheetId="16">Octroi!$A$1:$E$16</definedName>
    <definedName name="_xlnm.Print_Area" localSheetId="18">'Other Taxes &amp; Duties'!$A$1:$F$16</definedName>
    <definedName name="_xlnm.Print_Area" localSheetId="20">'Q &amp; C'!$A$1:$F$43</definedName>
    <definedName name="_xlnm.Print_Area" localSheetId="4">'Sch-1'!$A$1:$O$33</definedName>
    <definedName name="_xlnm.Print_Area" localSheetId="5">'Sch-1 Dis'!$A$1:$H$32</definedName>
    <definedName name="_xlnm.Print_Area" localSheetId="6">'Sch-2'!$A$1:$K$26</definedName>
    <definedName name="_xlnm.Print_Area" localSheetId="7">'Sch-2 Dis'!$A$1:$G$24</definedName>
    <definedName name="_xlnm.Print_Area" localSheetId="8">'Sch-3 '!$A$1:$G$26</definedName>
    <definedName name="_xlnm.Print_Area" localSheetId="9">'Sch-4'!$A$1:$E$23</definedName>
    <definedName name="_xlnm.Print_Area" localSheetId="10">'Sch-4 Dis'!$A$1:$E$44</definedName>
    <definedName name="_xlnm.Print_Area" localSheetId="11">'Sch-5'!$A$1:$D$27</definedName>
    <definedName name="_xlnm.Print_Area" localSheetId="12">'Sch-5 After Discount'!$A$1:$D$29</definedName>
    <definedName name="_xlnm.Print_Area" localSheetId="13">'Sch-6'!$A$1:$J$24</definedName>
    <definedName name="_xlnm.Print_Area" localSheetId="14">'Sch-6 Dis'!$A$1:$F$28</definedName>
    <definedName name="_xlnm.Print_Area" localSheetId="21">'T &amp; D'!$A$1:$E$12</definedName>
    <definedName name="_xlnm.Print_Titles" localSheetId="4">'Sch-1'!$15:$17</definedName>
    <definedName name="_xlnm.Print_Titles" localSheetId="5">'Sch-1 Dis'!$15:$17</definedName>
    <definedName name="_xlnm.Print_Titles" localSheetId="6">'Sch-2'!$13:$15</definedName>
    <definedName name="_xlnm.Print_Titles" localSheetId="7">'Sch-2 Dis'!$13:$15</definedName>
    <definedName name="_xlnm.Print_Titles" localSheetId="8">'Sch-3 '!$14:$16</definedName>
    <definedName name="_xlnm.Print_Titles" localSheetId="9">'Sch-4'!$3:$13</definedName>
    <definedName name="_xlnm.Print_Titles" localSheetId="10">'Sch-4 Dis'!$3:$13</definedName>
    <definedName name="_xlnm.Print_Titles" localSheetId="11">'Sch-5'!$3:$13</definedName>
    <definedName name="_xlnm.Print_Titles" localSheetId="12">'Sch-5 After Discount'!$3:$13</definedName>
    <definedName name="_xlnm.Print_Titles" localSheetId="13">'Sch-6'!$14:$14</definedName>
    <definedName name="_xlnm.Print_Titles" localSheetId="14">'Sch-6 Dis'!$14:$14</definedName>
    <definedName name="printedname">#REF!</definedName>
    <definedName name="_xlnm.Recorder" localSheetId="3">#REF!</definedName>
    <definedName name="_xlnm.Recorder">#REF!</definedName>
    <definedName name="TEST" localSheetId="3">#REF!</definedName>
    <definedName name="TEST">#REF!</definedName>
    <definedName name="ttt">#REF!</definedName>
    <definedName name="typeofbidder">#REF!</definedName>
    <definedName name="uuu">#REF!</definedName>
    <definedName name="yyy">#REF!</definedName>
    <definedName name="Z_01ACF2E1_8E61_4459_ABC1_B6C183DEED61_.wvu.PrintArea" localSheetId="17" hidden="1">'Entry Tax'!$A$1:$E$16</definedName>
    <definedName name="Z_01ACF2E1_8E61_4459_ABC1_B6C183DEED61_.wvu.PrintArea" localSheetId="16" hidden="1">Octroi!$A$1:$E$16</definedName>
    <definedName name="Z_01ACF2E1_8E61_4459_ABC1_B6C183DEED61_.wvu.PrintArea" localSheetId="18" hidden="1">'Other Taxes &amp; Duties'!$A$1:$F$16</definedName>
    <definedName name="Z_0922C8C5_A100_4C1E_B268_B59F1AFF8BCC_.wvu.Cols" localSheetId="3" hidden="1">'Name of Bidders'!$A:$A,'Name of Bidders'!$I:$I</definedName>
    <definedName name="Z_0922C8C5_A100_4C1E_B268_B59F1AFF8BCC_.wvu.PrintArea" localSheetId="3" hidden="1">'Name of Bidders'!$B$1:$D$31</definedName>
    <definedName name="Z_1C70608C_646A_4043_A222_6253B5006A93_.wvu.Cols" localSheetId="3" hidden="1">'Name of Bidders'!$A:$A</definedName>
    <definedName name="Z_1C70608C_646A_4043_A222_6253B5006A93_.wvu.PrintArea" localSheetId="3" hidden="1">'Name of Bidders'!$B$1:$E$29</definedName>
    <definedName name="Z_237D8718_39ED_4FFE_B3B2_D1192F8D2E87_.wvu.Cols" localSheetId="3" hidden="1">'Name of Bidders'!$A:$A</definedName>
    <definedName name="Z_237D8718_39ED_4FFE_B3B2_D1192F8D2E87_.wvu.PrintArea" localSheetId="3" hidden="1">'Name of Bidders'!$B$1:$E$29</definedName>
    <definedName name="Z_2B22B4D9_734E_466D_B6F8_DF61D532EF69_.wvu.Cols" localSheetId="15" hidden="1">Discount!$I:$O</definedName>
    <definedName name="Z_2B22B4D9_734E_466D_B6F8_DF61D532EF69_.wvu.Cols" localSheetId="4" hidden="1">'Sch-1'!$P:$AB</definedName>
    <definedName name="Z_2B22B4D9_734E_466D_B6F8_DF61D532EF69_.wvu.Cols" localSheetId="5" hidden="1">'Sch-1 Dis'!$K:$K</definedName>
    <definedName name="Z_2B22B4D9_734E_466D_B6F8_DF61D532EF69_.wvu.Cols" localSheetId="6" hidden="1">'Sch-2'!$M:$N</definedName>
    <definedName name="Z_2B22B4D9_734E_466D_B6F8_DF61D532EF69_.wvu.Cols" localSheetId="8" hidden="1">'Sch-3 '!$H:$S</definedName>
    <definedName name="Z_2B22B4D9_734E_466D_B6F8_DF61D532EF69_.wvu.Cols" localSheetId="9" hidden="1">'Sch-4'!$F:$K</definedName>
    <definedName name="Z_2B22B4D9_734E_466D_B6F8_DF61D532EF69_.wvu.Cols" localSheetId="13" hidden="1">'Sch-6'!$E:$E,'Sch-6'!$L:$L,'Sch-6'!$O:$R</definedName>
    <definedName name="Z_2B22B4D9_734E_466D_B6F8_DF61D532EF69_.wvu.FilterData" localSheetId="4" hidden="1">'Sch-1'!#REF!</definedName>
    <definedName name="Z_2B22B4D9_734E_466D_B6F8_DF61D532EF69_.wvu.PrintArea" localSheetId="19" hidden="1">'Bid Form 2nd Envelope'!$A$1:$F$52</definedName>
    <definedName name="Z_2B22B4D9_734E_466D_B6F8_DF61D532EF69_.wvu.PrintArea" localSheetId="1" hidden="1">Cover!$B$1:$E$14</definedName>
    <definedName name="Z_2B22B4D9_734E_466D_B6F8_DF61D532EF69_.wvu.PrintArea" localSheetId="15" hidden="1">Discount!$A$2:$G$43</definedName>
    <definedName name="Z_2B22B4D9_734E_466D_B6F8_DF61D532EF69_.wvu.PrintArea" localSheetId="17" hidden="1">'Entry Tax'!$A$1:$E$16</definedName>
    <definedName name="Z_2B22B4D9_734E_466D_B6F8_DF61D532EF69_.wvu.PrintArea" localSheetId="2" hidden="1">'Names of Bidder'!$B$1:$D$22</definedName>
    <definedName name="Z_2B22B4D9_734E_466D_B6F8_DF61D532EF69_.wvu.PrintArea" localSheetId="16" hidden="1">Octroi!$A$1:$E$16</definedName>
    <definedName name="Z_2B22B4D9_734E_466D_B6F8_DF61D532EF69_.wvu.PrintArea" localSheetId="18" hidden="1">'Other Taxes &amp; Duties'!$A$1:$F$16</definedName>
    <definedName name="Z_2B22B4D9_734E_466D_B6F8_DF61D532EF69_.wvu.PrintArea" localSheetId="20" hidden="1">'Q &amp; C'!$A$1:$F$43</definedName>
    <definedName name="Z_2B22B4D9_734E_466D_B6F8_DF61D532EF69_.wvu.PrintArea" localSheetId="4" hidden="1">'Sch-1'!$A$1:$P$33</definedName>
    <definedName name="Z_2B22B4D9_734E_466D_B6F8_DF61D532EF69_.wvu.PrintArea" localSheetId="5" hidden="1">'Sch-1 Dis'!$A$1:$H$32</definedName>
    <definedName name="Z_2B22B4D9_734E_466D_B6F8_DF61D532EF69_.wvu.PrintArea" localSheetId="6" hidden="1">'Sch-2'!$A$1:$K$29</definedName>
    <definedName name="Z_2B22B4D9_734E_466D_B6F8_DF61D532EF69_.wvu.PrintArea" localSheetId="7" hidden="1">'Sch-2 Dis'!$A$1:$G$24</definedName>
    <definedName name="Z_2B22B4D9_734E_466D_B6F8_DF61D532EF69_.wvu.PrintArea" localSheetId="8" hidden="1">'Sch-3 '!$A$1:$G$27</definedName>
    <definedName name="Z_2B22B4D9_734E_466D_B6F8_DF61D532EF69_.wvu.PrintArea" localSheetId="9" hidden="1">'Sch-4'!$A$1:$E$24</definedName>
    <definedName name="Z_2B22B4D9_734E_466D_B6F8_DF61D532EF69_.wvu.PrintArea" localSheetId="10" hidden="1">'Sch-4 Dis'!$A$1:$E$44</definedName>
    <definedName name="Z_2B22B4D9_734E_466D_B6F8_DF61D532EF69_.wvu.PrintArea" localSheetId="11" hidden="1">'Sch-5'!$A$1:$D$27</definedName>
    <definedName name="Z_2B22B4D9_734E_466D_B6F8_DF61D532EF69_.wvu.PrintArea" localSheetId="12" hidden="1">'Sch-5 After Discount'!$A$1:$D$32</definedName>
    <definedName name="Z_2B22B4D9_734E_466D_B6F8_DF61D532EF69_.wvu.PrintArea" localSheetId="13" hidden="1">'Sch-6'!$A$1:$J$25</definedName>
    <definedName name="Z_2B22B4D9_734E_466D_B6F8_DF61D532EF69_.wvu.PrintArea" localSheetId="14" hidden="1">'Sch-6 Dis'!$A$1:$F$28</definedName>
    <definedName name="Z_2B22B4D9_734E_466D_B6F8_DF61D532EF69_.wvu.PrintArea" localSheetId="21" hidden="1">'T &amp; D'!$A$1:$E$12</definedName>
    <definedName name="Z_2B22B4D9_734E_466D_B6F8_DF61D532EF69_.wvu.PrintTitles" localSheetId="4" hidden="1">'Sch-1'!$15:$17</definedName>
    <definedName name="Z_2B22B4D9_734E_466D_B6F8_DF61D532EF69_.wvu.PrintTitles" localSheetId="5" hidden="1">'Sch-1 Dis'!$15:$17</definedName>
    <definedName name="Z_2B22B4D9_734E_466D_B6F8_DF61D532EF69_.wvu.PrintTitles" localSheetId="6" hidden="1">'Sch-2'!$13:$15</definedName>
    <definedName name="Z_2B22B4D9_734E_466D_B6F8_DF61D532EF69_.wvu.PrintTitles" localSheetId="7" hidden="1">'Sch-2 Dis'!$13:$15</definedName>
    <definedName name="Z_2B22B4D9_734E_466D_B6F8_DF61D532EF69_.wvu.PrintTitles" localSheetId="8" hidden="1">'Sch-3 '!$14:$16</definedName>
    <definedName name="Z_2B22B4D9_734E_466D_B6F8_DF61D532EF69_.wvu.PrintTitles" localSheetId="9" hidden="1">'Sch-4'!$3:$13</definedName>
    <definedName name="Z_2B22B4D9_734E_466D_B6F8_DF61D532EF69_.wvu.PrintTitles" localSheetId="10" hidden="1">'Sch-4 Dis'!$3:$13</definedName>
    <definedName name="Z_2B22B4D9_734E_466D_B6F8_DF61D532EF69_.wvu.PrintTitles" localSheetId="11" hidden="1">'Sch-5'!$3:$13</definedName>
    <definedName name="Z_2B22B4D9_734E_466D_B6F8_DF61D532EF69_.wvu.PrintTitles" localSheetId="12" hidden="1">'Sch-5 After Discount'!$3:$13</definedName>
    <definedName name="Z_2B22B4D9_734E_466D_B6F8_DF61D532EF69_.wvu.PrintTitles" localSheetId="13" hidden="1">'Sch-6'!$14:$14</definedName>
    <definedName name="Z_2B22B4D9_734E_466D_B6F8_DF61D532EF69_.wvu.PrintTitles" localSheetId="14" hidden="1">'Sch-6 Dis'!$14:$14</definedName>
    <definedName name="Z_2B22B4D9_734E_466D_B6F8_DF61D532EF69_.wvu.Rows" localSheetId="0" hidden="1">'Basic Data'!$11:$12</definedName>
    <definedName name="Z_2B22B4D9_734E_466D_B6F8_DF61D532EF69_.wvu.Rows" localSheetId="19" hidden="1">'Bid Form 2nd Envelope'!$23:$23,'Bid Form 2nd Envelope'!$34:$34</definedName>
    <definedName name="Z_2B22B4D9_734E_466D_B6F8_DF61D532EF69_.wvu.Rows" localSheetId="1" hidden="1">Cover!$7:$7,Cover!$10:$10</definedName>
    <definedName name="Z_2B22B4D9_734E_466D_B6F8_DF61D532EF69_.wvu.Rows" localSheetId="15" hidden="1">Discount!$19:$19,Discount!$21:$21,Discount!$25:$25,Discount!$27:$27,Discount!$29:$33</definedName>
    <definedName name="Z_2B22B4D9_734E_466D_B6F8_DF61D532EF69_.wvu.Rows" localSheetId="2" hidden="1">'Names of Bidder'!$6:$6</definedName>
    <definedName name="Z_2B22B4D9_734E_466D_B6F8_DF61D532EF69_.wvu.Rows" localSheetId="13" hidden="1">'Sch-6'!$17:$22</definedName>
    <definedName name="Z_3D662AA8_535D_445A_A535_5FFD33E1146F_.wvu.PrintArea" localSheetId="20" hidden="1">'Q &amp; C'!$A$1:$F$43</definedName>
    <definedName name="Z_3E4F762C_4A28_4D28_B79F_A3F1A75BC594_.wvu.Cols" localSheetId="15" hidden="1">Discount!$I:$O</definedName>
    <definedName name="Z_3E4F762C_4A28_4D28_B79F_A3F1A75BC594_.wvu.Cols" localSheetId="3" hidden="1">'Name of Bidders'!$A:$A,'Name of Bidders'!$I:$I</definedName>
    <definedName name="Z_3E4F762C_4A28_4D28_B79F_A3F1A75BC594_.wvu.Cols" localSheetId="4" hidden="1">'Sch-1'!$P:$P,'Sch-1'!$S:$S,'Sch-1'!$U:$W</definedName>
    <definedName name="Z_3E4F762C_4A28_4D28_B79F_A3F1A75BC594_.wvu.Cols" localSheetId="5" hidden="1">'Sch-1 Dis'!$K:$K</definedName>
    <definedName name="Z_3E4F762C_4A28_4D28_B79F_A3F1A75BC594_.wvu.Cols" localSheetId="6" hidden="1">'Sch-2'!$M:$N</definedName>
    <definedName name="Z_3E4F762C_4A28_4D28_B79F_A3F1A75BC594_.wvu.Cols" localSheetId="8" hidden="1">'Sch-3 '!$H:$S</definedName>
    <definedName name="Z_3E4F762C_4A28_4D28_B79F_A3F1A75BC594_.wvu.Cols" localSheetId="9" hidden="1">'Sch-4'!$F:$K</definedName>
    <definedName name="Z_3E4F762C_4A28_4D28_B79F_A3F1A75BC594_.wvu.Cols" localSheetId="13" hidden="1">'Sch-6'!$E:$E,'Sch-6'!$L:$L,'Sch-6'!$O:$R</definedName>
    <definedName name="Z_3E4F762C_4A28_4D28_B79F_A3F1A75BC594_.wvu.FilterData" localSheetId="3" hidden="1">'Name of Bidders'!$B$8:$D$13</definedName>
    <definedName name="Z_3E4F762C_4A28_4D28_B79F_A3F1A75BC594_.wvu.PrintArea" localSheetId="19" hidden="1">'Bid Form 2nd Envelope'!$A$1:$F$52</definedName>
    <definedName name="Z_3E4F762C_4A28_4D28_B79F_A3F1A75BC594_.wvu.PrintArea" localSheetId="1" hidden="1">Cover!$B$1:$E$14</definedName>
    <definedName name="Z_3E4F762C_4A28_4D28_B79F_A3F1A75BC594_.wvu.PrintArea" localSheetId="15" hidden="1">Discount!$A$2:$G$42</definedName>
    <definedName name="Z_3E4F762C_4A28_4D28_B79F_A3F1A75BC594_.wvu.PrintArea" localSheetId="17" hidden="1">'Entry Tax'!$A$1:$E$16</definedName>
    <definedName name="Z_3E4F762C_4A28_4D28_B79F_A3F1A75BC594_.wvu.PrintArea" localSheetId="3" hidden="1">'Name of Bidders'!$B$1:$D$31</definedName>
    <definedName name="Z_3E4F762C_4A28_4D28_B79F_A3F1A75BC594_.wvu.PrintArea" localSheetId="2" hidden="1">'Names of Bidder'!$B$1:$D$22</definedName>
    <definedName name="Z_3E4F762C_4A28_4D28_B79F_A3F1A75BC594_.wvu.PrintArea" localSheetId="16" hidden="1">Octroi!$A$1:$E$16</definedName>
    <definedName name="Z_3E4F762C_4A28_4D28_B79F_A3F1A75BC594_.wvu.PrintArea" localSheetId="18" hidden="1">'Other Taxes &amp; Duties'!$A$1:$F$16</definedName>
    <definedName name="Z_3E4F762C_4A28_4D28_B79F_A3F1A75BC594_.wvu.PrintArea" localSheetId="20" hidden="1">'Q &amp; C'!$A$1:$F$43</definedName>
    <definedName name="Z_3E4F762C_4A28_4D28_B79F_A3F1A75BC594_.wvu.PrintArea" localSheetId="4" hidden="1">'Sch-1'!$A$1:$O$33</definedName>
    <definedName name="Z_3E4F762C_4A28_4D28_B79F_A3F1A75BC594_.wvu.PrintArea" localSheetId="5" hidden="1">'Sch-1 Dis'!$A$1:$H$32</definedName>
    <definedName name="Z_3E4F762C_4A28_4D28_B79F_A3F1A75BC594_.wvu.PrintArea" localSheetId="6" hidden="1">'Sch-2'!$A$1:$K$26</definedName>
    <definedName name="Z_3E4F762C_4A28_4D28_B79F_A3F1A75BC594_.wvu.PrintArea" localSheetId="7" hidden="1">'Sch-2 Dis'!$A$1:$G$24</definedName>
    <definedName name="Z_3E4F762C_4A28_4D28_B79F_A3F1A75BC594_.wvu.PrintArea" localSheetId="8" hidden="1">'Sch-3 '!$A$1:$G$26</definedName>
    <definedName name="Z_3E4F762C_4A28_4D28_B79F_A3F1A75BC594_.wvu.PrintArea" localSheetId="9" hidden="1">'Sch-4'!$A$1:$E$23</definedName>
    <definedName name="Z_3E4F762C_4A28_4D28_B79F_A3F1A75BC594_.wvu.PrintArea" localSheetId="10" hidden="1">'Sch-4 Dis'!$A$1:$E$44</definedName>
    <definedName name="Z_3E4F762C_4A28_4D28_B79F_A3F1A75BC594_.wvu.PrintArea" localSheetId="11" hidden="1">'Sch-5'!$A$1:$D$27</definedName>
    <definedName name="Z_3E4F762C_4A28_4D28_B79F_A3F1A75BC594_.wvu.PrintArea" localSheetId="12" hidden="1">'Sch-5 After Discount'!$A$1:$D$29</definedName>
    <definedName name="Z_3E4F762C_4A28_4D28_B79F_A3F1A75BC594_.wvu.PrintArea" localSheetId="13" hidden="1">'Sch-6'!$A$1:$J$24</definedName>
    <definedName name="Z_3E4F762C_4A28_4D28_B79F_A3F1A75BC594_.wvu.PrintArea" localSheetId="14" hidden="1">'Sch-6 Dis'!$A$1:$F$28</definedName>
    <definedName name="Z_3E4F762C_4A28_4D28_B79F_A3F1A75BC594_.wvu.PrintArea" localSheetId="21" hidden="1">'T &amp; D'!$A$1:$E$12</definedName>
    <definedName name="Z_3E4F762C_4A28_4D28_B79F_A3F1A75BC594_.wvu.PrintTitles" localSheetId="4" hidden="1">'Sch-1'!$15:$17</definedName>
    <definedName name="Z_3E4F762C_4A28_4D28_B79F_A3F1A75BC594_.wvu.PrintTitles" localSheetId="5" hidden="1">'Sch-1 Dis'!$15:$17</definedName>
    <definedName name="Z_3E4F762C_4A28_4D28_B79F_A3F1A75BC594_.wvu.PrintTitles" localSheetId="6" hidden="1">'Sch-2'!$13:$15</definedName>
    <definedName name="Z_3E4F762C_4A28_4D28_B79F_A3F1A75BC594_.wvu.PrintTitles" localSheetId="7" hidden="1">'Sch-2 Dis'!$13:$15</definedName>
    <definedName name="Z_3E4F762C_4A28_4D28_B79F_A3F1A75BC594_.wvu.PrintTitles" localSheetId="8" hidden="1">'Sch-3 '!$14:$16</definedName>
    <definedName name="Z_3E4F762C_4A28_4D28_B79F_A3F1A75BC594_.wvu.PrintTitles" localSheetId="9" hidden="1">'Sch-4'!$3:$13</definedName>
    <definedName name="Z_3E4F762C_4A28_4D28_B79F_A3F1A75BC594_.wvu.PrintTitles" localSheetId="10" hidden="1">'Sch-4 Dis'!$3:$13</definedName>
    <definedName name="Z_3E4F762C_4A28_4D28_B79F_A3F1A75BC594_.wvu.PrintTitles" localSheetId="11" hidden="1">'Sch-5'!$3:$13</definedName>
    <definedName name="Z_3E4F762C_4A28_4D28_B79F_A3F1A75BC594_.wvu.PrintTitles" localSheetId="12" hidden="1">'Sch-5 After Discount'!$3:$13</definedName>
    <definedName name="Z_3E4F762C_4A28_4D28_B79F_A3F1A75BC594_.wvu.PrintTitles" localSheetId="13" hidden="1">'Sch-6'!$14:$14</definedName>
    <definedName name="Z_3E4F762C_4A28_4D28_B79F_A3F1A75BC594_.wvu.PrintTitles" localSheetId="14" hidden="1">'Sch-6 Dis'!$14:$14</definedName>
    <definedName name="Z_3E4F762C_4A28_4D28_B79F_A3F1A75BC594_.wvu.Rows" localSheetId="0" hidden="1">'Basic Data'!$11:$12</definedName>
    <definedName name="Z_3E4F762C_4A28_4D28_B79F_A3F1A75BC594_.wvu.Rows" localSheetId="19" hidden="1">'Bid Form 2nd Envelope'!$23:$23,'Bid Form 2nd Envelope'!$34:$34,'Bid Form 2nd Envelope'!$37:$37</definedName>
    <definedName name="Z_3E4F762C_4A28_4D28_B79F_A3F1A75BC594_.wvu.Rows" localSheetId="1" hidden="1">Cover!$7:$7,Cover!$10:$10</definedName>
    <definedName name="Z_3E4F762C_4A28_4D28_B79F_A3F1A75BC594_.wvu.Rows" localSheetId="15" hidden="1">Discount!$1:$1,Discount!$19:$19,Discount!$21:$21,Discount!$25:$25,Discount!$27:$27,Discount!$29:$33</definedName>
    <definedName name="Z_3E4F762C_4A28_4D28_B79F_A3F1A75BC594_.wvu.Rows" localSheetId="3" hidden="1">'Name of Bidders'!$6:$6,'Name of Bidders'!$14:$18,'Name of Bidders'!$20:$23</definedName>
    <definedName name="Z_3E4F762C_4A28_4D28_B79F_A3F1A75BC594_.wvu.Rows" localSheetId="2" hidden="1">'Names of Bidder'!$6:$6</definedName>
    <definedName name="Z_3E4F762C_4A28_4D28_B79F_A3F1A75BC594_.wvu.Rows" localSheetId="4" hidden="1">'Sch-1'!$35:$40</definedName>
    <definedName name="Z_3E4F762C_4A28_4D28_B79F_A3F1A75BC594_.wvu.Rows" localSheetId="13" hidden="1">'Sch-6'!$17:$22</definedName>
    <definedName name="Z_420F5FBD_E556_4311_8218_D9BF2725836B_.wvu.PrintArea" localSheetId="20" hidden="1">'Q &amp; C'!$A$1:$F$43</definedName>
    <definedName name="Z_42E48991_4351_4471_8AF6_A35D24AE57E4_.wvu.Cols" localSheetId="15" hidden="1">Discount!$I:$O</definedName>
    <definedName name="Z_42E48991_4351_4471_8AF6_A35D24AE57E4_.wvu.Cols" localSheetId="4" hidden="1">'Sch-1'!$R:$V</definedName>
    <definedName name="Z_42E48991_4351_4471_8AF6_A35D24AE57E4_.wvu.Cols" localSheetId="5" hidden="1">'Sch-1 Dis'!$K:$K</definedName>
    <definedName name="Z_42E48991_4351_4471_8AF6_A35D24AE57E4_.wvu.Cols" localSheetId="6" hidden="1">'Sch-2'!$M:$N</definedName>
    <definedName name="Z_42E48991_4351_4471_8AF6_A35D24AE57E4_.wvu.Cols" localSheetId="8" hidden="1">'Sch-3 '!$H:$S</definedName>
    <definedName name="Z_42E48991_4351_4471_8AF6_A35D24AE57E4_.wvu.Cols" localSheetId="13" hidden="1">'Sch-6'!$L:$L</definedName>
    <definedName name="Z_42E48991_4351_4471_8AF6_A35D24AE57E4_.wvu.PrintArea" localSheetId="19" hidden="1">'Bid Form 2nd Envelope'!$A$1:$F$52</definedName>
    <definedName name="Z_42E48991_4351_4471_8AF6_A35D24AE57E4_.wvu.PrintArea" localSheetId="1" hidden="1">Cover!$B$1:$E$14</definedName>
    <definedName name="Z_42E48991_4351_4471_8AF6_A35D24AE57E4_.wvu.PrintArea" localSheetId="15" hidden="1">Discount!$A$2:$G$43</definedName>
    <definedName name="Z_42E48991_4351_4471_8AF6_A35D24AE57E4_.wvu.PrintArea" localSheetId="17" hidden="1">'Entry Tax'!$A$1:$E$16</definedName>
    <definedName name="Z_42E48991_4351_4471_8AF6_A35D24AE57E4_.wvu.PrintArea" localSheetId="2" hidden="1">'Names of Bidder'!$B$1:$D$22</definedName>
    <definedName name="Z_42E48991_4351_4471_8AF6_A35D24AE57E4_.wvu.PrintArea" localSheetId="16" hidden="1">Octroi!$A$1:$E$16</definedName>
    <definedName name="Z_42E48991_4351_4471_8AF6_A35D24AE57E4_.wvu.PrintArea" localSheetId="18" hidden="1">'Other Taxes &amp; Duties'!$A$1:$F$16</definedName>
    <definedName name="Z_42E48991_4351_4471_8AF6_A35D24AE57E4_.wvu.PrintArea" localSheetId="20" hidden="1">'Q &amp; C'!$A$1:$F$43</definedName>
    <definedName name="Z_42E48991_4351_4471_8AF6_A35D24AE57E4_.wvu.PrintArea" localSheetId="4" hidden="1">'Sch-1'!$A$1:$P$35</definedName>
    <definedName name="Z_42E48991_4351_4471_8AF6_A35D24AE57E4_.wvu.PrintArea" localSheetId="5" hidden="1">'Sch-1 Dis'!$A$1:$H$32</definedName>
    <definedName name="Z_42E48991_4351_4471_8AF6_A35D24AE57E4_.wvu.PrintArea" localSheetId="6" hidden="1">'Sch-2'!$A$1:$K$29</definedName>
    <definedName name="Z_42E48991_4351_4471_8AF6_A35D24AE57E4_.wvu.PrintArea" localSheetId="7" hidden="1">'Sch-2 Dis'!$A$1:$G$24</definedName>
    <definedName name="Z_42E48991_4351_4471_8AF6_A35D24AE57E4_.wvu.PrintArea" localSheetId="8" hidden="1">'Sch-3 '!$A$1:$G$28</definedName>
    <definedName name="Z_42E48991_4351_4471_8AF6_A35D24AE57E4_.wvu.PrintArea" localSheetId="9" hidden="1">'Sch-4'!$A$1:$E$24</definedName>
    <definedName name="Z_42E48991_4351_4471_8AF6_A35D24AE57E4_.wvu.PrintArea" localSheetId="10" hidden="1">'Sch-4 Dis'!$A$1:$E$44</definedName>
    <definedName name="Z_42E48991_4351_4471_8AF6_A35D24AE57E4_.wvu.PrintArea" localSheetId="11" hidden="1">'Sch-5'!$A$1:$D$28</definedName>
    <definedName name="Z_42E48991_4351_4471_8AF6_A35D24AE57E4_.wvu.PrintArea" localSheetId="12" hidden="1">'Sch-5 After Discount'!$A$1:$D$32</definedName>
    <definedName name="Z_42E48991_4351_4471_8AF6_A35D24AE57E4_.wvu.PrintArea" localSheetId="13" hidden="1">'Sch-6'!$A$1:$J$25</definedName>
    <definedName name="Z_42E48991_4351_4471_8AF6_A35D24AE57E4_.wvu.PrintArea" localSheetId="14" hidden="1">'Sch-6 Dis'!$A$1:$F$28</definedName>
    <definedName name="Z_42E48991_4351_4471_8AF6_A35D24AE57E4_.wvu.PrintArea" localSheetId="21" hidden="1">'T &amp; D'!$A$1:$E$12</definedName>
    <definedName name="Z_42E48991_4351_4471_8AF6_A35D24AE57E4_.wvu.PrintTitles" localSheetId="4" hidden="1">'Sch-1'!$15:$17</definedName>
    <definedName name="Z_42E48991_4351_4471_8AF6_A35D24AE57E4_.wvu.PrintTitles" localSheetId="5" hidden="1">'Sch-1 Dis'!$15:$17</definedName>
    <definedName name="Z_42E48991_4351_4471_8AF6_A35D24AE57E4_.wvu.PrintTitles" localSheetId="6" hidden="1">'Sch-2'!$13:$15</definedName>
    <definedName name="Z_42E48991_4351_4471_8AF6_A35D24AE57E4_.wvu.PrintTitles" localSheetId="7" hidden="1">'Sch-2 Dis'!$13:$15</definedName>
    <definedName name="Z_42E48991_4351_4471_8AF6_A35D24AE57E4_.wvu.PrintTitles" localSheetId="8" hidden="1">'Sch-3 '!$14:$16</definedName>
    <definedName name="Z_42E48991_4351_4471_8AF6_A35D24AE57E4_.wvu.PrintTitles" localSheetId="9" hidden="1">'Sch-4'!$3:$13</definedName>
    <definedName name="Z_42E48991_4351_4471_8AF6_A35D24AE57E4_.wvu.PrintTitles" localSheetId="10" hidden="1">'Sch-4 Dis'!$3:$13</definedName>
    <definedName name="Z_42E48991_4351_4471_8AF6_A35D24AE57E4_.wvu.PrintTitles" localSheetId="11" hidden="1">'Sch-5'!$3:$13</definedName>
    <definedName name="Z_42E48991_4351_4471_8AF6_A35D24AE57E4_.wvu.PrintTitles" localSheetId="12" hidden="1">'Sch-5 After Discount'!$3:$13</definedName>
    <definedName name="Z_42E48991_4351_4471_8AF6_A35D24AE57E4_.wvu.PrintTitles" localSheetId="13" hidden="1">'Sch-6'!$14:$14</definedName>
    <definedName name="Z_42E48991_4351_4471_8AF6_A35D24AE57E4_.wvu.PrintTitles" localSheetId="14" hidden="1">'Sch-6 Dis'!$14:$14</definedName>
    <definedName name="Z_42E48991_4351_4471_8AF6_A35D24AE57E4_.wvu.Rows" localSheetId="0" hidden="1">'Basic Data'!$11:$12</definedName>
    <definedName name="Z_42E48991_4351_4471_8AF6_A35D24AE57E4_.wvu.Rows" localSheetId="19" hidden="1">'Bid Form 2nd Envelope'!$23:$23</definedName>
    <definedName name="Z_42E48991_4351_4471_8AF6_A35D24AE57E4_.wvu.Rows" localSheetId="1" hidden="1">Cover!$7:$7,Cover!$10:$10</definedName>
    <definedName name="Z_42E48991_4351_4471_8AF6_A35D24AE57E4_.wvu.Rows" localSheetId="15" hidden="1">Discount!$19:$19,Discount!$21:$21,Discount!$25:$25,Discount!$27:$27,Discount!$32:$33</definedName>
    <definedName name="Z_42E48991_4351_4471_8AF6_A35D24AE57E4_.wvu.Rows" localSheetId="4" hidden="1">'Sch-1'!#REF!</definedName>
    <definedName name="Z_42E48991_4351_4471_8AF6_A35D24AE57E4_.wvu.Rows" localSheetId="6" hidden="1">'Sch-2'!#REF!</definedName>
    <definedName name="Z_42E48991_4351_4471_8AF6_A35D24AE57E4_.wvu.Rows" localSheetId="13" hidden="1">'Sch-6'!$16:$20,'Sch-6'!#REF!</definedName>
    <definedName name="Z_4F65FF32_EC61_4022_A399_2986D7B6B8B3_.wvu.PrintArea" localSheetId="15" hidden="1">Discount!$A$2:$G$41</definedName>
    <definedName name="Z_4F65FF32_EC61_4022_A399_2986D7B6B8B3_.wvu.PrintArea" localSheetId="17" hidden="1">'Entry Tax'!$A$1:$E$16</definedName>
    <definedName name="Z_4F65FF32_EC61_4022_A399_2986D7B6B8B3_.wvu.PrintArea" localSheetId="16" hidden="1">Octroi!$A$1:$E$16</definedName>
    <definedName name="Z_4F65FF32_EC61_4022_A399_2986D7B6B8B3_.wvu.PrintArea" localSheetId="18" hidden="1">'Other Taxes &amp; Duties'!$A$1:$F$16</definedName>
    <definedName name="Z_4F65FF32_EC61_4022_A399_2986D7B6B8B3_.wvu.PrintArea" localSheetId="4" hidden="1">'Sch-1'!$A$1:$P$35</definedName>
    <definedName name="Z_4F65FF32_EC61_4022_A399_2986D7B6B8B3_.wvu.PrintArea" localSheetId="5" hidden="1">'Sch-1 Dis'!$A$1:$H$32</definedName>
    <definedName name="Z_4F65FF32_EC61_4022_A399_2986D7B6B8B3_.wvu.PrintArea" localSheetId="6" hidden="1">'Sch-2'!$A$1:$K$29</definedName>
    <definedName name="Z_4F65FF32_EC61_4022_A399_2986D7B6B8B3_.wvu.PrintArea" localSheetId="7" hidden="1">'Sch-2 Dis'!$A$1:$G$24</definedName>
    <definedName name="Z_4F65FF32_EC61_4022_A399_2986D7B6B8B3_.wvu.PrintArea" localSheetId="8" hidden="1">'Sch-3 '!$A$1:$G$28</definedName>
    <definedName name="Z_4F65FF32_EC61_4022_A399_2986D7B6B8B3_.wvu.PrintArea" localSheetId="9" hidden="1">'Sch-4'!$A$1:$E$25</definedName>
    <definedName name="Z_4F65FF32_EC61_4022_A399_2986D7B6B8B3_.wvu.PrintArea" localSheetId="10" hidden="1">'Sch-4 Dis'!$A$1:$E$44</definedName>
    <definedName name="Z_4F65FF32_EC61_4022_A399_2986D7B6B8B3_.wvu.PrintArea" localSheetId="11" hidden="1">'Sch-5'!$A$1:$D$28</definedName>
    <definedName name="Z_4F65FF32_EC61_4022_A399_2986D7B6B8B3_.wvu.PrintArea" localSheetId="12" hidden="1">'Sch-5 After Discount'!$A$1:$D$32</definedName>
    <definedName name="Z_4F65FF32_EC61_4022_A399_2986D7B6B8B3_.wvu.PrintArea" localSheetId="13" hidden="1">'Sch-6'!$A$1:$J$26</definedName>
    <definedName name="Z_4F65FF32_EC61_4022_A399_2986D7B6B8B3_.wvu.PrintArea" localSheetId="14" hidden="1">'Sch-6 Dis'!$A$1:$F$29</definedName>
    <definedName name="Z_4F65FF32_EC61_4022_A399_2986D7B6B8B3_.wvu.PrintTitles" localSheetId="4" hidden="1">'Sch-1'!$15:$17</definedName>
    <definedName name="Z_4F65FF32_EC61_4022_A399_2986D7B6B8B3_.wvu.PrintTitles" localSheetId="5" hidden="1">'Sch-1 Dis'!$15:$17</definedName>
    <definedName name="Z_4F65FF32_EC61_4022_A399_2986D7B6B8B3_.wvu.PrintTitles" localSheetId="6" hidden="1">'Sch-2'!$13:$15</definedName>
    <definedName name="Z_4F65FF32_EC61_4022_A399_2986D7B6B8B3_.wvu.PrintTitles" localSheetId="7" hidden="1">'Sch-2 Dis'!$13:$15</definedName>
    <definedName name="Z_4F65FF32_EC61_4022_A399_2986D7B6B8B3_.wvu.PrintTitles" localSheetId="8" hidden="1">'Sch-3 '!$14:$16</definedName>
    <definedName name="Z_4F65FF32_EC61_4022_A399_2986D7B6B8B3_.wvu.PrintTitles" localSheetId="9" hidden="1">'Sch-4'!$3:$13</definedName>
    <definedName name="Z_4F65FF32_EC61_4022_A399_2986D7B6B8B3_.wvu.PrintTitles" localSheetId="10" hidden="1">'Sch-4 Dis'!$3:$13</definedName>
    <definedName name="Z_4F65FF32_EC61_4022_A399_2986D7B6B8B3_.wvu.PrintTitles" localSheetId="11" hidden="1">'Sch-5'!$3:$13</definedName>
    <definedName name="Z_4F65FF32_EC61_4022_A399_2986D7B6B8B3_.wvu.PrintTitles" localSheetId="12" hidden="1">'Sch-5 After Discount'!$3:$13</definedName>
    <definedName name="Z_4F65FF32_EC61_4022_A399_2986D7B6B8B3_.wvu.PrintTitles" localSheetId="13" hidden="1">'Sch-6'!$14:$14</definedName>
    <definedName name="Z_4F65FF32_EC61_4022_A399_2986D7B6B8B3_.wvu.PrintTitles" localSheetId="14" hidden="1">'Sch-6 Dis'!$14:$14</definedName>
    <definedName name="Z_57E4EEDF_E340_4846_ADCE_0D9CA5E441D2_.wvu.Cols" localSheetId="3" hidden="1">'Name of Bidders'!$A:$A,'Name of Bidders'!$I:$I</definedName>
    <definedName name="Z_57E4EEDF_E340_4846_ADCE_0D9CA5E441D2_.wvu.PrintArea" localSheetId="3" hidden="1">'Name of Bidders'!$B$1:$D$31</definedName>
    <definedName name="Z_58D82F59_8CF6_455F_B9F4_081499FDF243_.wvu.Cols" localSheetId="15" hidden="1">Discount!$I:$P</definedName>
    <definedName name="Z_58D82F59_8CF6_455F_B9F4_081499FDF243_.wvu.Cols" localSheetId="4" hidden="1">'Sch-1'!$R:$V</definedName>
    <definedName name="Z_58D82F59_8CF6_455F_B9F4_081499FDF243_.wvu.Cols" localSheetId="5" hidden="1">'Sch-1 Dis'!$K:$K</definedName>
    <definedName name="Z_58D82F59_8CF6_455F_B9F4_081499FDF243_.wvu.Cols" localSheetId="6" hidden="1">'Sch-2'!$M:$N</definedName>
    <definedName name="Z_58D82F59_8CF6_455F_B9F4_081499FDF243_.wvu.Cols" localSheetId="13" hidden="1">'Sch-6'!$L:$L</definedName>
    <definedName name="Z_58D82F59_8CF6_455F_B9F4_081499FDF243_.wvu.PrintArea" localSheetId="19" hidden="1">'Bid Form 2nd Envelope'!$A$1:$F$54</definedName>
    <definedName name="Z_58D82F59_8CF6_455F_B9F4_081499FDF243_.wvu.PrintArea" localSheetId="1" hidden="1">Cover!$B$1:$E$14</definedName>
    <definedName name="Z_58D82F59_8CF6_455F_B9F4_081499FDF243_.wvu.PrintArea" localSheetId="15" hidden="1">Discount!$A$2:$G$43</definedName>
    <definedName name="Z_58D82F59_8CF6_455F_B9F4_081499FDF243_.wvu.PrintArea" localSheetId="17" hidden="1">'Entry Tax'!$A$1:$E$16</definedName>
    <definedName name="Z_58D82F59_8CF6_455F_B9F4_081499FDF243_.wvu.PrintArea" localSheetId="2" hidden="1">'Names of Bidder'!$B$1:$E$20</definedName>
    <definedName name="Z_58D82F59_8CF6_455F_B9F4_081499FDF243_.wvu.PrintArea" localSheetId="16" hidden="1">Octroi!$A$1:$E$16</definedName>
    <definedName name="Z_58D82F59_8CF6_455F_B9F4_081499FDF243_.wvu.PrintArea" localSheetId="18" hidden="1">'Other Taxes &amp; Duties'!$A$1:$F$16</definedName>
    <definedName name="Z_58D82F59_8CF6_455F_B9F4_081499FDF243_.wvu.PrintArea" localSheetId="20" hidden="1">'Q &amp; C'!$A$1:$F$43</definedName>
    <definedName name="Z_58D82F59_8CF6_455F_B9F4_081499FDF243_.wvu.PrintArea" localSheetId="4" hidden="1">'Sch-1'!$A$1:$P$35</definedName>
    <definedName name="Z_58D82F59_8CF6_455F_B9F4_081499FDF243_.wvu.PrintArea" localSheetId="5" hidden="1">'Sch-1 Dis'!$A$1:$H$32</definedName>
    <definedName name="Z_58D82F59_8CF6_455F_B9F4_081499FDF243_.wvu.PrintArea" localSheetId="6" hidden="1">'Sch-2'!$A$1:$K$29</definedName>
    <definedName name="Z_58D82F59_8CF6_455F_B9F4_081499FDF243_.wvu.PrintArea" localSheetId="7" hidden="1">'Sch-2 Dis'!$A$1:$G$24</definedName>
    <definedName name="Z_58D82F59_8CF6_455F_B9F4_081499FDF243_.wvu.PrintArea" localSheetId="8" hidden="1">'Sch-3 '!$A$1:$G$28</definedName>
    <definedName name="Z_58D82F59_8CF6_455F_B9F4_081499FDF243_.wvu.PrintArea" localSheetId="9" hidden="1">'Sch-4'!$A$1:$E$24</definedName>
    <definedName name="Z_58D82F59_8CF6_455F_B9F4_081499FDF243_.wvu.PrintArea" localSheetId="10" hidden="1">'Sch-4 Dis'!$A$1:$E$44</definedName>
    <definedName name="Z_58D82F59_8CF6_455F_B9F4_081499FDF243_.wvu.PrintArea" localSheetId="11" hidden="1">'Sch-5'!$A$1:$D$28</definedName>
    <definedName name="Z_58D82F59_8CF6_455F_B9F4_081499FDF243_.wvu.PrintArea" localSheetId="12" hidden="1">'Sch-5 After Discount'!$A$1:$D$32</definedName>
    <definedName name="Z_58D82F59_8CF6_455F_B9F4_081499FDF243_.wvu.PrintArea" localSheetId="13" hidden="1">'Sch-6'!$A$1:$J$25</definedName>
    <definedName name="Z_58D82F59_8CF6_455F_B9F4_081499FDF243_.wvu.PrintArea" localSheetId="14" hidden="1">'Sch-6 Dis'!$A$1:$F$28</definedName>
    <definedName name="Z_58D82F59_8CF6_455F_B9F4_081499FDF243_.wvu.PrintTitles" localSheetId="4" hidden="1">'Sch-1'!$15:$17</definedName>
    <definedName name="Z_58D82F59_8CF6_455F_B9F4_081499FDF243_.wvu.PrintTitles" localSheetId="5" hidden="1">'Sch-1 Dis'!$15:$17</definedName>
    <definedName name="Z_58D82F59_8CF6_455F_B9F4_081499FDF243_.wvu.PrintTitles" localSheetId="6" hidden="1">'Sch-2'!$13:$15</definedName>
    <definedName name="Z_58D82F59_8CF6_455F_B9F4_081499FDF243_.wvu.PrintTitles" localSheetId="7" hidden="1">'Sch-2 Dis'!$13:$15</definedName>
    <definedName name="Z_58D82F59_8CF6_455F_B9F4_081499FDF243_.wvu.PrintTitles" localSheetId="8" hidden="1">'Sch-3 '!$14:$16</definedName>
    <definedName name="Z_58D82F59_8CF6_455F_B9F4_081499FDF243_.wvu.PrintTitles" localSheetId="9" hidden="1">'Sch-4'!$3:$13</definedName>
    <definedName name="Z_58D82F59_8CF6_455F_B9F4_081499FDF243_.wvu.PrintTitles" localSheetId="10" hidden="1">'Sch-4 Dis'!$3:$13</definedName>
    <definedName name="Z_58D82F59_8CF6_455F_B9F4_081499FDF243_.wvu.PrintTitles" localSheetId="11" hidden="1">'Sch-5'!$3:$13</definedName>
    <definedName name="Z_58D82F59_8CF6_455F_B9F4_081499FDF243_.wvu.PrintTitles" localSheetId="12" hidden="1">'Sch-5 After Discount'!$3:$13</definedName>
    <definedName name="Z_58D82F59_8CF6_455F_B9F4_081499FDF243_.wvu.PrintTitles" localSheetId="13" hidden="1">'Sch-6'!$14:$14</definedName>
    <definedName name="Z_58D82F59_8CF6_455F_B9F4_081499FDF243_.wvu.PrintTitles" localSheetId="14" hidden="1">'Sch-6 Dis'!$14:$14</definedName>
    <definedName name="Z_58D82F59_8CF6_455F_B9F4_081499FDF243_.wvu.Rows" localSheetId="0" hidden="1">'Basic Data'!$11:$12</definedName>
    <definedName name="Z_58D82F59_8CF6_455F_B9F4_081499FDF243_.wvu.Rows" localSheetId="19" hidden="1">'Bid Form 2nd Envelope'!$23:$23</definedName>
    <definedName name="Z_58D82F59_8CF6_455F_B9F4_081499FDF243_.wvu.Rows" localSheetId="1" hidden="1">Cover!$7:$7,Cover!$10:$10</definedName>
    <definedName name="Z_58D82F59_8CF6_455F_B9F4_081499FDF243_.wvu.Rows" localSheetId="15" hidden="1">Discount!$21:$21,Discount!$27:$27</definedName>
    <definedName name="Z_58D82F59_8CF6_455F_B9F4_081499FDF243_.wvu.Rows" localSheetId="4" hidden="1">'Sch-1'!#REF!</definedName>
    <definedName name="Z_59ACD8B6_730E_4199_8297_1160D2A0693D_.wvu.PrintArea" localSheetId="20" hidden="1">'Q &amp; C'!$A$1:$F$43</definedName>
    <definedName name="Z_5A07DBA2_29FE_46EA_8A64_6BF1FB7295C8_.wvu.Cols" localSheetId="15" hidden="1">Discount!$I:$O</definedName>
    <definedName name="Z_5A07DBA2_29FE_46EA_8A64_6BF1FB7295C8_.wvu.Cols" localSheetId="4" hidden="1">'Sch-1'!$R:$V</definedName>
    <definedName name="Z_5A07DBA2_29FE_46EA_8A64_6BF1FB7295C8_.wvu.Cols" localSheetId="5" hidden="1">'Sch-1 Dis'!$K:$K</definedName>
    <definedName name="Z_5A07DBA2_29FE_46EA_8A64_6BF1FB7295C8_.wvu.Cols" localSheetId="6" hidden="1">'Sch-2'!$M:$N</definedName>
    <definedName name="Z_5A07DBA2_29FE_46EA_8A64_6BF1FB7295C8_.wvu.Cols" localSheetId="8" hidden="1">'Sch-3 '!$H:$S</definedName>
    <definedName name="Z_5A07DBA2_29FE_46EA_8A64_6BF1FB7295C8_.wvu.Cols" localSheetId="13" hidden="1">'Sch-6'!$L:$L</definedName>
    <definedName name="Z_5A07DBA2_29FE_46EA_8A64_6BF1FB7295C8_.wvu.PrintArea" localSheetId="19" hidden="1">'Bid Form 2nd Envelope'!$A$1:$F$52</definedName>
    <definedName name="Z_5A07DBA2_29FE_46EA_8A64_6BF1FB7295C8_.wvu.PrintArea" localSheetId="1" hidden="1">Cover!$B$1:$E$14</definedName>
    <definedName name="Z_5A07DBA2_29FE_46EA_8A64_6BF1FB7295C8_.wvu.PrintArea" localSheetId="15" hidden="1">Discount!$A$2:$G$43</definedName>
    <definedName name="Z_5A07DBA2_29FE_46EA_8A64_6BF1FB7295C8_.wvu.PrintArea" localSheetId="17" hidden="1">'Entry Tax'!$A$1:$E$16</definedName>
    <definedName name="Z_5A07DBA2_29FE_46EA_8A64_6BF1FB7295C8_.wvu.PrintArea" localSheetId="2" hidden="1">'Names of Bidder'!$B$1:$D$22</definedName>
    <definedName name="Z_5A07DBA2_29FE_46EA_8A64_6BF1FB7295C8_.wvu.PrintArea" localSheetId="16" hidden="1">Octroi!$A$1:$E$16</definedName>
    <definedName name="Z_5A07DBA2_29FE_46EA_8A64_6BF1FB7295C8_.wvu.PrintArea" localSheetId="18" hidden="1">'Other Taxes &amp; Duties'!$A$1:$F$16</definedName>
    <definedName name="Z_5A07DBA2_29FE_46EA_8A64_6BF1FB7295C8_.wvu.PrintArea" localSheetId="20" hidden="1">'Q &amp; C'!$A$1:$F$43</definedName>
    <definedName name="Z_5A07DBA2_29FE_46EA_8A64_6BF1FB7295C8_.wvu.PrintArea" localSheetId="4" hidden="1">'Sch-1'!$A$1:$P$35</definedName>
    <definedName name="Z_5A07DBA2_29FE_46EA_8A64_6BF1FB7295C8_.wvu.PrintArea" localSheetId="5" hidden="1">'Sch-1 Dis'!$A$1:$H$32</definedName>
    <definedName name="Z_5A07DBA2_29FE_46EA_8A64_6BF1FB7295C8_.wvu.PrintArea" localSheetId="6" hidden="1">'Sch-2'!$A$1:$K$29</definedName>
    <definedName name="Z_5A07DBA2_29FE_46EA_8A64_6BF1FB7295C8_.wvu.PrintArea" localSheetId="7" hidden="1">'Sch-2 Dis'!$A$1:$G$24</definedName>
    <definedName name="Z_5A07DBA2_29FE_46EA_8A64_6BF1FB7295C8_.wvu.PrintArea" localSheetId="8" hidden="1">'Sch-3 '!$A$1:$G$28</definedName>
    <definedName name="Z_5A07DBA2_29FE_46EA_8A64_6BF1FB7295C8_.wvu.PrintArea" localSheetId="9" hidden="1">'Sch-4'!$A$1:$E$24</definedName>
    <definedName name="Z_5A07DBA2_29FE_46EA_8A64_6BF1FB7295C8_.wvu.PrintArea" localSheetId="10" hidden="1">'Sch-4 Dis'!$A$1:$E$44</definedName>
    <definedName name="Z_5A07DBA2_29FE_46EA_8A64_6BF1FB7295C8_.wvu.PrintArea" localSheetId="11" hidden="1">'Sch-5'!$A$1:$D$28</definedName>
    <definedName name="Z_5A07DBA2_29FE_46EA_8A64_6BF1FB7295C8_.wvu.PrintArea" localSheetId="12" hidden="1">'Sch-5 After Discount'!$A$1:$D$32</definedName>
    <definedName name="Z_5A07DBA2_29FE_46EA_8A64_6BF1FB7295C8_.wvu.PrintArea" localSheetId="13" hidden="1">'Sch-6'!$A$1:$J$25</definedName>
    <definedName name="Z_5A07DBA2_29FE_46EA_8A64_6BF1FB7295C8_.wvu.PrintArea" localSheetId="14" hidden="1">'Sch-6 Dis'!$A$1:$F$28</definedName>
    <definedName name="Z_5A07DBA2_29FE_46EA_8A64_6BF1FB7295C8_.wvu.PrintArea" localSheetId="21" hidden="1">'T &amp; D'!$A$1:$E$12</definedName>
    <definedName name="Z_5A07DBA2_29FE_46EA_8A64_6BF1FB7295C8_.wvu.PrintTitles" localSheetId="4" hidden="1">'Sch-1'!$15:$17</definedName>
    <definedName name="Z_5A07DBA2_29FE_46EA_8A64_6BF1FB7295C8_.wvu.PrintTitles" localSheetId="5" hidden="1">'Sch-1 Dis'!$15:$17</definedName>
    <definedName name="Z_5A07DBA2_29FE_46EA_8A64_6BF1FB7295C8_.wvu.PrintTitles" localSheetId="6" hidden="1">'Sch-2'!$13:$15</definedName>
    <definedName name="Z_5A07DBA2_29FE_46EA_8A64_6BF1FB7295C8_.wvu.PrintTitles" localSheetId="7" hidden="1">'Sch-2 Dis'!$13:$15</definedName>
    <definedName name="Z_5A07DBA2_29FE_46EA_8A64_6BF1FB7295C8_.wvu.PrintTitles" localSheetId="8" hidden="1">'Sch-3 '!$14:$16</definedName>
    <definedName name="Z_5A07DBA2_29FE_46EA_8A64_6BF1FB7295C8_.wvu.PrintTitles" localSheetId="9" hidden="1">'Sch-4'!$3:$13</definedName>
    <definedName name="Z_5A07DBA2_29FE_46EA_8A64_6BF1FB7295C8_.wvu.PrintTitles" localSheetId="10" hidden="1">'Sch-4 Dis'!$3:$13</definedName>
    <definedName name="Z_5A07DBA2_29FE_46EA_8A64_6BF1FB7295C8_.wvu.PrintTitles" localSheetId="11" hidden="1">'Sch-5'!$3:$13</definedName>
    <definedName name="Z_5A07DBA2_29FE_46EA_8A64_6BF1FB7295C8_.wvu.PrintTitles" localSheetId="12" hidden="1">'Sch-5 After Discount'!$3:$13</definedName>
    <definedName name="Z_5A07DBA2_29FE_46EA_8A64_6BF1FB7295C8_.wvu.PrintTitles" localSheetId="13" hidden="1">'Sch-6'!$14:$14</definedName>
    <definedName name="Z_5A07DBA2_29FE_46EA_8A64_6BF1FB7295C8_.wvu.PrintTitles" localSheetId="14" hidden="1">'Sch-6 Dis'!$14:$14</definedName>
    <definedName name="Z_5A07DBA2_29FE_46EA_8A64_6BF1FB7295C8_.wvu.Rows" localSheetId="0" hidden="1">'Basic Data'!$11:$12</definedName>
    <definedName name="Z_5A07DBA2_29FE_46EA_8A64_6BF1FB7295C8_.wvu.Rows" localSheetId="19" hidden="1">'Bid Form 2nd Envelope'!$23:$23</definedName>
    <definedName name="Z_5A07DBA2_29FE_46EA_8A64_6BF1FB7295C8_.wvu.Rows" localSheetId="1" hidden="1">Cover!$7:$7,Cover!$10:$10</definedName>
    <definedName name="Z_5A07DBA2_29FE_46EA_8A64_6BF1FB7295C8_.wvu.Rows" localSheetId="15" hidden="1">Discount!$19:$19,Discount!$21:$21,Discount!$25:$25,Discount!$27:$27,Discount!$29:$33</definedName>
    <definedName name="Z_5A07DBA2_29FE_46EA_8A64_6BF1FB7295C8_.wvu.Rows" localSheetId="4" hidden="1">'Sch-1'!#REF!</definedName>
    <definedName name="Z_5A07DBA2_29FE_46EA_8A64_6BF1FB7295C8_.wvu.Rows" localSheetId="13" hidden="1">'Sch-6'!#REF!,'Sch-6'!#REF!</definedName>
    <definedName name="Z_5A28FC4F_7927_477E_BD6B_9FE964192EE9_.wvu.Cols" localSheetId="3" hidden="1">'Name of Bidders'!$A:$A,'Name of Bidders'!$I:$M</definedName>
    <definedName name="Z_5A28FC4F_7927_477E_BD6B_9FE964192EE9_.wvu.PrintArea" localSheetId="3" hidden="1">'Name of Bidders'!$B$1:$D$31</definedName>
    <definedName name="Z_67DAC4F5_B0CD_4242_94AE_DECE879F9E60_.wvu.Cols" localSheetId="15" hidden="1">Discount!$I:$O</definedName>
    <definedName name="Z_67DAC4F5_B0CD_4242_94AE_DECE879F9E60_.wvu.Cols" localSheetId="3" hidden="1">'Name of Bidders'!$A:$A,'Name of Bidders'!$I:$I</definedName>
    <definedName name="Z_67DAC4F5_B0CD_4242_94AE_DECE879F9E60_.wvu.Cols" localSheetId="4" hidden="1">'Sch-1'!$P:$P,'Sch-1'!$S:$S,'Sch-1'!$U:$W</definedName>
    <definedName name="Z_67DAC4F5_B0CD_4242_94AE_DECE879F9E60_.wvu.Cols" localSheetId="5" hidden="1">'Sch-1 Dis'!$K:$K</definedName>
    <definedName name="Z_67DAC4F5_B0CD_4242_94AE_DECE879F9E60_.wvu.Cols" localSheetId="6" hidden="1">'Sch-2'!$M:$N</definedName>
    <definedName name="Z_67DAC4F5_B0CD_4242_94AE_DECE879F9E60_.wvu.Cols" localSheetId="8" hidden="1">'Sch-3 '!$H:$S</definedName>
    <definedName name="Z_67DAC4F5_B0CD_4242_94AE_DECE879F9E60_.wvu.Cols" localSheetId="9" hidden="1">'Sch-4'!$F:$K</definedName>
    <definedName name="Z_67DAC4F5_B0CD_4242_94AE_DECE879F9E60_.wvu.Cols" localSheetId="13" hidden="1">'Sch-6'!$E:$E,'Sch-6'!$L:$L,'Sch-6'!$O:$R</definedName>
    <definedName name="Z_67DAC4F5_B0CD_4242_94AE_DECE879F9E60_.wvu.FilterData" localSheetId="3" hidden="1">'Name of Bidders'!$B$8:$D$13</definedName>
    <definedName name="Z_67DAC4F5_B0CD_4242_94AE_DECE879F9E60_.wvu.PrintArea" localSheetId="19" hidden="1">'Bid Form 2nd Envelope'!$A$1:$F$52</definedName>
    <definedName name="Z_67DAC4F5_B0CD_4242_94AE_DECE879F9E60_.wvu.PrintArea" localSheetId="1" hidden="1">Cover!$B$1:$E$14</definedName>
    <definedName name="Z_67DAC4F5_B0CD_4242_94AE_DECE879F9E60_.wvu.PrintArea" localSheetId="15" hidden="1">Discount!$A$2:$G$42</definedName>
    <definedName name="Z_67DAC4F5_B0CD_4242_94AE_DECE879F9E60_.wvu.PrintArea" localSheetId="17" hidden="1">'Entry Tax'!$A$1:$E$16</definedName>
    <definedName name="Z_67DAC4F5_B0CD_4242_94AE_DECE879F9E60_.wvu.PrintArea" localSheetId="3" hidden="1">'Name of Bidders'!$B$1:$D$31</definedName>
    <definedName name="Z_67DAC4F5_B0CD_4242_94AE_DECE879F9E60_.wvu.PrintArea" localSheetId="2" hidden="1">'Names of Bidder'!$B$1:$D$22</definedName>
    <definedName name="Z_67DAC4F5_B0CD_4242_94AE_DECE879F9E60_.wvu.PrintArea" localSheetId="16" hidden="1">Octroi!$A$1:$E$16</definedName>
    <definedName name="Z_67DAC4F5_B0CD_4242_94AE_DECE879F9E60_.wvu.PrintArea" localSheetId="18" hidden="1">'Other Taxes &amp; Duties'!$A$1:$F$16</definedName>
    <definedName name="Z_67DAC4F5_B0CD_4242_94AE_DECE879F9E60_.wvu.PrintArea" localSheetId="20" hidden="1">'Q &amp; C'!$A$1:$F$43</definedName>
    <definedName name="Z_67DAC4F5_B0CD_4242_94AE_DECE879F9E60_.wvu.PrintArea" localSheetId="4" hidden="1">'Sch-1'!$A$1:$O$33</definedName>
    <definedName name="Z_67DAC4F5_B0CD_4242_94AE_DECE879F9E60_.wvu.PrintArea" localSheetId="5" hidden="1">'Sch-1 Dis'!$A$1:$H$32</definedName>
    <definedName name="Z_67DAC4F5_B0CD_4242_94AE_DECE879F9E60_.wvu.PrintArea" localSheetId="6" hidden="1">'Sch-2'!$A$1:$K$26</definedName>
    <definedName name="Z_67DAC4F5_B0CD_4242_94AE_DECE879F9E60_.wvu.PrintArea" localSheetId="7" hidden="1">'Sch-2 Dis'!$A$1:$G$24</definedName>
    <definedName name="Z_67DAC4F5_B0CD_4242_94AE_DECE879F9E60_.wvu.PrintArea" localSheetId="8" hidden="1">'Sch-3 '!$A$1:$G$26</definedName>
    <definedName name="Z_67DAC4F5_B0CD_4242_94AE_DECE879F9E60_.wvu.PrintArea" localSheetId="9" hidden="1">'Sch-4'!$A$1:$E$23</definedName>
    <definedName name="Z_67DAC4F5_B0CD_4242_94AE_DECE879F9E60_.wvu.PrintArea" localSheetId="10" hidden="1">'Sch-4 Dis'!$A$1:$E$44</definedName>
    <definedName name="Z_67DAC4F5_B0CD_4242_94AE_DECE879F9E60_.wvu.PrintArea" localSheetId="11" hidden="1">'Sch-5'!$A$1:$D$27</definedName>
    <definedName name="Z_67DAC4F5_B0CD_4242_94AE_DECE879F9E60_.wvu.PrintArea" localSheetId="12" hidden="1">'Sch-5 After Discount'!$A$1:$D$29</definedName>
    <definedName name="Z_67DAC4F5_B0CD_4242_94AE_DECE879F9E60_.wvu.PrintArea" localSheetId="13" hidden="1">'Sch-6'!$A$1:$J$24</definedName>
    <definedName name="Z_67DAC4F5_B0CD_4242_94AE_DECE879F9E60_.wvu.PrintArea" localSheetId="14" hidden="1">'Sch-6 Dis'!$A$1:$F$28</definedName>
    <definedName name="Z_67DAC4F5_B0CD_4242_94AE_DECE879F9E60_.wvu.PrintArea" localSheetId="21" hidden="1">'T &amp; D'!$A$1:$E$12</definedName>
    <definedName name="Z_67DAC4F5_B0CD_4242_94AE_DECE879F9E60_.wvu.PrintTitles" localSheetId="4" hidden="1">'Sch-1'!$15:$17</definedName>
    <definedName name="Z_67DAC4F5_B0CD_4242_94AE_DECE879F9E60_.wvu.PrintTitles" localSheetId="5" hidden="1">'Sch-1 Dis'!$15:$17</definedName>
    <definedName name="Z_67DAC4F5_B0CD_4242_94AE_DECE879F9E60_.wvu.PrintTitles" localSheetId="6" hidden="1">'Sch-2'!$13:$15</definedName>
    <definedName name="Z_67DAC4F5_B0CD_4242_94AE_DECE879F9E60_.wvu.PrintTitles" localSheetId="7" hidden="1">'Sch-2 Dis'!$13:$15</definedName>
    <definedName name="Z_67DAC4F5_B0CD_4242_94AE_DECE879F9E60_.wvu.PrintTitles" localSheetId="8" hidden="1">'Sch-3 '!$14:$16</definedName>
    <definedName name="Z_67DAC4F5_B0CD_4242_94AE_DECE879F9E60_.wvu.PrintTitles" localSheetId="9" hidden="1">'Sch-4'!$3:$13</definedName>
    <definedName name="Z_67DAC4F5_B0CD_4242_94AE_DECE879F9E60_.wvu.PrintTitles" localSheetId="10" hidden="1">'Sch-4 Dis'!$3:$13</definedName>
    <definedName name="Z_67DAC4F5_B0CD_4242_94AE_DECE879F9E60_.wvu.PrintTitles" localSheetId="11" hidden="1">'Sch-5'!$3:$13</definedName>
    <definedName name="Z_67DAC4F5_B0CD_4242_94AE_DECE879F9E60_.wvu.PrintTitles" localSheetId="12" hidden="1">'Sch-5 After Discount'!$3:$13</definedName>
    <definedName name="Z_67DAC4F5_B0CD_4242_94AE_DECE879F9E60_.wvu.PrintTitles" localSheetId="13" hidden="1">'Sch-6'!$14:$14</definedName>
    <definedName name="Z_67DAC4F5_B0CD_4242_94AE_DECE879F9E60_.wvu.PrintTitles" localSheetId="14" hidden="1">'Sch-6 Dis'!$14:$14</definedName>
    <definedName name="Z_67DAC4F5_B0CD_4242_94AE_DECE879F9E60_.wvu.Rows" localSheetId="0" hidden="1">'Basic Data'!$11:$12</definedName>
    <definedName name="Z_67DAC4F5_B0CD_4242_94AE_DECE879F9E60_.wvu.Rows" localSheetId="19" hidden="1">'Bid Form 2nd Envelope'!$23:$23,'Bid Form 2nd Envelope'!$34:$34,'Bid Form 2nd Envelope'!$37:$37</definedName>
    <definedName name="Z_67DAC4F5_B0CD_4242_94AE_DECE879F9E60_.wvu.Rows" localSheetId="1" hidden="1">Cover!$7:$7,Cover!$10:$10</definedName>
    <definedName name="Z_67DAC4F5_B0CD_4242_94AE_DECE879F9E60_.wvu.Rows" localSheetId="15" hidden="1">Discount!$1:$1,Discount!$19:$19,Discount!$21:$21,Discount!$25:$25,Discount!$27:$27,Discount!$29:$33</definedName>
    <definedName name="Z_67DAC4F5_B0CD_4242_94AE_DECE879F9E60_.wvu.Rows" localSheetId="3" hidden="1">'Name of Bidders'!$6:$6,'Name of Bidders'!$14:$18,'Name of Bidders'!$20:$23</definedName>
    <definedName name="Z_67DAC4F5_B0CD_4242_94AE_DECE879F9E60_.wvu.Rows" localSheetId="2" hidden="1">'Names of Bidder'!$6:$6</definedName>
    <definedName name="Z_67DAC4F5_B0CD_4242_94AE_DECE879F9E60_.wvu.Rows" localSheetId="4" hidden="1">'Sch-1'!$35:$40</definedName>
    <definedName name="Z_67DAC4F5_B0CD_4242_94AE_DECE879F9E60_.wvu.Rows" localSheetId="13" hidden="1">'Sch-6'!$17:$22</definedName>
    <definedName name="Z_67F8AC65_9004_4C39_99EC_09D7FA92FA89_.wvu.Cols" localSheetId="15" hidden="1">Discount!$I:$O</definedName>
    <definedName name="Z_67F8AC65_9004_4C39_99EC_09D7FA92FA89_.wvu.Cols" localSheetId="4" hidden="1">'Sch-1'!$P:$P,'Sch-1'!$S:$S,'Sch-1'!$U:$W</definedName>
    <definedName name="Z_67F8AC65_9004_4C39_99EC_09D7FA92FA89_.wvu.Cols" localSheetId="5" hidden="1">'Sch-1 Dis'!$K:$K</definedName>
    <definedName name="Z_67F8AC65_9004_4C39_99EC_09D7FA92FA89_.wvu.Cols" localSheetId="6" hidden="1">'Sch-2'!$M:$N</definedName>
    <definedName name="Z_67F8AC65_9004_4C39_99EC_09D7FA92FA89_.wvu.Cols" localSheetId="8" hidden="1">'Sch-3 '!$H:$S</definedName>
    <definedName name="Z_67F8AC65_9004_4C39_99EC_09D7FA92FA89_.wvu.Cols" localSheetId="9" hidden="1">'Sch-4'!$F:$K</definedName>
    <definedName name="Z_67F8AC65_9004_4C39_99EC_09D7FA92FA89_.wvu.Cols" localSheetId="13" hidden="1">'Sch-6'!$E:$E,'Sch-6'!$L:$L,'Sch-6'!$O:$R</definedName>
    <definedName name="Z_67F8AC65_9004_4C39_99EC_09D7FA92FA89_.wvu.PrintArea" localSheetId="19" hidden="1">'Bid Form 2nd Envelope'!$A$1:$F$52</definedName>
    <definedName name="Z_67F8AC65_9004_4C39_99EC_09D7FA92FA89_.wvu.PrintArea" localSheetId="1" hidden="1">Cover!$A$1:$F$14</definedName>
    <definedName name="Z_67F8AC65_9004_4C39_99EC_09D7FA92FA89_.wvu.PrintArea" localSheetId="15" hidden="1">Discount!$A$2:$G$42</definedName>
    <definedName name="Z_67F8AC65_9004_4C39_99EC_09D7FA92FA89_.wvu.PrintArea" localSheetId="17" hidden="1">'Entry Tax'!$A$1:$E$16</definedName>
    <definedName name="Z_67F8AC65_9004_4C39_99EC_09D7FA92FA89_.wvu.PrintArea" localSheetId="2" hidden="1">'Names of Bidder'!$B$1:$D$22</definedName>
    <definedName name="Z_67F8AC65_9004_4C39_99EC_09D7FA92FA89_.wvu.PrintArea" localSheetId="16" hidden="1">Octroi!$A$1:$E$16</definedName>
    <definedName name="Z_67F8AC65_9004_4C39_99EC_09D7FA92FA89_.wvu.PrintArea" localSheetId="18" hidden="1">'Other Taxes &amp; Duties'!$A$1:$F$16</definedName>
    <definedName name="Z_67F8AC65_9004_4C39_99EC_09D7FA92FA89_.wvu.PrintArea" localSheetId="20" hidden="1">'Q &amp; C'!$A$1:$F$43</definedName>
    <definedName name="Z_67F8AC65_9004_4C39_99EC_09D7FA92FA89_.wvu.PrintArea" localSheetId="4" hidden="1">'Sch-1'!$A$1:$O$33</definedName>
    <definedName name="Z_67F8AC65_9004_4C39_99EC_09D7FA92FA89_.wvu.PrintArea" localSheetId="5" hidden="1">'Sch-1 Dis'!$A$1:$H$32</definedName>
    <definedName name="Z_67F8AC65_9004_4C39_99EC_09D7FA92FA89_.wvu.PrintArea" localSheetId="6" hidden="1">'Sch-2'!$A$1:$K$26</definedName>
    <definedName name="Z_67F8AC65_9004_4C39_99EC_09D7FA92FA89_.wvu.PrintArea" localSheetId="7" hidden="1">'Sch-2 Dis'!$A$1:$G$24</definedName>
    <definedName name="Z_67F8AC65_9004_4C39_99EC_09D7FA92FA89_.wvu.PrintArea" localSheetId="8" hidden="1">'Sch-3 '!$A$1:$G$26</definedName>
    <definedName name="Z_67F8AC65_9004_4C39_99EC_09D7FA92FA89_.wvu.PrintArea" localSheetId="9" hidden="1">'Sch-4'!$A$1:$E$23</definedName>
    <definedName name="Z_67F8AC65_9004_4C39_99EC_09D7FA92FA89_.wvu.PrintArea" localSheetId="10" hidden="1">'Sch-4 Dis'!$A$1:$E$44</definedName>
    <definedName name="Z_67F8AC65_9004_4C39_99EC_09D7FA92FA89_.wvu.PrintArea" localSheetId="11" hidden="1">'Sch-5'!$A$1:$D$27</definedName>
    <definedName name="Z_67F8AC65_9004_4C39_99EC_09D7FA92FA89_.wvu.PrintArea" localSheetId="12" hidden="1">'Sch-5 After Discount'!$A$1:$D$29</definedName>
    <definedName name="Z_67F8AC65_9004_4C39_99EC_09D7FA92FA89_.wvu.PrintArea" localSheetId="13" hidden="1">'Sch-6'!$A$1:$J$24</definedName>
    <definedName name="Z_67F8AC65_9004_4C39_99EC_09D7FA92FA89_.wvu.PrintArea" localSheetId="14" hidden="1">'Sch-6 Dis'!$A$1:$F$28</definedName>
    <definedName name="Z_67F8AC65_9004_4C39_99EC_09D7FA92FA89_.wvu.PrintArea" localSheetId="21" hidden="1">'T &amp; D'!$A$1:$E$12</definedName>
    <definedName name="Z_67F8AC65_9004_4C39_99EC_09D7FA92FA89_.wvu.PrintTitles" localSheetId="4" hidden="1">'Sch-1'!$15:$17</definedName>
    <definedName name="Z_67F8AC65_9004_4C39_99EC_09D7FA92FA89_.wvu.PrintTitles" localSheetId="5" hidden="1">'Sch-1 Dis'!$15:$17</definedName>
    <definedName name="Z_67F8AC65_9004_4C39_99EC_09D7FA92FA89_.wvu.PrintTitles" localSheetId="6" hidden="1">'Sch-2'!$13:$15</definedName>
    <definedName name="Z_67F8AC65_9004_4C39_99EC_09D7FA92FA89_.wvu.PrintTitles" localSheetId="7" hidden="1">'Sch-2 Dis'!$13:$15</definedName>
    <definedName name="Z_67F8AC65_9004_4C39_99EC_09D7FA92FA89_.wvu.PrintTitles" localSheetId="8" hidden="1">'Sch-3 '!$14:$16</definedName>
    <definedName name="Z_67F8AC65_9004_4C39_99EC_09D7FA92FA89_.wvu.PrintTitles" localSheetId="9" hidden="1">'Sch-4'!$3:$13</definedName>
    <definedName name="Z_67F8AC65_9004_4C39_99EC_09D7FA92FA89_.wvu.PrintTitles" localSheetId="10" hidden="1">'Sch-4 Dis'!$3:$13</definedName>
    <definedName name="Z_67F8AC65_9004_4C39_99EC_09D7FA92FA89_.wvu.PrintTitles" localSheetId="11" hidden="1">'Sch-5'!$3:$13</definedName>
    <definedName name="Z_67F8AC65_9004_4C39_99EC_09D7FA92FA89_.wvu.PrintTitles" localSheetId="12" hidden="1">'Sch-5 After Discount'!$3:$13</definedName>
    <definedName name="Z_67F8AC65_9004_4C39_99EC_09D7FA92FA89_.wvu.PrintTitles" localSheetId="13" hidden="1">'Sch-6'!$14:$14</definedName>
    <definedName name="Z_67F8AC65_9004_4C39_99EC_09D7FA92FA89_.wvu.PrintTitles" localSheetId="14" hidden="1">'Sch-6 Dis'!$14:$14</definedName>
    <definedName name="Z_67F8AC65_9004_4C39_99EC_09D7FA92FA89_.wvu.Rows" localSheetId="0" hidden="1">'Basic Data'!$11:$12</definedName>
    <definedName name="Z_67F8AC65_9004_4C39_99EC_09D7FA92FA89_.wvu.Rows" localSheetId="19" hidden="1">'Bid Form 2nd Envelope'!$23:$23,'Bid Form 2nd Envelope'!$34:$34</definedName>
    <definedName name="Z_67F8AC65_9004_4C39_99EC_09D7FA92FA89_.wvu.Rows" localSheetId="1" hidden="1">Cover!$7:$7,Cover!$10:$10</definedName>
    <definedName name="Z_67F8AC65_9004_4C39_99EC_09D7FA92FA89_.wvu.Rows" localSheetId="15" hidden="1">Discount!$19:$19,Discount!$21:$21,Discount!$25:$25,Discount!$27:$27,Discount!$29:$33</definedName>
    <definedName name="Z_67F8AC65_9004_4C39_99EC_09D7FA92FA89_.wvu.Rows" localSheetId="2" hidden="1">'Names of Bidder'!$6:$6</definedName>
    <definedName name="Z_67F8AC65_9004_4C39_99EC_09D7FA92FA89_.wvu.Rows" localSheetId="13" hidden="1">'Sch-6'!$17:$22</definedName>
    <definedName name="Z_696D9240_6693_44E8_B9A4_2BFADD101EE2_.wvu.Cols" localSheetId="15" hidden="1">Discount!$I:$P</definedName>
    <definedName name="Z_696D9240_6693_44E8_B9A4_2BFADD101EE2_.wvu.Cols" localSheetId="4" hidden="1">'Sch-1'!$S:$U</definedName>
    <definedName name="Z_696D9240_6693_44E8_B9A4_2BFADD101EE2_.wvu.Cols" localSheetId="5" hidden="1">'Sch-1 Dis'!$K:$K</definedName>
    <definedName name="Z_696D9240_6693_44E8_B9A4_2BFADD101EE2_.wvu.Cols" localSheetId="6" hidden="1">'Sch-2'!$M:$N</definedName>
    <definedName name="Z_696D9240_6693_44E8_B9A4_2BFADD101EE2_.wvu.Cols" localSheetId="13" hidden="1">'Sch-6'!$L:$L</definedName>
    <definedName name="Z_696D9240_6693_44E8_B9A4_2BFADD101EE2_.wvu.PrintArea" localSheetId="19" hidden="1">'Bid Form 2nd Envelope'!$A$1:$F$58</definedName>
    <definedName name="Z_696D9240_6693_44E8_B9A4_2BFADD101EE2_.wvu.PrintArea" localSheetId="1" hidden="1">Cover!$B$1:$E$14</definedName>
    <definedName name="Z_696D9240_6693_44E8_B9A4_2BFADD101EE2_.wvu.PrintArea" localSheetId="15" hidden="1">Discount!$A$2:$G$43</definedName>
    <definedName name="Z_696D9240_6693_44E8_B9A4_2BFADD101EE2_.wvu.PrintArea" localSheetId="17" hidden="1">'Entry Tax'!$A$1:$E$16</definedName>
    <definedName name="Z_696D9240_6693_44E8_B9A4_2BFADD101EE2_.wvu.PrintArea" localSheetId="2" hidden="1">'Names of Bidder'!$B$1:$E$20</definedName>
    <definedName name="Z_696D9240_6693_44E8_B9A4_2BFADD101EE2_.wvu.PrintArea" localSheetId="16" hidden="1">Octroi!$A$1:$E$16</definedName>
    <definedName name="Z_696D9240_6693_44E8_B9A4_2BFADD101EE2_.wvu.PrintArea" localSheetId="18" hidden="1">'Other Taxes &amp; Duties'!$A$1:$F$16</definedName>
    <definedName name="Z_696D9240_6693_44E8_B9A4_2BFADD101EE2_.wvu.PrintArea" localSheetId="20" hidden="1">'Q &amp; C'!$A$1:$F$43</definedName>
    <definedName name="Z_696D9240_6693_44E8_B9A4_2BFADD101EE2_.wvu.PrintArea" localSheetId="4" hidden="1">'Sch-1'!$A$1:$P$35</definedName>
    <definedName name="Z_696D9240_6693_44E8_B9A4_2BFADD101EE2_.wvu.PrintArea" localSheetId="5" hidden="1">'Sch-1 Dis'!$A$1:$H$32</definedName>
    <definedName name="Z_696D9240_6693_44E8_B9A4_2BFADD101EE2_.wvu.PrintArea" localSheetId="6" hidden="1">'Sch-2'!$A$1:$K$29</definedName>
    <definedName name="Z_696D9240_6693_44E8_B9A4_2BFADD101EE2_.wvu.PrintArea" localSheetId="7" hidden="1">'Sch-2 Dis'!$A$1:$G$24</definedName>
    <definedName name="Z_696D9240_6693_44E8_B9A4_2BFADD101EE2_.wvu.PrintArea" localSheetId="8" hidden="1">'Sch-3 '!$A$1:$G$28</definedName>
    <definedName name="Z_696D9240_6693_44E8_B9A4_2BFADD101EE2_.wvu.PrintArea" localSheetId="9" hidden="1">'Sch-4'!$A$1:$E$24</definedName>
    <definedName name="Z_696D9240_6693_44E8_B9A4_2BFADD101EE2_.wvu.PrintArea" localSheetId="10" hidden="1">'Sch-4 Dis'!$A$1:$E$44</definedName>
    <definedName name="Z_696D9240_6693_44E8_B9A4_2BFADD101EE2_.wvu.PrintArea" localSheetId="11" hidden="1">'Sch-5'!$A$1:$D$28</definedName>
    <definedName name="Z_696D9240_6693_44E8_B9A4_2BFADD101EE2_.wvu.PrintArea" localSheetId="12" hidden="1">'Sch-5 After Discount'!$A$1:$D$32</definedName>
    <definedName name="Z_696D9240_6693_44E8_B9A4_2BFADD101EE2_.wvu.PrintArea" localSheetId="13" hidden="1">'Sch-6'!$A$1:$J$25</definedName>
    <definedName name="Z_696D9240_6693_44E8_B9A4_2BFADD101EE2_.wvu.PrintArea" localSheetId="14" hidden="1">'Sch-6 Dis'!$A$1:$F$28</definedName>
    <definedName name="Z_696D9240_6693_44E8_B9A4_2BFADD101EE2_.wvu.PrintTitles" localSheetId="4" hidden="1">'Sch-1'!$15:$17</definedName>
    <definedName name="Z_696D9240_6693_44E8_B9A4_2BFADD101EE2_.wvu.PrintTitles" localSheetId="5" hidden="1">'Sch-1 Dis'!$15:$17</definedName>
    <definedName name="Z_696D9240_6693_44E8_B9A4_2BFADD101EE2_.wvu.PrintTitles" localSheetId="6" hidden="1">'Sch-2'!$13:$15</definedName>
    <definedName name="Z_696D9240_6693_44E8_B9A4_2BFADD101EE2_.wvu.PrintTitles" localSheetId="7" hidden="1">'Sch-2 Dis'!$13:$15</definedName>
    <definedName name="Z_696D9240_6693_44E8_B9A4_2BFADD101EE2_.wvu.PrintTitles" localSheetId="8" hidden="1">'Sch-3 '!$14:$16</definedName>
    <definedName name="Z_696D9240_6693_44E8_B9A4_2BFADD101EE2_.wvu.PrintTitles" localSheetId="9" hidden="1">'Sch-4'!$3:$13</definedName>
    <definedName name="Z_696D9240_6693_44E8_B9A4_2BFADD101EE2_.wvu.PrintTitles" localSheetId="10" hidden="1">'Sch-4 Dis'!$3:$13</definedName>
    <definedName name="Z_696D9240_6693_44E8_B9A4_2BFADD101EE2_.wvu.PrintTitles" localSheetId="11" hidden="1">'Sch-5'!$3:$13</definedName>
    <definedName name="Z_696D9240_6693_44E8_B9A4_2BFADD101EE2_.wvu.PrintTitles" localSheetId="12" hidden="1">'Sch-5 After Discount'!$3:$13</definedName>
    <definedName name="Z_696D9240_6693_44E8_B9A4_2BFADD101EE2_.wvu.PrintTitles" localSheetId="13" hidden="1">'Sch-6'!$14:$14</definedName>
    <definedName name="Z_696D9240_6693_44E8_B9A4_2BFADD101EE2_.wvu.PrintTitles" localSheetId="14" hidden="1">'Sch-6 Dis'!$14:$14</definedName>
    <definedName name="Z_696D9240_6693_44E8_B9A4_2BFADD101EE2_.wvu.Rows" localSheetId="0" hidden="1">'Basic Data'!$11:$12</definedName>
    <definedName name="Z_696D9240_6693_44E8_B9A4_2BFADD101EE2_.wvu.Rows" localSheetId="19" hidden="1">'Bid Form 2nd Envelope'!$23:$23</definedName>
    <definedName name="Z_696D9240_6693_44E8_B9A4_2BFADD101EE2_.wvu.Rows" localSheetId="1" hidden="1">Cover!$7:$7,Cover!$10:$10</definedName>
    <definedName name="Z_696D9240_6693_44E8_B9A4_2BFADD101EE2_.wvu.Rows" localSheetId="15" hidden="1">Discount!$21:$21,Discount!$27:$27</definedName>
    <definedName name="Z_696D9240_6693_44E8_B9A4_2BFADD101EE2_.wvu.Rows" localSheetId="4" hidden="1">'Sch-1'!#REF!</definedName>
    <definedName name="Z_6BF21A7E_D9FF_4C43_8602_97B00A0140E7_.wvu.Cols" localSheetId="3" hidden="1">'Name of Bidders'!$A:$A,'Name of Bidders'!$I:$M</definedName>
    <definedName name="Z_6BF21A7E_D9FF_4C43_8602_97B00A0140E7_.wvu.PrintArea" localSheetId="3" hidden="1">'Name of Bidders'!$B$1:$D$31</definedName>
    <definedName name="Z_6E345679_47E0_4044_94F8_40B7719CE719_.wvu.PrintArea" localSheetId="20" hidden="1">'Q &amp; C'!$A$1:$F$43</definedName>
    <definedName name="Z_7236A31B_0530_4E75_9049_C34103A17F7E_.wvu.Cols" localSheetId="3" hidden="1">'Name of Bidders'!$A:$A,'Name of Bidders'!$E:$N</definedName>
    <definedName name="Z_7236A31B_0530_4E75_9049_C34103A17F7E_.wvu.PrintArea" localSheetId="3" hidden="1">'Name of Bidders'!$B$1:$D$31</definedName>
    <definedName name="Z_76CBA9BC_AC3A_4818_ACC8_4A0DD0D08408_.wvu.Cols" localSheetId="3" hidden="1">'Name of Bidders'!$A:$A,'Name of Bidders'!$I:$I</definedName>
    <definedName name="Z_76CBA9BC_AC3A_4818_ACC8_4A0DD0D08408_.wvu.PrintArea" localSheetId="3" hidden="1">'Name of Bidders'!$B$1:$D$31</definedName>
    <definedName name="Z_7781E931_9022_448B_8CEA_16A952A0B08B_.wvu.Cols" localSheetId="15" hidden="1">Discount!$I:$O</definedName>
    <definedName name="Z_7781E931_9022_448B_8CEA_16A952A0B08B_.wvu.Cols" localSheetId="4" hidden="1">'Sch-1'!$R:$V</definedName>
    <definedName name="Z_7781E931_9022_448B_8CEA_16A952A0B08B_.wvu.Cols" localSheetId="5" hidden="1">'Sch-1 Dis'!$K:$K</definedName>
    <definedName name="Z_7781E931_9022_448B_8CEA_16A952A0B08B_.wvu.Cols" localSheetId="6" hidden="1">'Sch-2'!$M:$N</definedName>
    <definedName name="Z_7781E931_9022_448B_8CEA_16A952A0B08B_.wvu.Cols" localSheetId="8" hidden="1">'Sch-3 '!$H:$S</definedName>
    <definedName name="Z_7781E931_9022_448B_8CEA_16A952A0B08B_.wvu.Cols" localSheetId="13" hidden="1">'Sch-6'!$L:$L</definedName>
    <definedName name="Z_7781E931_9022_448B_8CEA_16A952A0B08B_.wvu.PrintArea" localSheetId="19" hidden="1">'Bid Form 2nd Envelope'!$A$1:$F$52</definedName>
    <definedName name="Z_7781E931_9022_448B_8CEA_16A952A0B08B_.wvu.PrintArea" localSheetId="1" hidden="1">Cover!$B$1:$E$14</definedName>
    <definedName name="Z_7781E931_9022_448B_8CEA_16A952A0B08B_.wvu.PrintArea" localSheetId="15" hidden="1">Discount!$A$2:$G$43</definedName>
    <definedName name="Z_7781E931_9022_448B_8CEA_16A952A0B08B_.wvu.PrintArea" localSheetId="17" hidden="1">'Entry Tax'!$A$1:$E$16</definedName>
    <definedName name="Z_7781E931_9022_448B_8CEA_16A952A0B08B_.wvu.PrintArea" localSheetId="2" hidden="1">'Names of Bidder'!$B$1:$D$22</definedName>
    <definedName name="Z_7781E931_9022_448B_8CEA_16A952A0B08B_.wvu.PrintArea" localSheetId="16" hidden="1">Octroi!$A$1:$E$16</definedName>
    <definedName name="Z_7781E931_9022_448B_8CEA_16A952A0B08B_.wvu.PrintArea" localSheetId="18" hidden="1">'Other Taxes &amp; Duties'!$A$1:$F$16</definedName>
    <definedName name="Z_7781E931_9022_448B_8CEA_16A952A0B08B_.wvu.PrintArea" localSheetId="20" hidden="1">'Q &amp; C'!$A$1:$F$43</definedName>
    <definedName name="Z_7781E931_9022_448B_8CEA_16A952A0B08B_.wvu.PrintArea" localSheetId="4" hidden="1">'Sch-1'!$A$1:$P$35</definedName>
    <definedName name="Z_7781E931_9022_448B_8CEA_16A952A0B08B_.wvu.PrintArea" localSheetId="5" hidden="1">'Sch-1 Dis'!$A$1:$H$32</definedName>
    <definedName name="Z_7781E931_9022_448B_8CEA_16A952A0B08B_.wvu.PrintArea" localSheetId="6" hidden="1">'Sch-2'!$A$1:$K$29</definedName>
    <definedName name="Z_7781E931_9022_448B_8CEA_16A952A0B08B_.wvu.PrintArea" localSheetId="7" hidden="1">'Sch-2 Dis'!$A$1:$G$24</definedName>
    <definedName name="Z_7781E931_9022_448B_8CEA_16A952A0B08B_.wvu.PrintArea" localSheetId="8" hidden="1">'Sch-3 '!$A$1:$G$28</definedName>
    <definedName name="Z_7781E931_9022_448B_8CEA_16A952A0B08B_.wvu.PrintArea" localSheetId="9" hidden="1">'Sch-4'!$A$1:$E$24</definedName>
    <definedName name="Z_7781E931_9022_448B_8CEA_16A952A0B08B_.wvu.PrintArea" localSheetId="10" hidden="1">'Sch-4 Dis'!$A$1:$E$44</definedName>
    <definedName name="Z_7781E931_9022_448B_8CEA_16A952A0B08B_.wvu.PrintArea" localSheetId="11" hidden="1">'Sch-5'!$A$1:$D$28</definedName>
    <definedName name="Z_7781E931_9022_448B_8CEA_16A952A0B08B_.wvu.PrintArea" localSheetId="12" hidden="1">'Sch-5 After Discount'!$A$1:$D$32</definedName>
    <definedName name="Z_7781E931_9022_448B_8CEA_16A952A0B08B_.wvu.PrintArea" localSheetId="13" hidden="1">'Sch-6'!$A$1:$J$25</definedName>
    <definedName name="Z_7781E931_9022_448B_8CEA_16A952A0B08B_.wvu.PrintArea" localSheetId="14" hidden="1">'Sch-6 Dis'!$A$1:$F$28</definedName>
    <definedName name="Z_7781E931_9022_448B_8CEA_16A952A0B08B_.wvu.PrintArea" localSheetId="21" hidden="1">'T &amp; D'!$A$1:$E$12</definedName>
    <definedName name="Z_7781E931_9022_448B_8CEA_16A952A0B08B_.wvu.PrintTitles" localSheetId="4" hidden="1">'Sch-1'!$15:$17</definedName>
    <definedName name="Z_7781E931_9022_448B_8CEA_16A952A0B08B_.wvu.PrintTitles" localSheetId="5" hidden="1">'Sch-1 Dis'!$15:$17</definedName>
    <definedName name="Z_7781E931_9022_448B_8CEA_16A952A0B08B_.wvu.PrintTitles" localSheetId="6" hidden="1">'Sch-2'!$13:$15</definedName>
    <definedName name="Z_7781E931_9022_448B_8CEA_16A952A0B08B_.wvu.PrintTitles" localSheetId="7" hidden="1">'Sch-2 Dis'!$13:$15</definedName>
    <definedName name="Z_7781E931_9022_448B_8CEA_16A952A0B08B_.wvu.PrintTitles" localSheetId="8" hidden="1">'Sch-3 '!$14:$16</definedName>
    <definedName name="Z_7781E931_9022_448B_8CEA_16A952A0B08B_.wvu.PrintTitles" localSheetId="9" hidden="1">'Sch-4'!$3:$13</definedName>
    <definedName name="Z_7781E931_9022_448B_8CEA_16A952A0B08B_.wvu.PrintTitles" localSheetId="10" hidden="1">'Sch-4 Dis'!$3:$13</definedName>
    <definedName name="Z_7781E931_9022_448B_8CEA_16A952A0B08B_.wvu.PrintTitles" localSheetId="11" hidden="1">'Sch-5'!$3:$13</definedName>
    <definedName name="Z_7781E931_9022_448B_8CEA_16A952A0B08B_.wvu.PrintTitles" localSheetId="12" hidden="1">'Sch-5 After Discount'!$3:$13</definedName>
    <definedName name="Z_7781E931_9022_448B_8CEA_16A952A0B08B_.wvu.PrintTitles" localSheetId="13" hidden="1">'Sch-6'!$14:$14</definedName>
    <definedName name="Z_7781E931_9022_448B_8CEA_16A952A0B08B_.wvu.PrintTitles" localSheetId="14" hidden="1">'Sch-6 Dis'!$14:$14</definedName>
    <definedName name="Z_7781E931_9022_448B_8CEA_16A952A0B08B_.wvu.Rows" localSheetId="0" hidden="1">'Basic Data'!$11:$12</definedName>
    <definedName name="Z_7781E931_9022_448B_8CEA_16A952A0B08B_.wvu.Rows" localSheetId="19" hidden="1">'Bid Form 2nd Envelope'!$23:$23</definedName>
    <definedName name="Z_7781E931_9022_448B_8CEA_16A952A0B08B_.wvu.Rows" localSheetId="1" hidden="1">Cover!$7:$7,Cover!$10:$10</definedName>
    <definedName name="Z_7781E931_9022_448B_8CEA_16A952A0B08B_.wvu.Rows" localSheetId="15" hidden="1">Discount!$19:$19,Discount!$21:$21,Discount!$25:$25,Discount!$27:$27,Discount!$32:$33</definedName>
    <definedName name="Z_7781E931_9022_448B_8CEA_16A952A0B08B_.wvu.Rows" localSheetId="4" hidden="1">'Sch-1'!#REF!</definedName>
    <definedName name="Z_7781E931_9022_448B_8CEA_16A952A0B08B_.wvu.Rows" localSheetId="6" hidden="1">'Sch-2'!#REF!</definedName>
    <definedName name="Z_7781E931_9022_448B_8CEA_16A952A0B08B_.wvu.Rows" localSheetId="13" hidden="1">'Sch-6'!$16:$20,'Sch-6'!#REF!</definedName>
    <definedName name="Z_8020169D_1904_4071_9010_34C6BAD35472_.wvu.Cols" localSheetId="15" hidden="1">Discount!$I:$O</definedName>
    <definedName name="Z_8020169D_1904_4071_9010_34C6BAD35472_.wvu.Cols" localSheetId="4" hidden="1">'Sch-1'!$R:$V</definedName>
    <definedName name="Z_8020169D_1904_4071_9010_34C6BAD35472_.wvu.Cols" localSheetId="5" hidden="1">'Sch-1 Dis'!$K:$K</definedName>
    <definedName name="Z_8020169D_1904_4071_9010_34C6BAD35472_.wvu.Cols" localSheetId="6" hidden="1">'Sch-2'!$M:$N</definedName>
    <definedName name="Z_8020169D_1904_4071_9010_34C6BAD35472_.wvu.Cols" localSheetId="8" hidden="1">'Sch-3 '!$H:$S</definedName>
    <definedName name="Z_8020169D_1904_4071_9010_34C6BAD35472_.wvu.Cols" localSheetId="13" hidden="1">'Sch-6'!$L:$L</definedName>
    <definedName name="Z_8020169D_1904_4071_9010_34C6BAD35472_.wvu.PrintArea" localSheetId="19" hidden="1">'Bid Form 2nd Envelope'!$A$1:$F$52</definedName>
    <definedName name="Z_8020169D_1904_4071_9010_34C6BAD35472_.wvu.PrintArea" localSheetId="1" hidden="1">Cover!$B$1:$E$14</definedName>
    <definedName name="Z_8020169D_1904_4071_9010_34C6BAD35472_.wvu.PrintArea" localSheetId="15" hidden="1">Discount!$A$2:$G$43</definedName>
    <definedName name="Z_8020169D_1904_4071_9010_34C6BAD35472_.wvu.PrintArea" localSheetId="17" hidden="1">'Entry Tax'!$A$1:$E$16</definedName>
    <definedName name="Z_8020169D_1904_4071_9010_34C6BAD35472_.wvu.PrintArea" localSheetId="2" hidden="1">'Names of Bidder'!$B$1:$D$22</definedName>
    <definedName name="Z_8020169D_1904_4071_9010_34C6BAD35472_.wvu.PrintArea" localSheetId="16" hidden="1">Octroi!$A$1:$E$16</definedName>
    <definedName name="Z_8020169D_1904_4071_9010_34C6BAD35472_.wvu.PrintArea" localSheetId="18" hidden="1">'Other Taxes &amp; Duties'!$A$1:$F$16</definedName>
    <definedName name="Z_8020169D_1904_4071_9010_34C6BAD35472_.wvu.PrintArea" localSheetId="20" hidden="1">'Q &amp; C'!$A$1:$F$43</definedName>
    <definedName name="Z_8020169D_1904_4071_9010_34C6BAD35472_.wvu.PrintArea" localSheetId="4" hidden="1">'Sch-1'!$A$1:$P$33</definedName>
    <definedName name="Z_8020169D_1904_4071_9010_34C6BAD35472_.wvu.PrintArea" localSheetId="5" hidden="1">'Sch-1 Dis'!$A$1:$H$32</definedName>
    <definedName name="Z_8020169D_1904_4071_9010_34C6BAD35472_.wvu.PrintArea" localSheetId="6" hidden="1">'Sch-2'!$A$1:$K$29</definedName>
    <definedName name="Z_8020169D_1904_4071_9010_34C6BAD35472_.wvu.PrintArea" localSheetId="7" hidden="1">'Sch-2 Dis'!$A$1:$G$24</definedName>
    <definedName name="Z_8020169D_1904_4071_9010_34C6BAD35472_.wvu.PrintArea" localSheetId="8" hidden="1">'Sch-3 '!$A$1:$G$28</definedName>
    <definedName name="Z_8020169D_1904_4071_9010_34C6BAD35472_.wvu.PrintArea" localSheetId="9" hidden="1">'Sch-4'!$A$1:$E$24</definedName>
    <definedName name="Z_8020169D_1904_4071_9010_34C6BAD35472_.wvu.PrintArea" localSheetId="10" hidden="1">'Sch-4 Dis'!$A$1:$E$44</definedName>
    <definedName name="Z_8020169D_1904_4071_9010_34C6BAD35472_.wvu.PrintArea" localSheetId="11" hidden="1">'Sch-5'!$A$1:$D$28</definedName>
    <definedName name="Z_8020169D_1904_4071_9010_34C6BAD35472_.wvu.PrintArea" localSheetId="12" hidden="1">'Sch-5 After Discount'!$A$1:$D$32</definedName>
    <definedName name="Z_8020169D_1904_4071_9010_34C6BAD35472_.wvu.PrintArea" localSheetId="13" hidden="1">'Sch-6'!$A$1:$J$25</definedName>
    <definedName name="Z_8020169D_1904_4071_9010_34C6BAD35472_.wvu.PrintArea" localSheetId="14" hidden="1">'Sch-6 Dis'!$A$1:$F$28</definedName>
    <definedName name="Z_8020169D_1904_4071_9010_34C6BAD35472_.wvu.PrintArea" localSheetId="21" hidden="1">'T &amp; D'!$A$1:$E$12</definedName>
    <definedName name="Z_8020169D_1904_4071_9010_34C6BAD35472_.wvu.PrintTitles" localSheetId="4" hidden="1">'Sch-1'!$15:$17</definedName>
    <definedName name="Z_8020169D_1904_4071_9010_34C6BAD35472_.wvu.PrintTitles" localSheetId="5" hidden="1">'Sch-1 Dis'!$15:$17</definedName>
    <definedName name="Z_8020169D_1904_4071_9010_34C6BAD35472_.wvu.PrintTitles" localSheetId="6" hidden="1">'Sch-2'!$13:$15</definedName>
    <definedName name="Z_8020169D_1904_4071_9010_34C6BAD35472_.wvu.PrintTitles" localSheetId="7" hidden="1">'Sch-2 Dis'!$13:$15</definedName>
    <definedName name="Z_8020169D_1904_4071_9010_34C6BAD35472_.wvu.PrintTitles" localSheetId="8" hidden="1">'Sch-3 '!$14:$16</definedName>
    <definedName name="Z_8020169D_1904_4071_9010_34C6BAD35472_.wvu.PrintTitles" localSheetId="9" hidden="1">'Sch-4'!$3:$13</definedName>
    <definedName name="Z_8020169D_1904_4071_9010_34C6BAD35472_.wvu.PrintTitles" localSheetId="10" hidden="1">'Sch-4 Dis'!$3:$13</definedName>
    <definedName name="Z_8020169D_1904_4071_9010_34C6BAD35472_.wvu.PrintTitles" localSheetId="11" hidden="1">'Sch-5'!$3:$13</definedName>
    <definedName name="Z_8020169D_1904_4071_9010_34C6BAD35472_.wvu.PrintTitles" localSheetId="12" hidden="1">'Sch-5 After Discount'!$3:$13</definedName>
    <definedName name="Z_8020169D_1904_4071_9010_34C6BAD35472_.wvu.PrintTitles" localSheetId="13" hidden="1">'Sch-6'!$14:$14</definedName>
    <definedName name="Z_8020169D_1904_4071_9010_34C6BAD35472_.wvu.PrintTitles" localSheetId="14" hidden="1">'Sch-6 Dis'!$14:$14</definedName>
    <definedName name="Z_8020169D_1904_4071_9010_34C6BAD35472_.wvu.Rows" localSheetId="0" hidden="1">'Basic Data'!$11:$12</definedName>
    <definedName name="Z_8020169D_1904_4071_9010_34C6BAD35472_.wvu.Rows" localSheetId="19" hidden="1">'Bid Form 2nd Envelope'!$23:$23</definedName>
    <definedName name="Z_8020169D_1904_4071_9010_34C6BAD35472_.wvu.Rows" localSheetId="1" hidden="1">Cover!$7:$7,Cover!$10:$10</definedName>
    <definedName name="Z_8020169D_1904_4071_9010_34C6BAD35472_.wvu.Rows" localSheetId="15" hidden="1">Discount!$19:$19,Discount!$21:$21,Discount!$25:$25,Discount!$27:$27,Discount!$29:$33</definedName>
    <definedName name="Z_8020169D_1904_4071_9010_34C6BAD35472_.wvu.Rows" localSheetId="13" hidden="1">'Sch-6'!#REF!</definedName>
    <definedName name="Z_81918119_56BD_4B9A_9DA5_7E951F585E8A_.wvu.Cols" localSheetId="3" hidden="1">'Name of Bidders'!$A:$A,'Name of Bidders'!$I:$I</definedName>
    <definedName name="Z_81918119_56BD_4B9A_9DA5_7E951F585E8A_.wvu.PrintArea" localSheetId="3" hidden="1">'Name of Bidders'!$B$1:$D$31</definedName>
    <definedName name="Z_883F4F4D_A630_4132_B676_8201FF751979_.wvu.Cols" localSheetId="15" hidden="1">Discount!$I:$O</definedName>
    <definedName name="Z_883F4F4D_A630_4132_B676_8201FF751979_.wvu.Cols" localSheetId="4" hidden="1">'Sch-1'!$P:$W</definedName>
    <definedName name="Z_883F4F4D_A630_4132_B676_8201FF751979_.wvu.Cols" localSheetId="5" hidden="1">'Sch-1 Dis'!$K:$K</definedName>
    <definedName name="Z_883F4F4D_A630_4132_B676_8201FF751979_.wvu.Cols" localSheetId="6" hidden="1">'Sch-2'!$M:$N</definedName>
    <definedName name="Z_883F4F4D_A630_4132_B676_8201FF751979_.wvu.Cols" localSheetId="8" hidden="1">'Sch-3 '!$H:$S</definedName>
    <definedName name="Z_883F4F4D_A630_4132_B676_8201FF751979_.wvu.Cols" localSheetId="9" hidden="1">'Sch-4'!$F:$K</definedName>
    <definedName name="Z_883F4F4D_A630_4132_B676_8201FF751979_.wvu.Cols" localSheetId="13" hidden="1">'Sch-6'!$E:$E,'Sch-6'!$L:$L,'Sch-6'!$O:$R</definedName>
    <definedName name="Z_883F4F4D_A630_4132_B676_8201FF751979_.wvu.PrintArea" localSheetId="19" hidden="1">'Bid Form 2nd Envelope'!$A$1:$F$52</definedName>
    <definedName name="Z_883F4F4D_A630_4132_B676_8201FF751979_.wvu.PrintArea" localSheetId="1" hidden="1">Cover!$B$1:$E$14</definedName>
    <definedName name="Z_883F4F4D_A630_4132_B676_8201FF751979_.wvu.PrintArea" localSheetId="15" hidden="1">Discount!$A$2:$G$43</definedName>
    <definedName name="Z_883F4F4D_A630_4132_B676_8201FF751979_.wvu.PrintArea" localSheetId="17" hidden="1">'Entry Tax'!$A$1:$E$16</definedName>
    <definedName name="Z_883F4F4D_A630_4132_B676_8201FF751979_.wvu.PrintArea" localSheetId="2" hidden="1">'Names of Bidder'!$B$1:$D$22</definedName>
    <definedName name="Z_883F4F4D_A630_4132_B676_8201FF751979_.wvu.PrintArea" localSheetId="16" hidden="1">Octroi!$A$1:$E$16</definedName>
    <definedName name="Z_883F4F4D_A630_4132_B676_8201FF751979_.wvu.PrintArea" localSheetId="18" hidden="1">'Other Taxes &amp; Duties'!$A$1:$F$16</definedName>
    <definedName name="Z_883F4F4D_A630_4132_B676_8201FF751979_.wvu.PrintArea" localSheetId="20" hidden="1">'Q &amp; C'!$A$1:$F$43</definedName>
    <definedName name="Z_883F4F4D_A630_4132_B676_8201FF751979_.wvu.PrintArea" localSheetId="4" hidden="1">'Sch-1'!$A$1:$P$33</definedName>
    <definedName name="Z_883F4F4D_A630_4132_B676_8201FF751979_.wvu.PrintArea" localSheetId="5" hidden="1">'Sch-1 Dis'!$A$1:$H$32</definedName>
    <definedName name="Z_883F4F4D_A630_4132_B676_8201FF751979_.wvu.PrintArea" localSheetId="6" hidden="1">'Sch-2'!$A$1:$K$29</definedName>
    <definedName name="Z_883F4F4D_A630_4132_B676_8201FF751979_.wvu.PrintArea" localSheetId="7" hidden="1">'Sch-2 Dis'!$A$1:$G$24</definedName>
    <definedName name="Z_883F4F4D_A630_4132_B676_8201FF751979_.wvu.PrintArea" localSheetId="8" hidden="1">'Sch-3 '!$A$1:$G$27</definedName>
    <definedName name="Z_883F4F4D_A630_4132_B676_8201FF751979_.wvu.PrintArea" localSheetId="9" hidden="1">'Sch-4'!$A$1:$E$24</definedName>
    <definedName name="Z_883F4F4D_A630_4132_B676_8201FF751979_.wvu.PrintArea" localSheetId="10" hidden="1">'Sch-4 Dis'!$A$1:$E$44</definedName>
    <definedName name="Z_883F4F4D_A630_4132_B676_8201FF751979_.wvu.PrintArea" localSheetId="11" hidden="1">'Sch-5'!$A$1:$D$27</definedName>
    <definedName name="Z_883F4F4D_A630_4132_B676_8201FF751979_.wvu.PrintArea" localSheetId="12" hidden="1">'Sch-5 After Discount'!$A$1:$D$32</definedName>
    <definedName name="Z_883F4F4D_A630_4132_B676_8201FF751979_.wvu.PrintArea" localSheetId="13" hidden="1">'Sch-6'!$A$1:$J$25</definedName>
    <definedName name="Z_883F4F4D_A630_4132_B676_8201FF751979_.wvu.PrintArea" localSheetId="14" hidden="1">'Sch-6 Dis'!$A$1:$F$28</definedName>
    <definedName name="Z_883F4F4D_A630_4132_B676_8201FF751979_.wvu.PrintArea" localSheetId="21" hidden="1">'T &amp; D'!$A$1:$E$12</definedName>
    <definedName name="Z_883F4F4D_A630_4132_B676_8201FF751979_.wvu.PrintTitles" localSheetId="4" hidden="1">'Sch-1'!$15:$17</definedName>
    <definedName name="Z_883F4F4D_A630_4132_B676_8201FF751979_.wvu.PrintTitles" localSheetId="5" hidden="1">'Sch-1 Dis'!$15:$17</definedName>
    <definedName name="Z_883F4F4D_A630_4132_B676_8201FF751979_.wvu.PrintTitles" localSheetId="6" hidden="1">'Sch-2'!$13:$15</definedName>
    <definedName name="Z_883F4F4D_A630_4132_B676_8201FF751979_.wvu.PrintTitles" localSheetId="7" hidden="1">'Sch-2 Dis'!$13:$15</definedName>
    <definedName name="Z_883F4F4D_A630_4132_B676_8201FF751979_.wvu.PrintTitles" localSheetId="8" hidden="1">'Sch-3 '!$14:$16</definedName>
    <definedName name="Z_883F4F4D_A630_4132_B676_8201FF751979_.wvu.PrintTitles" localSheetId="9" hidden="1">'Sch-4'!$3:$13</definedName>
    <definedName name="Z_883F4F4D_A630_4132_B676_8201FF751979_.wvu.PrintTitles" localSheetId="10" hidden="1">'Sch-4 Dis'!$3:$13</definedName>
    <definedName name="Z_883F4F4D_A630_4132_B676_8201FF751979_.wvu.PrintTitles" localSheetId="11" hidden="1">'Sch-5'!$3:$13</definedName>
    <definedName name="Z_883F4F4D_A630_4132_B676_8201FF751979_.wvu.PrintTitles" localSheetId="12" hidden="1">'Sch-5 After Discount'!$3:$13</definedName>
    <definedName name="Z_883F4F4D_A630_4132_B676_8201FF751979_.wvu.PrintTitles" localSheetId="13" hidden="1">'Sch-6'!$14:$14</definedName>
    <definedName name="Z_883F4F4D_A630_4132_B676_8201FF751979_.wvu.PrintTitles" localSheetId="14" hidden="1">'Sch-6 Dis'!$14:$14</definedName>
    <definedName name="Z_883F4F4D_A630_4132_B676_8201FF751979_.wvu.Rows" localSheetId="0" hidden="1">'Basic Data'!$11:$12</definedName>
    <definedName name="Z_883F4F4D_A630_4132_B676_8201FF751979_.wvu.Rows" localSheetId="19" hidden="1">'Bid Form 2nd Envelope'!$23:$23,'Bid Form 2nd Envelope'!$34:$34</definedName>
    <definedName name="Z_883F4F4D_A630_4132_B676_8201FF751979_.wvu.Rows" localSheetId="1" hidden="1">Cover!$7:$7,Cover!$10:$10</definedName>
    <definedName name="Z_883F4F4D_A630_4132_B676_8201FF751979_.wvu.Rows" localSheetId="15" hidden="1">Discount!$19:$19,Discount!$21:$21,Discount!$25:$25,Discount!$27:$27,Discount!$29:$33</definedName>
    <definedName name="Z_883F4F4D_A630_4132_B676_8201FF751979_.wvu.Rows" localSheetId="2" hidden="1">'Names of Bidder'!$6:$6</definedName>
    <definedName name="Z_883F4F4D_A630_4132_B676_8201FF751979_.wvu.Rows" localSheetId="13" hidden="1">'Sch-6'!$17:$22</definedName>
    <definedName name="Z_8A533148_D9C8_4792_A653_457C42E0B0D6_.wvu.Cols" localSheetId="3" hidden="1">'Name of Bidders'!$A:$A</definedName>
    <definedName name="Z_8A533148_D9C8_4792_A653_457C42E0B0D6_.wvu.PrintArea" localSheetId="3" hidden="1">'Name of Bidders'!$B$1:$E$29</definedName>
    <definedName name="Z_8DCC1EE3_D98A_4545_9AC9_B33D0AFBE4C6_.wvu.Cols" localSheetId="3" hidden="1">'Name of Bidders'!$A:$A,'Name of Bidders'!$E:$N</definedName>
    <definedName name="Z_8DCC1EE3_D98A_4545_9AC9_B33D0AFBE4C6_.wvu.PrintArea" localSheetId="3" hidden="1">'Name of Bidders'!$B$1:$D$31</definedName>
    <definedName name="Z_8DCC1EE3_D98A_4545_9AC9_B33D0AFBE4C6_.wvu.Rows" localSheetId="3" hidden="1">'Name of Bidders'!$6:$6</definedName>
    <definedName name="Z_8E880323_BAF5_4123_B781_985A0CD01389_.wvu.Cols" localSheetId="3" hidden="1">'Name of Bidders'!$A:$A,'Name of Bidders'!$I:$M</definedName>
    <definedName name="Z_8E880323_BAF5_4123_B781_985A0CD01389_.wvu.PrintArea" localSheetId="3" hidden="1">'Name of Bidders'!$B$1:$D$31</definedName>
    <definedName name="Z_9C0E3A54_A1E4_4406_967B_FE168F751196_.wvu.Cols" localSheetId="15" hidden="1">Discount!$I:$O</definedName>
    <definedName name="Z_9C0E3A54_A1E4_4406_967B_FE168F751196_.wvu.Cols" localSheetId="4" hidden="1">'Sch-1'!$R:$V</definedName>
    <definedName name="Z_9C0E3A54_A1E4_4406_967B_FE168F751196_.wvu.Cols" localSheetId="5" hidden="1">'Sch-1 Dis'!$K:$K</definedName>
    <definedName name="Z_9C0E3A54_A1E4_4406_967B_FE168F751196_.wvu.Cols" localSheetId="6" hidden="1">'Sch-2'!$M:$N</definedName>
    <definedName name="Z_9C0E3A54_A1E4_4406_967B_FE168F751196_.wvu.Cols" localSheetId="13" hidden="1">'Sch-6'!$L:$L</definedName>
    <definedName name="Z_9C0E3A54_A1E4_4406_967B_FE168F751196_.wvu.PrintArea" localSheetId="19" hidden="1">'Bid Form 2nd Envelope'!$A$1:$F$52</definedName>
    <definedName name="Z_9C0E3A54_A1E4_4406_967B_FE168F751196_.wvu.PrintArea" localSheetId="1" hidden="1">Cover!$B$1:$E$14</definedName>
    <definedName name="Z_9C0E3A54_A1E4_4406_967B_FE168F751196_.wvu.PrintArea" localSheetId="15" hidden="1">Discount!$A$2:$G$43</definedName>
    <definedName name="Z_9C0E3A54_A1E4_4406_967B_FE168F751196_.wvu.PrintArea" localSheetId="17" hidden="1">'Entry Tax'!$A$1:$E$16</definedName>
    <definedName name="Z_9C0E3A54_A1E4_4406_967B_FE168F751196_.wvu.PrintArea" localSheetId="2" hidden="1">'Names of Bidder'!$B$1:$D$22</definedName>
    <definedName name="Z_9C0E3A54_A1E4_4406_967B_FE168F751196_.wvu.PrintArea" localSheetId="16" hidden="1">Octroi!$A$1:$E$16</definedName>
    <definedName name="Z_9C0E3A54_A1E4_4406_967B_FE168F751196_.wvu.PrintArea" localSheetId="18" hidden="1">'Other Taxes &amp; Duties'!$A$1:$F$16</definedName>
    <definedName name="Z_9C0E3A54_A1E4_4406_967B_FE168F751196_.wvu.PrintArea" localSheetId="20" hidden="1">'Q &amp; C'!$A$1:$F$43</definedName>
    <definedName name="Z_9C0E3A54_A1E4_4406_967B_FE168F751196_.wvu.PrintArea" localSheetId="4" hidden="1">'Sch-1'!$A$1:$P$35</definedName>
    <definedName name="Z_9C0E3A54_A1E4_4406_967B_FE168F751196_.wvu.PrintArea" localSheetId="5" hidden="1">'Sch-1 Dis'!$A$1:$H$32</definedName>
    <definedName name="Z_9C0E3A54_A1E4_4406_967B_FE168F751196_.wvu.PrintArea" localSheetId="6" hidden="1">'Sch-2'!$A$1:$K$29</definedName>
    <definedName name="Z_9C0E3A54_A1E4_4406_967B_FE168F751196_.wvu.PrintArea" localSheetId="7" hidden="1">'Sch-2 Dis'!$A$1:$G$24</definedName>
    <definedName name="Z_9C0E3A54_A1E4_4406_967B_FE168F751196_.wvu.PrintArea" localSheetId="8" hidden="1">'Sch-3 '!$A$1:$G$28</definedName>
    <definedName name="Z_9C0E3A54_A1E4_4406_967B_FE168F751196_.wvu.PrintArea" localSheetId="9" hidden="1">'Sch-4'!$A$1:$E$24</definedName>
    <definedName name="Z_9C0E3A54_A1E4_4406_967B_FE168F751196_.wvu.PrintArea" localSheetId="10" hidden="1">'Sch-4 Dis'!$A$1:$E$44</definedName>
    <definedName name="Z_9C0E3A54_A1E4_4406_967B_FE168F751196_.wvu.PrintArea" localSheetId="11" hidden="1">'Sch-5'!$A$1:$D$28</definedName>
    <definedName name="Z_9C0E3A54_A1E4_4406_967B_FE168F751196_.wvu.PrintArea" localSheetId="12" hidden="1">'Sch-5 After Discount'!$A$1:$D$32</definedName>
    <definedName name="Z_9C0E3A54_A1E4_4406_967B_FE168F751196_.wvu.PrintArea" localSheetId="13" hidden="1">'Sch-6'!$A$1:$J$25</definedName>
    <definedName name="Z_9C0E3A54_A1E4_4406_967B_FE168F751196_.wvu.PrintArea" localSheetId="14" hidden="1">'Sch-6 Dis'!$A$1:$F$28</definedName>
    <definedName name="Z_9C0E3A54_A1E4_4406_967B_FE168F751196_.wvu.PrintArea" localSheetId="21" hidden="1">'T &amp; D'!$A$1:$E$12</definedName>
    <definedName name="Z_9C0E3A54_A1E4_4406_967B_FE168F751196_.wvu.PrintTitles" localSheetId="4" hidden="1">'Sch-1'!$15:$17</definedName>
    <definedName name="Z_9C0E3A54_A1E4_4406_967B_FE168F751196_.wvu.PrintTitles" localSheetId="5" hidden="1">'Sch-1 Dis'!$15:$17</definedName>
    <definedName name="Z_9C0E3A54_A1E4_4406_967B_FE168F751196_.wvu.PrintTitles" localSheetId="6" hidden="1">'Sch-2'!$13:$15</definedName>
    <definedName name="Z_9C0E3A54_A1E4_4406_967B_FE168F751196_.wvu.PrintTitles" localSheetId="7" hidden="1">'Sch-2 Dis'!$13:$15</definedName>
    <definedName name="Z_9C0E3A54_A1E4_4406_967B_FE168F751196_.wvu.PrintTitles" localSheetId="8" hidden="1">'Sch-3 '!$14:$16</definedName>
    <definedName name="Z_9C0E3A54_A1E4_4406_967B_FE168F751196_.wvu.PrintTitles" localSheetId="9" hidden="1">'Sch-4'!$3:$13</definedName>
    <definedName name="Z_9C0E3A54_A1E4_4406_967B_FE168F751196_.wvu.PrintTitles" localSheetId="10" hidden="1">'Sch-4 Dis'!$3:$13</definedName>
    <definedName name="Z_9C0E3A54_A1E4_4406_967B_FE168F751196_.wvu.PrintTitles" localSheetId="11" hidden="1">'Sch-5'!$3:$13</definedName>
    <definedName name="Z_9C0E3A54_A1E4_4406_967B_FE168F751196_.wvu.PrintTitles" localSheetId="12" hidden="1">'Sch-5 After Discount'!$3:$13</definedName>
    <definedName name="Z_9C0E3A54_A1E4_4406_967B_FE168F751196_.wvu.PrintTitles" localSheetId="13" hidden="1">'Sch-6'!$14:$14</definedName>
    <definedName name="Z_9C0E3A54_A1E4_4406_967B_FE168F751196_.wvu.PrintTitles" localSheetId="14" hidden="1">'Sch-6 Dis'!$14:$14</definedName>
    <definedName name="Z_9C0E3A54_A1E4_4406_967B_FE168F751196_.wvu.Rows" localSheetId="0" hidden="1">'Basic Data'!$11:$12</definedName>
    <definedName name="Z_9C0E3A54_A1E4_4406_967B_FE168F751196_.wvu.Rows" localSheetId="19" hidden="1">'Bid Form 2nd Envelope'!$23:$23</definedName>
    <definedName name="Z_9C0E3A54_A1E4_4406_967B_FE168F751196_.wvu.Rows" localSheetId="1" hidden="1">Cover!$7:$7,Cover!$10:$10</definedName>
    <definedName name="Z_9C0E3A54_A1E4_4406_967B_FE168F751196_.wvu.Rows" localSheetId="15" hidden="1">Discount!$19:$19,Discount!$21:$21,Discount!$25:$25,Discount!$27:$27,Discount!$32:$33</definedName>
    <definedName name="Z_9C0E3A54_A1E4_4406_967B_FE168F751196_.wvu.Rows" localSheetId="4" hidden="1">'Sch-1'!#REF!</definedName>
    <definedName name="Z_9CA44E70_650F_49CD_967F_298619682CA2_.wvu.Cols" localSheetId="15" hidden="1">Discount!$I:$O</definedName>
    <definedName name="Z_9CA44E70_650F_49CD_967F_298619682CA2_.wvu.Cols" localSheetId="4" hidden="1">'Sch-1'!$R:$V</definedName>
    <definedName name="Z_9CA44E70_650F_49CD_967F_298619682CA2_.wvu.Cols" localSheetId="5" hidden="1">'Sch-1 Dis'!$K:$K</definedName>
    <definedName name="Z_9CA44E70_650F_49CD_967F_298619682CA2_.wvu.Cols" localSheetId="6" hidden="1">'Sch-2'!$M:$N</definedName>
    <definedName name="Z_9CA44E70_650F_49CD_967F_298619682CA2_.wvu.Cols" localSheetId="13" hidden="1">'Sch-6'!$L:$L</definedName>
    <definedName name="Z_9CA44E70_650F_49CD_967F_298619682CA2_.wvu.PrintArea" localSheetId="19" hidden="1">'Bid Form 2nd Envelope'!$A$1:$F$52</definedName>
    <definedName name="Z_9CA44E70_650F_49CD_967F_298619682CA2_.wvu.PrintArea" localSheetId="1" hidden="1">Cover!$B$1:$E$14</definedName>
    <definedName name="Z_9CA44E70_650F_49CD_967F_298619682CA2_.wvu.PrintArea" localSheetId="15" hidden="1">Discount!$A$2:$G$43</definedName>
    <definedName name="Z_9CA44E70_650F_49CD_967F_298619682CA2_.wvu.PrintArea" localSheetId="17" hidden="1">'Entry Tax'!$A$1:$E$16</definedName>
    <definedName name="Z_9CA44E70_650F_49CD_967F_298619682CA2_.wvu.PrintArea" localSheetId="2" hidden="1">'Names of Bidder'!$B$1:$D$22</definedName>
    <definedName name="Z_9CA44E70_650F_49CD_967F_298619682CA2_.wvu.PrintArea" localSheetId="16" hidden="1">Octroi!$A$1:$E$16</definedName>
    <definedName name="Z_9CA44E70_650F_49CD_967F_298619682CA2_.wvu.PrintArea" localSheetId="18" hidden="1">'Other Taxes &amp; Duties'!$A$1:$F$16</definedName>
    <definedName name="Z_9CA44E70_650F_49CD_967F_298619682CA2_.wvu.PrintArea" localSheetId="20" hidden="1">'Q &amp; C'!$A$1:$F$43</definedName>
    <definedName name="Z_9CA44E70_650F_49CD_967F_298619682CA2_.wvu.PrintArea" localSheetId="4" hidden="1">'Sch-1'!$A$1:$P$35</definedName>
    <definedName name="Z_9CA44E70_650F_49CD_967F_298619682CA2_.wvu.PrintArea" localSheetId="5" hidden="1">'Sch-1 Dis'!$A$1:$H$32</definedName>
    <definedName name="Z_9CA44E70_650F_49CD_967F_298619682CA2_.wvu.PrintArea" localSheetId="6" hidden="1">'Sch-2'!$A$1:$K$29</definedName>
    <definedName name="Z_9CA44E70_650F_49CD_967F_298619682CA2_.wvu.PrintArea" localSheetId="7" hidden="1">'Sch-2 Dis'!$A$1:$G$24</definedName>
    <definedName name="Z_9CA44E70_650F_49CD_967F_298619682CA2_.wvu.PrintArea" localSheetId="8" hidden="1">'Sch-3 '!$A$1:$G$28</definedName>
    <definedName name="Z_9CA44E70_650F_49CD_967F_298619682CA2_.wvu.PrintArea" localSheetId="9" hidden="1">'Sch-4'!$A$1:$E$24</definedName>
    <definedName name="Z_9CA44E70_650F_49CD_967F_298619682CA2_.wvu.PrintArea" localSheetId="10" hidden="1">'Sch-4 Dis'!$A$1:$E$44</definedName>
    <definedName name="Z_9CA44E70_650F_49CD_967F_298619682CA2_.wvu.PrintArea" localSheetId="11" hidden="1">'Sch-5'!$A$1:$D$28</definedName>
    <definedName name="Z_9CA44E70_650F_49CD_967F_298619682CA2_.wvu.PrintArea" localSheetId="12" hidden="1">'Sch-5 After Discount'!$A$1:$D$32</definedName>
    <definedName name="Z_9CA44E70_650F_49CD_967F_298619682CA2_.wvu.PrintArea" localSheetId="13" hidden="1">'Sch-6'!$A$1:$J$25</definedName>
    <definedName name="Z_9CA44E70_650F_49CD_967F_298619682CA2_.wvu.PrintArea" localSheetId="14" hidden="1">'Sch-6 Dis'!$A$1:$F$28</definedName>
    <definedName name="Z_9CA44E70_650F_49CD_967F_298619682CA2_.wvu.PrintArea" localSheetId="21" hidden="1">'T &amp; D'!$A$1:$E$12</definedName>
    <definedName name="Z_9CA44E70_650F_49CD_967F_298619682CA2_.wvu.PrintTitles" localSheetId="4" hidden="1">'Sch-1'!$15:$17</definedName>
    <definedName name="Z_9CA44E70_650F_49CD_967F_298619682CA2_.wvu.PrintTitles" localSheetId="5" hidden="1">'Sch-1 Dis'!$15:$17</definedName>
    <definedName name="Z_9CA44E70_650F_49CD_967F_298619682CA2_.wvu.PrintTitles" localSheetId="6" hidden="1">'Sch-2'!$13:$15</definedName>
    <definedName name="Z_9CA44E70_650F_49CD_967F_298619682CA2_.wvu.PrintTitles" localSheetId="7" hidden="1">'Sch-2 Dis'!$13:$15</definedName>
    <definedName name="Z_9CA44E70_650F_49CD_967F_298619682CA2_.wvu.PrintTitles" localSheetId="8" hidden="1">'Sch-3 '!$14:$16</definedName>
    <definedName name="Z_9CA44E70_650F_49CD_967F_298619682CA2_.wvu.PrintTitles" localSheetId="9" hidden="1">'Sch-4'!$3:$13</definedName>
    <definedName name="Z_9CA44E70_650F_49CD_967F_298619682CA2_.wvu.PrintTitles" localSheetId="10" hidden="1">'Sch-4 Dis'!$3:$13</definedName>
    <definedName name="Z_9CA44E70_650F_49CD_967F_298619682CA2_.wvu.PrintTitles" localSheetId="11" hidden="1">'Sch-5'!$3:$13</definedName>
    <definedName name="Z_9CA44E70_650F_49CD_967F_298619682CA2_.wvu.PrintTitles" localSheetId="12" hidden="1">'Sch-5 After Discount'!$3:$13</definedName>
    <definedName name="Z_9CA44E70_650F_49CD_967F_298619682CA2_.wvu.PrintTitles" localSheetId="13" hidden="1">'Sch-6'!$14:$14</definedName>
    <definedName name="Z_9CA44E70_650F_49CD_967F_298619682CA2_.wvu.PrintTitles" localSheetId="14" hidden="1">'Sch-6 Dis'!$14:$14</definedName>
    <definedName name="Z_9CA44E70_650F_49CD_967F_298619682CA2_.wvu.Rows" localSheetId="0" hidden="1">'Basic Data'!$11:$12</definedName>
    <definedName name="Z_9CA44E70_650F_49CD_967F_298619682CA2_.wvu.Rows" localSheetId="19" hidden="1">'Bid Form 2nd Envelope'!$23:$23</definedName>
    <definedName name="Z_9CA44E70_650F_49CD_967F_298619682CA2_.wvu.Rows" localSheetId="1" hidden="1">Cover!$7:$7,Cover!$10:$10</definedName>
    <definedName name="Z_9CA44E70_650F_49CD_967F_298619682CA2_.wvu.Rows" localSheetId="15" hidden="1">Discount!$19:$19,Discount!$21:$21,Discount!$25:$25,Discount!$27:$27,Discount!$32:$33</definedName>
    <definedName name="Z_9CA44E70_650F_49CD_967F_298619682CA2_.wvu.Rows" localSheetId="4" hidden="1">'Sch-1'!#REF!</definedName>
    <definedName name="Z_A0358E9B_3196_4E2B_96DE_921FA866958C_.wvu.Cols" localSheetId="3" hidden="1">'Name of Bidders'!$A:$A,'Name of Bidders'!$I:$I</definedName>
    <definedName name="Z_A0358E9B_3196_4E2B_96DE_921FA866958C_.wvu.PrintArea" localSheetId="3" hidden="1">'Name of Bidders'!$B$1:$D$31</definedName>
    <definedName name="Z_B004DA77_9042_445B_93B8_5266E44F2FD2_.wvu.Cols" localSheetId="3" hidden="1">'Name of Bidders'!$A:$A,'Name of Bidders'!$I:$I</definedName>
    <definedName name="Z_B004DA77_9042_445B_93B8_5266E44F2FD2_.wvu.PrintArea" localSheetId="3" hidden="1">'Name of Bidders'!$B$1:$D$31</definedName>
    <definedName name="Z_B0EE7D76_5806_4718_BDAD_3A3EA691E5E4_.wvu.Cols" localSheetId="15" hidden="1">Discount!$I:$P</definedName>
    <definedName name="Z_B0EE7D76_5806_4718_BDAD_3A3EA691E5E4_.wvu.Cols" localSheetId="4" hidden="1">'Sch-1'!$R:$V</definedName>
    <definedName name="Z_B0EE7D76_5806_4718_BDAD_3A3EA691E5E4_.wvu.Cols" localSheetId="5" hidden="1">'Sch-1 Dis'!$K:$K</definedName>
    <definedName name="Z_B0EE7D76_5806_4718_BDAD_3A3EA691E5E4_.wvu.Cols" localSheetId="6" hidden="1">'Sch-2'!$M:$N</definedName>
    <definedName name="Z_B0EE7D76_5806_4718_BDAD_3A3EA691E5E4_.wvu.Cols" localSheetId="13" hidden="1">'Sch-6'!$L:$L</definedName>
    <definedName name="Z_B0EE7D76_5806_4718_BDAD_3A3EA691E5E4_.wvu.PrintArea" localSheetId="19" hidden="1">'Bid Form 2nd Envelope'!$A$1:$F$54</definedName>
    <definedName name="Z_B0EE7D76_5806_4718_BDAD_3A3EA691E5E4_.wvu.PrintArea" localSheetId="1" hidden="1">Cover!$B$1:$E$14</definedName>
    <definedName name="Z_B0EE7D76_5806_4718_BDAD_3A3EA691E5E4_.wvu.PrintArea" localSheetId="15" hidden="1">Discount!$A$2:$G$43</definedName>
    <definedName name="Z_B0EE7D76_5806_4718_BDAD_3A3EA691E5E4_.wvu.PrintArea" localSheetId="17" hidden="1">'Entry Tax'!$A$1:$E$16</definedName>
    <definedName name="Z_B0EE7D76_5806_4718_BDAD_3A3EA691E5E4_.wvu.PrintArea" localSheetId="2" hidden="1">'Names of Bidder'!$B$1:$E$20</definedName>
    <definedName name="Z_B0EE7D76_5806_4718_BDAD_3A3EA691E5E4_.wvu.PrintArea" localSheetId="16" hidden="1">Octroi!$A$1:$E$16</definedName>
    <definedName name="Z_B0EE7D76_5806_4718_BDAD_3A3EA691E5E4_.wvu.PrintArea" localSheetId="18" hidden="1">'Other Taxes &amp; Duties'!$A$1:$F$16</definedName>
    <definedName name="Z_B0EE7D76_5806_4718_BDAD_3A3EA691E5E4_.wvu.PrintArea" localSheetId="4" hidden="1">'Sch-1'!$A$1:$P$35</definedName>
    <definedName name="Z_B0EE7D76_5806_4718_BDAD_3A3EA691E5E4_.wvu.PrintArea" localSheetId="5" hidden="1">'Sch-1 Dis'!$A$1:$H$32</definedName>
    <definedName name="Z_B0EE7D76_5806_4718_BDAD_3A3EA691E5E4_.wvu.PrintArea" localSheetId="6" hidden="1">'Sch-2'!$A$1:$K$29</definedName>
    <definedName name="Z_B0EE7D76_5806_4718_BDAD_3A3EA691E5E4_.wvu.PrintArea" localSheetId="7" hidden="1">'Sch-2 Dis'!$A$1:$G$24</definedName>
    <definedName name="Z_B0EE7D76_5806_4718_BDAD_3A3EA691E5E4_.wvu.PrintArea" localSheetId="8" hidden="1">'Sch-3 '!$A$1:$G$28</definedName>
    <definedName name="Z_B0EE7D76_5806_4718_BDAD_3A3EA691E5E4_.wvu.PrintArea" localSheetId="9" hidden="1">'Sch-4'!$A$1:$E$24</definedName>
    <definedName name="Z_B0EE7D76_5806_4718_BDAD_3A3EA691E5E4_.wvu.PrintArea" localSheetId="10" hidden="1">'Sch-4 Dis'!$A$1:$E$44</definedName>
    <definedName name="Z_B0EE7D76_5806_4718_BDAD_3A3EA691E5E4_.wvu.PrintArea" localSheetId="11" hidden="1">'Sch-5'!$A$1:$D$28</definedName>
    <definedName name="Z_B0EE7D76_5806_4718_BDAD_3A3EA691E5E4_.wvu.PrintArea" localSheetId="12" hidden="1">'Sch-5 After Discount'!$A$1:$D$32</definedName>
    <definedName name="Z_B0EE7D76_5806_4718_BDAD_3A3EA691E5E4_.wvu.PrintArea" localSheetId="13" hidden="1">'Sch-6'!$A$1:$J$25</definedName>
    <definedName name="Z_B0EE7D76_5806_4718_BDAD_3A3EA691E5E4_.wvu.PrintArea" localSheetId="14" hidden="1">'Sch-6 Dis'!$A$1:$F$28</definedName>
    <definedName name="Z_B0EE7D76_5806_4718_BDAD_3A3EA691E5E4_.wvu.PrintTitles" localSheetId="4" hidden="1">'Sch-1'!$15:$17</definedName>
    <definedName name="Z_B0EE7D76_5806_4718_BDAD_3A3EA691E5E4_.wvu.PrintTitles" localSheetId="5" hidden="1">'Sch-1 Dis'!$15:$17</definedName>
    <definedName name="Z_B0EE7D76_5806_4718_BDAD_3A3EA691E5E4_.wvu.PrintTitles" localSheetId="6" hidden="1">'Sch-2'!$13:$15</definedName>
    <definedName name="Z_B0EE7D76_5806_4718_BDAD_3A3EA691E5E4_.wvu.PrintTitles" localSheetId="7" hidden="1">'Sch-2 Dis'!$13:$15</definedName>
    <definedName name="Z_B0EE7D76_5806_4718_BDAD_3A3EA691E5E4_.wvu.PrintTitles" localSheetId="8" hidden="1">'Sch-3 '!$14:$16</definedName>
    <definedName name="Z_B0EE7D76_5806_4718_BDAD_3A3EA691E5E4_.wvu.PrintTitles" localSheetId="9" hidden="1">'Sch-4'!$3:$13</definedName>
    <definedName name="Z_B0EE7D76_5806_4718_BDAD_3A3EA691E5E4_.wvu.PrintTitles" localSheetId="10" hidden="1">'Sch-4 Dis'!$3:$13</definedName>
    <definedName name="Z_B0EE7D76_5806_4718_BDAD_3A3EA691E5E4_.wvu.PrintTitles" localSheetId="11" hidden="1">'Sch-5'!$3:$13</definedName>
    <definedName name="Z_B0EE7D76_5806_4718_BDAD_3A3EA691E5E4_.wvu.PrintTitles" localSheetId="12" hidden="1">'Sch-5 After Discount'!$3:$13</definedName>
    <definedName name="Z_B0EE7D76_5806_4718_BDAD_3A3EA691E5E4_.wvu.PrintTitles" localSheetId="13" hidden="1">'Sch-6'!$14:$14</definedName>
    <definedName name="Z_B0EE7D76_5806_4718_BDAD_3A3EA691E5E4_.wvu.PrintTitles" localSheetId="14" hidden="1">'Sch-6 Dis'!$14:$14</definedName>
    <definedName name="Z_B0EE7D76_5806_4718_BDAD_3A3EA691E5E4_.wvu.Rows" localSheetId="0" hidden="1">'Basic Data'!$11:$12</definedName>
    <definedName name="Z_B0EE7D76_5806_4718_BDAD_3A3EA691E5E4_.wvu.Rows" localSheetId="19" hidden="1">'Bid Form 2nd Envelope'!$23:$23</definedName>
    <definedName name="Z_B0EE7D76_5806_4718_BDAD_3A3EA691E5E4_.wvu.Rows" localSheetId="1" hidden="1">Cover!$7:$7,Cover!$10:$10</definedName>
    <definedName name="Z_B0EE7D76_5806_4718_BDAD_3A3EA691E5E4_.wvu.Rows" localSheetId="15" hidden="1">Discount!$21:$21,Discount!$27:$27</definedName>
    <definedName name="Z_B0EE7D76_5806_4718_BDAD_3A3EA691E5E4_.wvu.Rows" localSheetId="4" hidden="1">'Sch-1'!#REF!</definedName>
    <definedName name="Z_B0F6F7AE_35CF_4A52_BA2B_2299FEDC4B05_.wvu.Cols" localSheetId="3" hidden="1">'Name of Bidders'!$A:$A,'Name of Bidders'!$I:$K</definedName>
    <definedName name="Z_B0F6F7AE_35CF_4A52_BA2B_2299FEDC4B05_.wvu.PrintArea" localSheetId="3" hidden="1">'Name of Bidders'!$B$1:$D$31</definedName>
    <definedName name="Z_B1277D53_29D6_4226_81E2_084FB62977B6_.wvu.Cols" localSheetId="15" hidden="1">Discount!$I:$P</definedName>
    <definedName name="Z_B1277D53_29D6_4226_81E2_084FB62977B6_.wvu.Cols" localSheetId="4" hidden="1">'Sch-1'!$R:$V</definedName>
    <definedName name="Z_B1277D53_29D6_4226_81E2_084FB62977B6_.wvu.Cols" localSheetId="5" hidden="1">'Sch-1 Dis'!$K:$K</definedName>
    <definedName name="Z_B1277D53_29D6_4226_81E2_084FB62977B6_.wvu.Cols" localSheetId="6" hidden="1">'Sch-2'!$M:$N</definedName>
    <definedName name="Z_B1277D53_29D6_4226_81E2_084FB62977B6_.wvu.Cols" localSheetId="13" hidden="1">'Sch-6'!$L:$L</definedName>
    <definedName name="Z_B1277D53_29D6_4226_81E2_084FB62977B6_.wvu.PrintArea" localSheetId="19" hidden="1">'Bid Form 2nd Envelope'!$A$1:$F$52</definedName>
    <definedName name="Z_B1277D53_29D6_4226_81E2_084FB62977B6_.wvu.PrintArea" localSheetId="1" hidden="1">Cover!$B$1:$E$14</definedName>
    <definedName name="Z_B1277D53_29D6_4226_81E2_084FB62977B6_.wvu.PrintArea" localSheetId="15" hidden="1">Discount!$A$2:$G$43</definedName>
    <definedName name="Z_B1277D53_29D6_4226_81E2_084FB62977B6_.wvu.PrintArea" localSheetId="17" hidden="1">'Entry Tax'!$A$1:$E$16</definedName>
    <definedName name="Z_B1277D53_29D6_4226_81E2_084FB62977B6_.wvu.PrintArea" localSheetId="2" hidden="1">'Names of Bidder'!$B$1:$D$22</definedName>
    <definedName name="Z_B1277D53_29D6_4226_81E2_084FB62977B6_.wvu.PrintArea" localSheetId="16" hidden="1">Octroi!$A$1:$E$16</definedName>
    <definedName name="Z_B1277D53_29D6_4226_81E2_084FB62977B6_.wvu.PrintArea" localSheetId="18" hidden="1">'Other Taxes &amp; Duties'!$A$1:$F$16</definedName>
    <definedName name="Z_B1277D53_29D6_4226_81E2_084FB62977B6_.wvu.PrintArea" localSheetId="20" hidden="1">'Q &amp; C'!$A$1:$F$43</definedName>
    <definedName name="Z_B1277D53_29D6_4226_81E2_084FB62977B6_.wvu.PrintArea" localSheetId="4" hidden="1">'Sch-1'!$A$1:$P$35</definedName>
    <definedName name="Z_B1277D53_29D6_4226_81E2_084FB62977B6_.wvu.PrintArea" localSheetId="5" hidden="1">'Sch-1 Dis'!$A$1:$H$32</definedName>
    <definedName name="Z_B1277D53_29D6_4226_81E2_084FB62977B6_.wvu.PrintArea" localSheetId="6" hidden="1">'Sch-2'!$A$1:$K$29</definedName>
    <definedName name="Z_B1277D53_29D6_4226_81E2_084FB62977B6_.wvu.PrintArea" localSheetId="7" hidden="1">'Sch-2 Dis'!$A$1:$G$24</definedName>
    <definedName name="Z_B1277D53_29D6_4226_81E2_084FB62977B6_.wvu.PrintArea" localSheetId="8" hidden="1">'Sch-3 '!$A$1:$G$28</definedName>
    <definedName name="Z_B1277D53_29D6_4226_81E2_084FB62977B6_.wvu.PrintArea" localSheetId="9" hidden="1">'Sch-4'!$A$1:$E$24</definedName>
    <definedName name="Z_B1277D53_29D6_4226_81E2_084FB62977B6_.wvu.PrintArea" localSheetId="10" hidden="1">'Sch-4 Dis'!$A$1:$E$44</definedName>
    <definedName name="Z_B1277D53_29D6_4226_81E2_084FB62977B6_.wvu.PrintArea" localSheetId="11" hidden="1">'Sch-5'!$A$1:$D$28</definedName>
    <definedName name="Z_B1277D53_29D6_4226_81E2_084FB62977B6_.wvu.PrintArea" localSheetId="12" hidden="1">'Sch-5 After Discount'!$A$1:$D$32</definedName>
    <definedName name="Z_B1277D53_29D6_4226_81E2_084FB62977B6_.wvu.PrintArea" localSheetId="13" hidden="1">'Sch-6'!$A$1:$J$25</definedName>
    <definedName name="Z_B1277D53_29D6_4226_81E2_084FB62977B6_.wvu.PrintArea" localSheetId="14" hidden="1">'Sch-6 Dis'!$A$1:$F$28</definedName>
    <definedName name="Z_B1277D53_29D6_4226_81E2_084FB62977B6_.wvu.PrintArea" localSheetId="21" hidden="1">'T &amp; D'!$A$1:$E$12</definedName>
    <definedName name="Z_B1277D53_29D6_4226_81E2_084FB62977B6_.wvu.PrintTitles" localSheetId="4" hidden="1">'Sch-1'!$15:$17</definedName>
    <definedName name="Z_B1277D53_29D6_4226_81E2_084FB62977B6_.wvu.PrintTitles" localSheetId="5" hidden="1">'Sch-1 Dis'!$15:$17</definedName>
    <definedName name="Z_B1277D53_29D6_4226_81E2_084FB62977B6_.wvu.PrintTitles" localSheetId="6" hidden="1">'Sch-2'!$13:$15</definedName>
    <definedName name="Z_B1277D53_29D6_4226_81E2_084FB62977B6_.wvu.PrintTitles" localSheetId="7" hidden="1">'Sch-2 Dis'!$13:$15</definedName>
    <definedName name="Z_B1277D53_29D6_4226_81E2_084FB62977B6_.wvu.PrintTitles" localSheetId="8" hidden="1">'Sch-3 '!$14:$16</definedName>
    <definedName name="Z_B1277D53_29D6_4226_81E2_084FB62977B6_.wvu.PrintTitles" localSheetId="9" hidden="1">'Sch-4'!$3:$13</definedName>
    <definedName name="Z_B1277D53_29D6_4226_81E2_084FB62977B6_.wvu.PrintTitles" localSheetId="10" hidden="1">'Sch-4 Dis'!$3:$13</definedName>
    <definedName name="Z_B1277D53_29D6_4226_81E2_084FB62977B6_.wvu.PrintTitles" localSheetId="11" hidden="1">'Sch-5'!$3:$13</definedName>
    <definedName name="Z_B1277D53_29D6_4226_81E2_084FB62977B6_.wvu.PrintTitles" localSheetId="12" hidden="1">'Sch-5 After Discount'!$3:$13</definedName>
    <definedName name="Z_B1277D53_29D6_4226_81E2_084FB62977B6_.wvu.PrintTitles" localSheetId="13" hidden="1">'Sch-6'!$14:$14</definedName>
    <definedName name="Z_B1277D53_29D6_4226_81E2_084FB62977B6_.wvu.PrintTitles" localSheetId="14" hidden="1">'Sch-6 Dis'!$14:$14</definedName>
    <definedName name="Z_B1277D53_29D6_4226_81E2_084FB62977B6_.wvu.Rows" localSheetId="0" hidden="1">'Basic Data'!$11:$12</definedName>
    <definedName name="Z_B1277D53_29D6_4226_81E2_084FB62977B6_.wvu.Rows" localSheetId="19" hidden="1">'Bid Form 2nd Envelope'!$23:$23</definedName>
    <definedName name="Z_B1277D53_29D6_4226_81E2_084FB62977B6_.wvu.Rows" localSheetId="1" hidden="1">Cover!$7:$7,Cover!$10:$10</definedName>
    <definedName name="Z_B1277D53_29D6_4226_81E2_084FB62977B6_.wvu.Rows" localSheetId="15" hidden="1">Discount!$21:$21,Discount!$27:$27</definedName>
    <definedName name="Z_B1277D53_29D6_4226_81E2_084FB62977B6_.wvu.Rows" localSheetId="4" hidden="1">'Sch-1'!#REF!</definedName>
    <definedName name="Z_BAD55399_D87A_4ECF_9E7F_7FDC8D233D80_.wvu.Cols" localSheetId="3" hidden="1">'Name of Bidders'!$A:$A</definedName>
    <definedName name="Z_BAD55399_D87A_4ECF_9E7F_7FDC8D233D80_.wvu.PrintArea" localSheetId="3" hidden="1">'Name of Bidders'!$B$1:$E$29</definedName>
    <definedName name="Z_BD3A5D1A_ABE6_409F_8969_012A11DAB0E7_.wvu.Cols" localSheetId="3" hidden="1">'Name of Bidders'!$A:$A,'Name of Bidders'!$E:$N</definedName>
    <definedName name="Z_BD3A5D1A_ABE6_409F_8969_012A11DAB0E7_.wvu.PrintArea" localSheetId="3" hidden="1">'Name of Bidders'!$B$1:$D$31</definedName>
    <definedName name="Z_BD3A5D1A_ABE6_409F_8969_012A11DAB0E7_.wvu.Rows" localSheetId="3" hidden="1">'Name of Bidders'!$6:$6</definedName>
    <definedName name="Z_BE00177C_666B_4CCB_B6AF_EE8409A04F15_.wvu.Cols" localSheetId="15" hidden="1">Discount!$I:$O</definedName>
    <definedName name="Z_BE00177C_666B_4CCB_B6AF_EE8409A04F15_.wvu.Cols" localSheetId="4" hidden="1">'Sch-1'!$R:$V</definedName>
    <definedName name="Z_BE00177C_666B_4CCB_B6AF_EE8409A04F15_.wvu.Cols" localSheetId="5" hidden="1">'Sch-1 Dis'!$K:$K</definedName>
    <definedName name="Z_BE00177C_666B_4CCB_B6AF_EE8409A04F15_.wvu.Cols" localSheetId="6" hidden="1">'Sch-2'!$M:$N</definedName>
    <definedName name="Z_BE00177C_666B_4CCB_B6AF_EE8409A04F15_.wvu.Cols" localSheetId="8" hidden="1">'Sch-3 '!$H:$S</definedName>
    <definedName name="Z_BE00177C_666B_4CCB_B6AF_EE8409A04F15_.wvu.Cols" localSheetId="13" hidden="1">'Sch-6'!$L:$L</definedName>
    <definedName name="Z_BE00177C_666B_4CCB_B6AF_EE8409A04F15_.wvu.PrintArea" localSheetId="19" hidden="1">'Bid Form 2nd Envelope'!$A$1:$F$52</definedName>
    <definedName name="Z_BE00177C_666B_4CCB_B6AF_EE8409A04F15_.wvu.PrintArea" localSheetId="1" hidden="1">Cover!$B$1:$E$14</definedName>
    <definedName name="Z_BE00177C_666B_4CCB_B6AF_EE8409A04F15_.wvu.PrintArea" localSheetId="15" hidden="1">Discount!$A$2:$G$43</definedName>
    <definedName name="Z_BE00177C_666B_4CCB_B6AF_EE8409A04F15_.wvu.PrintArea" localSheetId="17" hidden="1">'Entry Tax'!$A$1:$E$16</definedName>
    <definedName name="Z_BE00177C_666B_4CCB_B6AF_EE8409A04F15_.wvu.PrintArea" localSheetId="2" hidden="1">'Names of Bidder'!$B$1:$D$22</definedName>
    <definedName name="Z_BE00177C_666B_4CCB_B6AF_EE8409A04F15_.wvu.PrintArea" localSheetId="16" hidden="1">Octroi!$A$1:$E$16</definedName>
    <definedName name="Z_BE00177C_666B_4CCB_B6AF_EE8409A04F15_.wvu.PrintArea" localSheetId="18" hidden="1">'Other Taxes &amp; Duties'!$A$1:$F$16</definedName>
    <definedName name="Z_BE00177C_666B_4CCB_B6AF_EE8409A04F15_.wvu.PrintArea" localSheetId="20" hidden="1">'Q &amp; C'!$A$1:$F$43</definedName>
    <definedName name="Z_BE00177C_666B_4CCB_B6AF_EE8409A04F15_.wvu.PrintArea" localSheetId="4" hidden="1">'Sch-1'!$A$1:$P$35</definedName>
    <definedName name="Z_BE00177C_666B_4CCB_B6AF_EE8409A04F15_.wvu.PrintArea" localSheetId="5" hidden="1">'Sch-1 Dis'!$A$1:$H$32</definedName>
    <definedName name="Z_BE00177C_666B_4CCB_B6AF_EE8409A04F15_.wvu.PrintArea" localSheetId="6" hidden="1">'Sch-2'!$A$1:$K$29</definedName>
    <definedName name="Z_BE00177C_666B_4CCB_B6AF_EE8409A04F15_.wvu.PrintArea" localSheetId="7" hidden="1">'Sch-2 Dis'!$A$1:$G$24</definedName>
    <definedName name="Z_BE00177C_666B_4CCB_B6AF_EE8409A04F15_.wvu.PrintArea" localSheetId="8" hidden="1">'Sch-3 '!$A$1:$G$28</definedName>
    <definedName name="Z_BE00177C_666B_4CCB_B6AF_EE8409A04F15_.wvu.PrintArea" localSheetId="9" hidden="1">'Sch-4'!$A$1:$E$24</definedName>
    <definedName name="Z_BE00177C_666B_4CCB_B6AF_EE8409A04F15_.wvu.PrintArea" localSheetId="10" hidden="1">'Sch-4 Dis'!$A$1:$E$44</definedName>
    <definedName name="Z_BE00177C_666B_4CCB_B6AF_EE8409A04F15_.wvu.PrintArea" localSheetId="11" hidden="1">'Sch-5'!$A$1:$D$28</definedName>
    <definedName name="Z_BE00177C_666B_4CCB_B6AF_EE8409A04F15_.wvu.PrintArea" localSheetId="12" hidden="1">'Sch-5 After Discount'!$A$1:$D$32</definedName>
    <definedName name="Z_BE00177C_666B_4CCB_B6AF_EE8409A04F15_.wvu.PrintArea" localSheetId="13" hidden="1">'Sch-6'!$A$1:$J$25</definedName>
    <definedName name="Z_BE00177C_666B_4CCB_B6AF_EE8409A04F15_.wvu.PrintArea" localSheetId="14" hidden="1">'Sch-6 Dis'!$A$1:$F$28</definedName>
    <definedName name="Z_BE00177C_666B_4CCB_B6AF_EE8409A04F15_.wvu.PrintArea" localSheetId="21" hidden="1">'T &amp; D'!$A$1:$E$12</definedName>
    <definedName name="Z_BE00177C_666B_4CCB_B6AF_EE8409A04F15_.wvu.PrintTitles" localSheetId="4" hidden="1">'Sch-1'!$15:$17</definedName>
    <definedName name="Z_BE00177C_666B_4CCB_B6AF_EE8409A04F15_.wvu.PrintTitles" localSheetId="5" hidden="1">'Sch-1 Dis'!$15:$17</definedName>
    <definedName name="Z_BE00177C_666B_4CCB_B6AF_EE8409A04F15_.wvu.PrintTitles" localSheetId="6" hidden="1">'Sch-2'!$13:$15</definedName>
    <definedName name="Z_BE00177C_666B_4CCB_B6AF_EE8409A04F15_.wvu.PrintTitles" localSheetId="7" hidden="1">'Sch-2 Dis'!$13:$15</definedName>
    <definedName name="Z_BE00177C_666B_4CCB_B6AF_EE8409A04F15_.wvu.PrintTitles" localSheetId="8" hidden="1">'Sch-3 '!$14:$16</definedName>
    <definedName name="Z_BE00177C_666B_4CCB_B6AF_EE8409A04F15_.wvu.PrintTitles" localSheetId="9" hidden="1">'Sch-4'!$3:$13</definedName>
    <definedName name="Z_BE00177C_666B_4CCB_B6AF_EE8409A04F15_.wvu.PrintTitles" localSheetId="10" hidden="1">'Sch-4 Dis'!$3:$13</definedName>
    <definedName name="Z_BE00177C_666B_4CCB_B6AF_EE8409A04F15_.wvu.PrintTitles" localSheetId="11" hidden="1">'Sch-5'!$3:$13</definedName>
    <definedName name="Z_BE00177C_666B_4CCB_B6AF_EE8409A04F15_.wvu.PrintTitles" localSheetId="12" hidden="1">'Sch-5 After Discount'!$3:$13</definedName>
    <definedName name="Z_BE00177C_666B_4CCB_B6AF_EE8409A04F15_.wvu.PrintTitles" localSheetId="13" hidden="1">'Sch-6'!$14:$14</definedName>
    <definedName name="Z_BE00177C_666B_4CCB_B6AF_EE8409A04F15_.wvu.PrintTitles" localSheetId="14" hidden="1">'Sch-6 Dis'!$14:$14</definedName>
    <definedName name="Z_BE00177C_666B_4CCB_B6AF_EE8409A04F15_.wvu.Rows" localSheetId="0" hidden="1">'Basic Data'!$11:$12</definedName>
    <definedName name="Z_BE00177C_666B_4CCB_B6AF_EE8409A04F15_.wvu.Rows" localSheetId="19" hidden="1">'Bid Form 2nd Envelope'!$23:$23</definedName>
    <definedName name="Z_BE00177C_666B_4CCB_B6AF_EE8409A04F15_.wvu.Rows" localSheetId="1" hidden="1">Cover!$7:$7,Cover!$10:$10</definedName>
    <definedName name="Z_BE00177C_666B_4CCB_B6AF_EE8409A04F15_.wvu.Rows" localSheetId="15" hidden="1">Discount!$19:$19,Discount!$21:$21,Discount!$25:$25,Discount!$27:$27,Discount!$29:$33</definedName>
    <definedName name="Z_BE00177C_666B_4CCB_B6AF_EE8409A04F15_.wvu.Rows" localSheetId="4" hidden="1">'Sch-1'!#REF!</definedName>
    <definedName name="Z_BE00177C_666B_4CCB_B6AF_EE8409A04F15_.wvu.Rows" localSheetId="13" hidden="1">'Sch-6'!#REF!,'Sch-6'!#REF!</definedName>
    <definedName name="Z_C2585D41_B874_4E75_8165_F55C0DD108E7_.wvu.Cols" localSheetId="3" hidden="1">'Name of Bidders'!$A:$A</definedName>
    <definedName name="Z_C2585D41_B874_4E75_8165_F55C0DD108E7_.wvu.PrintArea" localSheetId="3" hidden="1">'Name of Bidders'!$B$1:$E$29</definedName>
    <definedName name="Z_C39F923C_6CD3_45D8_86F8_6C4D806DDD7E_.wvu.Cols" localSheetId="15" hidden="1">Discount!$I:$P</definedName>
    <definedName name="Z_C39F923C_6CD3_45D8_86F8_6C4D806DDD7E_.wvu.Cols" localSheetId="4" hidden="1">'Sch-1'!$R:$V</definedName>
    <definedName name="Z_C39F923C_6CD3_45D8_86F8_6C4D806DDD7E_.wvu.Cols" localSheetId="5" hidden="1">'Sch-1 Dis'!$K:$K</definedName>
    <definedName name="Z_C39F923C_6CD3_45D8_86F8_6C4D806DDD7E_.wvu.Cols" localSheetId="6" hidden="1">'Sch-2'!$M:$N</definedName>
    <definedName name="Z_C39F923C_6CD3_45D8_86F8_6C4D806DDD7E_.wvu.Cols" localSheetId="13" hidden="1">'Sch-6'!$L:$L</definedName>
    <definedName name="Z_C39F923C_6CD3_45D8_86F8_6C4D806DDD7E_.wvu.PrintArea" localSheetId="19" hidden="1">'Bid Form 2nd Envelope'!$A$1:$F$52</definedName>
    <definedName name="Z_C39F923C_6CD3_45D8_86F8_6C4D806DDD7E_.wvu.PrintArea" localSheetId="1" hidden="1">Cover!$B$1:$E$14</definedName>
    <definedName name="Z_C39F923C_6CD3_45D8_86F8_6C4D806DDD7E_.wvu.PrintArea" localSheetId="15" hidden="1">Discount!$A$2:$G$43</definedName>
    <definedName name="Z_C39F923C_6CD3_45D8_86F8_6C4D806DDD7E_.wvu.PrintArea" localSheetId="17" hidden="1">'Entry Tax'!$A$1:$E$16</definedName>
    <definedName name="Z_C39F923C_6CD3_45D8_86F8_6C4D806DDD7E_.wvu.PrintArea" localSheetId="2" hidden="1">'Names of Bidder'!$B$1:$D$22</definedName>
    <definedName name="Z_C39F923C_6CD3_45D8_86F8_6C4D806DDD7E_.wvu.PrintArea" localSheetId="16" hidden="1">Octroi!$A$1:$E$16</definedName>
    <definedName name="Z_C39F923C_6CD3_45D8_86F8_6C4D806DDD7E_.wvu.PrintArea" localSheetId="18" hidden="1">'Other Taxes &amp; Duties'!$A$1:$F$16</definedName>
    <definedName name="Z_C39F923C_6CD3_45D8_86F8_6C4D806DDD7E_.wvu.PrintArea" localSheetId="20" hidden="1">'Q &amp; C'!$A$1:$F$43</definedName>
    <definedName name="Z_C39F923C_6CD3_45D8_86F8_6C4D806DDD7E_.wvu.PrintArea" localSheetId="4" hidden="1">'Sch-1'!$A$1:$P$35</definedName>
    <definedName name="Z_C39F923C_6CD3_45D8_86F8_6C4D806DDD7E_.wvu.PrintArea" localSheetId="5" hidden="1">'Sch-1 Dis'!$A$1:$H$32</definedName>
    <definedName name="Z_C39F923C_6CD3_45D8_86F8_6C4D806DDD7E_.wvu.PrintArea" localSheetId="6" hidden="1">'Sch-2'!$A$1:$K$29</definedName>
    <definedName name="Z_C39F923C_6CD3_45D8_86F8_6C4D806DDD7E_.wvu.PrintArea" localSheetId="7" hidden="1">'Sch-2 Dis'!$A$1:$G$24</definedName>
    <definedName name="Z_C39F923C_6CD3_45D8_86F8_6C4D806DDD7E_.wvu.PrintArea" localSheetId="8" hidden="1">'Sch-3 '!$A$1:$G$28</definedName>
    <definedName name="Z_C39F923C_6CD3_45D8_86F8_6C4D806DDD7E_.wvu.PrintArea" localSheetId="9" hidden="1">'Sch-4'!$A$1:$E$24</definedName>
    <definedName name="Z_C39F923C_6CD3_45D8_86F8_6C4D806DDD7E_.wvu.PrintArea" localSheetId="10" hidden="1">'Sch-4 Dis'!$A$1:$E$44</definedName>
    <definedName name="Z_C39F923C_6CD3_45D8_86F8_6C4D806DDD7E_.wvu.PrintArea" localSheetId="11" hidden="1">'Sch-5'!$A$1:$D$28</definedName>
    <definedName name="Z_C39F923C_6CD3_45D8_86F8_6C4D806DDD7E_.wvu.PrintArea" localSheetId="12" hidden="1">'Sch-5 After Discount'!$A$1:$D$32</definedName>
    <definedName name="Z_C39F923C_6CD3_45D8_86F8_6C4D806DDD7E_.wvu.PrintArea" localSheetId="13" hidden="1">'Sch-6'!$A$1:$J$25</definedName>
    <definedName name="Z_C39F923C_6CD3_45D8_86F8_6C4D806DDD7E_.wvu.PrintArea" localSheetId="14" hidden="1">'Sch-6 Dis'!$A$1:$F$28</definedName>
    <definedName name="Z_C39F923C_6CD3_45D8_86F8_6C4D806DDD7E_.wvu.PrintArea" localSheetId="21" hidden="1">'T &amp; D'!$A$1:$E$12</definedName>
    <definedName name="Z_C39F923C_6CD3_45D8_86F8_6C4D806DDD7E_.wvu.PrintTitles" localSheetId="4" hidden="1">'Sch-1'!$15:$17</definedName>
    <definedName name="Z_C39F923C_6CD3_45D8_86F8_6C4D806DDD7E_.wvu.PrintTitles" localSheetId="5" hidden="1">'Sch-1 Dis'!$15:$17</definedName>
    <definedName name="Z_C39F923C_6CD3_45D8_86F8_6C4D806DDD7E_.wvu.PrintTitles" localSheetId="6" hidden="1">'Sch-2'!$13:$15</definedName>
    <definedName name="Z_C39F923C_6CD3_45D8_86F8_6C4D806DDD7E_.wvu.PrintTitles" localSheetId="7" hidden="1">'Sch-2 Dis'!$13:$15</definedName>
    <definedName name="Z_C39F923C_6CD3_45D8_86F8_6C4D806DDD7E_.wvu.PrintTitles" localSheetId="8" hidden="1">'Sch-3 '!$14:$16</definedName>
    <definedName name="Z_C39F923C_6CD3_45D8_86F8_6C4D806DDD7E_.wvu.PrintTitles" localSheetId="9" hidden="1">'Sch-4'!$3:$13</definedName>
    <definedName name="Z_C39F923C_6CD3_45D8_86F8_6C4D806DDD7E_.wvu.PrintTitles" localSheetId="10" hidden="1">'Sch-4 Dis'!$3:$13</definedName>
    <definedName name="Z_C39F923C_6CD3_45D8_86F8_6C4D806DDD7E_.wvu.PrintTitles" localSheetId="11" hidden="1">'Sch-5'!$3:$13</definedName>
    <definedName name="Z_C39F923C_6CD3_45D8_86F8_6C4D806DDD7E_.wvu.PrintTitles" localSheetId="12" hidden="1">'Sch-5 After Discount'!$3:$13</definedName>
    <definedName name="Z_C39F923C_6CD3_45D8_86F8_6C4D806DDD7E_.wvu.PrintTitles" localSheetId="13" hidden="1">'Sch-6'!$14:$14</definedName>
    <definedName name="Z_C39F923C_6CD3_45D8_86F8_6C4D806DDD7E_.wvu.PrintTitles" localSheetId="14" hidden="1">'Sch-6 Dis'!$14:$14</definedName>
    <definedName name="Z_C39F923C_6CD3_45D8_86F8_6C4D806DDD7E_.wvu.Rows" localSheetId="0" hidden="1">'Basic Data'!$11:$12</definedName>
    <definedName name="Z_C39F923C_6CD3_45D8_86F8_6C4D806DDD7E_.wvu.Rows" localSheetId="19" hidden="1">'Bid Form 2nd Envelope'!$23:$23</definedName>
    <definedName name="Z_C39F923C_6CD3_45D8_86F8_6C4D806DDD7E_.wvu.Rows" localSheetId="1" hidden="1">Cover!$7:$7,Cover!$10:$10</definedName>
    <definedName name="Z_C39F923C_6CD3_45D8_86F8_6C4D806DDD7E_.wvu.Rows" localSheetId="15" hidden="1">Discount!$21:$21,Discount!$27:$27</definedName>
    <definedName name="Z_C39F923C_6CD3_45D8_86F8_6C4D806DDD7E_.wvu.Rows" localSheetId="4" hidden="1">'Sch-1'!#REF!</definedName>
    <definedName name="Z_CD4CA1A8_824A_452F_BDBA_32A47C1B3013_.wvu.Cols" localSheetId="3" hidden="1">'Name of Bidders'!$A:$A</definedName>
    <definedName name="Z_CD4CA1A8_824A_452F_BDBA_32A47C1B3013_.wvu.PrintArea" localSheetId="3" hidden="1">'Name of Bidders'!$B$1:$E$29</definedName>
    <definedName name="Z_D39E83F3_4061_47C5_8153_10B7C21D208A_.wvu.Cols" localSheetId="15" hidden="1">Discount!$I:$O</definedName>
    <definedName name="Z_D39E83F3_4061_47C5_8153_10B7C21D208A_.wvu.Cols" localSheetId="4" hidden="1">'Sch-1'!#REF!,'Sch-1'!$R:$V</definedName>
    <definedName name="Z_D39E83F3_4061_47C5_8153_10B7C21D208A_.wvu.Cols" localSheetId="5" hidden="1">'Sch-1 Dis'!$K:$K</definedName>
    <definedName name="Z_D39E83F3_4061_47C5_8153_10B7C21D208A_.wvu.Cols" localSheetId="6" hidden="1">'Sch-2'!$E:$E,'Sch-2'!$M:$N</definedName>
    <definedName name="Z_D39E83F3_4061_47C5_8153_10B7C21D208A_.wvu.Cols" localSheetId="8" hidden="1">'Sch-3 '!$H:$S</definedName>
    <definedName name="Z_D39E83F3_4061_47C5_8153_10B7C21D208A_.wvu.Cols" localSheetId="13" hidden="1">'Sch-6'!$L:$L</definedName>
    <definedName name="Z_D39E83F3_4061_47C5_8153_10B7C21D208A_.wvu.PrintArea" localSheetId="19" hidden="1">'Bid Form 2nd Envelope'!$A$1:$F$52</definedName>
    <definedName name="Z_D39E83F3_4061_47C5_8153_10B7C21D208A_.wvu.PrintArea" localSheetId="1" hidden="1">Cover!$B$1:$E$14</definedName>
    <definedName name="Z_D39E83F3_4061_47C5_8153_10B7C21D208A_.wvu.PrintArea" localSheetId="15" hidden="1">Discount!$A$2:$G$43</definedName>
    <definedName name="Z_D39E83F3_4061_47C5_8153_10B7C21D208A_.wvu.PrintArea" localSheetId="17" hidden="1">'Entry Tax'!$A$1:$E$16</definedName>
    <definedName name="Z_D39E83F3_4061_47C5_8153_10B7C21D208A_.wvu.PrintArea" localSheetId="2" hidden="1">'Names of Bidder'!$B$1:$D$22</definedName>
    <definedName name="Z_D39E83F3_4061_47C5_8153_10B7C21D208A_.wvu.PrintArea" localSheetId="16" hidden="1">Octroi!$A$1:$E$16</definedName>
    <definedName name="Z_D39E83F3_4061_47C5_8153_10B7C21D208A_.wvu.PrintArea" localSheetId="18" hidden="1">'Other Taxes &amp; Duties'!$A$1:$F$16</definedName>
    <definedName name="Z_D39E83F3_4061_47C5_8153_10B7C21D208A_.wvu.PrintArea" localSheetId="20" hidden="1">'Q &amp; C'!$A$1:$F$43</definedName>
    <definedName name="Z_D39E83F3_4061_47C5_8153_10B7C21D208A_.wvu.PrintArea" localSheetId="4" hidden="1">'Sch-1'!$A$1:$P$33</definedName>
    <definedName name="Z_D39E83F3_4061_47C5_8153_10B7C21D208A_.wvu.PrintArea" localSheetId="5" hidden="1">'Sch-1 Dis'!$A$1:$H$32</definedName>
    <definedName name="Z_D39E83F3_4061_47C5_8153_10B7C21D208A_.wvu.PrintArea" localSheetId="6" hidden="1">'Sch-2'!$A$1:$K$29</definedName>
    <definedName name="Z_D39E83F3_4061_47C5_8153_10B7C21D208A_.wvu.PrintArea" localSheetId="7" hidden="1">'Sch-2 Dis'!$A$1:$G$24</definedName>
    <definedName name="Z_D39E83F3_4061_47C5_8153_10B7C21D208A_.wvu.PrintArea" localSheetId="8" hidden="1">'Sch-3 '!$A$1:$G$28</definedName>
    <definedName name="Z_D39E83F3_4061_47C5_8153_10B7C21D208A_.wvu.PrintArea" localSheetId="9" hidden="1">'Sch-4'!$A$1:$E$24</definedName>
    <definedName name="Z_D39E83F3_4061_47C5_8153_10B7C21D208A_.wvu.PrintArea" localSheetId="10" hidden="1">'Sch-4 Dis'!$A$1:$E$44</definedName>
    <definedName name="Z_D39E83F3_4061_47C5_8153_10B7C21D208A_.wvu.PrintArea" localSheetId="11" hidden="1">'Sch-5'!$A$1:$D$27</definedName>
    <definedName name="Z_D39E83F3_4061_47C5_8153_10B7C21D208A_.wvu.PrintArea" localSheetId="12" hidden="1">'Sch-5 After Discount'!$A$1:$D$32</definedName>
    <definedName name="Z_D39E83F3_4061_47C5_8153_10B7C21D208A_.wvu.PrintArea" localSheetId="13" hidden="1">'Sch-6'!$A$1:$J$25</definedName>
    <definedName name="Z_D39E83F3_4061_47C5_8153_10B7C21D208A_.wvu.PrintArea" localSheetId="14" hidden="1">'Sch-6 Dis'!$A$1:$F$28</definedName>
    <definedName name="Z_D39E83F3_4061_47C5_8153_10B7C21D208A_.wvu.PrintArea" localSheetId="21" hidden="1">'T &amp; D'!$A$1:$E$12</definedName>
    <definedName name="Z_D39E83F3_4061_47C5_8153_10B7C21D208A_.wvu.PrintTitles" localSheetId="4" hidden="1">'Sch-1'!$15:$17</definedName>
    <definedName name="Z_D39E83F3_4061_47C5_8153_10B7C21D208A_.wvu.PrintTitles" localSheetId="5" hidden="1">'Sch-1 Dis'!$15:$17</definedName>
    <definedName name="Z_D39E83F3_4061_47C5_8153_10B7C21D208A_.wvu.PrintTitles" localSheetId="6" hidden="1">'Sch-2'!$13:$15</definedName>
    <definedName name="Z_D39E83F3_4061_47C5_8153_10B7C21D208A_.wvu.PrintTitles" localSheetId="7" hidden="1">'Sch-2 Dis'!$13:$15</definedName>
    <definedName name="Z_D39E83F3_4061_47C5_8153_10B7C21D208A_.wvu.PrintTitles" localSheetId="8" hidden="1">'Sch-3 '!$14:$16</definedName>
    <definedName name="Z_D39E83F3_4061_47C5_8153_10B7C21D208A_.wvu.PrintTitles" localSheetId="9" hidden="1">'Sch-4'!$3:$13</definedName>
    <definedName name="Z_D39E83F3_4061_47C5_8153_10B7C21D208A_.wvu.PrintTitles" localSheetId="10" hidden="1">'Sch-4 Dis'!$3:$13</definedName>
    <definedName name="Z_D39E83F3_4061_47C5_8153_10B7C21D208A_.wvu.PrintTitles" localSheetId="11" hidden="1">'Sch-5'!$3:$13</definedName>
    <definedName name="Z_D39E83F3_4061_47C5_8153_10B7C21D208A_.wvu.PrintTitles" localSheetId="12" hidden="1">'Sch-5 After Discount'!$3:$13</definedName>
    <definedName name="Z_D39E83F3_4061_47C5_8153_10B7C21D208A_.wvu.PrintTitles" localSheetId="13" hidden="1">'Sch-6'!$14:$14</definedName>
    <definedName name="Z_D39E83F3_4061_47C5_8153_10B7C21D208A_.wvu.PrintTitles" localSheetId="14" hidden="1">'Sch-6 Dis'!$14:$14</definedName>
    <definedName name="Z_D39E83F3_4061_47C5_8153_10B7C21D208A_.wvu.Rows" localSheetId="0" hidden="1">'Basic Data'!$11:$12</definedName>
    <definedName name="Z_D39E83F3_4061_47C5_8153_10B7C21D208A_.wvu.Rows" localSheetId="19" hidden="1">'Bid Form 2nd Envelope'!$23:$23</definedName>
    <definedName name="Z_D39E83F3_4061_47C5_8153_10B7C21D208A_.wvu.Rows" localSheetId="1" hidden="1">Cover!$7:$7,Cover!$10:$10</definedName>
    <definedName name="Z_D39E83F3_4061_47C5_8153_10B7C21D208A_.wvu.Rows" localSheetId="15" hidden="1">Discount!$19:$19,Discount!$21:$21,Discount!$25:$25,Discount!$27:$27</definedName>
    <definedName name="Z_D39E83F3_4061_47C5_8153_10B7C21D208A_.wvu.Rows" localSheetId="13" hidden="1">'Sch-6'!#REF!</definedName>
    <definedName name="Z_D545044E_B7FF_408B_A291_2187C526EC3D_.wvu.Cols" localSheetId="15" hidden="1">Discount!$I:$O</definedName>
    <definedName name="Z_D545044E_B7FF_408B_A291_2187C526EC3D_.wvu.Cols" localSheetId="3" hidden="1">'Name of Bidders'!$A:$A,'Name of Bidders'!$I:$I</definedName>
    <definedName name="Z_D545044E_B7FF_408B_A291_2187C526EC3D_.wvu.Cols" localSheetId="4" hidden="1">'Sch-1'!$P:$P,'Sch-1'!$S:$S,'Sch-1'!$U:$W</definedName>
    <definedName name="Z_D545044E_B7FF_408B_A291_2187C526EC3D_.wvu.Cols" localSheetId="5" hidden="1">'Sch-1 Dis'!$K:$K</definedName>
    <definedName name="Z_D545044E_B7FF_408B_A291_2187C526EC3D_.wvu.Cols" localSheetId="6" hidden="1">'Sch-2'!$M:$N</definedName>
    <definedName name="Z_D545044E_B7FF_408B_A291_2187C526EC3D_.wvu.Cols" localSheetId="8" hidden="1">'Sch-3 '!$H:$S</definedName>
    <definedName name="Z_D545044E_B7FF_408B_A291_2187C526EC3D_.wvu.Cols" localSheetId="9" hidden="1">'Sch-4'!$F:$K</definedName>
    <definedName name="Z_D545044E_B7FF_408B_A291_2187C526EC3D_.wvu.Cols" localSheetId="13" hidden="1">'Sch-6'!$E:$E,'Sch-6'!$L:$L,'Sch-6'!$O:$R</definedName>
    <definedName name="Z_D545044E_B7FF_408B_A291_2187C526EC3D_.wvu.FilterData" localSheetId="3" hidden="1">'Name of Bidders'!$B$8:$D$13</definedName>
    <definedName name="Z_D545044E_B7FF_408B_A291_2187C526EC3D_.wvu.PrintArea" localSheetId="19" hidden="1">'Bid Form 2nd Envelope'!$A$1:$F$52</definedName>
    <definedName name="Z_D545044E_B7FF_408B_A291_2187C526EC3D_.wvu.PrintArea" localSheetId="1" hidden="1">Cover!$B$1:$E$14</definedName>
    <definedName name="Z_D545044E_B7FF_408B_A291_2187C526EC3D_.wvu.PrintArea" localSheetId="15" hidden="1">Discount!$A$2:$G$42</definedName>
    <definedName name="Z_D545044E_B7FF_408B_A291_2187C526EC3D_.wvu.PrintArea" localSheetId="17" hidden="1">'Entry Tax'!$A$1:$E$16</definedName>
    <definedName name="Z_D545044E_B7FF_408B_A291_2187C526EC3D_.wvu.PrintArea" localSheetId="3" hidden="1">'Name of Bidders'!$B$1:$D$31</definedName>
    <definedName name="Z_D545044E_B7FF_408B_A291_2187C526EC3D_.wvu.PrintArea" localSheetId="2" hidden="1">'Names of Bidder'!$B$1:$D$22</definedName>
    <definedName name="Z_D545044E_B7FF_408B_A291_2187C526EC3D_.wvu.PrintArea" localSheetId="16" hidden="1">Octroi!$A$1:$E$16</definedName>
    <definedName name="Z_D545044E_B7FF_408B_A291_2187C526EC3D_.wvu.PrintArea" localSheetId="18" hidden="1">'Other Taxes &amp; Duties'!$A$1:$F$16</definedName>
    <definedName name="Z_D545044E_B7FF_408B_A291_2187C526EC3D_.wvu.PrintArea" localSheetId="20" hidden="1">'Q &amp; C'!$A$1:$F$43</definedName>
    <definedName name="Z_D545044E_B7FF_408B_A291_2187C526EC3D_.wvu.PrintArea" localSheetId="4" hidden="1">'Sch-1'!$A$1:$O$33</definedName>
    <definedName name="Z_D545044E_B7FF_408B_A291_2187C526EC3D_.wvu.PrintArea" localSheetId="5" hidden="1">'Sch-1 Dis'!$A$1:$H$32</definedName>
    <definedName name="Z_D545044E_B7FF_408B_A291_2187C526EC3D_.wvu.PrintArea" localSheetId="6" hidden="1">'Sch-2'!$A$1:$K$26</definedName>
    <definedName name="Z_D545044E_B7FF_408B_A291_2187C526EC3D_.wvu.PrintArea" localSheetId="7" hidden="1">'Sch-2 Dis'!$A$1:$G$24</definedName>
    <definedName name="Z_D545044E_B7FF_408B_A291_2187C526EC3D_.wvu.PrintArea" localSheetId="8" hidden="1">'Sch-3 '!$A$1:$G$26</definedName>
    <definedName name="Z_D545044E_B7FF_408B_A291_2187C526EC3D_.wvu.PrintArea" localSheetId="9" hidden="1">'Sch-4'!$A$1:$E$23</definedName>
    <definedName name="Z_D545044E_B7FF_408B_A291_2187C526EC3D_.wvu.PrintArea" localSheetId="10" hidden="1">'Sch-4 Dis'!$A$1:$E$44</definedName>
    <definedName name="Z_D545044E_B7FF_408B_A291_2187C526EC3D_.wvu.PrintArea" localSheetId="11" hidden="1">'Sch-5'!$A$1:$D$27</definedName>
    <definedName name="Z_D545044E_B7FF_408B_A291_2187C526EC3D_.wvu.PrintArea" localSheetId="12" hidden="1">'Sch-5 After Discount'!$A$1:$D$29</definedName>
    <definedName name="Z_D545044E_B7FF_408B_A291_2187C526EC3D_.wvu.PrintArea" localSheetId="13" hidden="1">'Sch-6'!$A$1:$J$24</definedName>
    <definedName name="Z_D545044E_B7FF_408B_A291_2187C526EC3D_.wvu.PrintArea" localSheetId="14" hidden="1">'Sch-6 Dis'!$A$1:$F$28</definedName>
    <definedName name="Z_D545044E_B7FF_408B_A291_2187C526EC3D_.wvu.PrintArea" localSheetId="21" hidden="1">'T &amp; D'!$A$1:$E$12</definedName>
    <definedName name="Z_D545044E_B7FF_408B_A291_2187C526EC3D_.wvu.PrintTitles" localSheetId="4" hidden="1">'Sch-1'!$15:$17</definedName>
    <definedName name="Z_D545044E_B7FF_408B_A291_2187C526EC3D_.wvu.PrintTitles" localSheetId="5" hidden="1">'Sch-1 Dis'!$15:$17</definedName>
    <definedName name="Z_D545044E_B7FF_408B_A291_2187C526EC3D_.wvu.PrintTitles" localSheetId="6" hidden="1">'Sch-2'!$13:$15</definedName>
    <definedName name="Z_D545044E_B7FF_408B_A291_2187C526EC3D_.wvu.PrintTitles" localSheetId="7" hidden="1">'Sch-2 Dis'!$13:$15</definedName>
    <definedName name="Z_D545044E_B7FF_408B_A291_2187C526EC3D_.wvu.PrintTitles" localSheetId="8" hidden="1">'Sch-3 '!$14:$16</definedName>
    <definedName name="Z_D545044E_B7FF_408B_A291_2187C526EC3D_.wvu.PrintTitles" localSheetId="9" hidden="1">'Sch-4'!$3:$13</definedName>
    <definedName name="Z_D545044E_B7FF_408B_A291_2187C526EC3D_.wvu.PrintTitles" localSheetId="10" hidden="1">'Sch-4 Dis'!$3:$13</definedName>
    <definedName name="Z_D545044E_B7FF_408B_A291_2187C526EC3D_.wvu.PrintTitles" localSheetId="11" hidden="1">'Sch-5'!$3:$13</definedName>
    <definedName name="Z_D545044E_B7FF_408B_A291_2187C526EC3D_.wvu.PrintTitles" localSheetId="12" hidden="1">'Sch-5 After Discount'!$3:$13</definedName>
    <definedName name="Z_D545044E_B7FF_408B_A291_2187C526EC3D_.wvu.PrintTitles" localSheetId="13" hidden="1">'Sch-6'!$14:$14</definedName>
    <definedName name="Z_D545044E_B7FF_408B_A291_2187C526EC3D_.wvu.PrintTitles" localSheetId="14" hidden="1">'Sch-6 Dis'!$14:$14</definedName>
    <definedName name="Z_D545044E_B7FF_408B_A291_2187C526EC3D_.wvu.Rows" localSheetId="0" hidden="1">'Basic Data'!$11:$12</definedName>
    <definedName name="Z_D545044E_B7FF_408B_A291_2187C526EC3D_.wvu.Rows" localSheetId="19" hidden="1">'Bid Form 2nd Envelope'!$23:$23,'Bid Form 2nd Envelope'!$34:$34</definedName>
    <definedName name="Z_D545044E_B7FF_408B_A291_2187C526EC3D_.wvu.Rows" localSheetId="1" hidden="1">Cover!$7:$7,Cover!$10:$10</definedName>
    <definedName name="Z_D545044E_B7FF_408B_A291_2187C526EC3D_.wvu.Rows" localSheetId="15" hidden="1">Discount!$19:$19,Discount!$21:$21,Discount!$25:$25,Discount!$27:$27,Discount!$29:$33</definedName>
    <definedName name="Z_D545044E_B7FF_408B_A291_2187C526EC3D_.wvu.Rows" localSheetId="3" hidden="1">'Name of Bidders'!$6:$6</definedName>
    <definedName name="Z_D545044E_B7FF_408B_A291_2187C526EC3D_.wvu.Rows" localSheetId="2" hidden="1">'Names of Bidder'!$6:$6</definedName>
    <definedName name="Z_D545044E_B7FF_408B_A291_2187C526EC3D_.wvu.Rows" localSheetId="4" hidden="1">'Sch-1'!$35:$40</definedName>
    <definedName name="Z_D545044E_B7FF_408B_A291_2187C526EC3D_.wvu.Rows" localSheetId="13" hidden="1">'Sch-6'!$17:$22</definedName>
    <definedName name="Z_D746C519_1650_47E9_B563_EAC91382C9E5_.wvu.Cols" localSheetId="3" hidden="1">'Name of Bidders'!$A:$A</definedName>
    <definedName name="Z_D746C519_1650_47E9_B563_EAC91382C9E5_.wvu.PrintArea" localSheetId="3" hidden="1">'Name of Bidders'!$B$1:$E$29</definedName>
    <definedName name="Z_D963BE1A_1920_4E18_8F54_07F354CCE224_.wvu.Cols" localSheetId="15" hidden="1">Discount!$I:$O</definedName>
    <definedName name="Z_D963BE1A_1920_4E18_8F54_07F354CCE224_.wvu.Cols" localSheetId="4" hidden="1">'Sch-1'!$R:$V</definedName>
    <definedName name="Z_D963BE1A_1920_4E18_8F54_07F354CCE224_.wvu.Cols" localSheetId="5" hidden="1">'Sch-1 Dis'!$K:$K</definedName>
    <definedName name="Z_D963BE1A_1920_4E18_8F54_07F354CCE224_.wvu.Cols" localSheetId="6" hidden="1">'Sch-2'!$M:$N</definedName>
    <definedName name="Z_D963BE1A_1920_4E18_8F54_07F354CCE224_.wvu.Cols" localSheetId="8" hidden="1">'Sch-3 '!$H:$S</definedName>
    <definedName name="Z_D963BE1A_1920_4E18_8F54_07F354CCE224_.wvu.Cols" localSheetId="13" hidden="1">'Sch-6'!$E:$E,'Sch-6'!$L:$L</definedName>
    <definedName name="Z_D963BE1A_1920_4E18_8F54_07F354CCE224_.wvu.PrintArea" localSheetId="19" hidden="1">'Bid Form 2nd Envelope'!$A$1:$F$52</definedName>
    <definedName name="Z_D963BE1A_1920_4E18_8F54_07F354CCE224_.wvu.PrintArea" localSheetId="1" hidden="1">Cover!$B$1:$E$14</definedName>
    <definedName name="Z_D963BE1A_1920_4E18_8F54_07F354CCE224_.wvu.PrintArea" localSheetId="15" hidden="1">Discount!$A$2:$G$43</definedName>
    <definedName name="Z_D963BE1A_1920_4E18_8F54_07F354CCE224_.wvu.PrintArea" localSheetId="17" hidden="1">'Entry Tax'!$A$1:$E$16</definedName>
    <definedName name="Z_D963BE1A_1920_4E18_8F54_07F354CCE224_.wvu.PrintArea" localSheetId="2" hidden="1">'Names of Bidder'!$B$1:$D$22</definedName>
    <definedName name="Z_D963BE1A_1920_4E18_8F54_07F354CCE224_.wvu.PrintArea" localSheetId="16" hidden="1">Octroi!$A$1:$E$16</definedName>
    <definedName name="Z_D963BE1A_1920_4E18_8F54_07F354CCE224_.wvu.PrintArea" localSheetId="18" hidden="1">'Other Taxes &amp; Duties'!$A$1:$F$16</definedName>
    <definedName name="Z_D963BE1A_1920_4E18_8F54_07F354CCE224_.wvu.PrintArea" localSheetId="20" hidden="1">'Q &amp; C'!$A$1:$F$43</definedName>
    <definedName name="Z_D963BE1A_1920_4E18_8F54_07F354CCE224_.wvu.PrintArea" localSheetId="4" hidden="1">'Sch-1'!$A$1:$P$33</definedName>
    <definedName name="Z_D963BE1A_1920_4E18_8F54_07F354CCE224_.wvu.PrintArea" localSheetId="5" hidden="1">'Sch-1 Dis'!$A$1:$H$32</definedName>
    <definedName name="Z_D963BE1A_1920_4E18_8F54_07F354CCE224_.wvu.PrintArea" localSheetId="6" hidden="1">'Sch-2'!$A$1:$K$29</definedName>
    <definedName name="Z_D963BE1A_1920_4E18_8F54_07F354CCE224_.wvu.PrintArea" localSheetId="7" hidden="1">'Sch-2 Dis'!$A$1:$G$24</definedName>
    <definedName name="Z_D963BE1A_1920_4E18_8F54_07F354CCE224_.wvu.PrintArea" localSheetId="8" hidden="1">'Sch-3 '!$A$1:$G$28</definedName>
    <definedName name="Z_D963BE1A_1920_4E18_8F54_07F354CCE224_.wvu.PrintArea" localSheetId="9" hidden="1">'Sch-4'!$A$1:$E$24</definedName>
    <definedName name="Z_D963BE1A_1920_4E18_8F54_07F354CCE224_.wvu.PrintArea" localSheetId="10" hidden="1">'Sch-4 Dis'!$A$1:$E$44</definedName>
    <definedName name="Z_D963BE1A_1920_4E18_8F54_07F354CCE224_.wvu.PrintArea" localSheetId="11" hidden="1">'Sch-5'!$A$1:$D$27</definedName>
    <definedName name="Z_D963BE1A_1920_4E18_8F54_07F354CCE224_.wvu.PrintArea" localSheetId="12" hidden="1">'Sch-5 After Discount'!$A$1:$D$32</definedName>
    <definedName name="Z_D963BE1A_1920_4E18_8F54_07F354CCE224_.wvu.PrintArea" localSheetId="13" hidden="1">'Sch-6'!$A$1:$J$25</definedName>
    <definedName name="Z_D963BE1A_1920_4E18_8F54_07F354CCE224_.wvu.PrintArea" localSheetId="14" hidden="1">'Sch-6 Dis'!$A$1:$F$28</definedName>
    <definedName name="Z_D963BE1A_1920_4E18_8F54_07F354CCE224_.wvu.PrintArea" localSheetId="21" hidden="1">'T &amp; D'!$A$1:$E$12</definedName>
    <definedName name="Z_D963BE1A_1920_4E18_8F54_07F354CCE224_.wvu.PrintTitles" localSheetId="4" hidden="1">'Sch-1'!$15:$17</definedName>
    <definedName name="Z_D963BE1A_1920_4E18_8F54_07F354CCE224_.wvu.PrintTitles" localSheetId="5" hidden="1">'Sch-1 Dis'!$15:$17</definedName>
    <definedName name="Z_D963BE1A_1920_4E18_8F54_07F354CCE224_.wvu.PrintTitles" localSheetId="6" hidden="1">'Sch-2'!$13:$15</definedName>
    <definedName name="Z_D963BE1A_1920_4E18_8F54_07F354CCE224_.wvu.PrintTitles" localSheetId="7" hidden="1">'Sch-2 Dis'!$13:$15</definedName>
    <definedName name="Z_D963BE1A_1920_4E18_8F54_07F354CCE224_.wvu.PrintTitles" localSheetId="8" hidden="1">'Sch-3 '!$14:$16</definedName>
    <definedName name="Z_D963BE1A_1920_4E18_8F54_07F354CCE224_.wvu.PrintTitles" localSheetId="9" hidden="1">'Sch-4'!$3:$13</definedName>
    <definedName name="Z_D963BE1A_1920_4E18_8F54_07F354CCE224_.wvu.PrintTitles" localSheetId="10" hidden="1">'Sch-4 Dis'!$3:$13</definedName>
    <definedName name="Z_D963BE1A_1920_4E18_8F54_07F354CCE224_.wvu.PrintTitles" localSheetId="11" hidden="1">'Sch-5'!$3:$13</definedName>
    <definedName name="Z_D963BE1A_1920_4E18_8F54_07F354CCE224_.wvu.PrintTitles" localSheetId="12" hidden="1">'Sch-5 After Discount'!$3:$13</definedName>
    <definedName name="Z_D963BE1A_1920_4E18_8F54_07F354CCE224_.wvu.PrintTitles" localSheetId="13" hidden="1">'Sch-6'!$14:$14</definedName>
    <definedName name="Z_D963BE1A_1920_4E18_8F54_07F354CCE224_.wvu.PrintTitles" localSheetId="14" hidden="1">'Sch-6 Dis'!$14:$14</definedName>
    <definedName name="Z_D963BE1A_1920_4E18_8F54_07F354CCE224_.wvu.Rows" localSheetId="0" hidden="1">'Basic Data'!$11:$12</definedName>
    <definedName name="Z_D963BE1A_1920_4E18_8F54_07F354CCE224_.wvu.Rows" localSheetId="19" hidden="1">'Bid Form 2nd Envelope'!$23:$23</definedName>
    <definedName name="Z_D963BE1A_1920_4E18_8F54_07F354CCE224_.wvu.Rows" localSheetId="1" hidden="1">Cover!$7:$7,Cover!$10:$10</definedName>
    <definedName name="Z_D963BE1A_1920_4E18_8F54_07F354CCE224_.wvu.Rows" localSheetId="15" hidden="1">Discount!$19:$19,Discount!$21:$21,Discount!$25:$25,Discount!$27:$27,Discount!$29:$33</definedName>
    <definedName name="Z_D963BE1A_1920_4E18_8F54_07F354CCE224_.wvu.Rows" localSheetId="2" hidden="1">'Names of Bidder'!$6:$6</definedName>
    <definedName name="Z_D963BE1A_1920_4E18_8F54_07F354CCE224_.wvu.Rows" localSheetId="13" hidden="1">'Sch-6'!$17:$22</definedName>
    <definedName name="Z_E95B21C1_D936_4435_AF6F_90CF0B6A7506_.wvu.Cols" localSheetId="15" hidden="1">Discount!$I:$P</definedName>
    <definedName name="Z_E95B21C1_D936_4435_AF6F_90CF0B6A7506_.wvu.Cols" localSheetId="4" hidden="1">'Sch-1'!$R:$V</definedName>
    <definedName name="Z_E95B21C1_D936_4435_AF6F_90CF0B6A7506_.wvu.Cols" localSheetId="5" hidden="1">'Sch-1 Dis'!$K:$K</definedName>
    <definedName name="Z_E95B21C1_D936_4435_AF6F_90CF0B6A7506_.wvu.Cols" localSheetId="6" hidden="1">'Sch-2'!$M:$N</definedName>
    <definedName name="Z_E95B21C1_D936_4435_AF6F_90CF0B6A7506_.wvu.Cols" localSheetId="13" hidden="1">'Sch-6'!$L:$L</definedName>
    <definedName name="Z_E95B21C1_D936_4435_AF6F_90CF0B6A7506_.wvu.PrintArea" localSheetId="19" hidden="1">'Bid Form 2nd Envelope'!$A$1:$F$52</definedName>
    <definedName name="Z_E95B21C1_D936_4435_AF6F_90CF0B6A7506_.wvu.PrintArea" localSheetId="1" hidden="1">Cover!$B$1:$E$14</definedName>
    <definedName name="Z_E95B21C1_D936_4435_AF6F_90CF0B6A7506_.wvu.PrintArea" localSheetId="15" hidden="1">Discount!$A$2:$G$43</definedName>
    <definedName name="Z_E95B21C1_D936_4435_AF6F_90CF0B6A7506_.wvu.PrintArea" localSheetId="17" hidden="1">'Entry Tax'!$A$1:$E$16</definedName>
    <definedName name="Z_E95B21C1_D936_4435_AF6F_90CF0B6A7506_.wvu.PrintArea" localSheetId="2" hidden="1">'Names of Bidder'!$B$1:$D$22</definedName>
    <definedName name="Z_E95B21C1_D936_4435_AF6F_90CF0B6A7506_.wvu.PrintArea" localSheetId="16" hidden="1">Octroi!$A$1:$E$16</definedName>
    <definedName name="Z_E95B21C1_D936_4435_AF6F_90CF0B6A7506_.wvu.PrintArea" localSheetId="18" hidden="1">'Other Taxes &amp; Duties'!$A$1:$F$16</definedName>
    <definedName name="Z_E95B21C1_D936_4435_AF6F_90CF0B6A7506_.wvu.PrintArea" localSheetId="20" hidden="1">'Q &amp; C'!$A$1:$F$43</definedName>
    <definedName name="Z_E95B21C1_D936_4435_AF6F_90CF0B6A7506_.wvu.PrintArea" localSheetId="4" hidden="1">'Sch-1'!$A$1:$P$35</definedName>
    <definedName name="Z_E95B21C1_D936_4435_AF6F_90CF0B6A7506_.wvu.PrintArea" localSheetId="5" hidden="1">'Sch-1 Dis'!$A$1:$H$32</definedName>
    <definedName name="Z_E95B21C1_D936_4435_AF6F_90CF0B6A7506_.wvu.PrintArea" localSheetId="6" hidden="1">'Sch-2'!$A$1:$K$29</definedName>
    <definedName name="Z_E95B21C1_D936_4435_AF6F_90CF0B6A7506_.wvu.PrintArea" localSheetId="7" hidden="1">'Sch-2 Dis'!$A$1:$G$24</definedName>
    <definedName name="Z_E95B21C1_D936_4435_AF6F_90CF0B6A7506_.wvu.PrintArea" localSheetId="8" hidden="1">'Sch-3 '!$A$1:$G$28</definedName>
    <definedName name="Z_E95B21C1_D936_4435_AF6F_90CF0B6A7506_.wvu.PrintArea" localSheetId="9" hidden="1">'Sch-4'!$A$1:$E$24</definedName>
    <definedName name="Z_E95B21C1_D936_4435_AF6F_90CF0B6A7506_.wvu.PrintArea" localSheetId="10" hidden="1">'Sch-4 Dis'!$A$1:$E$44</definedName>
    <definedName name="Z_E95B21C1_D936_4435_AF6F_90CF0B6A7506_.wvu.PrintArea" localSheetId="11" hidden="1">'Sch-5'!$A$1:$D$28</definedName>
    <definedName name="Z_E95B21C1_D936_4435_AF6F_90CF0B6A7506_.wvu.PrintArea" localSheetId="12" hidden="1">'Sch-5 After Discount'!$A$1:$D$32</definedName>
    <definedName name="Z_E95B21C1_D936_4435_AF6F_90CF0B6A7506_.wvu.PrintArea" localSheetId="13" hidden="1">'Sch-6'!$A$1:$J$25</definedName>
    <definedName name="Z_E95B21C1_D936_4435_AF6F_90CF0B6A7506_.wvu.PrintArea" localSheetId="14" hidden="1">'Sch-6 Dis'!$A$1:$F$28</definedName>
    <definedName name="Z_E95B21C1_D936_4435_AF6F_90CF0B6A7506_.wvu.PrintArea" localSheetId="21" hidden="1">'T &amp; D'!$A$1:$E$12</definedName>
    <definedName name="Z_E95B21C1_D936_4435_AF6F_90CF0B6A7506_.wvu.PrintTitles" localSheetId="4" hidden="1">'Sch-1'!$15:$17</definedName>
    <definedName name="Z_E95B21C1_D936_4435_AF6F_90CF0B6A7506_.wvu.PrintTitles" localSheetId="5" hidden="1">'Sch-1 Dis'!$15:$17</definedName>
    <definedName name="Z_E95B21C1_D936_4435_AF6F_90CF0B6A7506_.wvu.PrintTitles" localSheetId="6" hidden="1">'Sch-2'!$13:$15</definedName>
    <definedName name="Z_E95B21C1_D936_4435_AF6F_90CF0B6A7506_.wvu.PrintTitles" localSheetId="7" hidden="1">'Sch-2 Dis'!$13:$15</definedName>
    <definedName name="Z_E95B21C1_D936_4435_AF6F_90CF0B6A7506_.wvu.PrintTitles" localSheetId="8" hidden="1">'Sch-3 '!$14:$16</definedName>
    <definedName name="Z_E95B21C1_D936_4435_AF6F_90CF0B6A7506_.wvu.PrintTitles" localSheetId="9" hidden="1">'Sch-4'!$3:$13</definedName>
    <definedName name="Z_E95B21C1_D936_4435_AF6F_90CF0B6A7506_.wvu.PrintTitles" localSheetId="10" hidden="1">'Sch-4 Dis'!$3:$13</definedName>
    <definedName name="Z_E95B21C1_D936_4435_AF6F_90CF0B6A7506_.wvu.PrintTitles" localSheetId="11" hidden="1">'Sch-5'!$3:$13</definedName>
    <definedName name="Z_E95B21C1_D936_4435_AF6F_90CF0B6A7506_.wvu.PrintTitles" localSheetId="12" hidden="1">'Sch-5 After Discount'!$3:$13</definedName>
    <definedName name="Z_E95B21C1_D936_4435_AF6F_90CF0B6A7506_.wvu.PrintTitles" localSheetId="13" hidden="1">'Sch-6'!$14:$14</definedName>
    <definedName name="Z_E95B21C1_D936_4435_AF6F_90CF0B6A7506_.wvu.PrintTitles" localSheetId="14" hidden="1">'Sch-6 Dis'!$14:$14</definedName>
    <definedName name="Z_E95B21C1_D936_4435_AF6F_90CF0B6A7506_.wvu.Rows" localSheetId="0" hidden="1">'Basic Data'!$11:$12</definedName>
    <definedName name="Z_E95B21C1_D936_4435_AF6F_90CF0B6A7506_.wvu.Rows" localSheetId="19" hidden="1">'Bid Form 2nd Envelope'!$23:$23</definedName>
    <definedName name="Z_E95B21C1_D936_4435_AF6F_90CF0B6A7506_.wvu.Rows" localSheetId="1" hidden="1">Cover!$7:$7,Cover!$10:$10</definedName>
    <definedName name="Z_E95B21C1_D936_4435_AF6F_90CF0B6A7506_.wvu.Rows" localSheetId="15" hidden="1">Discount!$21:$21,Discount!$27:$27</definedName>
    <definedName name="Z_E95B21C1_D936_4435_AF6F_90CF0B6A7506_.wvu.Rows" localSheetId="4" hidden="1">'Sch-1'!#REF!</definedName>
    <definedName name="Z_EF525F2E_18DE_47FD_A864_6F2A2CA91061_.wvu.Cols" localSheetId="15" hidden="1">Discount!$I:$O</definedName>
    <definedName name="Z_EF525F2E_18DE_47FD_A864_6F2A2CA91061_.wvu.Cols" localSheetId="4" hidden="1">'Sch-1'!$R:$V</definedName>
    <definedName name="Z_EF525F2E_18DE_47FD_A864_6F2A2CA91061_.wvu.Cols" localSheetId="5" hidden="1">'Sch-1 Dis'!$K:$K</definedName>
    <definedName name="Z_EF525F2E_18DE_47FD_A864_6F2A2CA91061_.wvu.Cols" localSheetId="6" hidden="1">'Sch-2'!$M:$N</definedName>
    <definedName name="Z_EF525F2E_18DE_47FD_A864_6F2A2CA91061_.wvu.Cols" localSheetId="13" hidden="1">'Sch-6'!$L:$L</definedName>
    <definedName name="Z_EF525F2E_18DE_47FD_A864_6F2A2CA91061_.wvu.PrintArea" localSheetId="19" hidden="1">'Bid Form 2nd Envelope'!$A$1:$F$52</definedName>
    <definedName name="Z_EF525F2E_18DE_47FD_A864_6F2A2CA91061_.wvu.PrintArea" localSheetId="1" hidden="1">Cover!$B$1:$E$14</definedName>
    <definedName name="Z_EF525F2E_18DE_47FD_A864_6F2A2CA91061_.wvu.PrintArea" localSheetId="15" hidden="1">Discount!$A$2:$G$43</definedName>
    <definedName name="Z_EF525F2E_18DE_47FD_A864_6F2A2CA91061_.wvu.PrintArea" localSheetId="17" hidden="1">'Entry Tax'!$A$1:$E$16</definedName>
    <definedName name="Z_EF525F2E_18DE_47FD_A864_6F2A2CA91061_.wvu.PrintArea" localSheetId="2" hidden="1">'Names of Bidder'!$B$1:$D$22</definedName>
    <definedName name="Z_EF525F2E_18DE_47FD_A864_6F2A2CA91061_.wvu.PrintArea" localSheetId="16" hidden="1">Octroi!$A$1:$E$16</definedName>
    <definedName name="Z_EF525F2E_18DE_47FD_A864_6F2A2CA91061_.wvu.PrintArea" localSheetId="18" hidden="1">'Other Taxes &amp; Duties'!$A$1:$F$16</definedName>
    <definedName name="Z_EF525F2E_18DE_47FD_A864_6F2A2CA91061_.wvu.PrintArea" localSheetId="20" hidden="1">'Q &amp; C'!$A$1:$F$43</definedName>
    <definedName name="Z_EF525F2E_18DE_47FD_A864_6F2A2CA91061_.wvu.PrintArea" localSheetId="4" hidden="1">'Sch-1'!$A$1:$P$35</definedName>
    <definedName name="Z_EF525F2E_18DE_47FD_A864_6F2A2CA91061_.wvu.PrintArea" localSheetId="5" hidden="1">'Sch-1 Dis'!$A$1:$H$32</definedName>
    <definedName name="Z_EF525F2E_18DE_47FD_A864_6F2A2CA91061_.wvu.PrintArea" localSheetId="6" hidden="1">'Sch-2'!$A$1:$K$29</definedName>
    <definedName name="Z_EF525F2E_18DE_47FD_A864_6F2A2CA91061_.wvu.PrintArea" localSheetId="7" hidden="1">'Sch-2 Dis'!$A$1:$G$24</definedName>
    <definedName name="Z_EF525F2E_18DE_47FD_A864_6F2A2CA91061_.wvu.PrintArea" localSheetId="8" hidden="1">'Sch-3 '!$A$1:$G$28</definedName>
    <definedName name="Z_EF525F2E_18DE_47FD_A864_6F2A2CA91061_.wvu.PrintArea" localSheetId="9" hidden="1">'Sch-4'!$A$1:$E$24</definedName>
    <definedName name="Z_EF525F2E_18DE_47FD_A864_6F2A2CA91061_.wvu.PrintArea" localSheetId="10" hidden="1">'Sch-4 Dis'!$A$1:$E$44</definedName>
    <definedName name="Z_EF525F2E_18DE_47FD_A864_6F2A2CA91061_.wvu.PrintArea" localSheetId="11" hidden="1">'Sch-5'!$A$1:$D$28</definedName>
    <definedName name="Z_EF525F2E_18DE_47FD_A864_6F2A2CA91061_.wvu.PrintArea" localSheetId="12" hidden="1">'Sch-5 After Discount'!$A$1:$D$32</definedName>
    <definedName name="Z_EF525F2E_18DE_47FD_A864_6F2A2CA91061_.wvu.PrintArea" localSheetId="13" hidden="1">'Sch-6'!$A$1:$J$25</definedName>
    <definedName name="Z_EF525F2E_18DE_47FD_A864_6F2A2CA91061_.wvu.PrintArea" localSheetId="14" hidden="1">'Sch-6 Dis'!$A$1:$F$28</definedName>
    <definedName name="Z_EF525F2E_18DE_47FD_A864_6F2A2CA91061_.wvu.PrintArea" localSheetId="21" hidden="1">'T &amp; D'!$A$1:$E$12</definedName>
    <definedName name="Z_EF525F2E_18DE_47FD_A864_6F2A2CA91061_.wvu.PrintTitles" localSheetId="4" hidden="1">'Sch-1'!$15:$17</definedName>
    <definedName name="Z_EF525F2E_18DE_47FD_A864_6F2A2CA91061_.wvu.PrintTitles" localSheetId="5" hidden="1">'Sch-1 Dis'!$15:$17</definedName>
    <definedName name="Z_EF525F2E_18DE_47FD_A864_6F2A2CA91061_.wvu.PrintTitles" localSheetId="6" hidden="1">'Sch-2'!$13:$15</definedName>
    <definedName name="Z_EF525F2E_18DE_47FD_A864_6F2A2CA91061_.wvu.PrintTitles" localSheetId="7" hidden="1">'Sch-2 Dis'!$13:$15</definedName>
    <definedName name="Z_EF525F2E_18DE_47FD_A864_6F2A2CA91061_.wvu.PrintTitles" localSheetId="8" hidden="1">'Sch-3 '!$14:$16</definedName>
    <definedName name="Z_EF525F2E_18DE_47FD_A864_6F2A2CA91061_.wvu.PrintTitles" localSheetId="9" hidden="1">'Sch-4'!$3:$13</definedName>
    <definedName name="Z_EF525F2E_18DE_47FD_A864_6F2A2CA91061_.wvu.PrintTitles" localSheetId="10" hidden="1">'Sch-4 Dis'!$3:$13</definedName>
    <definedName name="Z_EF525F2E_18DE_47FD_A864_6F2A2CA91061_.wvu.PrintTitles" localSheetId="11" hidden="1">'Sch-5'!$3:$13</definedName>
    <definedName name="Z_EF525F2E_18DE_47FD_A864_6F2A2CA91061_.wvu.PrintTitles" localSheetId="12" hidden="1">'Sch-5 After Discount'!$3:$13</definedName>
    <definedName name="Z_EF525F2E_18DE_47FD_A864_6F2A2CA91061_.wvu.PrintTitles" localSheetId="13" hidden="1">'Sch-6'!$14:$14</definedName>
    <definedName name="Z_EF525F2E_18DE_47FD_A864_6F2A2CA91061_.wvu.PrintTitles" localSheetId="14" hidden="1">'Sch-6 Dis'!$14:$14</definedName>
    <definedName name="Z_EF525F2E_18DE_47FD_A864_6F2A2CA91061_.wvu.Rows" localSheetId="0" hidden="1">'Basic Data'!$11:$12</definedName>
    <definedName name="Z_EF525F2E_18DE_47FD_A864_6F2A2CA91061_.wvu.Rows" localSheetId="19" hidden="1">'Bid Form 2nd Envelope'!$23:$23</definedName>
    <definedName name="Z_EF525F2E_18DE_47FD_A864_6F2A2CA91061_.wvu.Rows" localSheetId="1" hidden="1">Cover!$7:$7,Cover!$10:$10</definedName>
    <definedName name="Z_EF525F2E_18DE_47FD_A864_6F2A2CA91061_.wvu.Rows" localSheetId="15" hidden="1">Discount!$19:$19,Discount!$21:$21,Discount!$25:$25,Discount!$27:$27,Discount!$32:$33</definedName>
    <definedName name="Z_EF525F2E_18DE_47FD_A864_6F2A2CA91061_.wvu.Rows" localSheetId="4" hidden="1">'Sch-1'!#REF!</definedName>
    <definedName name="Z_EF525F2E_18DE_47FD_A864_6F2A2CA91061_.wvu.Rows" localSheetId="6" hidden="1">'Sch-2'!#REF!</definedName>
    <definedName name="Z_EF525F2E_18DE_47FD_A864_6F2A2CA91061_.wvu.Rows" localSheetId="13" hidden="1">'Sch-6'!$16:$20</definedName>
    <definedName name="Z_EFF9997F_F423_457E_8339_C5D06689EC0D_.wvu.Cols" localSheetId="15" hidden="1">Discount!$I:$O</definedName>
    <definedName name="Z_EFF9997F_F423_457E_8339_C5D06689EC0D_.wvu.Cols" localSheetId="4" hidden="1">'Sch-1'!$R:$V</definedName>
    <definedName name="Z_EFF9997F_F423_457E_8339_C5D06689EC0D_.wvu.Cols" localSheetId="5" hidden="1">'Sch-1 Dis'!$K:$K</definedName>
    <definedName name="Z_EFF9997F_F423_457E_8339_C5D06689EC0D_.wvu.Cols" localSheetId="6" hidden="1">'Sch-2'!$M:$N</definedName>
    <definedName name="Z_EFF9997F_F423_457E_8339_C5D06689EC0D_.wvu.Cols" localSheetId="8" hidden="1">'Sch-3 '!$H:$S</definedName>
    <definedName name="Z_EFF9997F_F423_457E_8339_C5D06689EC0D_.wvu.Cols" localSheetId="13" hidden="1">'Sch-6'!$L:$L</definedName>
    <definedName name="Z_EFF9997F_F423_457E_8339_C5D06689EC0D_.wvu.PrintArea" localSheetId="19" hidden="1">'Bid Form 2nd Envelope'!$A$1:$F$52</definedName>
    <definedName name="Z_EFF9997F_F423_457E_8339_C5D06689EC0D_.wvu.PrintArea" localSheetId="1" hidden="1">Cover!$B$1:$E$14</definedName>
    <definedName name="Z_EFF9997F_F423_457E_8339_C5D06689EC0D_.wvu.PrintArea" localSheetId="15" hidden="1">Discount!$A$2:$G$43</definedName>
    <definedName name="Z_EFF9997F_F423_457E_8339_C5D06689EC0D_.wvu.PrintArea" localSheetId="17" hidden="1">'Entry Tax'!$A$1:$E$16</definedName>
    <definedName name="Z_EFF9997F_F423_457E_8339_C5D06689EC0D_.wvu.PrintArea" localSheetId="2" hidden="1">'Names of Bidder'!$B$1:$D$22</definedName>
    <definedName name="Z_EFF9997F_F423_457E_8339_C5D06689EC0D_.wvu.PrintArea" localSheetId="16" hidden="1">Octroi!$A$1:$E$16</definedName>
    <definedName name="Z_EFF9997F_F423_457E_8339_C5D06689EC0D_.wvu.PrintArea" localSheetId="18" hidden="1">'Other Taxes &amp; Duties'!$A$1:$F$16</definedName>
    <definedName name="Z_EFF9997F_F423_457E_8339_C5D06689EC0D_.wvu.PrintArea" localSheetId="20" hidden="1">'Q &amp; C'!$A$1:$F$43</definedName>
    <definedName name="Z_EFF9997F_F423_457E_8339_C5D06689EC0D_.wvu.PrintArea" localSheetId="4" hidden="1">'Sch-1'!$A$1:$P$33</definedName>
    <definedName name="Z_EFF9997F_F423_457E_8339_C5D06689EC0D_.wvu.PrintArea" localSheetId="5" hidden="1">'Sch-1 Dis'!$A$1:$H$32</definedName>
    <definedName name="Z_EFF9997F_F423_457E_8339_C5D06689EC0D_.wvu.PrintArea" localSheetId="6" hidden="1">'Sch-2'!$A$1:$K$29</definedName>
    <definedName name="Z_EFF9997F_F423_457E_8339_C5D06689EC0D_.wvu.PrintArea" localSheetId="7" hidden="1">'Sch-2 Dis'!$A$1:$G$24</definedName>
    <definedName name="Z_EFF9997F_F423_457E_8339_C5D06689EC0D_.wvu.PrintArea" localSheetId="8" hidden="1">'Sch-3 '!$A$1:$G$28</definedName>
    <definedName name="Z_EFF9997F_F423_457E_8339_C5D06689EC0D_.wvu.PrintArea" localSheetId="9" hidden="1">'Sch-4'!$A$1:$E$24</definedName>
    <definedName name="Z_EFF9997F_F423_457E_8339_C5D06689EC0D_.wvu.PrintArea" localSheetId="10" hidden="1">'Sch-4 Dis'!$A$1:$E$44</definedName>
    <definedName name="Z_EFF9997F_F423_457E_8339_C5D06689EC0D_.wvu.PrintArea" localSheetId="11" hidden="1">'Sch-5'!$A$1:$D$27</definedName>
    <definedName name="Z_EFF9997F_F423_457E_8339_C5D06689EC0D_.wvu.PrintArea" localSheetId="12" hidden="1">'Sch-5 After Discount'!$A$1:$D$32</definedName>
    <definedName name="Z_EFF9997F_F423_457E_8339_C5D06689EC0D_.wvu.PrintArea" localSheetId="13" hidden="1">'Sch-6'!$A$1:$J$25</definedName>
    <definedName name="Z_EFF9997F_F423_457E_8339_C5D06689EC0D_.wvu.PrintArea" localSheetId="14" hidden="1">'Sch-6 Dis'!$A$1:$F$28</definedName>
    <definedName name="Z_EFF9997F_F423_457E_8339_C5D06689EC0D_.wvu.PrintArea" localSheetId="21" hidden="1">'T &amp; D'!$A$1:$E$12</definedName>
    <definedName name="Z_EFF9997F_F423_457E_8339_C5D06689EC0D_.wvu.PrintTitles" localSheetId="4" hidden="1">'Sch-1'!$15:$17</definedName>
    <definedName name="Z_EFF9997F_F423_457E_8339_C5D06689EC0D_.wvu.PrintTitles" localSheetId="5" hidden="1">'Sch-1 Dis'!$15:$17</definedName>
    <definedName name="Z_EFF9997F_F423_457E_8339_C5D06689EC0D_.wvu.PrintTitles" localSheetId="6" hidden="1">'Sch-2'!$13:$15</definedName>
    <definedName name="Z_EFF9997F_F423_457E_8339_C5D06689EC0D_.wvu.PrintTitles" localSheetId="7" hidden="1">'Sch-2 Dis'!$13:$15</definedName>
    <definedName name="Z_EFF9997F_F423_457E_8339_C5D06689EC0D_.wvu.PrintTitles" localSheetId="8" hidden="1">'Sch-3 '!$14:$16</definedName>
    <definedName name="Z_EFF9997F_F423_457E_8339_C5D06689EC0D_.wvu.PrintTitles" localSheetId="9" hidden="1">'Sch-4'!$3:$13</definedName>
    <definedName name="Z_EFF9997F_F423_457E_8339_C5D06689EC0D_.wvu.PrintTitles" localSheetId="10" hidden="1">'Sch-4 Dis'!$3:$13</definedName>
    <definedName name="Z_EFF9997F_F423_457E_8339_C5D06689EC0D_.wvu.PrintTitles" localSheetId="11" hidden="1">'Sch-5'!$3:$13</definedName>
    <definedName name="Z_EFF9997F_F423_457E_8339_C5D06689EC0D_.wvu.PrintTitles" localSheetId="12" hidden="1">'Sch-5 After Discount'!$3:$13</definedName>
    <definedName name="Z_EFF9997F_F423_457E_8339_C5D06689EC0D_.wvu.PrintTitles" localSheetId="13" hidden="1">'Sch-6'!$14:$14</definedName>
    <definedName name="Z_EFF9997F_F423_457E_8339_C5D06689EC0D_.wvu.PrintTitles" localSheetId="14" hidden="1">'Sch-6 Dis'!$14:$14</definedName>
    <definedName name="Z_EFF9997F_F423_457E_8339_C5D06689EC0D_.wvu.Rows" localSheetId="0" hidden="1">'Basic Data'!$11:$12</definedName>
    <definedName name="Z_EFF9997F_F423_457E_8339_C5D06689EC0D_.wvu.Rows" localSheetId="19" hidden="1">'Bid Form 2nd Envelope'!$23:$23</definedName>
    <definedName name="Z_EFF9997F_F423_457E_8339_C5D06689EC0D_.wvu.Rows" localSheetId="1" hidden="1">Cover!$7:$7,Cover!$10:$10</definedName>
    <definedName name="Z_EFF9997F_F423_457E_8339_C5D06689EC0D_.wvu.Rows" localSheetId="15" hidden="1">Discount!$19:$19,Discount!$21:$21,Discount!$25:$25,Discount!$27:$27</definedName>
    <definedName name="Z_EFF9997F_F423_457E_8339_C5D06689EC0D_.wvu.Rows" localSheetId="13" hidden="1">'Sch-6'!#REF!</definedName>
    <definedName name="Z_FA8C7114_2E15_4727_B4B0_927BCE12D1A6_.wvu.Cols" localSheetId="15" hidden="1">Discount!$I:$N</definedName>
    <definedName name="Z_FA8C7114_2E15_4727_B4B0_927BCE12D1A6_.wvu.Cols" localSheetId="4" hidden="1">'Sch-1'!$P:$P,'Sch-1'!$R:$U,'Sch-1'!$W:$W</definedName>
    <definedName name="Z_FA8C7114_2E15_4727_B4B0_927BCE12D1A6_.wvu.Cols" localSheetId="5" hidden="1">'Sch-1 Dis'!$K:$K</definedName>
    <definedName name="Z_FA8C7114_2E15_4727_B4B0_927BCE12D1A6_.wvu.Cols" localSheetId="6" hidden="1">'Sch-2'!$M:$N</definedName>
    <definedName name="Z_FA8C7114_2E15_4727_B4B0_927BCE12D1A6_.wvu.Cols" localSheetId="8" hidden="1">'Sch-3 '!$H:$S</definedName>
    <definedName name="Z_FA8C7114_2E15_4727_B4B0_927BCE12D1A6_.wvu.Cols" localSheetId="13" hidden="1">'Sch-6'!$E:$E,'Sch-6'!$L:$L</definedName>
    <definedName name="Z_FA8C7114_2E15_4727_B4B0_927BCE12D1A6_.wvu.FilterData" localSheetId="4" hidden="1">'Sch-1'!#REF!</definedName>
    <definedName name="Z_FA8C7114_2E15_4727_B4B0_927BCE12D1A6_.wvu.PrintArea" localSheetId="19" hidden="1">'Bid Form 2nd Envelope'!$A$1:$F$52</definedName>
    <definedName name="Z_FA8C7114_2E15_4727_B4B0_927BCE12D1A6_.wvu.PrintArea" localSheetId="1" hidden="1">Cover!$B$1:$E$14</definedName>
    <definedName name="Z_FA8C7114_2E15_4727_B4B0_927BCE12D1A6_.wvu.PrintArea" localSheetId="15" hidden="1">Discount!$A$2:$G$43</definedName>
    <definedName name="Z_FA8C7114_2E15_4727_B4B0_927BCE12D1A6_.wvu.PrintArea" localSheetId="17" hidden="1">'Entry Tax'!$A$1:$E$16</definedName>
    <definedName name="Z_FA8C7114_2E15_4727_B4B0_927BCE12D1A6_.wvu.PrintArea" localSheetId="2" hidden="1">'Names of Bidder'!$B$1:$D$22</definedName>
    <definedName name="Z_FA8C7114_2E15_4727_B4B0_927BCE12D1A6_.wvu.PrintArea" localSheetId="16" hidden="1">Octroi!$A$1:$E$16</definedName>
    <definedName name="Z_FA8C7114_2E15_4727_B4B0_927BCE12D1A6_.wvu.PrintArea" localSheetId="18" hidden="1">'Other Taxes &amp; Duties'!$A$1:$F$16</definedName>
    <definedName name="Z_FA8C7114_2E15_4727_B4B0_927BCE12D1A6_.wvu.PrintArea" localSheetId="20" hidden="1">'Q &amp; C'!$A$1:$F$43</definedName>
    <definedName name="Z_FA8C7114_2E15_4727_B4B0_927BCE12D1A6_.wvu.PrintArea" localSheetId="4" hidden="1">'Sch-1'!$A$1:$P$33</definedName>
    <definedName name="Z_FA8C7114_2E15_4727_B4B0_927BCE12D1A6_.wvu.PrintArea" localSheetId="5" hidden="1">'Sch-1 Dis'!$A$1:$H$32</definedName>
    <definedName name="Z_FA8C7114_2E15_4727_B4B0_927BCE12D1A6_.wvu.PrintArea" localSheetId="6" hidden="1">'Sch-2'!$A$1:$K$29</definedName>
    <definedName name="Z_FA8C7114_2E15_4727_B4B0_927BCE12D1A6_.wvu.PrintArea" localSheetId="7" hidden="1">'Sch-2 Dis'!$A$1:$G$24</definedName>
    <definedName name="Z_FA8C7114_2E15_4727_B4B0_927BCE12D1A6_.wvu.PrintArea" localSheetId="8" hidden="1">'Sch-3 '!$A$1:$G$28</definedName>
    <definedName name="Z_FA8C7114_2E15_4727_B4B0_927BCE12D1A6_.wvu.PrintArea" localSheetId="9" hidden="1">'Sch-4'!$A$1:$E$24</definedName>
    <definedName name="Z_FA8C7114_2E15_4727_B4B0_927BCE12D1A6_.wvu.PrintArea" localSheetId="10" hidden="1">'Sch-4 Dis'!$A$1:$E$44</definedName>
    <definedName name="Z_FA8C7114_2E15_4727_B4B0_927BCE12D1A6_.wvu.PrintArea" localSheetId="11" hidden="1">'Sch-5'!$A$1:$D$27</definedName>
    <definedName name="Z_FA8C7114_2E15_4727_B4B0_927BCE12D1A6_.wvu.PrintArea" localSheetId="12" hidden="1">'Sch-5 After Discount'!$A$1:$D$32</definedName>
    <definedName name="Z_FA8C7114_2E15_4727_B4B0_927BCE12D1A6_.wvu.PrintArea" localSheetId="13" hidden="1">'Sch-6'!$A$1:$J$25</definedName>
    <definedName name="Z_FA8C7114_2E15_4727_B4B0_927BCE12D1A6_.wvu.PrintArea" localSheetId="14" hidden="1">'Sch-6 Dis'!$A$1:$F$28</definedName>
    <definedName name="Z_FA8C7114_2E15_4727_B4B0_927BCE12D1A6_.wvu.PrintArea" localSheetId="21" hidden="1">'T &amp; D'!$A$1:$E$12</definedName>
    <definedName name="Z_FA8C7114_2E15_4727_B4B0_927BCE12D1A6_.wvu.PrintTitles" localSheetId="4" hidden="1">'Sch-1'!$15:$17</definedName>
    <definedName name="Z_FA8C7114_2E15_4727_B4B0_927BCE12D1A6_.wvu.PrintTitles" localSheetId="5" hidden="1">'Sch-1 Dis'!$15:$17</definedName>
    <definedName name="Z_FA8C7114_2E15_4727_B4B0_927BCE12D1A6_.wvu.PrintTitles" localSheetId="6" hidden="1">'Sch-2'!$13:$15</definedName>
    <definedName name="Z_FA8C7114_2E15_4727_B4B0_927BCE12D1A6_.wvu.PrintTitles" localSheetId="7" hidden="1">'Sch-2 Dis'!$13:$15</definedName>
    <definedName name="Z_FA8C7114_2E15_4727_B4B0_927BCE12D1A6_.wvu.PrintTitles" localSheetId="8" hidden="1">'Sch-3 '!$14:$16</definedName>
    <definedName name="Z_FA8C7114_2E15_4727_B4B0_927BCE12D1A6_.wvu.PrintTitles" localSheetId="9" hidden="1">'Sch-4'!$3:$13</definedName>
    <definedName name="Z_FA8C7114_2E15_4727_B4B0_927BCE12D1A6_.wvu.PrintTitles" localSheetId="10" hidden="1">'Sch-4 Dis'!$3:$13</definedName>
    <definedName name="Z_FA8C7114_2E15_4727_B4B0_927BCE12D1A6_.wvu.PrintTitles" localSheetId="11" hidden="1">'Sch-5'!$3:$13</definedName>
    <definedName name="Z_FA8C7114_2E15_4727_B4B0_927BCE12D1A6_.wvu.PrintTitles" localSheetId="12" hidden="1">'Sch-5 After Discount'!$3:$13</definedName>
    <definedName name="Z_FA8C7114_2E15_4727_B4B0_927BCE12D1A6_.wvu.PrintTitles" localSheetId="13" hidden="1">'Sch-6'!$14:$14</definedName>
    <definedName name="Z_FA8C7114_2E15_4727_B4B0_927BCE12D1A6_.wvu.PrintTitles" localSheetId="14" hidden="1">'Sch-6 Dis'!$14:$14</definedName>
    <definedName name="Z_FA8C7114_2E15_4727_B4B0_927BCE12D1A6_.wvu.Rows" localSheetId="0" hidden="1">'Basic Data'!$11:$12</definedName>
    <definedName name="Z_FA8C7114_2E15_4727_B4B0_927BCE12D1A6_.wvu.Rows" localSheetId="19" hidden="1">'Bid Form 2nd Envelope'!$23:$23,'Bid Form 2nd Envelope'!$34:$34</definedName>
    <definedName name="Z_FA8C7114_2E15_4727_B4B0_927BCE12D1A6_.wvu.Rows" localSheetId="1" hidden="1">Cover!$7:$7,Cover!$10:$10</definedName>
    <definedName name="Z_FA8C7114_2E15_4727_B4B0_927BCE12D1A6_.wvu.Rows" localSheetId="15" hidden="1">Discount!$19:$19,Discount!$21:$21,Discount!$25:$25,Discount!$27:$27,Discount!$29:$33</definedName>
    <definedName name="Z_FA8C7114_2E15_4727_B4B0_927BCE12D1A6_.wvu.Rows" localSheetId="2" hidden="1">'Names of Bidder'!$6:$6</definedName>
    <definedName name="Z_FA8C7114_2E15_4727_B4B0_927BCE12D1A6_.wvu.Rows" localSheetId="13" hidden="1">'Sch-6'!$17:$22</definedName>
    <definedName name="Z_FDA41E71_B59F_44DB_BB8A_A1DD5D6D0883_.wvu.Cols" localSheetId="15" hidden="1">Discount!$I:$O</definedName>
    <definedName name="Z_FDA41E71_B59F_44DB_BB8A_A1DD5D6D0883_.wvu.Cols" localSheetId="3" hidden="1">'Name of Bidders'!$A:$A,'Name of Bidders'!$I:$I</definedName>
    <definedName name="Z_FDA41E71_B59F_44DB_BB8A_A1DD5D6D0883_.wvu.Cols" localSheetId="4" hidden="1">'Sch-1'!$P:$P,'Sch-1'!$S:$S,'Sch-1'!$U:$W</definedName>
    <definedName name="Z_FDA41E71_B59F_44DB_BB8A_A1DD5D6D0883_.wvu.Cols" localSheetId="5" hidden="1">'Sch-1 Dis'!$K:$K</definedName>
    <definedName name="Z_FDA41E71_B59F_44DB_BB8A_A1DD5D6D0883_.wvu.Cols" localSheetId="6" hidden="1">'Sch-2'!$M:$N</definedName>
    <definedName name="Z_FDA41E71_B59F_44DB_BB8A_A1DD5D6D0883_.wvu.Cols" localSheetId="8" hidden="1">'Sch-3 '!$H:$S</definedName>
    <definedName name="Z_FDA41E71_B59F_44DB_BB8A_A1DD5D6D0883_.wvu.Cols" localSheetId="9" hidden="1">'Sch-4'!$F:$K</definedName>
    <definedName name="Z_FDA41E71_B59F_44DB_BB8A_A1DD5D6D0883_.wvu.Cols" localSheetId="13" hidden="1">'Sch-6'!$E:$E,'Sch-6'!$L:$L,'Sch-6'!$O:$R</definedName>
    <definedName name="Z_FDA41E71_B59F_44DB_BB8A_A1DD5D6D0883_.wvu.FilterData" localSheetId="3" hidden="1">'Name of Bidders'!$B$8:$D$13</definedName>
    <definedName name="Z_FDA41E71_B59F_44DB_BB8A_A1DD5D6D0883_.wvu.PrintArea" localSheetId="19" hidden="1">'Bid Form 2nd Envelope'!$A$1:$F$52</definedName>
    <definedName name="Z_FDA41E71_B59F_44DB_BB8A_A1DD5D6D0883_.wvu.PrintArea" localSheetId="1" hidden="1">Cover!$B$1:$E$14</definedName>
    <definedName name="Z_FDA41E71_B59F_44DB_BB8A_A1DD5D6D0883_.wvu.PrintArea" localSheetId="15" hidden="1">Discount!$A$2:$G$42</definedName>
    <definedName name="Z_FDA41E71_B59F_44DB_BB8A_A1DD5D6D0883_.wvu.PrintArea" localSheetId="17" hidden="1">'Entry Tax'!$A$1:$E$16</definedName>
    <definedName name="Z_FDA41E71_B59F_44DB_BB8A_A1DD5D6D0883_.wvu.PrintArea" localSheetId="3" hidden="1">'Name of Bidders'!$B$1:$D$31</definedName>
    <definedName name="Z_FDA41E71_B59F_44DB_BB8A_A1DD5D6D0883_.wvu.PrintArea" localSheetId="2" hidden="1">'Names of Bidder'!$B$1:$D$22</definedName>
    <definedName name="Z_FDA41E71_B59F_44DB_BB8A_A1DD5D6D0883_.wvu.PrintArea" localSheetId="16" hidden="1">Octroi!$A$1:$E$16</definedName>
    <definedName name="Z_FDA41E71_B59F_44DB_BB8A_A1DD5D6D0883_.wvu.PrintArea" localSheetId="18" hidden="1">'Other Taxes &amp; Duties'!$A$1:$F$16</definedName>
    <definedName name="Z_FDA41E71_B59F_44DB_BB8A_A1DD5D6D0883_.wvu.PrintArea" localSheetId="20" hidden="1">'Q &amp; C'!$A$1:$F$43</definedName>
    <definedName name="Z_FDA41E71_B59F_44DB_BB8A_A1DD5D6D0883_.wvu.PrintArea" localSheetId="4" hidden="1">'Sch-1'!$A$1:$O$33</definedName>
    <definedName name="Z_FDA41E71_B59F_44DB_BB8A_A1DD5D6D0883_.wvu.PrintArea" localSheetId="5" hidden="1">'Sch-1 Dis'!$A$1:$H$32</definedName>
    <definedName name="Z_FDA41E71_B59F_44DB_BB8A_A1DD5D6D0883_.wvu.PrintArea" localSheetId="6" hidden="1">'Sch-2'!$A$1:$K$26</definedName>
    <definedName name="Z_FDA41E71_B59F_44DB_BB8A_A1DD5D6D0883_.wvu.PrintArea" localSheetId="7" hidden="1">'Sch-2 Dis'!$A$1:$G$24</definedName>
    <definedName name="Z_FDA41E71_B59F_44DB_BB8A_A1DD5D6D0883_.wvu.PrintArea" localSheetId="8" hidden="1">'Sch-3 '!$A$1:$G$26</definedName>
    <definedName name="Z_FDA41E71_B59F_44DB_BB8A_A1DD5D6D0883_.wvu.PrintArea" localSheetId="9" hidden="1">'Sch-4'!$A$1:$E$23</definedName>
    <definedName name="Z_FDA41E71_B59F_44DB_BB8A_A1DD5D6D0883_.wvu.PrintArea" localSheetId="10" hidden="1">'Sch-4 Dis'!$A$1:$E$44</definedName>
    <definedName name="Z_FDA41E71_B59F_44DB_BB8A_A1DD5D6D0883_.wvu.PrintArea" localSheetId="11" hidden="1">'Sch-5'!$A$1:$D$27</definedName>
    <definedName name="Z_FDA41E71_B59F_44DB_BB8A_A1DD5D6D0883_.wvu.PrintArea" localSheetId="12" hidden="1">'Sch-5 After Discount'!$A$1:$D$29</definedName>
    <definedName name="Z_FDA41E71_B59F_44DB_BB8A_A1DD5D6D0883_.wvu.PrintArea" localSheetId="13" hidden="1">'Sch-6'!$A$1:$J$24</definedName>
    <definedName name="Z_FDA41E71_B59F_44DB_BB8A_A1DD5D6D0883_.wvu.PrintArea" localSheetId="14" hidden="1">'Sch-6 Dis'!$A$1:$F$28</definedName>
    <definedName name="Z_FDA41E71_B59F_44DB_BB8A_A1DD5D6D0883_.wvu.PrintArea" localSheetId="21" hidden="1">'T &amp; D'!$A$1:$E$12</definedName>
    <definedName name="Z_FDA41E71_B59F_44DB_BB8A_A1DD5D6D0883_.wvu.PrintTitles" localSheetId="4" hidden="1">'Sch-1'!$15:$17</definedName>
    <definedName name="Z_FDA41E71_B59F_44DB_BB8A_A1DD5D6D0883_.wvu.PrintTitles" localSheetId="5" hidden="1">'Sch-1 Dis'!$15:$17</definedName>
    <definedName name="Z_FDA41E71_B59F_44DB_BB8A_A1DD5D6D0883_.wvu.PrintTitles" localSheetId="6" hidden="1">'Sch-2'!$13:$15</definedName>
    <definedName name="Z_FDA41E71_B59F_44DB_BB8A_A1DD5D6D0883_.wvu.PrintTitles" localSheetId="7" hidden="1">'Sch-2 Dis'!$13:$15</definedName>
    <definedName name="Z_FDA41E71_B59F_44DB_BB8A_A1DD5D6D0883_.wvu.PrintTitles" localSheetId="8" hidden="1">'Sch-3 '!$14:$16</definedName>
    <definedName name="Z_FDA41E71_B59F_44DB_BB8A_A1DD5D6D0883_.wvu.PrintTitles" localSheetId="9" hidden="1">'Sch-4'!$3:$13</definedName>
    <definedName name="Z_FDA41E71_B59F_44DB_BB8A_A1DD5D6D0883_.wvu.PrintTitles" localSheetId="10" hidden="1">'Sch-4 Dis'!$3:$13</definedName>
    <definedName name="Z_FDA41E71_B59F_44DB_BB8A_A1DD5D6D0883_.wvu.PrintTitles" localSheetId="11" hidden="1">'Sch-5'!$3:$13</definedName>
    <definedName name="Z_FDA41E71_B59F_44DB_BB8A_A1DD5D6D0883_.wvu.PrintTitles" localSheetId="12" hidden="1">'Sch-5 After Discount'!$3:$13</definedName>
    <definedName name="Z_FDA41E71_B59F_44DB_BB8A_A1DD5D6D0883_.wvu.PrintTitles" localSheetId="13" hidden="1">'Sch-6'!$14:$14</definedName>
    <definedName name="Z_FDA41E71_B59F_44DB_BB8A_A1DD5D6D0883_.wvu.PrintTitles" localSheetId="14" hidden="1">'Sch-6 Dis'!$14:$14</definedName>
    <definedName name="Z_FDA41E71_B59F_44DB_BB8A_A1DD5D6D0883_.wvu.Rows" localSheetId="0" hidden="1">'Basic Data'!$11:$12</definedName>
    <definedName name="Z_FDA41E71_B59F_44DB_BB8A_A1DD5D6D0883_.wvu.Rows" localSheetId="19" hidden="1">'Bid Form 2nd Envelope'!$23:$23,'Bid Form 2nd Envelope'!$34:$34</definedName>
    <definedName name="Z_FDA41E71_B59F_44DB_BB8A_A1DD5D6D0883_.wvu.Rows" localSheetId="1" hidden="1">Cover!$7:$7,Cover!$10:$10</definedName>
    <definedName name="Z_FDA41E71_B59F_44DB_BB8A_A1DD5D6D0883_.wvu.Rows" localSheetId="15" hidden="1">Discount!$19:$19,Discount!$21:$21,Discount!$25:$25,Discount!$27:$27,Discount!$29:$33</definedName>
    <definedName name="Z_FDA41E71_B59F_44DB_BB8A_A1DD5D6D0883_.wvu.Rows" localSheetId="3" hidden="1">'Name of Bidders'!$6:$6</definedName>
    <definedName name="Z_FDA41E71_B59F_44DB_BB8A_A1DD5D6D0883_.wvu.Rows" localSheetId="2" hidden="1">'Names of Bidder'!$6:$6</definedName>
    <definedName name="Z_FDA41E71_B59F_44DB_BB8A_A1DD5D6D0883_.wvu.Rows" localSheetId="4" hidden="1">'Sch-1'!$35:$40</definedName>
    <definedName name="Z_FDA41E71_B59F_44DB_BB8A_A1DD5D6D0883_.wvu.Rows" localSheetId="13" hidden="1">'Sch-6'!$17:$22</definedName>
    <definedName name="Z_FE49A1A8_589E_4C61_B5F2_2DC8472D06ED_.wvu.Cols" localSheetId="15" hidden="1">Discount!$I:$O</definedName>
    <definedName name="Z_FE49A1A8_589E_4C61_B5F2_2DC8472D06ED_.wvu.Cols" localSheetId="4" hidden="1">'Sch-1'!$R:$V</definedName>
    <definedName name="Z_FE49A1A8_589E_4C61_B5F2_2DC8472D06ED_.wvu.Cols" localSheetId="5" hidden="1">'Sch-1 Dis'!$K:$K</definedName>
    <definedName name="Z_FE49A1A8_589E_4C61_B5F2_2DC8472D06ED_.wvu.Cols" localSheetId="6" hidden="1">'Sch-2'!$M:$N</definedName>
    <definedName name="Z_FE49A1A8_589E_4C61_B5F2_2DC8472D06ED_.wvu.Cols" localSheetId="8" hidden="1">'Sch-3 '!$H:$S</definedName>
    <definedName name="Z_FE49A1A8_589E_4C61_B5F2_2DC8472D06ED_.wvu.Cols" localSheetId="13" hidden="1">'Sch-6'!$L:$L</definedName>
    <definedName name="Z_FE49A1A8_589E_4C61_B5F2_2DC8472D06ED_.wvu.PrintArea" localSheetId="19" hidden="1">'Bid Form 2nd Envelope'!$A$1:$F$52</definedName>
    <definedName name="Z_FE49A1A8_589E_4C61_B5F2_2DC8472D06ED_.wvu.PrintArea" localSheetId="1" hidden="1">Cover!$B$1:$E$14</definedName>
    <definedName name="Z_FE49A1A8_589E_4C61_B5F2_2DC8472D06ED_.wvu.PrintArea" localSheetId="15" hidden="1">Discount!$A$2:$G$43</definedName>
    <definedName name="Z_FE49A1A8_589E_4C61_B5F2_2DC8472D06ED_.wvu.PrintArea" localSheetId="17" hidden="1">'Entry Tax'!$A$1:$E$16</definedName>
    <definedName name="Z_FE49A1A8_589E_4C61_B5F2_2DC8472D06ED_.wvu.PrintArea" localSheetId="2" hidden="1">'Names of Bidder'!$B$1:$D$22</definedName>
    <definedName name="Z_FE49A1A8_589E_4C61_B5F2_2DC8472D06ED_.wvu.PrintArea" localSheetId="16" hidden="1">Octroi!$A$1:$E$16</definedName>
    <definedName name="Z_FE49A1A8_589E_4C61_B5F2_2DC8472D06ED_.wvu.PrintArea" localSheetId="18" hidden="1">'Other Taxes &amp; Duties'!$A$1:$F$16</definedName>
    <definedName name="Z_FE49A1A8_589E_4C61_B5F2_2DC8472D06ED_.wvu.PrintArea" localSheetId="20" hidden="1">'Q &amp; C'!$A$1:$F$43</definedName>
    <definedName name="Z_FE49A1A8_589E_4C61_B5F2_2DC8472D06ED_.wvu.PrintArea" localSheetId="4" hidden="1">'Sch-1'!$A$1:$P$35</definedName>
    <definedName name="Z_FE49A1A8_589E_4C61_B5F2_2DC8472D06ED_.wvu.PrintArea" localSheetId="5" hidden="1">'Sch-1 Dis'!$A$1:$H$32</definedName>
    <definedName name="Z_FE49A1A8_589E_4C61_B5F2_2DC8472D06ED_.wvu.PrintArea" localSheetId="6" hidden="1">'Sch-2'!$A$1:$K$29</definedName>
    <definedName name="Z_FE49A1A8_589E_4C61_B5F2_2DC8472D06ED_.wvu.PrintArea" localSheetId="7" hidden="1">'Sch-2 Dis'!$A$1:$G$24</definedName>
    <definedName name="Z_FE49A1A8_589E_4C61_B5F2_2DC8472D06ED_.wvu.PrintArea" localSheetId="8" hidden="1">'Sch-3 '!$A$1:$G$28</definedName>
    <definedName name="Z_FE49A1A8_589E_4C61_B5F2_2DC8472D06ED_.wvu.PrintArea" localSheetId="9" hidden="1">'Sch-4'!$A$1:$E$24</definedName>
    <definedName name="Z_FE49A1A8_589E_4C61_B5F2_2DC8472D06ED_.wvu.PrintArea" localSheetId="10" hidden="1">'Sch-4 Dis'!$A$1:$E$44</definedName>
    <definedName name="Z_FE49A1A8_589E_4C61_B5F2_2DC8472D06ED_.wvu.PrintArea" localSheetId="11" hidden="1">'Sch-5'!$A$1:$D$28</definedName>
    <definedName name="Z_FE49A1A8_589E_4C61_B5F2_2DC8472D06ED_.wvu.PrintArea" localSheetId="12" hidden="1">'Sch-5 After Discount'!$A$1:$D$32</definedName>
    <definedName name="Z_FE49A1A8_589E_4C61_B5F2_2DC8472D06ED_.wvu.PrintArea" localSheetId="13" hidden="1">'Sch-6'!$A$1:$J$25</definedName>
    <definedName name="Z_FE49A1A8_589E_4C61_B5F2_2DC8472D06ED_.wvu.PrintArea" localSheetId="14" hidden="1">'Sch-6 Dis'!$A$1:$F$28</definedName>
    <definedName name="Z_FE49A1A8_589E_4C61_B5F2_2DC8472D06ED_.wvu.PrintArea" localSheetId="21" hidden="1">'T &amp; D'!$A$1:$E$12</definedName>
    <definedName name="Z_FE49A1A8_589E_4C61_B5F2_2DC8472D06ED_.wvu.PrintTitles" localSheetId="4" hidden="1">'Sch-1'!$15:$17</definedName>
    <definedName name="Z_FE49A1A8_589E_4C61_B5F2_2DC8472D06ED_.wvu.PrintTitles" localSheetId="5" hidden="1">'Sch-1 Dis'!$15:$17</definedName>
    <definedName name="Z_FE49A1A8_589E_4C61_B5F2_2DC8472D06ED_.wvu.PrintTitles" localSheetId="6" hidden="1">'Sch-2'!$13:$15</definedName>
    <definedName name="Z_FE49A1A8_589E_4C61_B5F2_2DC8472D06ED_.wvu.PrintTitles" localSheetId="7" hidden="1">'Sch-2 Dis'!$13:$15</definedName>
    <definedName name="Z_FE49A1A8_589E_4C61_B5F2_2DC8472D06ED_.wvu.PrintTitles" localSheetId="8" hidden="1">'Sch-3 '!$14:$16</definedName>
    <definedName name="Z_FE49A1A8_589E_4C61_B5F2_2DC8472D06ED_.wvu.PrintTitles" localSheetId="9" hidden="1">'Sch-4'!$3:$13</definedName>
    <definedName name="Z_FE49A1A8_589E_4C61_B5F2_2DC8472D06ED_.wvu.PrintTitles" localSheetId="10" hidden="1">'Sch-4 Dis'!$3:$13</definedName>
    <definedName name="Z_FE49A1A8_589E_4C61_B5F2_2DC8472D06ED_.wvu.PrintTitles" localSheetId="11" hidden="1">'Sch-5'!$3:$13</definedName>
    <definedName name="Z_FE49A1A8_589E_4C61_B5F2_2DC8472D06ED_.wvu.PrintTitles" localSheetId="12" hidden="1">'Sch-5 After Discount'!$3:$13</definedName>
    <definedName name="Z_FE49A1A8_589E_4C61_B5F2_2DC8472D06ED_.wvu.PrintTitles" localSheetId="13" hidden="1">'Sch-6'!$14:$14</definedName>
    <definedName name="Z_FE49A1A8_589E_4C61_B5F2_2DC8472D06ED_.wvu.PrintTitles" localSheetId="14" hidden="1">'Sch-6 Dis'!$14:$14</definedName>
    <definedName name="Z_FE49A1A8_589E_4C61_B5F2_2DC8472D06ED_.wvu.Rows" localSheetId="0" hidden="1">'Basic Data'!$11:$12</definedName>
    <definedName name="Z_FE49A1A8_589E_4C61_B5F2_2DC8472D06ED_.wvu.Rows" localSheetId="19" hidden="1">'Bid Form 2nd Envelope'!$23:$23</definedName>
    <definedName name="Z_FE49A1A8_589E_4C61_B5F2_2DC8472D06ED_.wvu.Rows" localSheetId="1" hidden="1">Cover!$7:$7,Cover!$10:$10</definedName>
    <definedName name="Z_FE49A1A8_589E_4C61_B5F2_2DC8472D06ED_.wvu.Rows" localSheetId="15" hidden="1">Discount!$19:$19,Discount!$21:$21,Discount!$25:$25,Discount!$27:$27,Discount!$32:$33</definedName>
    <definedName name="Z_FE49A1A8_589E_4C61_B5F2_2DC8472D06ED_.wvu.Rows" localSheetId="4" hidden="1">'Sch-1'!#REF!</definedName>
    <definedName name="Z_FE49A1A8_589E_4C61_B5F2_2DC8472D06ED_.wvu.Rows" localSheetId="6" hidden="1">'Sch-2'!#REF!</definedName>
    <definedName name="Z_FE49A1A8_589E_4C61_B5F2_2DC8472D06ED_.wvu.Rows" localSheetId="13" hidden="1">'Sch-6'!$16:$20</definedName>
    <definedName name="Z_FF9A6C55_24DB_4587_B650_F92106561C4D_.wvu.Cols" localSheetId="3" hidden="1">'Name of Bidders'!$A:$A,'Name of Bidders'!$I:$M</definedName>
    <definedName name="Z_FF9A6C55_24DB_4587_B650_F92106561C4D_.wvu.PrintArea" localSheetId="3" hidden="1">'Name of Bidders'!$B$1:$D$31</definedName>
  </definedNames>
  <calcPr calcId="191029"/>
  <customWorkbookViews>
    <customWorkbookView name="Himanshu Mittal {हिमांशु मित्तल} - Personal View" guid="{67DAC4F5-B0CD-4242-94AE-DECE879F9E60}" mergeInterval="0" personalView="1" maximized="1" xWindow="-8" yWindow="-8" windowWidth="1936" windowHeight="1048" tabRatio="875" activeSheetId="20"/>
    <customWorkbookView name="Venkatesh Karri {वेंकटेश कर्री} - Personal View" guid="{FDA41E71-B59F-44DB-BB8A-A1DD5D6D0883}" mergeInterval="0" personalView="1" maximized="1" xWindow="-8" yWindow="-8" windowWidth="1936" windowHeight="1056" tabRatio="875" activeSheetId="4"/>
    <customWorkbookView name="Akhilesh Kumar Singh {अखिलेश कुमार सिंह} - Personal View" guid="{883F4F4D-A630-4132-B676-8201FF751979}" mergeInterval="0" personalView="1" maximized="1" windowWidth="1916" windowHeight="854" tabRatio="875" activeSheetId="5"/>
    <customWorkbookView name="A K Singh - Personal View" guid="{D963BE1A-1920-4E18-8F54-07F354CCE224}" mergeInterval="0" personalView="1" maximized="1" windowWidth="1276" windowHeight="798" tabRatio="875" activeSheetId="14" showComments="commIndAndComment"/>
    <customWorkbookView name="Kaushalendra Singh - Personal View" guid="{D39E83F3-4061-47C5-8153-10B7C21D208A}" mergeInterval="0" personalView="1" maximized="1" windowWidth="1020" windowHeight="409" tabRatio="875" activeSheetId="13"/>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20"/>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7"/>
    <customWorkbookView name="00863 - Personal View" guid="{42E48991-4351-4471-8AF6-A35D24AE57E4}" mergeInterval="0" personalView="1" maximized="1" xWindow="1" yWindow="1" windowWidth="1366" windowHeight="577" tabRatio="875" activeSheetId="20"/>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6"/>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2"/>
    <customWorkbookView name="01487 - Personal View" guid="{E95B21C1-D936-4435-AF6F-90CF0B6A7506}" mergeInterval="0" personalView="1" maximized="1" windowWidth="1362" windowHeight="509" activeSheetId="20"/>
    <customWorkbookView name="Arun Tiwari         - Personal View" guid="{9C0E3A54-A1E4-4406-967B-FE168F751196}" mergeInterval="0" personalView="1" maximized="1" xWindow="1" yWindow="1" windowWidth="1362" windowHeight="496" tabRatio="875" activeSheetId="5"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4"/>
    <customWorkbookView name="Parveen Saluja - Personal View" guid="{7781E931-9022-448B-8CEA-16A952A0B08B}" mergeInterval="0" personalView="1" maximized="1" windowWidth="1362" windowHeight="543" tabRatio="875" activeSheetId="10"/>
    <customWorkbookView name="Umesh Kumar Yadav {उमेश कुमार यादव} - Personal View" guid="{FA8C7114-2E15-4727-B4B0-927BCE12D1A6}" mergeInterval="0" personalView="1" maximized="1" windowWidth="1596" windowHeight="640" tabRatio="875" activeSheetId="20"/>
    <customWorkbookView name="Parveen Kumar {प्रवीन सलूजा} - Personal View" guid="{2B22B4D9-734E-466D-B6F8-DF61D532EF69}" mergeInterval="0" personalView="1" maximized="1" windowWidth="1916" windowHeight="803" tabRatio="875" activeSheetId="10"/>
    <customWorkbookView name="60001714 - Personal View" guid="{67F8AC65-9004-4C39-99EC-09D7FA92FA89}" mergeInterval="0" personalView="1" maximized="1" windowWidth="1916" windowHeight="834" tabRatio="875" activeSheetId="2"/>
    <customWorkbookView name="Prashanth Kumar Gade {प्रशांत जि} - Personal View" guid="{D545044E-B7FF-408B-A291-2187C526EC3D}" mergeInterval="0" personalView="1" maximized="1" windowWidth="1916" windowHeight="794" tabRatio="875" activeSheetId="4" showComments="commIndAndComment"/>
    <customWorkbookView name="Siddhant Kumar {सिद्धांत कुमार} - Personal View" guid="{3E4F762C-4A28-4D28-B79F-A3F1A75BC594}" mergeInterval="0" personalView="1" maximized="1" xWindow="-8" yWindow="-8" windowWidth="1936" windowHeight="1056" tabRatio="875" activeSheetId="2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 i="5" l="1"/>
  <c r="O20" i="5"/>
  <c r="O21" i="5"/>
  <c r="O22" i="5"/>
  <c r="O23" i="5"/>
  <c r="K17" i="7"/>
  <c r="K18" i="7"/>
  <c r="K19" i="7"/>
  <c r="K20" i="7"/>
  <c r="K21" i="7"/>
  <c r="C10" i="5" l="1"/>
  <c r="C11" i="5"/>
  <c r="C9" i="5"/>
  <c r="C8" i="5"/>
  <c r="O33" i="5" l="1"/>
  <c r="O32" i="5"/>
  <c r="B33" i="5"/>
  <c r="B32" i="5"/>
  <c r="B42" i="20" s="1"/>
  <c r="I11" i="4"/>
  <c r="I36" i="5" s="1"/>
  <c r="J37" i="5"/>
  <c r="J36" i="5"/>
  <c r="G39" i="5" l="1"/>
  <c r="I38" i="5"/>
  <c r="G38" i="5"/>
  <c r="G37" i="5"/>
  <c r="G36" i="5"/>
  <c r="O18" i="5"/>
  <c r="V18" i="5" s="1"/>
  <c r="W18" i="5" s="1"/>
  <c r="K16" i="7"/>
  <c r="W24" i="5" l="1"/>
  <c r="A16" i="7"/>
  <c r="A17" i="7" s="1"/>
  <c r="A18" i="7" s="1"/>
  <c r="A19" i="7" s="1"/>
  <c r="A20" i="7" s="1"/>
  <c r="A21" i="7" s="1"/>
  <c r="U18" i="5" l="1"/>
  <c r="S18" i="5"/>
  <c r="O24" i="5"/>
  <c r="F2" i="2"/>
  <c r="K22" i="7" l="1"/>
  <c r="H1" i="22" l="1"/>
  <c r="H2" i="22"/>
  <c r="H3" i="22"/>
  <c r="H4" i="22"/>
  <c r="H5" i="22"/>
  <c r="D8" i="21"/>
  <c r="F8" i="21" s="1"/>
  <c r="F9" i="21"/>
  <c r="D18" i="21"/>
  <c r="L28" i="21" s="1"/>
  <c r="K28" i="21" s="1"/>
  <c r="D21" i="21"/>
  <c r="F21" i="21" s="1"/>
  <c r="J24" i="21"/>
  <c r="J1" i="22" s="1"/>
  <c r="G25" i="21"/>
  <c r="G2" i="22" s="1"/>
  <c r="J25" i="21"/>
  <c r="J2" i="22" s="1"/>
  <c r="G26" i="21"/>
  <c r="J26" i="21"/>
  <c r="J3" i="22" s="1"/>
  <c r="G27" i="21"/>
  <c r="G4" i="22" s="1"/>
  <c r="G28" i="21"/>
  <c r="G5" i="22" s="1"/>
  <c r="Z1" i="20"/>
  <c r="A8" i="20"/>
  <c r="A9" i="20"/>
  <c r="A10" i="20"/>
  <c r="A11" i="20"/>
  <c r="A12" i="20"/>
  <c r="A13" i="20"/>
  <c r="B21" i="20"/>
  <c r="B22" i="20"/>
  <c r="B23" i="20"/>
  <c r="H23" i="20"/>
  <c r="B24" i="20"/>
  <c r="B25" i="20"/>
  <c r="B26" i="20"/>
  <c r="B37"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J16" i="16"/>
  <c r="I19" i="16"/>
  <c r="J19" i="16" s="1"/>
  <c r="J21" i="16"/>
  <c r="I22" i="16"/>
  <c r="J22" i="16" s="1"/>
  <c r="J24" i="16"/>
  <c r="I25" i="16"/>
  <c r="J25" i="16"/>
  <c r="J26" i="16"/>
  <c r="J27" i="16"/>
  <c r="I28" i="16"/>
  <c r="J28" i="16"/>
  <c r="J33" i="16"/>
  <c r="O4" i="15"/>
  <c r="O5" i="15"/>
  <c r="A6" i="15"/>
  <c r="O6" i="15"/>
  <c r="O8" i="15"/>
  <c r="A16" i="15"/>
  <c r="B16" i="15"/>
  <c r="C16" i="15"/>
  <c r="D16" i="15"/>
  <c r="A17" i="15"/>
  <c r="B17" i="15"/>
  <c r="C17" i="15"/>
  <c r="D17" i="15"/>
  <c r="A18" i="15"/>
  <c r="B18" i="15"/>
  <c r="C18" i="15"/>
  <c r="D18" i="15"/>
  <c r="A19" i="15"/>
  <c r="B19" i="15"/>
  <c r="C19" i="15"/>
  <c r="D19" i="15"/>
  <c r="A20" i="15"/>
  <c r="B20" i="15"/>
  <c r="C20" i="15"/>
  <c r="D20" i="15"/>
  <c r="N21" i="15"/>
  <c r="O22" i="15" s="1"/>
  <c r="A6" i="14"/>
  <c r="J17" i="14"/>
  <c r="J18" i="14"/>
  <c r="J19" i="14"/>
  <c r="J20" i="14"/>
  <c r="A6" i="13"/>
  <c r="B15" i="13"/>
  <c r="B17" i="13"/>
  <c r="A6" i="12"/>
  <c r="D23" i="12"/>
  <c r="A6" i="11"/>
  <c r="C16" i="11"/>
  <c r="K14" i="11" s="1"/>
  <c r="C21" i="11"/>
  <c r="C26" i="11"/>
  <c r="D27" i="11"/>
  <c r="D17" i="21" s="1"/>
  <c r="L27" i="21" s="1"/>
  <c r="D30" i="11"/>
  <c r="D33" i="11"/>
  <c r="A6" i="10"/>
  <c r="K14" i="10"/>
  <c r="K16" i="10"/>
  <c r="A6" i="9"/>
  <c r="N22" i="9"/>
  <c r="N23" i="9" s="1"/>
  <c r="A6" i="8"/>
  <c r="A16" i="8"/>
  <c r="B16" i="8"/>
  <c r="C16" i="8"/>
  <c r="D16" i="8"/>
  <c r="E16" i="8"/>
  <c r="F16" i="8"/>
  <c r="G16" i="8" s="1"/>
  <c r="G17" i="8" s="1"/>
  <c r="A17" i="8"/>
  <c r="A6" i="7"/>
  <c r="A7" i="6"/>
  <c r="B8" i="6"/>
  <c r="B9" i="6"/>
  <c r="B10" i="6"/>
  <c r="B11" i="6"/>
  <c r="A18" i="6"/>
  <c r="B18" i="6"/>
  <c r="C18" i="6"/>
  <c r="D18" i="6"/>
  <c r="E18" i="6"/>
  <c r="F18" i="6"/>
  <c r="G18" i="6" s="1"/>
  <c r="H18" i="6"/>
  <c r="K18" i="6"/>
  <c r="G19" i="6" s="1"/>
  <c r="B29" i="6"/>
  <c r="B30" i="6"/>
  <c r="G30" i="6"/>
  <c r="G31" i="6"/>
  <c r="A7" i="14"/>
  <c r="G39" i="16"/>
  <c r="B9" i="10"/>
  <c r="B10" i="13"/>
  <c r="B11" i="15"/>
  <c r="B6" i="20"/>
  <c r="D26" i="12"/>
  <c r="C42" i="16"/>
  <c r="F27" i="15"/>
  <c r="AA6" i="3"/>
  <c r="Z2" i="20" s="1"/>
  <c r="B8" i="3"/>
  <c r="B13" i="3"/>
  <c r="B2" i="2"/>
  <c r="B3" i="2"/>
  <c r="C2" i="4" s="1"/>
  <c r="A43" i="21" l="1"/>
  <c r="B1" i="4"/>
  <c r="G20" i="6"/>
  <c r="G21" i="6" s="1"/>
  <c r="A2" i="16"/>
  <c r="A1" i="12"/>
  <c r="A1" i="13"/>
  <c r="A1" i="10"/>
  <c r="A1" i="20"/>
  <c r="B2" i="3"/>
  <c r="I24" i="16"/>
  <c r="D9" i="7"/>
  <c r="B26" i="9"/>
  <c r="A1" i="9"/>
  <c r="F16" i="19"/>
  <c r="I26" i="21"/>
  <c r="I3" i="22" s="1"/>
  <c r="B8" i="10"/>
  <c r="A1" i="5"/>
  <c r="A1" i="14" s="1"/>
  <c r="B27" i="12"/>
  <c r="I24" i="21"/>
  <c r="I1" i="22" s="1"/>
  <c r="B26" i="7"/>
  <c r="B21" i="8"/>
  <c r="B8" i="9"/>
  <c r="E16" i="18"/>
  <c r="E16" i="17"/>
  <c r="K5" i="22"/>
  <c r="B28" i="21"/>
  <c r="AG6" i="20"/>
  <c r="AG7" i="20"/>
  <c r="AG8" i="20" s="1"/>
  <c r="AG9" i="20"/>
  <c r="I26" i="16"/>
  <c r="I20" i="16"/>
  <c r="J20" i="16" s="1"/>
  <c r="D17" i="12"/>
  <c r="L4" i="22"/>
  <c r="K27" i="21"/>
  <c r="B22" i="10"/>
  <c r="B41" i="11"/>
  <c r="B9" i="11"/>
  <c r="A3" i="11"/>
  <c r="B10" i="12"/>
  <c r="D28" i="13"/>
  <c r="B9" i="13"/>
  <c r="A3" i="13"/>
  <c r="J23" i="14"/>
  <c r="F10" i="14"/>
  <c r="F26" i="15"/>
  <c r="B10" i="15"/>
  <c r="B8" i="15"/>
  <c r="A3" i="15"/>
  <c r="F41" i="16"/>
  <c r="F43" i="20"/>
  <c r="F40" i="20"/>
  <c r="C15" i="20"/>
  <c r="G3" i="22"/>
  <c r="A3" i="6"/>
  <c r="K25" i="7"/>
  <c r="D8" i="7"/>
  <c r="A1" i="7"/>
  <c r="B20" i="8"/>
  <c r="B9" i="8"/>
  <c r="A3" i="8"/>
  <c r="G25" i="9"/>
  <c r="B11" i="9"/>
  <c r="A7" i="9"/>
  <c r="E23" i="10"/>
  <c r="B11" i="10"/>
  <c r="E43" i="11"/>
  <c r="D14" i="11"/>
  <c r="B8" i="11"/>
  <c r="A1" i="11"/>
  <c r="B26" i="12"/>
  <c r="B9" i="12"/>
  <c r="A3" i="12"/>
  <c r="B29" i="13"/>
  <c r="B8" i="13"/>
  <c r="B23" i="14"/>
  <c r="F9" i="14"/>
  <c r="A3" i="14"/>
  <c r="B26" i="15"/>
  <c r="A1" i="15"/>
  <c r="C41" i="16"/>
  <c r="C12" i="16"/>
  <c r="B43" i="20"/>
  <c r="D4" i="21"/>
  <c r="L5" i="22"/>
  <c r="A1" i="6"/>
  <c r="B25" i="7"/>
  <c r="D11" i="7"/>
  <c r="G22" i="8"/>
  <c r="B8" i="8"/>
  <c r="A1" i="8"/>
  <c r="B25" i="9"/>
  <c r="B10" i="9"/>
  <c r="E22" i="10"/>
  <c r="B10" i="10"/>
  <c r="E42" i="11"/>
  <c r="B11" i="11"/>
  <c r="A7" i="11"/>
  <c r="D27" i="12"/>
  <c r="B8" i="12"/>
  <c r="B28" i="13"/>
  <c r="B11" i="13"/>
  <c r="J24" i="14"/>
  <c r="F8" i="14"/>
  <c r="B25" i="15"/>
  <c r="B9" i="15"/>
  <c r="A7" i="15"/>
  <c r="F42" i="16"/>
  <c r="F42" i="20"/>
  <c r="F36" i="21"/>
  <c r="F18" i="21" s="1"/>
  <c r="I25" i="21"/>
  <c r="A3" i="5"/>
  <c r="A3" i="7"/>
  <c r="B10" i="8"/>
  <c r="B1" i="3"/>
  <c r="K26" i="7"/>
  <c r="D10" i="7"/>
  <c r="G21" i="8"/>
  <c r="B11" i="8"/>
  <c r="A7" i="8"/>
  <c r="G26" i="9"/>
  <c r="B9" i="9"/>
  <c r="A3" i="9"/>
  <c r="B23" i="10"/>
  <c r="A3" i="10"/>
  <c r="B42" i="11"/>
  <c r="B10" i="11"/>
  <c r="B11" i="12"/>
  <c r="D29" i="13"/>
  <c r="B24" i="14"/>
  <c r="F11" i="14"/>
  <c r="D8" i="22" l="1"/>
  <c r="I18" i="16"/>
  <c r="J18" i="16" s="1"/>
  <c r="O26" i="5"/>
  <c r="D15" i="12" s="1"/>
  <c r="I33" i="16"/>
  <c r="I16" i="16"/>
  <c r="I31" i="16"/>
  <c r="J31" i="16" s="1"/>
  <c r="F31" i="21"/>
  <c r="F32" i="21" s="1"/>
  <c r="F14" i="21" s="1"/>
  <c r="I15" i="16"/>
  <c r="J15" i="16" s="1"/>
  <c r="O19" i="16" s="1"/>
  <c r="U16" i="5" s="1"/>
  <c r="D7" i="21"/>
  <c r="F7" i="21" s="1"/>
  <c r="I2" i="22"/>
  <c r="D14" i="21"/>
  <c r="D36" i="11"/>
  <c r="K4" i="22"/>
  <c r="D7" i="22" s="1"/>
  <c r="B27" i="21"/>
  <c r="O20" i="16" l="1"/>
  <c r="M15" i="7" s="1"/>
  <c r="O22" i="16"/>
  <c r="L16" i="14" s="1"/>
  <c r="O18" i="16"/>
  <c r="L24" i="21"/>
  <c r="D19" i="21"/>
  <c r="O3" i="15"/>
  <c r="O9" i="15" s="1"/>
  <c r="N17" i="15" s="1"/>
  <c r="O7" i="15"/>
  <c r="D6" i="21"/>
  <c r="D24" i="13" l="1"/>
  <c r="D15" i="13"/>
  <c r="D17" i="13"/>
  <c r="U15" i="5"/>
  <c r="L1" i="22"/>
  <c r="K24" i="21"/>
  <c r="F6" i="21"/>
  <c r="F10" i="21" s="1"/>
  <c r="D10" i="21"/>
  <c r="L18" i="14"/>
  <c r="E18" i="15" s="1"/>
  <c r="F18" i="15" s="1"/>
  <c r="L20" i="14"/>
  <c r="E20" i="15" s="1"/>
  <c r="F20" i="15" s="1"/>
  <c r="L17" i="14"/>
  <c r="E17" i="15" s="1"/>
  <c r="F17" i="15" s="1"/>
  <c r="L19" i="14"/>
  <c r="E19" i="15" s="1"/>
  <c r="F19" i="15" s="1"/>
  <c r="C19" i="11" l="1"/>
  <c r="C24" i="11" s="1"/>
  <c r="C25" i="11" s="1"/>
  <c r="D22" i="11" s="1"/>
  <c r="F21" i="15"/>
  <c r="G22" i="6" s="1"/>
  <c r="G23" i="6" s="1"/>
  <c r="H11" i="21" s="1"/>
  <c r="D11" i="21" s="1"/>
  <c r="F11" i="21" s="1"/>
  <c r="F12" i="21" s="1"/>
  <c r="K1" i="22"/>
  <c r="D20" i="21"/>
  <c r="C20" i="11" l="1"/>
  <c r="D17" i="11" s="1"/>
  <c r="K17" i="11" s="1"/>
  <c r="D33" i="21"/>
  <c r="F33" i="21" s="1"/>
  <c r="F34" i="21" s="1"/>
  <c r="F37" i="21" s="1"/>
  <c r="F38" i="21" s="1"/>
  <c r="F17" i="21" s="1"/>
  <c r="D12" i="21"/>
  <c r="D16" i="21"/>
  <c r="L26" i="21" s="1"/>
  <c r="K22" i="11"/>
  <c r="F15" i="21" l="1"/>
  <c r="F19" i="21" s="1"/>
  <c r="F20" i="21" s="1"/>
  <c r="D15" i="21"/>
  <c r="L25" i="21" s="1"/>
  <c r="K25" i="21" s="1"/>
  <c r="K2" i="22" s="1"/>
  <c r="F35" i="21"/>
  <c r="F16" i="21" s="1"/>
  <c r="L3" i="22"/>
  <c r="K26" i="21"/>
  <c r="B25" i="21" l="1"/>
  <c r="L2" i="22"/>
  <c r="D5" i="22" s="1"/>
  <c r="K3" i="22"/>
  <c r="D6" i="22" s="1"/>
  <c r="B26" i="21"/>
  <c r="D15" i="10"/>
  <c r="G24" i="21" s="1"/>
  <c r="D18" i="10" l="1"/>
  <c r="D21" i="12" s="1"/>
  <c r="B24" i="21"/>
  <c r="G1" i="22"/>
  <c r="D4" i="22" s="1"/>
  <c r="D21" i="13" l="1"/>
  <c r="D25" i="13" s="1"/>
  <c r="AB17" i="20" s="1"/>
  <c r="A1" i="23" s="1"/>
  <c r="D24" i="12"/>
  <c r="A6" i="23" l="1"/>
  <c r="B6" i="23" s="1"/>
  <c r="A11" i="23"/>
  <c r="B11" i="23" s="1"/>
  <c r="D11" i="23" s="1"/>
  <c r="A7" i="23"/>
  <c r="B7" i="23" s="1"/>
  <c r="D7" i="23" s="1"/>
  <c r="A9" i="23"/>
  <c r="B9" i="23" s="1"/>
  <c r="D9" i="23" s="1"/>
  <c r="A8" i="23"/>
  <c r="B8" i="23" s="1"/>
  <c r="D8" i="23" s="1"/>
  <c r="A10" i="23"/>
  <c r="B10" i="23" s="1"/>
  <c r="D10" i="23" s="1"/>
  <c r="A4" i="23" l="1"/>
  <c r="AC17" i="20" s="1"/>
  <c r="B17"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s>
  <commentList>
    <comment ref="D8" authorId="0" shapeId="0" xr:uid="{FA4C9D67-2F74-4591-ACD7-431A2733393E}">
      <text>
        <r>
          <rPr>
            <sz val="9"/>
            <color indexed="81"/>
            <rFont val="Tahoma"/>
            <family val="2"/>
          </rPr>
          <t>pl. select Qualified Manufacturer</t>
        </r>
      </text>
    </comment>
    <comment ref="D9" authorId="1" shapeId="0" xr:uid="{00000000-0006-0000-0300-000001000000}">
      <text>
        <r>
          <rPr>
            <sz val="9"/>
            <color indexed="81"/>
            <rFont val="Tahoma"/>
            <family val="2"/>
          </rPr>
          <t xml:space="preserve">Pl. select domestic
</t>
        </r>
      </text>
    </comment>
  </commentList>
</comments>
</file>

<file path=xl/sharedStrings.xml><?xml version="1.0" encoding="utf-8"?>
<sst xmlns="http://schemas.openxmlformats.org/spreadsheetml/2006/main" count="839" uniqueCount="494">
  <si>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</si>
  <si>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</si>
  <si>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</si>
  <si>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</si>
  <si>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</si>
  <si>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</si>
  <si>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</si>
  <si>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</si>
  <si>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</si>
  <si>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</si>
  <si>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</si>
  <si>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</si>
  <si>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</si>
  <si>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</si>
  <si>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</si>
  <si>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</si>
  <si>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</si>
  <si>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</si>
  <si>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</si>
  <si>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</si>
  <si>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</si>
  <si>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</si>
  <si>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</si>
  <si>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</si>
  <si>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</si>
  <si>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</si>
  <si>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</si>
  <si>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</si>
  <si>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</si>
  <si>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</si>
  <si>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</si>
  <si>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</si>
  <si>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</si>
  <si>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</si>
  <si>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</si>
  <si>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</si>
  <si>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</si>
  <si>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</si>
  <si>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</si>
  <si>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</si>
  <si>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</si>
  <si>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</si>
  <si>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</si>
  <si>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</si>
  <si>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</si>
  <si>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</si>
  <si>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</si>
  <si>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</si>
  <si>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</si>
  <si>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</si>
  <si>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</si>
  <si>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</si>
  <si>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</si>
  <si>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</si>
  <si>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</si>
  <si>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</si>
  <si>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</si>
  <si>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</si>
  <si>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</si>
  <si>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</si>
  <si>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</si>
  <si>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</si>
  <si>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</si>
  <si>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</si>
  <si>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</si>
  <si>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</si>
  <si>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</si>
  <si>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</si>
  <si>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</si>
  <si>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</si>
  <si>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</si>
  <si>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</si>
  <si>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</si>
  <si>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</si>
  <si>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</si>
  <si>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</si>
  <si>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</si>
  <si>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</si>
  <si>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</si>
  <si>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</si>
  <si>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</si>
  <si>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</si>
  <si>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</si>
  <si>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</si>
  <si>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</si>
  <si>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</si>
  <si>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</si>
  <si>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</si>
  <si>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</si>
  <si>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</si>
  <si>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</si>
  <si>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</si>
  <si>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</si>
  <si>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</si>
  <si>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</si>
  <si>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</si>
  <si>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</si>
  <si>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</si>
  <si>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</si>
  <si>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</si>
  <si>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</si>
  <si>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</si>
  <si>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</si>
  <si>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</si>
  <si>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</si>
  <si>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</si>
  <si>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</si>
  <si>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</si>
  <si>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</si>
  <si>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</si>
  <si>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</si>
  <si>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</si>
  <si>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</si>
  <si>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</si>
  <si>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</si>
  <si>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</si>
  <si>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</si>
  <si>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</si>
  <si>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</si>
  <si>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</si>
  <si>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</si>
  <si>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</si>
  <si>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</si>
  <si>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</si>
  <si>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</si>
  <si>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</si>
  <si>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</si>
  <si>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</si>
  <si>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</si>
  <si>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</si>
  <si>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</si>
  <si>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</si>
  <si>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</si>
  <si>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</si>
  <si>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</si>
  <si>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</si>
  <si>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</si>
  <si>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</si>
  <si>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</si>
  <si>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</si>
  <si>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</si>
  <si>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</si>
  <si>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</si>
  <si>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</si>
  <si>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</si>
  <si>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</si>
  <si>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</si>
  <si>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</si>
  <si>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</si>
  <si>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r>
      <t>Discount on percent basis on the Schedules as given below :</t>
    </r>
    <r>
      <rPr>
        <sz val="11"/>
        <rFont val="Book Antiqua"/>
        <family val="1"/>
      </rPr>
      <t xml:space="preserve"> [The discount shall be proportionately applicable on all the relevent items of the respective Schdules.] </t>
    </r>
    <r>
      <rPr>
        <b/>
        <sz val="11"/>
        <rFont val="Book Antiqua"/>
        <family val="1"/>
      </rPr>
      <t>In Percent (%)</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</si>
  <si>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</si>
  <si>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</si>
  <si>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</si>
  <si>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</si>
  <si>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</si>
  <si>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</si>
  <si>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</si>
  <si>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</si>
  <si>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</si>
  <si>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</si>
  <si>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</si>
  <si>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</si>
  <si>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</si>
  <si>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</si>
  <si>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</si>
  <si>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</si>
  <si>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</si>
  <si>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</si>
  <si>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</si>
  <si>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</si>
  <si>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</si>
  <si>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</si>
  <si>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</si>
  <si>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</si>
  <si>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</si>
  <si>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</si>
  <si>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</si>
  <si>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</si>
  <si>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</si>
  <si>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</si>
  <si>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</si>
  <si>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</si>
  <si>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</si>
  <si>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</si>
  <si>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</si>
  <si>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</si>
  <si>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</si>
  <si>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</si>
  <si>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</si>
  <si>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</si>
  <si>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</si>
  <si>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</si>
  <si>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</si>
  <si>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</si>
  <si>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</si>
  <si>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</si>
  <si>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</si>
  <si>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</si>
  <si>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</si>
  <si>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</si>
  <si>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</si>
  <si>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</si>
  <si>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</si>
  <si>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</si>
  <si>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</si>
  <si>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</si>
  <si>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</si>
  <si>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</si>
  <si>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</si>
  <si>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</si>
  <si>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</si>
  <si>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</si>
  <si>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</si>
  <si>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</si>
  <si>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</si>
  <si>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</si>
  <si>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</si>
  <si>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</si>
  <si>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</si>
  <si>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</si>
  <si>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</si>
  <si>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</si>
  <si>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</si>
  <si>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</si>
  <si>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</si>
  <si>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</si>
  <si>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</si>
  <si>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</si>
  <si>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</si>
  <si>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</si>
  <si>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</si>
  <si>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</si>
  <si>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</si>
  <si>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</si>
  <si>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</si>
  <si>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</si>
  <si>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</si>
  <si>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</si>
  <si>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</si>
  <si>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</si>
  <si>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</si>
  <si>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</si>
  <si>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</si>
  <si>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</si>
  <si>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</si>
  <si>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</si>
  <si>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</si>
  <si>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</si>
  <si>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</si>
  <si>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</si>
  <si>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</si>
  <si>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</si>
  <si>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</si>
  <si>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</si>
  <si>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</si>
  <si>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</si>
  <si>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</si>
  <si>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</si>
  <si>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</si>
  <si>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</si>
  <si>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</si>
  <si>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</si>
  <si>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</si>
  <si>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</si>
  <si>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</si>
  <si>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</si>
  <si>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</si>
  <si>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</si>
  <si>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</si>
  <si>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</si>
  <si>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</si>
  <si>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</si>
  <si>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</si>
  <si>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</si>
  <si>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</si>
  <si>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</si>
  <si>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</si>
  <si>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</si>
  <si>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</si>
  <si>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</si>
  <si>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</si>
  <si>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</si>
  <si>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</si>
  <si>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</si>
  <si>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</si>
  <si>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</si>
  <si>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</si>
  <si>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</si>
  <si>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</si>
  <si>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</si>
  <si>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</si>
  <si>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</si>
  <si>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</si>
  <si>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</si>
  <si>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</si>
  <si>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</si>
  <si>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</si>
  <si>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</si>
  <si>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</si>
  <si>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</si>
  <si>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</si>
  <si>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</si>
  <si>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</si>
  <si>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</si>
  <si>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</si>
  <si>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</si>
  <si>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</si>
  <si>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</si>
  <si>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</si>
  <si>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</si>
  <si>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</si>
  <si>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</si>
  <si>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</si>
  <si>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</si>
  <si>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</si>
  <si>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</si>
  <si>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</si>
  <si>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</si>
  <si>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</si>
  <si>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</si>
  <si>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</si>
  <si>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</si>
  <si>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</si>
  <si>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</si>
  <si>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</si>
  <si>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</si>
  <si>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</si>
  <si>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</si>
  <si>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r>
      <t>Discount on percent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Percent (%)</t>
    </r>
  </si>
  <si>
    <t>Schedule-6 : Type Test Charges</t>
  </si>
  <si>
    <t>Eq Weightage of Rs/ %</t>
  </si>
  <si>
    <t>Final Discount Factor</t>
  </si>
  <si>
    <t>GRAND TOTAL [1+2+3+4]</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</si>
  <si>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</si>
  <si>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</si>
  <si>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</si>
  <si>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</si>
  <si>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</si>
  <si>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</si>
  <si>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</si>
  <si>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</si>
  <si>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</si>
  <si>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</si>
  <si>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</si>
  <si>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</si>
  <si>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</si>
  <si>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</si>
  <si>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</si>
  <si>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</si>
  <si>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</si>
  <si>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</si>
  <si>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</si>
  <si>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</si>
  <si>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</si>
  <si>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</si>
  <si>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</si>
  <si>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</si>
  <si>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</si>
  <si>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</si>
  <si>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</si>
  <si>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</si>
  <si>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</si>
  <si>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</si>
  <si>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</si>
  <si>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</si>
  <si>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</si>
  <si>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</si>
  <si>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</si>
  <si>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</si>
  <si>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</si>
  <si>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</si>
  <si>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</si>
  <si>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</si>
  <si>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</si>
  <si>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</si>
  <si>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</si>
  <si>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</si>
  <si>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</si>
  <si>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</si>
  <si>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</si>
  <si>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</si>
  <si>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</si>
  <si>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</si>
  <si>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</si>
  <si>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</si>
  <si>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</si>
  <si>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</si>
  <si>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</si>
  <si>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</si>
  <si>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</si>
  <si>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</si>
  <si>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</si>
  <si>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</si>
  <si>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</si>
  <si>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</si>
  <si>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</si>
  <si>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</si>
  <si>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</si>
  <si>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</si>
  <si>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</si>
  <si>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</si>
  <si>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</si>
  <si>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</si>
  <si>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</si>
  <si>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</si>
  <si>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</si>
  <si>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</si>
  <si>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</si>
  <si>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</si>
  <si>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</si>
  <si>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</si>
  <si>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</si>
  <si>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</si>
  <si>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</si>
  <si>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</si>
  <si>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Goods to be supplied, including Type Test Charges for Tests to be conducted.</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</si>
  <si>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</si>
  <si>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</si>
  <si>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</si>
  <si>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</si>
  <si>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</si>
  <si>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</si>
  <si>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</si>
  <si>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</si>
  <si>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Material Code</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</si>
  <si>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</si>
  <si>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</si>
  <si>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</si>
  <si>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</si>
  <si>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</si>
  <si>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</si>
  <si>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</si>
  <si>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</si>
  <si>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</si>
  <si>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</si>
  <si>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</si>
  <si>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</si>
  <si>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</si>
  <si>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</si>
  <si>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</si>
  <si>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</si>
  <si>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</si>
  <si>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</si>
  <si>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</si>
  <si>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</si>
  <si>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</si>
  <si>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</si>
  <si>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</si>
  <si>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</si>
  <si>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</si>
  <si>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</si>
  <si>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</si>
  <si>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</si>
  <si>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</si>
  <si>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</si>
  <si>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</si>
  <si>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</si>
  <si>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</si>
  <si>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</si>
  <si>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</si>
  <si>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</si>
  <si>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 xml:space="preserve">Ex-works price of Plant and Equipment including Type Test Charges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</si>
  <si>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</si>
  <si>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</si>
  <si>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</si>
  <si>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</si>
  <si>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</si>
  <si>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</si>
  <si>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</si>
  <si>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</si>
  <si>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</si>
  <si>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 Attachments :</t>
  </si>
  <si>
    <t xml:space="preserve">Date: </t>
  </si>
  <si>
    <t>Place:</t>
  </si>
  <si>
    <t>AAABAABBBBAh</t>
  </si>
  <si>
    <t xml:space="preserve">Specification No.: </t>
  </si>
  <si>
    <t>Whether Bidder is MSE (Micro and Small Enterprises ).
[Select from drop down menu]</t>
  </si>
  <si>
    <r>
      <t>Specify type of Bidder                    [</t>
    </r>
    <r>
      <rPr>
        <i/>
        <sz val="11"/>
        <rFont val="Book Antiqua"/>
        <family val="1"/>
      </rPr>
      <t>Select from drop down menu</t>
    </r>
    <r>
      <rPr>
        <sz val="11"/>
        <rFont val="Arial"/>
        <family val="2"/>
      </rPr>
      <t>]</t>
    </r>
  </si>
  <si>
    <r>
      <t>[</t>
    </r>
    <r>
      <rPr>
        <i/>
        <sz val="11"/>
        <rFont val="Book Antiqua"/>
        <family val="1"/>
      </rPr>
      <t>Select from drop down menu</t>
    </r>
    <r>
      <rPr>
        <sz val="11"/>
        <rFont val="Arial"/>
        <family val="2"/>
      </rPr>
      <t>]</t>
    </r>
  </si>
  <si>
    <t>Name of Qualified Manufacturer</t>
  </si>
  <si>
    <t xml:space="preserve">Address of Registered Office </t>
  </si>
  <si>
    <t>Address of Registered Office</t>
  </si>
  <si>
    <t>Name of an Authorized Representative of a Qualified Manufacturer</t>
  </si>
  <si>
    <t>Email ID:</t>
  </si>
  <si>
    <t>Phone No.:</t>
  </si>
  <si>
    <t>Qualified Manufacturer</t>
  </si>
  <si>
    <t>Line Trap Package LT- 01 associated with Bulk Procurement of Substation Equipment</t>
  </si>
  <si>
    <t>CC/NT/G-SPARE/DOM/A06/23/01547</t>
  </si>
  <si>
    <t>Line Trap Package LT- 01</t>
  </si>
  <si>
    <t xml:space="preserve">LINE TRAP                               </t>
  </si>
  <si>
    <t>765kV,3150A,1.0mH , 50kA Line Trap</t>
  </si>
  <si>
    <t>400kV,3150A,0.5mH ,63kA Line Trap</t>
  </si>
  <si>
    <t>220kV,1600A,0.5mH ,50kA Line Trap</t>
  </si>
  <si>
    <t>9= 7 X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</si>
</sst>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0.00&quot;  &quot;"/>
    <numFmt numFmtId="176" formatCode="[$-409]dd\-mmm\-yy;@"/>
    <numFmt numFmtId="177" formatCode="_(* #,##0_);_(* \(#,##0\);_(* &quot;-&quot;??_);_(@_)"/>
    <numFmt numFmtId="178" formatCode="0.0000000000%"/>
    <numFmt numFmtId="179" formatCode="#,##0.00;[Red]#,##0.00"/>
    <numFmt numFmtId="180" formatCode="[$-409]dd/mmm/yy;@"/>
    <numFmt numFmtId="181" formatCode="[$-409]d\-mmm\-yyyy;@"/>
  </numFmts>
  <fonts count="74">
    <font>
      <sz val="11"/>
      <name val="Book Antiqua"/>
      <family val="1"/>
    </font>
    <font>
      <sz val="11"/>
      <color theme="1"/>
      <name val="Calibri"/>
      <family val="2"/>
      <scheme val="minor"/>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22"/>
      <color indexed="12"/>
      <name val="Book Antiqua"/>
      <family val="1"/>
    </font>
    <font>
      <b/>
      <sz val="20"/>
      <color indexed="12"/>
      <name val="Book Antiqua"/>
      <family val="1"/>
    </font>
    <font>
      <b/>
      <i/>
      <sz val="11"/>
      <name val="Book Antiqua"/>
      <family val="1"/>
    </font>
    <font>
      <b/>
      <sz val="12"/>
      <color indexed="12"/>
      <name val="Arial"/>
      <family val="2"/>
    </font>
    <font>
      <b/>
      <sz val="11"/>
      <color indexed="12"/>
      <name val="Arial"/>
      <family val="2"/>
    </font>
    <font>
      <b/>
      <sz val="11"/>
      <name val="Arial"/>
      <family val="2"/>
    </font>
    <font>
      <sz val="10"/>
      <color indexed="9"/>
      <name val="Arial"/>
      <family val="2"/>
    </font>
    <font>
      <b/>
      <sz val="11"/>
      <color indexed="9"/>
      <name val="Arial"/>
      <family val="2"/>
    </font>
    <font>
      <i/>
      <sz val="11"/>
      <name val="Book Antiqua"/>
      <family val="1"/>
    </font>
    <font>
      <sz val="11"/>
      <color indexed="55"/>
      <name val="Arial"/>
      <family val="2"/>
    </font>
    <font>
      <sz val="10"/>
      <color indexed="55"/>
      <name val="Arial"/>
      <family val="2"/>
    </font>
    <font>
      <sz val="9"/>
      <color indexed="81"/>
      <name val="Tahoma"/>
      <family val="2"/>
    </font>
  </fonts>
  <fills count="1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theme="0"/>
        <bgColor indexed="64"/>
      </patternFill>
    </fill>
    <fill>
      <patternFill patternType="solid">
        <fgColor rgb="FF6BD7FD"/>
        <bgColor indexed="64"/>
      </patternFill>
    </fill>
    <fill>
      <patternFill patternType="solid">
        <fgColor theme="7" tint="0.59999389629810485"/>
        <bgColor indexed="64"/>
      </patternFill>
    </fill>
    <fill>
      <patternFill patternType="solid">
        <fgColor theme="5" tint="0.79998168889431442"/>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50">
    <xf numFmtId="0" fontId="0" fillId="0" borderId="0"/>
    <xf numFmtId="9" fontId="8" fillId="0" borderId="0"/>
    <xf numFmtId="169"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3" fontId="2" fillId="0" borderId="0" applyFont="0" applyFill="0" applyBorder="0" applyAlignment="0" applyProtection="0"/>
    <xf numFmtId="0" fontId="9" fillId="0" borderId="0"/>
    <xf numFmtId="43" fontId="2" fillId="0" borderId="0" applyFont="0" applyFill="0" applyBorder="0" applyAlignment="0" applyProtection="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170" fontId="2" fillId="0" borderId="0"/>
    <xf numFmtId="43" fontId="38" fillId="0" borderId="0" applyFont="0" applyFill="0" applyBorder="0" applyAlignment="0" applyProtection="0"/>
    <xf numFmtId="168"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165" fontId="2" fillId="0" borderId="0"/>
    <xf numFmtId="0" fontId="35" fillId="0" borderId="0"/>
    <xf numFmtId="0" fontId="17" fillId="0" borderId="0"/>
    <xf numFmtId="0" fontId="35" fillId="0" borderId="0"/>
    <xf numFmtId="0" fontId="2" fillId="0" borderId="0"/>
    <xf numFmtId="0" fontId="17" fillId="0" borderId="0" applyNumberFormat="0" applyFill="0" applyBorder="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38" fillId="0" borderId="0"/>
    <xf numFmtId="0" fontId="2" fillId="0" borderId="0" applyNumberFormat="0" applyFont="0" applyFill="0" applyBorder="0" applyAlignment="0" applyProtection="0">
      <alignment vertical="top"/>
    </xf>
    <xf numFmtId="0" fontId="2" fillId="0" borderId="0"/>
    <xf numFmtId="0" fontId="13" fillId="0" borderId="0" applyFont="0"/>
    <xf numFmtId="0" fontId="14" fillId="0" borderId="0" applyNumberFormat="0" applyFill="0" applyBorder="0" applyAlignment="0" applyProtection="0">
      <alignment vertical="top"/>
      <protection locked="0"/>
    </xf>
    <xf numFmtId="0" fontId="15" fillId="0" borderId="0"/>
    <xf numFmtId="0" fontId="20" fillId="0" borderId="0"/>
    <xf numFmtId="0" fontId="2" fillId="0" borderId="0"/>
    <xf numFmtId="0" fontId="2" fillId="0" borderId="0"/>
    <xf numFmtId="0" fontId="2" fillId="0" borderId="0"/>
    <xf numFmtId="0" fontId="17" fillId="0" borderId="0"/>
    <xf numFmtId="0" fontId="17" fillId="0" borderId="0"/>
    <xf numFmtId="0" fontId="2" fillId="0" borderId="0"/>
    <xf numFmtId="0" fontId="1" fillId="0" borderId="0"/>
  </cellStyleXfs>
  <cellXfs count="795">
    <xf numFmtId="0" fontId="0" fillId="0" borderId="0" xfId="0"/>
    <xf numFmtId="0" fontId="17" fillId="0" borderId="0" xfId="0" applyFont="1" applyAlignment="1">
      <alignment vertical="center"/>
    </xf>
    <xf numFmtId="0" fontId="17" fillId="0" borderId="0" xfId="0" applyFont="1" applyAlignment="1">
      <alignment horizontal="left" vertical="center"/>
    </xf>
    <xf numFmtId="0" fontId="17" fillId="0" borderId="0" xfId="0" applyFont="1" applyAlignment="1">
      <alignment horizontal="center" vertical="center"/>
    </xf>
    <xf numFmtId="0" fontId="16" fillId="0" borderId="4" xfId="0" applyFont="1" applyBorder="1" applyAlignment="1">
      <alignment vertical="center"/>
    </xf>
    <xf numFmtId="0" fontId="16" fillId="0" borderId="4" xfId="0" applyFont="1" applyBorder="1" applyAlignment="1">
      <alignment horizontal="right"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21" fillId="0" borderId="0" xfId="32" applyFont="1" applyAlignment="1" applyProtection="1">
      <alignment vertical="center"/>
      <protection hidden="1"/>
    </xf>
    <xf numFmtId="0" fontId="21" fillId="0" borderId="0" xfId="32" applyFont="1" applyProtection="1">
      <protection hidden="1"/>
    </xf>
    <xf numFmtId="0" fontId="2" fillId="0" borderId="0" xfId="32" applyProtection="1">
      <protection hidden="1"/>
    </xf>
    <xf numFmtId="0" fontId="6" fillId="0" borderId="0" xfId="32" applyFont="1" applyAlignment="1" applyProtection="1">
      <alignment vertical="center"/>
      <protection hidden="1"/>
    </xf>
    <xf numFmtId="0" fontId="6" fillId="0" borderId="5" xfId="32" applyFont="1" applyBorder="1" applyAlignment="1" applyProtection="1">
      <alignment vertical="center"/>
      <protection hidden="1"/>
    </xf>
    <xf numFmtId="0" fontId="6" fillId="0" borderId="6" xfId="32" applyFont="1" applyBorder="1" applyAlignment="1" applyProtection="1">
      <alignment vertical="center"/>
      <protection hidden="1"/>
    </xf>
    <xf numFmtId="0" fontId="2" fillId="0" borderId="0" xfId="32"/>
    <xf numFmtId="0" fontId="6"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2" fillId="0" borderId="0" xfId="32" applyAlignment="1" applyProtection="1">
      <alignment vertical="center"/>
      <protection hidden="1"/>
    </xf>
    <xf numFmtId="0" fontId="20" fillId="0" borderId="6" xfId="32" applyFont="1" applyBorder="1" applyAlignment="1" applyProtection="1">
      <alignment vertical="center"/>
      <protection hidden="1"/>
    </xf>
    <xf numFmtId="0" fontId="26" fillId="0" borderId="0" xfId="32" applyFont="1" applyAlignment="1" applyProtection="1">
      <alignment vertical="center"/>
      <protection hidden="1"/>
    </xf>
    <xf numFmtId="0" fontId="20" fillId="0" borderId="0" xfId="32" applyFont="1" applyAlignment="1" applyProtection="1">
      <alignment vertical="center"/>
      <protection hidden="1"/>
    </xf>
    <xf numFmtId="0" fontId="16" fillId="0" borderId="0" xfId="33" applyFont="1" applyAlignment="1" applyProtection="1">
      <alignment vertical="center"/>
      <protection hidden="1"/>
    </xf>
    <xf numFmtId="0" fontId="17" fillId="0" borderId="0" xfId="33" applyAlignment="1" applyProtection="1">
      <alignment vertical="center"/>
      <protection hidden="1"/>
    </xf>
    <xf numFmtId="0" fontId="16" fillId="0" borderId="0" xfId="33" applyFont="1"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applyAlignment="1">
      <alignment horizontal="right" vertical="center"/>
    </xf>
    <xf numFmtId="0" fontId="6" fillId="0" borderId="0" xfId="32" applyFont="1" applyAlignment="1" applyProtection="1">
      <alignment vertical="top"/>
      <protection hidden="1"/>
    </xf>
    <xf numFmtId="0" fontId="27" fillId="0" borderId="0" xfId="32" applyFont="1" applyAlignment="1" applyProtection="1">
      <alignment horizontal="center" vertical="center"/>
      <protection hidden="1"/>
    </xf>
    <xf numFmtId="0" fontId="16" fillId="0" borderId="0" xfId="32" applyFont="1" applyAlignment="1" applyProtection="1">
      <alignment vertical="center"/>
      <protection hidden="1"/>
    </xf>
    <xf numFmtId="0" fontId="17" fillId="0" borderId="0" xfId="32" applyFont="1" applyAlignment="1" applyProtection="1">
      <alignment vertical="center"/>
      <protection hidden="1"/>
    </xf>
    <xf numFmtId="0" fontId="16" fillId="0" borderId="0" xfId="35" applyFont="1" applyAlignment="1" applyProtection="1">
      <alignment vertical="top"/>
      <protection hidden="1"/>
    </xf>
    <xf numFmtId="0" fontId="17" fillId="0" borderId="0" xfId="32" applyFont="1" applyAlignment="1" applyProtection="1">
      <alignment vertical="top"/>
      <protection hidden="1"/>
    </xf>
    <xf numFmtId="0" fontId="27" fillId="0" borderId="0" xfId="32" applyFont="1" applyAlignment="1" applyProtection="1">
      <alignment vertical="center"/>
      <protection hidden="1"/>
    </xf>
    <xf numFmtId="174" fontId="16" fillId="0" borderId="9" xfId="32" applyNumberFormat="1" applyFont="1" applyBorder="1" applyAlignment="1" applyProtection="1">
      <alignment horizontal="center" vertical="center"/>
      <protection hidden="1"/>
    </xf>
    <xf numFmtId="0" fontId="17" fillId="0" borderId="10" xfId="32" applyFont="1" applyBorder="1" applyAlignment="1" applyProtection="1">
      <alignment horizontal="center" vertical="center"/>
      <protection hidden="1"/>
    </xf>
    <xf numFmtId="0" fontId="17" fillId="0" borderId="11" xfId="32" applyFont="1" applyBorder="1" applyAlignment="1" applyProtection="1">
      <alignment horizontal="justify" vertical="center" wrapText="1"/>
      <protection hidden="1"/>
    </xf>
    <xf numFmtId="0" fontId="16" fillId="2" borderId="11" xfId="32" applyFont="1" applyFill="1" applyBorder="1" applyAlignment="1" applyProtection="1">
      <alignment vertical="center" wrapText="1"/>
      <protection hidden="1"/>
    </xf>
    <xf numFmtId="0" fontId="17" fillId="0" borderId="10" xfId="32" applyFont="1" applyBorder="1" applyAlignment="1" applyProtection="1">
      <alignment vertical="center"/>
      <protection hidden="1"/>
    </xf>
    <xf numFmtId="0" fontId="17" fillId="0" borderId="12" xfId="32" applyFont="1" applyBorder="1" applyAlignment="1" applyProtection="1">
      <alignment vertical="center"/>
      <protection hidden="1"/>
    </xf>
    <xf numFmtId="0" fontId="16" fillId="0" borderId="0" xfId="32" applyFont="1" applyAlignment="1" applyProtection="1">
      <alignment vertical="center" wrapText="1"/>
      <protection hidden="1"/>
    </xf>
    <xf numFmtId="4" fontId="16" fillId="0" borderId="0" xfId="32" applyNumberFormat="1" applyFont="1" applyAlignment="1" applyProtection="1">
      <alignment vertical="center"/>
      <protection hidden="1"/>
    </xf>
    <xf numFmtId="0" fontId="17" fillId="0" borderId="0" xfId="32" applyFont="1" applyAlignment="1" applyProtection="1">
      <alignment horizontal="left" vertical="center" wrapText="1"/>
      <protection hidden="1"/>
    </xf>
    <xf numFmtId="0" fontId="17" fillId="0" borderId="0" xfId="32" applyFont="1" applyAlignment="1" applyProtection="1">
      <alignment horizontal="right" vertical="center"/>
      <protection hidden="1"/>
    </xf>
    <xf numFmtId="0" fontId="17" fillId="0" borderId="0" xfId="32" applyFont="1" applyAlignment="1" applyProtection="1">
      <alignment horizontal="left" vertical="center"/>
      <protection hidden="1"/>
    </xf>
    <xf numFmtId="0" fontId="7" fillId="0" borderId="0" xfId="32" applyFont="1" applyAlignment="1" applyProtection="1">
      <alignment horizontal="center" vertical="top"/>
      <protection hidden="1"/>
    </xf>
    <xf numFmtId="0" fontId="16" fillId="0" borderId="4" xfId="32" applyFont="1" applyBorder="1" applyAlignment="1" applyProtection="1">
      <alignment vertical="top"/>
      <protection hidden="1"/>
    </xf>
    <xf numFmtId="0" fontId="16" fillId="0" borderId="9" xfId="32" applyFont="1" applyBorder="1" applyAlignment="1" applyProtection="1">
      <alignment horizontal="justify" vertical="top" wrapText="1"/>
      <protection hidden="1"/>
    </xf>
    <xf numFmtId="0" fontId="16" fillId="0" borderId="9" xfId="32" applyFont="1" applyBorder="1" applyAlignment="1" applyProtection="1">
      <alignment horizontal="right" vertical="center" wrapText="1" indent="5"/>
      <protection hidden="1"/>
    </xf>
    <xf numFmtId="0" fontId="17" fillId="0" borderId="12" xfId="32" applyFont="1" applyBorder="1" applyAlignment="1" applyProtection="1">
      <alignment horizontal="center" vertical="center"/>
      <protection hidden="1"/>
    </xf>
    <xf numFmtId="0" fontId="6" fillId="0" borderId="0" xfId="32" applyFont="1" applyAlignment="1" applyProtection="1">
      <alignment horizontal="right"/>
      <protection hidden="1"/>
    </xf>
    <xf numFmtId="0" fontId="16" fillId="0" borderId="4" xfId="0" applyFont="1" applyBorder="1" applyAlignment="1">
      <alignment horizontal="left" vertical="center"/>
    </xf>
    <xf numFmtId="0" fontId="16" fillId="0" borderId="4" xfId="0" applyFont="1" applyBorder="1" applyAlignment="1">
      <alignment horizontal="justify" vertical="center"/>
    </xf>
    <xf numFmtId="0" fontId="16" fillId="0" borderId="4" xfId="0" applyFont="1" applyBorder="1" applyAlignment="1">
      <alignment horizontal="center" vertical="center"/>
    </xf>
    <xf numFmtId="0" fontId="17" fillId="0" borderId="0" xfId="33"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32" applyFont="1" applyAlignment="1" applyProtection="1">
      <alignment horizontal="left" vertical="center" indent="1"/>
      <protection hidden="1"/>
    </xf>
    <xf numFmtId="0" fontId="17" fillId="0" borderId="0" xfId="35" applyFont="1" applyAlignment="1" applyProtection="1">
      <alignment horizontal="left" vertical="center" indent="1"/>
      <protection hidden="1"/>
    </xf>
    <xf numFmtId="0" fontId="17" fillId="0" borderId="0" xfId="0" applyFont="1" applyAlignment="1" applyProtection="1">
      <alignment horizontal="left" vertical="center"/>
      <protection hidden="1"/>
    </xf>
    <xf numFmtId="0" fontId="17" fillId="0" borderId="0" xfId="33" applyAlignment="1" applyProtection="1">
      <alignment horizontal="left" vertical="center"/>
      <protection hidden="1"/>
    </xf>
    <xf numFmtId="0" fontId="16" fillId="0" borderId="0" xfId="33" applyFont="1" applyAlignment="1" applyProtection="1">
      <alignment horizontal="left" vertical="center"/>
      <protection hidden="1"/>
    </xf>
    <xf numFmtId="0" fontId="16" fillId="0" borderId="6" xfId="32" applyFont="1" applyBorder="1" applyAlignment="1" applyProtection="1">
      <alignment horizontal="right" vertical="center" indent="5"/>
      <protection hidden="1"/>
    </xf>
    <xf numFmtId="4" fontId="16" fillId="0" borderId="9" xfId="32" applyNumberFormat="1" applyFont="1" applyBorder="1" applyAlignment="1" applyProtection="1">
      <alignment vertical="center"/>
      <protection hidden="1"/>
    </xf>
    <xf numFmtId="175" fontId="16" fillId="0" borderId="9" xfId="32" applyNumberFormat="1" applyFont="1" applyBorder="1" applyAlignment="1" applyProtection="1">
      <alignment vertical="center"/>
      <protection hidden="1"/>
    </xf>
    <xf numFmtId="0" fontId="16" fillId="0" borderId="9" xfId="32" applyFont="1" applyBorder="1" applyAlignment="1" applyProtection="1">
      <alignment vertical="center"/>
      <protection hidden="1"/>
    </xf>
    <xf numFmtId="0" fontId="16" fillId="0" borderId="0" xfId="32" applyFont="1" applyAlignment="1" applyProtection="1">
      <alignment horizontal="left" vertical="top" wrapText="1"/>
      <protection hidden="1"/>
    </xf>
    <xf numFmtId="0" fontId="16" fillId="0" borderId="12" xfId="32" applyFont="1" applyBorder="1" applyAlignment="1" applyProtection="1">
      <alignment horizontal="right" vertical="center"/>
      <protection hidden="1"/>
    </xf>
    <xf numFmtId="0" fontId="16" fillId="0" borderId="9" xfId="32" applyFont="1" applyBorder="1" applyAlignment="1" applyProtection="1">
      <alignment horizontal="center" vertical="center" wrapText="1"/>
      <protection hidden="1"/>
    </xf>
    <xf numFmtId="0" fontId="17" fillId="0" borderId="0" xfId="32" applyFont="1" applyAlignment="1" applyProtection="1">
      <alignment horizontal="center" vertical="center"/>
      <protection hidden="1"/>
    </xf>
    <xf numFmtId="0" fontId="16" fillId="0" borderId="12" xfId="32" applyFont="1" applyBorder="1" applyAlignment="1" applyProtection="1">
      <alignment horizontal="right" vertical="center" wrapText="1"/>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wrapText="1"/>
      <protection hidden="1"/>
    </xf>
    <xf numFmtId="0" fontId="0" fillId="0" borderId="0" xfId="0" applyProtection="1">
      <protection hidden="1"/>
    </xf>
    <xf numFmtId="0" fontId="16" fillId="0" borderId="4" xfId="0" applyFont="1" applyBorder="1" applyAlignment="1" applyProtection="1">
      <alignment horizontal="left" vertical="center"/>
      <protection hidden="1"/>
    </xf>
    <xf numFmtId="0" fontId="16" fillId="0" borderId="4" xfId="0" applyFont="1" applyBorder="1" applyAlignment="1" applyProtection="1">
      <alignment horizontal="justify"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16" fillId="0" borderId="4" xfId="0" applyFont="1" applyBorder="1" applyAlignment="1" applyProtection="1">
      <alignment horizontal="right" vertical="center"/>
      <protection hidden="1"/>
    </xf>
    <xf numFmtId="0" fontId="2" fillId="0" borderId="0" xfId="31"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8" applyNumberFormat="1" applyFill="1" applyBorder="1" applyAlignment="1" applyProtection="1">
      <alignment vertical="center"/>
      <protection hidden="1"/>
    </xf>
    <xf numFmtId="0" fontId="17" fillId="0" borderId="0" xfId="28" applyNumberFormat="1" applyFill="1" applyBorder="1" applyAlignment="1" applyProtection="1">
      <alignment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6" fillId="0" borderId="0" xfId="0" applyFont="1" applyAlignment="1" applyProtection="1">
      <alignment horizontal="left" vertical="center"/>
      <protection hidden="1"/>
    </xf>
    <xf numFmtId="0" fontId="16" fillId="0" borderId="0" xfId="0" applyFont="1" applyAlignment="1">
      <alignment horizontal="left" vertical="center" indent="1"/>
    </xf>
    <xf numFmtId="0" fontId="16" fillId="0" borderId="0" xfId="32" applyFont="1" applyAlignment="1" applyProtection="1">
      <alignment horizontal="left" vertical="center" indent="1"/>
      <protection hidden="1"/>
    </xf>
    <xf numFmtId="0" fontId="0" fillId="0" borderId="0" xfId="0" applyAlignment="1" applyProtection="1">
      <alignment vertical="center"/>
      <protection hidden="1"/>
    </xf>
    <xf numFmtId="0" fontId="16" fillId="0" borderId="0" xfId="33" applyFont="1" applyAlignment="1" applyProtection="1">
      <alignment horizontal="center" vertical="center"/>
      <protection hidden="1"/>
    </xf>
    <xf numFmtId="0" fontId="16" fillId="0" borderId="0" xfId="33" applyFont="1" applyAlignment="1" applyProtection="1">
      <alignment horizontal="left" vertical="center" indent="1"/>
      <protection hidden="1"/>
    </xf>
    <xf numFmtId="0" fontId="16" fillId="0" borderId="11" xfId="0" applyFont="1" applyBorder="1" applyAlignment="1" applyProtection="1">
      <alignment horizontal="left" vertical="center" wrapText="1"/>
      <protection hidden="1"/>
    </xf>
    <xf numFmtId="0" fontId="16" fillId="0" borderId="11" xfId="0" applyFont="1" applyBorder="1" applyAlignment="1" applyProtection="1">
      <alignment horizontal="center" vertical="center" wrapText="1"/>
      <protection hidden="1"/>
    </xf>
    <xf numFmtId="0" fontId="16" fillId="0" borderId="11" xfId="33" applyFont="1" applyBorder="1" applyAlignment="1" applyProtection="1">
      <alignment horizontal="center" vertical="center"/>
      <protection hidden="1"/>
    </xf>
    <xf numFmtId="0" fontId="17" fillId="0" borderId="11" xfId="33" applyBorder="1" applyAlignment="1" applyProtection="1">
      <alignment horizontal="left" vertical="center" wrapText="1"/>
      <protection hidden="1"/>
    </xf>
    <xf numFmtId="0" fontId="17" fillId="0" borderId="0" xfId="33" applyAlignment="1" applyProtection="1">
      <alignment horizontal="left" vertical="center" wrapText="1"/>
      <protection hidden="1"/>
    </xf>
    <xf numFmtId="0" fontId="16" fillId="0" borderId="0" xfId="0" applyFont="1" applyAlignment="1" applyProtection="1">
      <alignment vertical="center" wrapText="1"/>
      <protection hidden="1"/>
    </xf>
    <xf numFmtId="0" fontId="16" fillId="0" borderId="0" xfId="0" applyFont="1" applyAlignment="1" applyProtection="1">
      <alignment horizontal="left" vertical="center" indent="1"/>
      <protection hidden="1"/>
    </xf>
    <xf numFmtId="0" fontId="16" fillId="0" borderId="4" xfId="24" applyFont="1" applyBorder="1" applyAlignment="1" applyProtection="1">
      <alignment vertical="center"/>
      <protection hidden="1"/>
    </xf>
    <xf numFmtId="0" fontId="17"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6" fillId="0" borderId="0" xfId="24" applyFont="1" applyAlignment="1" applyProtection="1">
      <alignment horizontal="center" vertical="center"/>
      <protection hidden="1"/>
    </xf>
    <xf numFmtId="0" fontId="17" fillId="0" borderId="0" xfId="24" applyFont="1" applyAlignment="1" applyProtection="1">
      <alignment vertical="center"/>
      <protection hidden="1"/>
    </xf>
    <xf numFmtId="0" fontId="16" fillId="0" borderId="0" xfId="25" applyFont="1" applyAlignment="1" applyProtection="1">
      <alignment horizontal="left" vertical="center"/>
      <protection hidden="1"/>
    </xf>
    <xf numFmtId="0" fontId="17" fillId="0" borderId="0" xfId="34" applyAlignment="1" applyProtection="1">
      <alignment horizontal="left" vertical="center"/>
      <protection hidden="1"/>
    </xf>
    <xf numFmtId="0" fontId="17" fillId="0" borderId="0" xfId="24" applyFont="1" applyAlignment="1" applyProtection="1">
      <alignment horizontal="left" vertical="center"/>
      <protection hidden="1"/>
    </xf>
    <xf numFmtId="0" fontId="17" fillId="0" borderId="0" xfId="24" applyFont="1" applyAlignment="1" applyProtection="1">
      <alignment horizontal="justify" vertical="center"/>
      <protection hidden="1"/>
    </xf>
    <xf numFmtId="0" fontId="16" fillId="0" borderId="0" xfId="24" applyFont="1" applyAlignment="1" applyProtection="1">
      <alignment horizontal="right" vertical="center"/>
      <protection hidden="1"/>
    </xf>
    <xf numFmtId="0" fontId="16" fillId="0" borderId="4" xfId="24" applyFont="1" applyBorder="1" applyAlignment="1" applyProtection="1">
      <alignment horizontal="right" vertical="center"/>
      <protection hidden="1"/>
    </xf>
    <xf numFmtId="176" fontId="17" fillId="0" borderId="0" xfId="24" applyNumberFormat="1" applyFont="1" applyAlignment="1" applyProtection="1">
      <alignment horizontal="left" vertical="center"/>
      <protection hidden="1"/>
    </xf>
    <xf numFmtId="0" fontId="17" fillId="0" borderId="0" xfId="0" applyFont="1" applyAlignment="1" applyProtection="1">
      <alignment horizontal="center" vertical="center" wrapText="1"/>
      <protection hidden="1"/>
    </xf>
    <xf numFmtId="164" fontId="17" fillId="0" borderId="0" xfId="0" applyNumberFormat="1" applyFont="1" applyAlignment="1" applyProtection="1">
      <alignment horizontal="center" vertical="center"/>
      <protection hidden="1"/>
    </xf>
    <xf numFmtId="176" fontId="16" fillId="0" borderId="0" xfId="0" applyNumberFormat="1" applyFont="1" applyAlignment="1">
      <alignment horizontal="left" vertical="center" indent="1"/>
    </xf>
    <xf numFmtId="176" fontId="16" fillId="0" borderId="0" xfId="0" applyNumberFormat="1" applyFont="1" applyAlignment="1" applyProtection="1">
      <alignment horizontal="justify" vertical="center"/>
      <protection hidden="1"/>
    </xf>
    <xf numFmtId="176" fontId="16" fillId="0" borderId="0" xfId="0" applyNumberFormat="1" applyFont="1" applyAlignment="1" applyProtection="1">
      <alignment horizontal="left" vertical="center" indent="1"/>
      <protection hidden="1"/>
    </xf>
    <xf numFmtId="176" fontId="16" fillId="0" borderId="0" xfId="24" applyNumberFormat="1" applyFont="1" applyAlignment="1" applyProtection="1">
      <alignment vertical="center"/>
      <protection hidden="1"/>
    </xf>
    <xf numFmtId="0" fontId="16" fillId="0" borderId="0" xfId="24" applyFont="1" applyAlignment="1" applyProtection="1">
      <alignment horizontal="left" vertical="center" indent="1"/>
      <protection hidden="1"/>
    </xf>
    <xf numFmtId="0" fontId="17" fillId="0" borderId="0" xfId="24" applyFont="1" applyAlignment="1" applyProtection="1">
      <alignment horizontal="left" vertical="center" indent="1"/>
      <protection hidden="1"/>
    </xf>
    <xf numFmtId="164" fontId="6" fillId="0" borderId="0" xfId="24" applyNumberFormat="1" applyFont="1" applyAlignment="1" applyProtection="1">
      <alignment horizontal="center" vertical="top"/>
      <protection hidden="1"/>
    </xf>
    <xf numFmtId="164" fontId="6" fillId="0" borderId="0" xfId="24" applyNumberFormat="1" applyFont="1" applyAlignment="1" applyProtection="1">
      <alignment horizontal="center" vertical="center"/>
      <protection hidden="1"/>
    </xf>
    <xf numFmtId="0" fontId="6" fillId="0" borderId="0" xfId="24" applyFont="1" applyAlignment="1" applyProtection="1">
      <alignment horizontal="center" vertical="top"/>
      <protection hidden="1"/>
    </xf>
    <xf numFmtId="0" fontId="6" fillId="0" borderId="0" xfId="24" applyFont="1" applyAlignment="1" applyProtection="1">
      <alignment horizontal="left" vertical="center"/>
      <protection hidden="1"/>
    </xf>
    <xf numFmtId="0" fontId="38" fillId="0" borderId="0" xfId="27" applyFont="1" applyAlignment="1" applyProtection="1">
      <alignment horizontal="center" vertical="center"/>
      <protection hidden="1"/>
    </xf>
    <xf numFmtId="0" fontId="38" fillId="0" borderId="0" xfId="27" applyFont="1" applyAlignment="1" applyProtection="1">
      <alignment horizontal="left" vertical="center"/>
      <protection hidden="1"/>
    </xf>
    <xf numFmtId="0" fontId="2" fillId="0" borderId="0" xfId="27" applyAlignment="1" applyProtection="1">
      <alignment vertical="center"/>
      <protection hidden="1"/>
    </xf>
    <xf numFmtId="0" fontId="38" fillId="0" borderId="0" xfId="27" applyFont="1" applyAlignment="1" applyProtection="1">
      <alignment vertical="center"/>
      <protection hidden="1"/>
    </xf>
    <xf numFmtId="0" fontId="2" fillId="0" borderId="0" xfId="27" applyProtection="1">
      <protection hidden="1"/>
    </xf>
    <xf numFmtId="0" fontId="2" fillId="0" borderId="0" xfId="27" applyAlignment="1" applyProtection="1">
      <alignment horizontal="left"/>
      <protection hidden="1"/>
    </xf>
    <xf numFmtId="0" fontId="2" fillId="0" borderId="0" xfId="27" applyAlignment="1" applyProtection="1">
      <alignment horizontal="center"/>
      <protection hidden="1"/>
    </xf>
    <xf numFmtId="0" fontId="2" fillId="0" borderId="0" xfId="38" applyAlignment="1" applyProtection="1">
      <alignment horizontal="center"/>
      <protection hidden="1"/>
    </xf>
    <xf numFmtId="0" fontId="2" fillId="0" borderId="0" xfId="38" applyProtection="1">
      <protection hidden="1"/>
    </xf>
    <xf numFmtId="0" fontId="17" fillId="0" borderId="0" xfId="0" applyFont="1" applyAlignment="1" applyProtection="1">
      <alignment horizontal="left" vertical="center" indent="2"/>
      <protection hidden="1"/>
    </xf>
    <xf numFmtId="0" fontId="17" fillId="0" borderId="0" xfId="0" applyFont="1" applyAlignment="1" applyProtection="1">
      <alignment vertical="center"/>
      <protection locked="0"/>
    </xf>
    <xf numFmtId="0" fontId="17" fillId="0" borderId="13" xfId="0" applyFont="1" applyBorder="1" applyAlignment="1" applyProtection="1">
      <alignment horizontal="left" vertical="center"/>
      <protection hidden="1"/>
    </xf>
    <xf numFmtId="0" fontId="16"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6" fillId="0" borderId="0" xfId="0" applyFont="1" applyAlignment="1" applyProtection="1">
      <alignment horizontal="center" vertical="center"/>
      <protection hidden="1"/>
    </xf>
    <xf numFmtId="0" fontId="16"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7" fillId="0" borderId="0" xfId="31" applyNumberFormat="1" applyFont="1" applyFill="1" applyBorder="1" applyAlignment="1" applyProtection="1">
      <alignment vertical="center" wrapText="1"/>
      <protection hidden="1"/>
    </xf>
    <xf numFmtId="0" fontId="17" fillId="0" borderId="0" xfId="31" applyFont="1" applyAlignment="1" applyProtection="1">
      <alignment vertical="center"/>
      <protection hidden="1"/>
    </xf>
    <xf numFmtId="0" fontId="41" fillId="0" borderId="0" xfId="0" applyFont="1" applyAlignment="1" applyProtection="1">
      <alignment horizontal="left" vertical="center"/>
      <protection hidden="1"/>
    </xf>
    <xf numFmtId="0" fontId="41" fillId="0" borderId="0" xfId="0" applyFont="1" applyAlignment="1" applyProtection="1">
      <alignment horizontal="justify" vertical="center"/>
      <protection hidden="1"/>
    </xf>
    <xf numFmtId="0" fontId="41"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1" fillId="0" borderId="0" xfId="0" applyFont="1" applyAlignment="1" applyProtection="1">
      <alignment horizontal="left" vertical="center" indent="1"/>
      <protection hidden="1"/>
    </xf>
    <xf numFmtId="0" fontId="41" fillId="0" borderId="0" xfId="33" applyFont="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7"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6" fillId="0" borderId="10" xfId="31" applyFont="1" applyBorder="1" applyAlignment="1" applyProtection="1">
      <alignment horizontal="center" vertical="center" wrapText="1"/>
      <protection hidden="1"/>
    </xf>
    <xf numFmtId="0" fontId="16" fillId="0" borderId="12" xfId="31" applyFont="1" applyBorder="1" applyAlignment="1" applyProtection="1">
      <alignment horizontal="center" vertical="center" wrapText="1"/>
      <protection hidden="1"/>
    </xf>
    <xf numFmtId="0" fontId="17" fillId="0" borderId="11" xfId="31" applyFont="1" applyBorder="1" applyAlignment="1" applyProtection="1">
      <alignment horizontal="center" vertical="top"/>
      <protection hidden="1"/>
    </xf>
    <xf numFmtId="0" fontId="17" fillId="0" borderId="9" xfId="31" applyFont="1" applyBorder="1" applyAlignment="1" applyProtection="1">
      <alignment horizontal="center" vertical="top"/>
      <protection hidden="1"/>
    </xf>
    <xf numFmtId="0" fontId="16" fillId="0" borderId="0" xfId="31" applyFont="1" applyBorder="1" applyAlignment="1" applyProtection="1">
      <alignment horizontal="center" vertical="center" wrapText="1"/>
      <protection hidden="1"/>
    </xf>
    <xf numFmtId="0" fontId="17"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7" fillId="0" borderId="14" xfId="31" applyFont="1" applyBorder="1" applyAlignment="1" applyProtection="1">
      <alignment horizontal="center" vertical="center"/>
      <protection hidden="1"/>
    </xf>
    <xf numFmtId="10" fontId="17" fillId="3" borderId="11" xfId="31" applyNumberFormat="1" applyFont="1" applyFill="1" applyBorder="1" applyAlignment="1" applyProtection="1">
      <alignment horizontal="right" vertical="center"/>
      <protection locked="0"/>
    </xf>
    <xf numFmtId="166" fontId="16" fillId="0" borderId="0" xfId="0" applyNumberFormat="1" applyFont="1" applyAlignment="1" applyProtection="1">
      <alignment horizontal="center" vertical="center" wrapText="1"/>
      <protection hidden="1"/>
    </xf>
    <xf numFmtId="3" fontId="16" fillId="0" borderId="12" xfId="32" applyNumberFormat="1" applyFont="1" applyBorder="1" applyAlignment="1" applyProtection="1">
      <alignment horizontal="right" vertical="center" wrapText="1"/>
      <protection hidden="1"/>
    </xf>
    <xf numFmtId="0" fontId="17"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6" fillId="0" borderId="0" xfId="26" applyFont="1" applyAlignment="1" applyProtection="1">
      <alignment vertical="center"/>
      <protection hidden="1"/>
    </xf>
    <xf numFmtId="0" fontId="17" fillId="0" borderId="0" xfId="26" applyFont="1" applyAlignment="1" applyProtection="1">
      <alignment vertical="center"/>
      <protection hidden="1"/>
    </xf>
    <xf numFmtId="0" fontId="16" fillId="0" borderId="0" xfId="26" applyFont="1" applyAlignment="1" applyProtection="1">
      <alignment horizontal="center" vertical="center"/>
      <protection hidden="1"/>
    </xf>
    <xf numFmtId="0" fontId="17"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7" fillId="0" borderId="17" xfId="26" applyFont="1" applyBorder="1" applyAlignment="1" applyProtection="1">
      <alignment vertical="center" wrapText="1"/>
      <protection hidden="1"/>
    </xf>
    <xf numFmtId="0" fontId="17" fillId="0" borderId="0" xfId="26" applyFont="1" applyAlignment="1" applyProtection="1">
      <alignment horizontal="center" vertical="center"/>
      <protection hidden="1"/>
    </xf>
    <xf numFmtId="0" fontId="17" fillId="0" borderId="0" xfId="26" applyFont="1" applyProtection="1">
      <protection hidden="1"/>
    </xf>
    <xf numFmtId="0" fontId="17" fillId="0" borderId="0" xfId="26" applyFont="1" applyAlignment="1" applyProtection="1">
      <alignment vertical="center" wrapText="1"/>
      <protection hidden="1"/>
    </xf>
    <xf numFmtId="0" fontId="17" fillId="0" borderId="18" xfId="26" applyFont="1" applyBorder="1" applyAlignment="1" applyProtection="1">
      <alignment vertical="center"/>
      <protection hidden="1"/>
    </xf>
    <xf numFmtId="0" fontId="17" fillId="0" borderId="19" xfId="26" applyFont="1" applyBorder="1" applyAlignment="1" applyProtection="1">
      <alignment vertical="center"/>
      <protection hidden="1"/>
    </xf>
    <xf numFmtId="0" fontId="17" fillId="0" borderId="20" xfId="26" applyFont="1" applyBorder="1" applyAlignment="1" applyProtection="1">
      <alignment vertical="center"/>
      <protection hidden="1"/>
    </xf>
    <xf numFmtId="0" fontId="17" fillId="0" borderId="21" xfId="26" applyFont="1" applyBorder="1" applyAlignment="1" applyProtection="1">
      <alignment vertical="center"/>
      <protection hidden="1"/>
    </xf>
    <xf numFmtId="0" fontId="17" fillId="0" borderId="22" xfId="26" applyFont="1" applyBorder="1" applyAlignment="1" applyProtection="1">
      <alignment vertical="center"/>
      <protection hidden="1"/>
    </xf>
    <xf numFmtId="0" fontId="17" fillId="0" borderId="23" xfId="26" applyFont="1" applyBorder="1" applyAlignment="1" applyProtection="1">
      <alignment vertical="center"/>
      <protection hidden="1"/>
    </xf>
    <xf numFmtId="0" fontId="17" fillId="0" borderId="24" xfId="26" applyFont="1" applyBorder="1" applyAlignment="1" applyProtection="1">
      <alignment vertical="center"/>
      <protection hidden="1"/>
    </xf>
    <xf numFmtId="0" fontId="17" fillId="0" borderId="7" xfId="26" applyFont="1" applyBorder="1" applyAlignment="1" applyProtection="1">
      <alignment vertical="center"/>
      <protection hidden="1"/>
    </xf>
    <xf numFmtId="0" fontId="17" fillId="0" borderId="25" xfId="26" applyFont="1" applyBorder="1" applyAlignment="1" applyProtection="1">
      <alignment horizontal="left" vertical="center"/>
      <protection hidden="1"/>
    </xf>
    <xf numFmtId="0" fontId="17" fillId="0" borderId="17" xfId="26" applyFont="1" applyBorder="1" applyAlignment="1" applyProtection="1">
      <alignment horizontal="left" vertical="center"/>
      <protection hidden="1"/>
    </xf>
    <xf numFmtId="0" fontId="17" fillId="0" borderId="0" xfId="26" applyFont="1" applyAlignment="1" applyProtection="1">
      <alignment horizontal="left" vertical="center"/>
      <protection hidden="1"/>
    </xf>
    <xf numFmtId="0" fontId="16" fillId="0" borderId="0" xfId="28" applyNumberFormat="1" applyFont="1" applyFill="1" applyBorder="1" applyAlignment="1" applyProtection="1">
      <alignment horizontal="left" vertical="center"/>
    </xf>
    <xf numFmtId="0" fontId="16" fillId="0" borderId="0" xfId="32" applyFont="1" applyAlignment="1" applyProtection="1">
      <alignment vertical="top"/>
      <protection hidden="1"/>
    </xf>
    <xf numFmtId="0" fontId="44" fillId="0" borderId="0" xfId="24" applyFont="1" applyAlignment="1" applyProtection="1">
      <alignment vertical="center"/>
      <protection hidden="1"/>
    </xf>
    <xf numFmtId="0" fontId="17" fillId="0" borderId="20" xfId="31" applyNumberFormat="1" applyFont="1" applyFill="1" applyBorder="1" applyAlignment="1" applyProtection="1">
      <alignment horizontal="left" vertical="center" indent="3"/>
      <protection hidden="1"/>
    </xf>
    <xf numFmtId="0" fontId="17" fillId="0" borderId="14" xfId="31" applyFont="1" applyBorder="1" applyAlignment="1" applyProtection="1">
      <alignment horizontal="right" vertical="center"/>
      <protection hidden="1"/>
    </xf>
    <xf numFmtId="0" fontId="17" fillId="0" borderId="21" xfId="31" applyFont="1" applyBorder="1" applyAlignment="1" applyProtection="1">
      <alignment horizontal="right" vertical="center"/>
      <protection hidden="1"/>
    </xf>
    <xf numFmtId="0" fontId="17" fillId="0" borderId="26" xfId="31" applyFont="1" applyBorder="1" applyAlignment="1" applyProtection="1">
      <alignment horizontal="right" vertical="center"/>
      <protection hidden="1"/>
    </xf>
    <xf numFmtId="0" fontId="17"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26" applyFont="1" applyAlignment="1" applyProtection="1">
      <alignment horizontal="left" vertical="center"/>
      <protection hidden="1"/>
    </xf>
    <xf numFmtId="10" fontId="17" fillId="3" borderId="27" xfId="31" applyNumberFormat="1" applyFont="1" applyFill="1" applyBorder="1" applyAlignment="1" applyProtection="1">
      <alignment horizontal="right" vertical="center" wrapText="1"/>
      <protection locked="0"/>
    </xf>
    <xf numFmtId="0" fontId="16" fillId="0" borderId="0" xfId="0" applyFont="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Font="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Alignment="1" applyProtection="1">
      <alignment vertical="top"/>
      <protection hidden="1"/>
    </xf>
    <xf numFmtId="2" fontId="42" fillId="0" borderId="0" xfId="32" applyNumberFormat="1" applyFont="1" applyAlignment="1" applyProtection="1">
      <alignment vertical="top"/>
      <protection hidden="1"/>
    </xf>
    <xf numFmtId="0" fontId="34" fillId="0" borderId="0" xfId="0" applyFont="1" applyProtection="1">
      <protection hidden="1"/>
    </xf>
    <xf numFmtId="2" fontId="34" fillId="0" borderId="0" xfId="33" applyNumberFormat="1" applyFont="1" applyAlignment="1" applyProtection="1">
      <alignment vertical="center"/>
      <protection hidden="1"/>
    </xf>
    <xf numFmtId="0" fontId="34" fillId="0" borderId="0" xfId="0" applyFont="1" applyAlignment="1" applyProtection="1">
      <alignment horizontal="right"/>
      <protection hidden="1"/>
    </xf>
    <xf numFmtId="2" fontId="34" fillId="0" borderId="0" xfId="0" applyNumberFormat="1" applyFont="1" applyProtection="1">
      <protection hidden="1"/>
    </xf>
    <xf numFmtId="0" fontId="46" fillId="0" borderId="0" xfId="24" applyFont="1" applyProtection="1">
      <protection hidden="1"/>
    </xf>
    <xf numFmtId="0" fontId="46" fillId="0" borderId="0" xfId="24" applyFont="1" applyAlignment="1" applyProtection="1">
      <alignment horizontal="center" vertical="center"/>
      <protection hidden="1"/>
    </xf>
    <xf numFmtId="0" fontId="46" fillId="0" borderId="0" xfId="24" applyFont="1" applyAlignment="1" applyProtection="1">
      <alignment horizontal="center"/>
      <protection hidden="1"/>
    </xf>
    <xf numFmtId="0" fontId="46" fillId="0" borderId="0" xfId="24" applyFont="1" applyAlignment="1" applyProtection="1">
      <alignment horizontal="justify"/>
      <protection hidden="1"/>
    </xf>
    <xf numFmtId="0" fontId="46" fillId="0" borderId="0" xfId="24" quotePrefix="1" applyFont="1" applyAlignment="1" applyProtection="1">
      <alignment horizontal="justify"/>
      <protection hidden="1"/>
    </xf>
    <xf numFmtId="4" fontId="47" fillId="0" borderId="0" xfId="24" applyNumberFormat="1" applyFont="1" applyAlignment="1" applyProtection="1">
      <alignment vertical="center"/>
      <protection hidden="1"/>
    </xf>
    <xf numFmtId="0" fontId="47" fillId="0" borderId="0" xfId="24" applyFont="1" applyAlignment="1" applyProtection="1">
      <alignment horizontal="justify" vertical="center"/>
      <protection hidden="1"/>
    </xf>
    <xf numFmtId="0" fontId="46" fillId="0" borderId="0" xfId="24" applyFont="1" applyAlignment="1" applyProtection="1">
      <alignment vertical="center"/>
      <protection hidden="1"/>
    </xf>
    <xf numFmtId="0" fontId="16" fillId="0" borderId="6" xfId="0" applyFont="1" applyBorder="1" applyAlignment="1" applyProtection="1">
      <alignment horizontal="center" vertical="center"/>
      <protection hidden="1"/>
    </xf>
    <xf numFmtId="0" fontId="16" fillId="0" borderId="5" xfId="0" applyFont="1" applyBorder="1" applyAlignment="1" applyProtection="1">
      <alignment horizontal="center" vertical="center"/>
      <protection hidden="1"/>
    </xf>
    <xf numFmtId="0" fontId="51" fillId="0" borderId="0" xfId="26" applyFont="1" applyAlignment="1" applyProtection="1">
      <alignment horizontal="center" vertical="center"/>
      <protection hidden="1"/>
    </xf>
    <xf numFmtId="0" fontId="6" fillId="3" borderId="11" xfId="26" applyFont="1" applyFill="1" applyBorder="1" applyAlignment="1" applyProtection="1">
      <alignment horizontal="left" vertical="center"/>
      <protection locked="0"/>
    </xf>
    <xf numFmtId="0" fontId="34" fillId="0" borderId="0" xfId="0" applyFont="1" applyAlignment="1" applyProtection="1">
      <alignment horizontal="left" vertical="center"/>
      <protection hidden="1"/>
    </xf>
    <xf numFmtId="10" fontId="34" fillId="0" borderId="0" xfId="0" applyNumberFormat="1" applyFont="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6" fillId="0" borderId="0" xfId="28" applyNumberFormat="1" applyFont="1" applyFill="1" applyBorder="1" applyAlignment="1" applyProtection="1">
      <alignment horizontal="left" vertical="center"/>
      <protection hidden="1"/>
    </xf>
    <xf numFmtId="0" fontId="17" fillId="0" borderId="0" xfId="28" applyNumberFormat="1" applyFill="1" applyBorder="1" applyAlignment="1" applyProtection="1">
      <alignment horizontal="left" vertical="center" wrapText="1"/>
      <protection hidden="1"/>
    </xf>
    <xf numFmtId="0" fontId="16" fillId="0" borderId="11" xfId="0" applyFont="1" applyBorder="1" applyAlignment="1" applyProtection="1">
      <alignment horizontal="center" vertical="center"/>
      <protection hidden="1"/>
    </xf>
    <xf numFmtId="0" fontId="17" fillId="0" borderId="0" xfId="0" applyFont="1" applyProtection="1">
      <protection hidden="1"/>
    </xf>
    <xf numFmtId="0" fontId="16" fillId="0" borderId="28"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29"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7" fillId="0" borderId="11" xfId="28" applyNumberFormat="1" applyFill="1" applyBorder="1" applyAlignment="1" applyProtection="1">
      <alignment vertical="center"/>
      <protection hidden="1"/>
    </xf>
    <xf numFmtId="2" fontId="16" fillId="0" borderId="11" xfId="28" applyNumberFormat="1" applyFont="1" applyFill="1" applyBorder="1" applyAlignment="1" applyProtection="1">
      <alignment horizontal="right" vertical="center" indent="2"/>
      <protection hidden="1"/>
    </xf>
    <xf numFmtId="0" fontId="17" fillId="0" borderId="0" xfId="0" applyFont="1" applyAlignment="1" applyProtection="1">
      <alignment horizontal="justify" vertical="center" wrapText="1"/>
      <protection hidden="1"/>
    </xf>
    <xf numFmtId="0" fontId="17" fillId="0" borderId="0" xfId="28" applyNumberFormat="1" applyFill="1" applyBorder="1" applyAlignment="1" applyProtection="1">
      <alignment horizontal="center" vertical="center"/>
      <protection hidden="1"/>
    </xf>
    <xf numFmtId="4" fontId="17" fillId="0" borderId="0" xfId="28" applyNumberForma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176" fontId="16"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4" fillId="0" borderId="0" xfId="0" applyFont="1" applyAlignment="1" applyProtection="1">
      <alignment horizontal="center"/>
      <protection hidden="1"/>
    </xf>
    <xf numFmtId="0" fontId="41" fillId="0" borderId="0" xfId="33" applyFont="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164" fontId="17" fillId="0" borderId="11" xfId="33" applyNumberFormat="1" applyBorder="1" applyAlignment="1" applyProtection="1">
      <alignment horizontal="center" vertical="center"/>
      <protection hidden="1"/>
    </xf>
    <xf numFmtId="2" fontId="17" fillId="2" borderId="11" xfId="33" applyNumberFormat="1" applyFill="1" applyBorder="1" applyAlignment="1" applyProtection="1">
      <alignment vertical="center"/>
      <protection hidden="1"/>
    </xf>
    <xf numFmtId="166" fontId="16" fillId="0" borderId="11" xfId="0" applyNumberFormat="1" applyFont="1" applyBorder="1" applyAlignment="1" applyProtection="1">
      <alignment vertical="center" wrapText="1"/>
      <protection hidden="1"/>
    </xf>
    <xf numFmtId="0" fontId="17" fillId="0" borderId="11" xfId="33" applyBorder="1" applyAlignment="1" applyProtection="1">
      <alignment vertical="center"/>
      <protection hidden="1"/>
    </xf>
    <xf numFmtId="0" fontId="17" fillId="0" borderId="4" xfId="0" applyFont="1" applyBorder="1" applyAlignment="1" applyProtection="1">
      <alignment horizontal="left" vertical="center"/>
      <protection hidden="1"/>
    </xf>
    <xf numFmtId="0" fontId="30" fillId="0" borderId="0" xfId="0" applyFont="1" applyAlignment="1" applyProtection="1">
      <alignment horizontal="center" vertical="center"/>
      <protection hidden="1"/>
    </xf>
    <xf numFmtId="0" fontId="17" fillId="0" borderId="0" xfId="0" applyFont="1" applyAlignment="1" applyProtection="1">
      <alignment vertical="center" wrapText="1"/>
      <protection hidden="1"/>
    </xf>
    <xf numFmtId="164" fontId="17" fillId="0" borderId="11" xfId="37" applyNumberFormat="1" applyFont="1" applyFill="1" applyBorder="1" applyAlignment="1" applyProtection="1">
      <alignment horizontal="center" vertical="center" wrapText="1"/>
      <protection hidden="1"/>
    </xf>
    <xf numFmtId="0" fontId="17" fillId="0" borderId="11" xfId="0" applyFont="1" applyBorder="1" applyAlignment="1" applyProtection="1">
      <alignment horizontal="center" vertical="center"/>
      <protection hidden="1"/>
    </xf>
    <xf numFmtId="2" fontId="17" fillId="0" borderId="27" xfId="0" applyNumberFormat="1" applyFont="1" applyBorder="1" applyAlignment="1" applyProtection="1">
      <alignment vertical="center"/>
      <protection hidden="1"/>
    </xf>
    <xf numFmtId="0" fontId="19" fillId="0" borderId="11" xfId="37" applyFont="1" applyFill="1" applyBorder="1" applyAlignment="1" applyProtection="1">
      <alignment horizontal="center" vertical="center" wrapText="1"/>
      <protection hidden="1"/>
    </xf>
    <xf numFmtId="2" fontId="17" fillId="0" borderId="11" xfId="0" applyNumberFormat="1" applyFont="1" applyBorder="1" applyAlignment="1" applyProtection="1">
      <alignment vertical="center"/>
      <protection hidden="1"/>
    </xf>
    <xf numFmtId="0" fontId="17" fillId="0" borderId="11" xfId="0" applyFont="1" applyBorder="1" applyAlignment="1" applyProtection="1">
      <alignment vertical="center"/>
      <protection hidden="1"/>
    </xf>
    <xf numFmtId="0" fontId="17" fillId="0" borderId="11" xfId="37" applyNumberFormat="1" applyFont="1" applyFill="1" applyBorder="1" applyAlignment="1" applyProtection="1">
      <alignment horizontal="center" vertical="center"/>
      <protection hidden="1"/>
    </xf>
    <xf numFmtId="0" fontId="17" fillId="0" borderId="8"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left" vertical="center" wrapText="1"/>
      <protection hidden="1"/>
    </xf>
    <xf numFmtId="0" fontId="17" fillId="0" borderId="8" xfId="0" applyFont="1" applyBorder="1" applyAlignment="1" applyProtection="1">
      <alignment horizontal="center" vertical="center"/>
      <protection hidden="1"/>
    </xf>
    <xf numFmtId="1" fontId="17" fillId="0" borderId="8" xfId="0" applyNumberFormat="1" applyFont="1" applyBorder="1" applyAlignment="1" applyProtection="1">
      <alignment vertical="center"/>
      <protection hidden="1"/>
    </xf>
    <xf numFmtId="0" fontId="17" fillId="0" borderId="8" xfId="0" applyFont="1" applyBorder="1" applyAlignment="1" applyProtection="1">
      <alignment vertical="center"/>
      <protection hidden="1"/>
    </xf>
    <xf numFmtId="0" fontId="31" fillId="0" borderId="0" xfId="0" applyFont="1" applyAlignment="1" applyProtection="1">
      <alignment vertical="center" wrapText="1"/>
      <protection hidden="1"/>
    </xf>
    <xf numFmtId="0" fontId="16" fillId="0" borderId="0" xfId="0" applyFont="1" applyAlignment="1" applyProtection="1">
      <alignment horizontal="left" vertical="top"/>
      <protection hidden="1"/>
    </xf>
    <xf numFmtId="0" fontId="30" fillId="0" borderId="0" xfId="0" applyFont="1" applyAlignment="1" applyProtection="1">
      <alignment horizontal="justify" vertical="center" wrapText="1"/>
      <protection hidden="1"/>
    </xf>
    <xf numFmtId="0" fontId="30" fillId="0" borderId="0" xfId="0" applyFont="1" applyAlignment="1" applyProtection="1">
      <alignment horizontal="justify" vertical="center"/>
      <protection hidden="1"/>
    </xf>
    <xf numFmtId="0" fontId="27" fillId="0" borderId="0" xfId="0" applyFont="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Font="1" applyAlignment="1" applyProtection="1">
      <alignment vertical="center"/>
      <protection hidden="1"/>
    </xf>
    <xf numFmtId="164" fontId="17" fillId="0" borderId="11" xfId="37" quotePrefix="1" applyNumberFormat="1" applyFont="1" applyFill="1" applyBorder="1" applyAlignment="1" applyProtection="1">
      <alignment horizontal="center" vertical="center" wrapText="1"/>
      <protection hidden="1"/>
    </xf>
    <xf numFmtId="2" fontId="17" fillId="0" borderId="11" xfId="28" applyNumberFormat="1" applyFill="1" applyBorder="1" applyAlignment="1" applyProtection="1">
      <alignment horizontal="right" vertical="center"/>
      <protection hidden="1"/>
    </xf>
    <xf numFmtId="0" fontId="16" fillId="0" borderId="11" xfId="29" applyNumberFormat="1" applyFont="1" applyFill="1" applyBorder="1" applyAlignment="1" applyProtection="1">
      <alignment vertical="center" wrapText="1"/>
      <protection hidden="1"/>
    </xf>
    <xf numFmtId="3" fontId="18" fillId="0" borderId="11" xfId="37" applyNumberFormat="1" applyFont="1" applyBorder="1" applyAlignment="1" applyProtection="1">
      <alignment horizontal="center" vertical="center" wrapText="1"/>
      <protection hidden="1"/>
    </xf>
    <xf numFmtId="3" fontId="19" fillId="0" borderId="11" xfId="37" applyNumberFormat="1" applyFont="1" applyFill="1" applyBorder="1" applyAlignment="1" applyProtection="1">
      <alignment horizontal="center" vertical="center" wrapText="1"/>
      <protection hidden="1"/>
    </xf>
    <xf numFmtId="2" fontId="19" fillId="0" borderId="11" xfId="28" applyNumberFormat="1" applyFont="1" applyFill="1" applyBorder="1" applyAlignment="1" applyProtection="1">
      <alignment horizontal="right" vertical="center"/>
      <protection hidden="1"/>
    </xf>
    <xf numFmtId="2" fontId="16" fillId="0" borderId="11" xfId="28" applyNumberFormat="1" applyFont="1" applyFill="1" applyBorder="1" applyAlignment="1" applyProtection="1">
      <alignment horizontal="right" vertical="center"/>
      <protection hidden="1"/>
    </xf>
    <xf numFmtId="0" fontId="19" fillId="0" borderId="0" xfId="28" applyNumberFormat="1" applyFont="1" applyFill="1" applyBorder="1" applyAlignment="1" applyProtection="1">
      <alignment horizontal="center" vertical="center"/>
      <protection hidden="1"/>
    </xf>
    <xf numFmtId="2" fontId="34" fillId="0" borderId="0" xfId="0" applyNumberFormat="1" applyFont="1" applyAlignment="1" applyProtection="1">
      <alignment vertical="center"/>
      <protection hidden="1"/>
    </xf>
    <xf numFmtId="0" fontId="7" fillId="0" borderId="11" xfId="0" applyFont="1" applyBorder="1" applyAlignment="1" applyProtection="1">
      <alignment horizontal="center" vertical="top" wrapText="1"/>
      <protection hidden="1"/>
    </xf>
    <xf numFmtId="0" fontId="6" fillId="0" borderId="11" xfId="0" applyFont="1" applyBorder="1" applyAlignment="1" applyProtection="1">
      <alignment vertical="top" wrapText="1"/>
      <protection hidden="1"/>
    </xf>
    <xf numFmtId="0" fontId="6" fillId="0" borderId="0" xfId="0" applyFont="1" applyAlignment="1" applyProtection="1">
      <alignment vertical="top" wrapText="1"/>
      <protection hidden="1"/>
    </xf>
    <xf numFmtId="1" fontId="41" fillId="0" borderId="11" xfId="33" applyNumberFormat="1" applyFont="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7" fillId="4" borderId="0" xfId="0" applyFont="1" applyFill="1" applyAlignment="1" applyProtection="1">
      <alignment vertical="center"/>
      <protection hidden="1"/>
    </xf>
    <xf numFmtId="0" fontId="0" fillId="4" borderId="0" xfId="0" applyFill="1" applyProtection="1">
      <protection hidden="1"/>
    </xf>
    <xf numFmtId="0" fontId="16"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6" fillId="4" borderId="0" xfId="0" applyFont="1" applyFill="1" applyAlignment="1" applyProtection="1">
      <alignment horizontal="center" vertical="top"/>
      <protection hidden="1"/>
    </xf>
    <xf numFmtId="0" fontId="16" fillId="4" borderId="0" xfId="0" applyFont="1" applyFill="1" applyAlignment="1" applyProtection="1">
      <alignment vertical="top"/>
      <protection hidden="1"/>
    </xf>
    <xf numFmtId="0" fontId="16"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6" fillId="4" borderId="30" xfId="0" applyFont="1" applyFill="1" applyBorder="1" applyAlignment="1" applyProtection="1">
      <alignment vertical="center"/>
      <protection hidden="1"/>
    </xf>
    <xf numFmtId="0" fontId="49" fillId="0" borderId="31" xfId="0" applyFont="1" applyBorder="1" applyAlignment="1" applyProtection="1">
      <alignment horizontal="center" vertical="center"/>
      <protection locked="0"/>
    </xf>
    <xf numFmtId="0" fontId="49" fillId="0" borderId="32" xfId="0" applyFont="1" applyBorder="1" applyAlignment="1" applyProtection="1">
      <alignment vertical="center"/>
      <protection locked="0"/>
    </xf>
    <xf numFmtId="0" fontId="49" fillId="0" borderId="3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35" xfId="0" applyFont="1" applyBorder="1" applyAlignment="1" applyProtection="1">
      <alignment vertical="center"/>
      <protection locked="0"/>
    </xf>
    <xf numFmtId="0" fontId="49" fillId="0" borderId="36" xfId="0" applyFont="1" applyBorder="1" applyAlignment="1" applyProtection="1">
      <alignment horizontal="center" vertical="center"/>
      <protection locked="0"/>
    </xf>
    <xf numFmtId="0" fontId="49" fillId="0" borderId="37" xfId="0" applyFont="1" applyBorder="1" applyAlignment="1" applyProtection="1">
      <alignment horizontal="center" vertical="center"/>
      <protection locked="0"/>
    </xf>
    <xf numFmtId="0" fontId="49" fillId="0" borderId="38" xfId="0" applyFont="1" applyBorder="1" applyAlignment="1" applyProtection="1">
      <alignment vertical="center"/>
      <protection locked="0"/>
    </xf>
    <xf numFmtId="0" fontId="49"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11" xfId="0" applyFont="1" applyBorder="1" applyAlignment="1" applyProtection="1">
      <alignment vertical="center" wrapText="1"/>
      <protection hidden="1"/>
    </xf>
    <xf numFmtId="0" fontId="16"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0" xfId="0" applyFont="1" applyProtection="1">
      <protection hidden="1"/>
    </xf>
    <xf numFmtId="0" fontId="0" fillId="0" borderId="0" xfId="0" applyAlignment="1" applyProtection="1">
      <alignment horizontal="center" vertical="center"/>
      <protection hidden="1"/>
    </xf>
    <xf numFmtId="0" fontId="16" fillId="0" borderId="0" xfId="0" quotePrefix="1" applyFont="1" applyAlignment="1" applyProtection="1">
      <alignment horizontal="center" vertical="center"/>
      <protection hidden="1"/>
    </xf>
    <xf numFmtId="0" fontId="19" fillId="0" borderId="0" xfId="29" applyNumberFormat="1" applyFont="1" applyFill="1" applyBorder="1" applyAlignment="1" applyProtection="1">
      <alignment vertical="center" wrapText="1"/>
      <protection hidden="1"/>
    </xf>
    <xf numFmtId="0" fontId="16" fillId="0" borderId="0" xfId="29" applyNumberFormat="1" applyFont="1" applyFill="1" applyBorder="1" applyAlignment="1" applyProtection="1">
      <alignment vertical="center" wrapText="1"/>
      <protection hidden="1"/>
    </xf>
    <xf numFmtId="3" fontId="18" fillId="0" borderId="0" xfId="37" applyNumberFormat="1" applyFont="1" applyBorder="1" applyAlignment="1" applyProtection="1">
      <alignment horizontal="center" vertical="center" wrapText="1"/>
      <protection hidden="1"/>
    </xf>
    <xf numFmtId="3" fontId="19" fillId="0" borderId="0" xfId="37" applyNumberFormat="1" applyFont="1" applyFill="1" applyBorder="1" applyAlignment="1" applyProtection="1">
      <alignment horizontal="center" vertical="center" wrapText="1"/>
      <protection hidden="1"/>
    </xf>
    <xf numFmtId="2" fontId="19" fillId="0" borderId="0" xfId="28" applyNumberFormat="1" applyFont="1" applyFill="1" applyBorder="1" applyAlignment="1" applyProtection="1">
      <alignment horizontal="right" vertical="center"/>
      <protection hidden="1"/>
    </xf>
    <xf numFmtId="2" fontId="16" fillId="0" borderId="0" xfId="28" applyNumberFormat="1" applyFont="1" applyFill="1" applyBorder="1" applyAlignment="1" applyProtection="1">
      <alignment horizontal="right" vertical="center"/>
      <protection hidden="1"/>
    </xf>
    <xf numFmtId="3" fontId="17" fillId="0" borderId="11" xfId="0" applyNumberFormat="1" applyFont="1" applyBorder="1" applyAlignment="1" applyProtection="1">
      <alignment horizontal="center" vertical="center"/>
      <protection hidden="1"/>
    </xf>
    <xf numFmtId="2" fontId="17" fillId="0" borderId="27" xfId="0" applyNumberFormat="1" applyFont="1" applyBorder="1" applyAlignment="1" applyProtection="1">
      <alignment horizontal="right" vertical="center"/>
      <protection hidden="1"/>
    </xf>
    <xf numFmtId="2" fontId="16"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7" fillId="3" borderId="11" xfId="31" applyNumberFormat="1" applyFont="1" applyFill="1" applyBorder="1" applyAlignment="1" applyProtection="1">
      <alignment horizontal="right" vertical="center"/>
      <protection locked="0"/>
    </xf>
    <xf numFmtId="4" fontId="17"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7" fillId="0" borderId="11" xfId="0" applyFont="1" applyBorder="1" applyAlignment="1">
      <alignment horizontal="center" vertical="center"/>
    </xf>
    <xf numFmtId="2" fontId="41" fillId="3" borderId="11" xfId="33" applyNumberFormat="1" applyFont="1" applyFill="1" applyBorder="1" applyAlignment="1">
      <alignment vertical="center"/>
    </xf>
    <xf numFmtId="1" fontId="17" fillId="0" borderId="11" xfId="37" quotePrefix="1" applyNumberFormat="1" applyFont="1" applyFill="1" applyBorder="1" applyAlignment="1" applyProtection="1">
      <alignment horizontal="center" vertical="center" wrapText="1"/>
      <protection hidden="1"/>
    </xf>
    <xf numFmtId="0" fontId="17" fillId="0" borderId="11" xfId="37" quotePrefix="1" applyNumberFormat="1" applyFont="1" applyFill="1" applyBorder="1" applyAlignment="1" applyProtection="1">
      <alignment horizontal="center" vertical="center" wrapText="1"/>
      <protection hidden="1"/>
    </xf>
    <xf numFmtId="164" fontId="17" fillId="0" borderId="11" xfId="33" applyNumberFormat="1" applyBorder="1" applyAlignment="1" applyProtection="1">
      <alignment horizontal="left" vertical="center"/>
      <protection hidden="1"/>
    </xf>
    <xf numFmtId="0" fontId="17" fillId="0" borderId="11" xfId="37" applyNumberFormat="1" applyFont="1" applyFill="1" applyBorder="1" applyAlignment="1" applyProtection="1">
      <alignment horizontal="center" vertical="center" wrapText="1"/>
      <protection hidden="1"/>
    </xf>
    <xf numFmtId="10" fontId="16" fillId="3" borderId="11" xfId="32" applyNumberFormat="1" applyFont="1" applyFill="1" applyBorder="1" applyAlignment="1" applyProtection="1">
      <alignment horizontal="center" vertical="center" wrapText="1"/>
      <protection hidden="1"/>
    </xf>
    <xf numFmtId="0" fontId="16"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Alignment="1" applyProtection="1">
      <alignment horizontal="left" vertical="center" indent="1"/>
      <protection hidden="1"/>
    </xf>
    <xf numFmtId="0" fontId="17" fillId="0" borderId="7" xfId="32" applyFont="1" applyBorder="1" applyAlignment="1" applyProtection="1">
      <alignment horizontal="justify" vertical="center" wrapText="1"/>
      <protection hidden="1"/>
    </xf>
    <xf numFmtId="0" fontId="6" fillId="0" borderId="0" xfId="24" applyFont="1" applyAlignment="1" applyProtection="1">
      <alignment vertical="top"/>
      <protection hidden="1"/>
    </xf>
    <xf numFmtId="0" fontId="17" fillId="0" borderId="0" xfId="24" applyFont="1" applyAlignment="1" applyProtection="1">
      <alignment vertical="top"/>
      <protection hidden="1"/>
    </xf>
    <xf numFmtId="0" fontId="0" fillId="0" borderId="0" xfId="24" applyFont="1" applyAlignment="1" applyProtection="1">
      <alignment vertical="top"/>
      <protection hidden="1"/>
    </xf>
    <xf numFmtId="0" fontId="35" fillId="0" borderId="0" xfId="24"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8" fontId="54" fillId="0" borderId="0" xfId="31" applyNumberFormat="1" applyFont="1" applyFill="1" applyBorder="1" applyAlignment="1" applyProtection="1">
      <alignment vertical="top"/>
      <protection hidden="1"/>
    </xf>
    <xf numFmtId="4" fontId="6" fillId="0" borderId="0" xfId="32" applyNumberFormat="1" applyFont="1" applyAlignment="1" applyProtection="1">
      <alignment vertical="top"/>
      <protection hidden="1"/>
    </xf>
    <xf numFmtId="178" fontId="54" fillId="0" borderId="0" xfId="31" applyNumberFormat="1" applyFont="1" applyFill="1" applyBorder="1" applyAlignment="1" applyProtection="1">
      <alignment vertical="center"/>
      <protection hidden="1"/>
    </xf>
    <xf numFmtId="2" fontId="17" fillId="0" borderId="11" xfId="32" applyNumberFormat="1" applyFont="1" applyBorder="1" applyAlignment="1" applyProtection="1">
      <alignment horizontal="justify" vertical="center" wrapText="1"/>
      <protection hidden="1"/>
    </xf>
    <xf numFmtId="1" fontId="17" fillId="0" borderId="0" xfId="36" applyNumberFormat="1" applyFont="1" applyAlignment="1" applyProtection="1">
      <alignment vertical="center"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0" fontId="38" fillId="0" borderId="0" xfId="36" applyProtection="1">
      <protection hidden="1"/>
    </xf>
    <xf numFmtId="4" fontId="16" fillId="0" borderId="0" xfId="36" applyNumberFormat="1" applyFont="1" applyAlignment="1" applyProtection="1">
      <alignment horizontal="center" vertical="center" wrapText="1"/>
      <protection hidden="1"/>
    </xf>
    <xf numFmtId="0" fontId="20" fillId="0" borderId="0" xfId="36" applyFont="1" applyProtection="1">
      <protection hidden="1"/>
    </xf>
    <xf numFmtId="4" fontId="16" fillId="0" borderId="11" xfId="36" applyNumberFormat="1" applyFont="1" applyBorder="1" applyAlignment="1" applyProtection="1">
      <alignment horizontal="center" vertical="center" wrapText="1"/>
      <protection hidden="1"/>
    </xf>
    <xf numFmtId="1" fontId="16" fillId="0" borderId="11" xfId="36" applyNumberFormat="1" applyFont="1" applyBorder="1" applyAlignment="1" applyProtection="1">
      <alignment vertical="center" wrapText="1"/>
      <protection hidden="1"/>
    </xf>
    <xf numFmtId="4" fontId="16" fillId="0" borderId="11" xfId="3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20" fillId="0" borderId="0" xfId="36" applyFont="1" applyAlignment="1" applyProtection="1">
      <alignment vertical="center"/>
      <protection hidden="1"/>
    </xf>
    <xf numFmtId="1" fontId="17" fillId="0" borderId="11" xfId="36" applyNumberFormat="1" applyFont="1" applyBorder="1" applyAlignment="1" applyProtection="1">
      <alignment horizontal="center" vertical="center" wrapText="1"/>
      <protection hidden="1"/>
    </xf>
    <xf numFmtId="0" fontId="16" fillId="0" borderId="25" xfId="36" applyFont="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7"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4" fontId="17" fillId="0" borderId="17" xfId="36" applyNumberFormat="1" applyFont="1" applyBorder="1" applyAlignment="1" applyProtection="1">
      <alignment vertical="center" wrapText="1"/>
      <protection hidden="1"/>
    </xf>
    <xf numFmtId="3" fontId="20" fillId="0" borderId="0" xfId="36" applyNumberFormat="1" applyFont="1" applyProtection="1">
      <protection hidden="1"/>
    </xf>
    <xf numFmtId="4" fontId="17" fillId="0" borderId="11" xfId="36" applyNumberFormat="1" applyFont="1" applyBorder="1" applyAlignment="1" applyProtection="1">
      <alignment horizontal="right" vertical="center" wrapText="1"/>
      <protection hidden="1"/>
    </xf>
    <xf numFmtId="4" fontId="16" fillId="0" borderId="11"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0" fontId="16" fillId="5" borderId="25" xfId="36" applyFont="1" applyFill="1" applyBorder="1" applyAlignment="1" applyProtection="1">
      <alignment vertical="center" wrapText="1"/>
      <protection hidden="1"/>
    </xf>
    <xf numFmtId="0" fontId="17" fillId="0" borderId="17" xfId="36" applyFont="1" applyBorder="1" applyAlignment="1" applyProtection="1">
      <alignment vertical="center" wrapText="1"/>
      <protection hidden="1"/>
    </xf>
    <xf numFmtId="4" fontId="17" fillId="0" borderId="25" xfId="36" applyNumberFormat="1" applyFont="1" applyBorder="1" applyAlignment="1" applyProtection="1">
      <alignment vertical="center" wrapText="1"/>
      <protection hidden="1"/>
    </xf>
    <xf numFmtId="2" fontId="20" fillId="0" borderId="0" xfId="36" applyNumberFormat="1" applyFont="1" applyProtection="1">
      <protection hidden="1"/>
    </xf>
    <xf numFmtId="177" fontId="20" fillId="0" borderId="0" xfId="36" applyNumberFormat="1" applyFont="1" applyProtection="1">
      <protection hidden="1"/>
    </xf>
    <xf numFmtId="0" fontId="17" fillId="0" borderId="17" xfId="36" applyFont="1" applyBorder="1" applyAlignment="1" applyProtection="1">
      <alignment horizontal="center" vertical="center" wrapText="1"/>
      <protection hidden="1"/>
    </xf>
    <xf numFmtId="3" fontId="17" fillId="0" borderId="11" xfId="36" applyNumberFormat="1" applyFont="1" applyBorder="1" applyAlignment="1" applyProtection="1">
      <alignment horizontal="right" vertical="center" wrapText="1"/>
      <protection hidden="1"/>
    </xf>
    <xf numFmtId="3" fontId="17" fillId="0" borderId="25" xfId="36" applyNumberFormat="1" applyFont="1" applyBorder="1" applyAlignment="1" applyProtection="1">
      <alignment horizontal="right" vertical="center" wrapText="1"/>
      <protection hidden="1"/>
    </xf>
    <xf numFmtId="3" fontId="16" fillId="0" borderId="25" xfId="36" applyNumberFormat="1" applyFont="1" applyBorder="1" applyAlignment="1" applyProtection="1">
      <alignment horizontal="right" vertical="center" wrapText="1"/>
      <protection hidden="1"/>
    </xf>
    <xf numFmtId="4" fontId="16" fillId="0" borderId="17" xfId="16" applyNumberFormat="1" applyFont="1" applyBorder="1" applyAlignment="1" applyProtection="1">
      <alignment horizontal="right" vertical="center" wrapText="1"/>
      <protection hidden="1"/>
    </xf>
    <xf numFmtId="3" fontId="16" fillId="0" borderId="11" xfId="16" applyNumberFormat="1" applyFont="1" applyBorder="1" applyAlignment="1" applyProtection="1">
      <alignment horizontal="right" vertical="center" wrapText="1"/>
      <protection hidden="1"/>
    </xf>
    <xf numFmtId="4" fontId="16" fillId="0" borderId="25" xfId="16" applyNumberFormat="1" applyFont="1" applyBorder="1" applyAlignment="1" applyProtection="1">
      <alignment horizontal="right"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17" xfId="36" applyNumberFormat="1" applyFont="1" applyBorder="1" applyAlignment="1" applyProtection="1">
      <alignment horizontal="right" vertical="center" wrapText="1"/>
      <protection hidden="1"/>
    </xf>
    <xf numFmtId="1" fontId="17" fillId="0" borderId="28" xfId="36" applyNumberFormat="1" applyFont="1" applyBorder="1" applyAlignment="1" applyProtection="1">
      <alignment horizontal="center" vertical="center" wrapText="1"/>
      <protection hidden="1"/>
    </xf>
    <xf numFmtId="0" fontId="16" fillId="0" borderId="8" xfId="36" applyFont="1" applyBorder="1" applyAlignment="1" applyProtection="1">
      <alignment vertical="center" wrapText="1"/>
      <protection hidden="1"/>
    </xf>
    <xf numFmtId="4" fontId="17" fillId="0" borderId="8" xfId="36" applyNumberFormat="1"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7" fillId="0" borderId="29" xfId="36" applyNumberFormat="1" applyFont="1" applyBorder="1" applyAlignment="1" applyProtection="1">
      <alignment vertical="center" wrapText="1"/>
      <protection hidden="1"/>
    </xf>
    <xf numFmtId="1" fontId="16" fillId="0" borderId="5" xfId="36" applyNumberFormat="1" applyFont="1" applyBorder="1" applyAlignment="1" applyProtection="1">
      <alignment horizontal="center" vertical="center" wrapText="1"/>
      <protection hidden="1"/>
    </xf>
    <xf numFmtId="0" fontId="17" fillId="0" borderId="0" xfId="36" applyFont="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Alignment="1" applyProtection="1">
      <alignment vertical="center" wrapText="1"/>
      <protection hidden="1"/>
    </xf>
    <xf numFmtId="2" fontId="17" fillId="0" borderId="0" xfId="36" applyNumberFormat="1" applyFont="1" applyAlignment="1" applyProtection="1">
      <alignment horizontal="left" vertical="center" wrapText="1"/>
      <protection hidden="1"/>
    </xf>
    <xf numFmtId="0" fontId="0" fillId="0" borderId="0" xfId="36" applyFont="1" applyAlignment="1" applyProtection="1">
      <alignment horizontal="justify" vertical="center" wrapText="1"/>
      <protection hidden="1"/>
    </xf>
    <xf numFmtId="3" fontId="17" fillId="0" borderId="6" xfId="36" applyNumberFormat="1" applyFont="1" applyBorder="1" applyAlignment="1" applyProtection="1">
      <alignment horizontal="right" vertical="center" wrapText="1"/>
      <protection hidden="1"/>
    </xf>
    <xf numFmtId="10" fontId="17" fillId="0" borderId="0" xfId="36" applyNumberFormat="1" applyFont="1" applyAlignment="1" applyProtection="1">
      <alignment horizontal="left" vertical="center" wrapText="1"/>
      <protection hidden="1"/>
    </xf>
    <xf numFmtId="4" fontId="17" fillId="0" borderId="6" xfId="36" applyNumberFormat="1" applyFont="1" applyBorder="1" applyAlignment="1" applyProtection="1">
      <alignment horizontal="right" vertical="center" wrapText="1"/>
      <protection hidden="1"/>
    </xf>
    <xf numFmtId="1" fontId="16" fillId="0" borderId="5" xfId="36" applyNumberFormat="1" applyFont="1" applyBorder="1" applyAlignment="1" applyProtection="1">
      <alignment horizontal="center" vertical="top" wrapText="1"/>
      <protection hidden="1"/>
    </xf>
    <xf numFmtId="1" fontId="17" fillId="0" borderId="5" xfId="36" applyNumberFormat="1" applyFont="1" applyBorder="1" applyAlignment="1" applyProtection="1">
      <alignment horizontal="left" vertical="center" wrapText="1" indent="3"/>
      <protection hidden="1"/>
    </xf>
    <xf numFmtId="0" fontId="17" fillId="0" borderId="0" xfId="36" applyFont="1" applyAlignment="1" applyProtection="1">
      <alignment vertical="center" wrapText="1"/>
      <protection hidden="1"/>
    </xf>
    <xf numFmtId="10" fontId="16" fillId="6" borderId="0" xfId="36" applyNumberFormat="1" applyFont="1" applyFill="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6" fillId="0" borderId="0" xfId="36" applyNumberFormat="1" applyFont="1" applyAlignment="1" applyProtection="1">
      <alignment vertical="center" wrapText="1"/>
      <protection hidden="1"/>
    </xf>
    <xf numFmtId="4" fontId="17" fillId="6" borderId="6" xfId="36" applyNumberFormat="1" applyFont="1" applyFill="1" applyBorder="1" applyAlignment="1" applyProtection="1">
      <alignment horizontal="right" vertical="center" wrapText="1"/>
      <protection locked="0" hidden="1"/>
    </xf>
    <xf numFmtId="3" fontId="17" fillId="6" borderId="6" xfId="36" applyNumberFormat="1" applyFont="1" applyFill="1" applyBorder="1" applyAlignment="1" applyProtection="1">
      <alignment horizontal="right" vertical="center" wrapText="1"/>
      <protection locked="0" hidden="1"/>
    </xf>
    <xf numFmtId="4" fontId="17" fillId="0" borderId="6" xfId="36" applyNumberFormat="1" applyFont="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4" fontId="17"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20" fillId="0" borderId="10" xfId="0" applyFont="1" applyBorder="1" applyAlignment="1">
      <alignment vertical="top"/>
    </xf>
    <xf numFmtId="0" fontId="0" fillId="0" borderId="10" xfId="0" applyBorder="1"/>
    <xf numFmtId="0" fontId="20"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20"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4" fontId="16" fillId="0" borderId="12" xfId="32" applyNumberFormat="1" applyFont="1" applyBorder="1" applyAlignment="1" applyProtection="1">
      <alignment vertical="center"/>
      <protection hidden="1"/>
    </xf>
    <xf numFmtId="0" fontId="17" fillId="0" borderId="24" xfId="32"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4" fontId="16" fillId="0" borderId="9" xfId="32" applyNumberFormat="1" applyFont="1" applyBorder="1" applyAlignment="1" applyProtection="1">
      <alignment vertical="center" wrapText="1"/>
      <protection hidden="1"/>
    </xf>
    <xf numFmtId="14" fontId="0" fillId="0" borderId="0" xfId="0" applyNumberFormat="1" applyAlignment="1" applyProtection="1">
      <alignment horizontal="left" vertical="center"/>
      <protection hidden="1"/>
    </xf>
    <xf numFmtId="14" fontId="0" fillId="0" borderId="0" xfId="0" applyNumberFormat="1" applyAlignment="1">
      <alignment horizontal="left" vertical="center"/>
    </xf>
    <xf numFmtId="0" fontId="0" fillId="0" borderId="0" xfId="0" applyAlignment="1">
      <alignment vertical="center"/>
    </xf>
    <xf numFmtId="0" fontId="0" fillId="0" borderId="0" xfId="0" applyAlignment="1">
      <alignment horizontal="justify" vertical="center"/>
    </xf>
    <xf numFmtId="0" fontId="0" fillId="0" borderId="0" xfId="0" applyAlignment="1">
      <alignment horizontal="center" vertical="center"/>
    </xf>
    <xf numFmtId="0" fontId="0" fillId="0" borderId="0" xfId="0"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20" fillId="0" borderId="0" xfId="24" applyFont="1" applyProtection="1">
      <protection hidden="1"/>
    </xf>
    <xf numFmtId="0" fontId="0" fillId="0" borderId="11" xfId="31" applyFont="1" applyBorder="1" applyAlignment="1" applyProtection="1">
      <alignment horizontal="center" vertical="top" wrapText="1"/>
      <protection hidden="1"/>
    </xf>
    <xf numFmtId="2" fontId="16" fillId="0" borderId="11" xfId="33" applyNumberFormat="1" applyFont="1" applyBorder="1" applyAlignment="1" applyProtection="1">
      <alignment horizontal="right" vertical="center"/>
      <protection hidden="1"/>
    </xf>
    <xf numFmtId="2" fontId="6" fillId="0" borderId="0" xfId="32" applyNumberFormat="1" applyFont="1" applyAlignment="1" applyProtection="1">
      <alignment vertical="top"/>
      <protection hidden="1"/>
    </xf>
    <xf numFmtId="43" fontId="16" fillId="0" borderId="10" xfId="7" applyFont="1" applyFill="1" applyBorder="1" applyAlignment="1" applyProtection="1">
      <alignment horizontal="right" vertical="center"/>
      <protection hidden="1"/>
    </xf>
    <xf numFmtId="43" fontId="6" fillId="0" borderId="0" xfId="32" applyNumberFormat="1" applyFont="1" applyAlignment="1" applyProtection="1">
      <alignment vertical="top"/>
      <protection hidden="1"/>
    </xf>
    <xf numFmtId="43" fontId="55" fillId="0" borderId="0" xfId="7" applyFont="1" applyFill="1" applyBorder="1" applyAlignment="1" applyProtection="1">
      <alignment vertical="center"/>
      <protection hidden="1"/>
    </xf>
    <xf numFmtId="43" fontId="6" fillId="0" borderId="0" xfId="7" applyFont="1" applyAlignment="1" applyProtection="1">
      <alignment vertical="top"/>
      <protection hidden="1"/>
    </xf>
    <xf numFmtId="43" fontId="16" fillId="0" borderId="6" xfId="7" applyFont="1" applyFill="1" applyBorder="1" applyAlignment="1" applyProtection="1">
      <alignment vertical="center"/>
      <protection hidden="1"/>
    </xf>
    <xf numFmtId="167" fontId="41" fillId="0" borderId="11" xfId="7" applyNumberFormat="1" applyFont="1" applyFill="1" applyBorder="1" applyAlignment="1" applyProtection="1">
      <alignment horizontal="center" vertical="center" wrapText="1"/>
      <protection hidden="1"/>
    </xf>
    <xf numFmtId="10" fontId="17" fillId="3" borderId="12" xfId="31" applyNumberFormat="1" applyFont="1" applyFill="1" applyBorder="1" applyAlignment="1" applyProtection="1">
      <alignment horizontal="right" vertical="center" wrapText="1"/>
      <protection locked="0"/>
    </xf>
    <xf numFmtId="0" fontId="16"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6" fillId="0" borderId="0" xfId="31" applyFont="1" applyAlignment="1" applyProtection="1">
      <alignment vertical="top"/>
      <protection hidden="1"/>
    </xf>
    <xf numFmtId="1" fontId="17"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Border="1" applyAlignment="1" applyProtection="1">
      <alignment vertical="center" wrapText="1"/>
      <protection hidden="1"/>
    </xf>
    <xf numFmtId="0" fontId="0" fillId="0" borderId="11" xfId="0" applyBorder="1" applyAlignment="1">
      <alignment horizontal="center"/>
    </xf>
    <xf numFmtId="0" fontId="16" fillId="0" borderId="0" xfId="33" applyFont="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6" fontId="16" fillId="0" borderId="0" xfId="24" applyNumberFormat="1" applyFont="1" applyAlignment="1" applyProtection="1">
      <alignment horizontal="left" vertical="center"/>
      <protection hidden="1"/>
    </xf>
    <xf numFmtId="0" fontId="17" fillId="0" borderId="11" xfId="32" applyFont="1" applyBorder="1" applyAlignment="1" applyProtection="1">
      <alignment horizontal="center" vertical="center"/>
      <protection hidden="1"/>
    </xf>
    <xf numFmtId="0" fontId="16" fillId="0" borderId="25" xfId="32" applyFont="1" applyBorder="1" applyAlignment="1" applyProtection="1">
      <alignment vertical="center" wrapText="1"/>
      <protection hidden="1"/>
    </xf>
    <xf numFmtId="0" fontId="16" fillId="0" borderId="17" xfId="32" applyFont="1" applyBorder="1" applyAlignment="1" applyProtection="1">
      <alignment vertical="center" wrapText="1"/>
      <protection hidden="1"/>
    </xf>
    <xf numFmtId="4" fontId="16" fillId="0" borderId="11" xfId="32" applyNumberFormat="1" applyFont="1" applyBorder="1" applyAlignment="1" applyProtection="1">
      <alignment vertical="center"/>
      <protection hidden="1"/>
    </xf>
    <xf numFmtId="0" fontId="0" fillId="0" borderId="11" xfId="0" applyBorder="1" applyProtection="1">
      <protection hidden="1"/>
    </xf>
    <xf numFmtId="178" fontId="60" fillId="0" borderId="0" xfId="31" applyNumberFormat="1" applyFont="1" applyFill="1" applyBorder="1" applyAlignment="1" applyProtection="1">
      <alignment vertical="top"/>
      <protection hidden="1"/>
    </xf>
    <xf numFmtId="0" fontId="16" fillId="0" borderId="0" xfId="0" applyFont="1" applyAlignment="1" applyProtection="1">
      <alignment vertical="center"/>
      <protection hidden="1"/>
    </xf>
    <xf numFmtId="2" fontId="16" fillId="0" borderId="9" xfId="32" applyNumberFormat="1" applyFont="1" applyBorder="1" applyAlignment="1" applyProtection="1">
      <alignment vertical="center"/>
      <protection hidden="1"/>
    </xf>
    <xf numFmtId="0" fontId="17" fillId="0" borderId="25" xfId="32" applyFont="1" applyBorder="1" applyAlignment="1" applyProtection="1">
      <alignment horizontal="center" vertical="center"/>
      <protection hidden="1"/>
    </xf>
    <xf numFmtId="0" fontId="16" fillId="0" borderId="3" xfId="32" applyFont="1" applyBorder="1" applyAlignment="1" applyProtection="1">
      <alignment horizontal="left" vertical="center" wrapText="1"/>
      <protection hidden="1"/>
    </xf>
    <xf numFmtId="43" fontId="16" fillId="0" borderId="11" xfId="32" applyNumberFormat="1" applyFont="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43" fontId="0" fillId="0" borderId="11" xfId="7" applyFont="1" applyFill="1" applyBorder="1" applyAlignment="1" applyProtection="1">
      <alignment horizontal="right" vertical="top"/>
      <protection hidden="1"/>
    </xf>
    <xf numFmtId="2" fontId="0" fillId="3" borderId="11" xfId="28" applyNumberFormat="1" applyFont="1" applyFill="1" applyBorder="1" applyAlignment="1" applyProtection="1">
      <alignment horizontal="right" vertical="top"/>
      <protection locked="0" hidden="1"/>
    </xf>
    <xf numFmtId="0" fontId="61" fillId="9" borderId="11" xfId="0" applyFont="1" applyFill="1" applyBorder="1" applyAlignment="1">
      <alignment horizontal="center" vertical="top"/>
    </xf>
    <xf numFmtId="0" fontId="61" fillId="3" borderId="11" xfId="0" applyFont="1" applyFill="1" applyBorder="1" applyAlignment="1" applyProtection="1">
      <alignment horizontal="center" vertical="top" wrapText="1"/>
      <protection locked="0"/>
    </xf>
    <xf numFmtId="0" fontId="61" fillId="3" borderId="11" xfId="0" applyFont="1" applyFill="1" applyBorder="1" applyAlignment="1" applyProtection="1">
      <alignment horizontal="left" vertical="top" wrapText="1"/>
      <protection locked="0"/>
    </xf>
    <xf numFmtId="0" fontId="20" fillId="0" borderId="4" xfId="32" applyFont="1" applyBorder="1" applyAlignment="1" applyProtection="1">
      <alignment vertical="center"/>
      <protection hidden="1"/>
    </xf>
    <xf numFmtId="0" fontId="62" fillId="0" borderId="11" xfId="32" applyFont="1" applyBorder="1" applyAlignment="1" applyProtection="1">
      <alignment vertical="center" textRotation="90"/>
      <protection hidden="1"/>
    </xf>
    <xf numFmtId="0" fontId="5" fillId="0" borderId="11" xfId="32" applyFont="1" applyBorder="1" applyAlignment="1" applyProtection="1">
      <alignment vertical="center"/>
      <protection hidden="1"/>
    </xf>
    <xf numFmtId="0" fontId="20" fillId="0" borderId="11" xfId="32" applyFont="1" applyBorder="1" applyAlignment="1" applyProtection="1">
      <alignment vertical="center"/>
      <protection hidden="1"/>
    </xf>
    <xf numFmtId="0" fontId="64" fillId="0" borderId="4" xfId="0" applyFont="1" applyBorder="1" applyAlignment="1" applyProtection="1">
      <alignment horizontal="right" vertical="center"/>
      <protection hidden="1"/>
    </xf>
    <xf numFmtId="43" fontId="6" fillId="0" borderId="11" xfId="7" applyFont="1" applyFill="1" applyBorder="1" applyAlignment="1" applyProtection="1">
      <alignment horizontal="right" vertical="center"/>
      <protection hidden="1"/>
    </xf>
    <xf numFmtId="179" fontId="6" fillId="3" borderId="11" xfId="0" applyNumberFormat="1" applyFont="1" applyFill="1" applyBorder="1" applyAlignment="1" applyProtection="1">
      <alignment horizontal="center" vertical="top"/>
      <protection locked="0"/>
    </xf>
    <xf numFmtId="43" fontId="6" fillId="0" borderId="11" xfId="7" applyFont="1" applyFill="1" applyBorder="1" applyAlignment="1" applyProtection="1">
      <alignment horizontal="right" vertical="top"/>
      <protection hidden="1"/>
    </xf>
    <xf numFmtId="43" fontId="16" fillId="11" borderId="11" xfId="7" applyFont="1" applyFill="1" applyBorder="1" applyAlignment="1" applyProtection="1">
      <alignment horizontal="right" vertical="center"/>
      <protection hidden="1"/>
    </xf>
    <xf numFmtId="43" fontId="0" fillId="0" borderId="0" xfId="0" applyNumberFormat="1" applyProtection="1">
      <protection hidden="1"/>
    </xf>
    <xf numFmtId="0" fontId="2" fillId="0" borderId="0" xfId="42" applyFont="1" applyAlignment="1" applyProtection="1">
      <alignment vertical="center"/>
      <protection hidden="1"/>
    </xf>
    <xf numFmtId="0" fontId="66" fillId="0" borderId="0" xfId="42" applyFont="1" applyAlignment="1" applyProtection="1">
      <alignment vertical="center" wrapText="1"/>
      <protection hidden="1"/>
    </xf>
    <xf numFmtId="0" fontId="67" fillId="0" borderId="0" xfId="42" applyFont="1" applyAlignment="1" applyProtection="1">
      <alignment horizontal="left" vertical="center"/>
      <protection hidden="1"/>
    </xf>
    <xf numFmtId="0" fontId="66" fillId="0" borderId="0" xfId="42" applyFont="1" applyAlignment="1" applyProtection="1">
      <alignment horizontal="center" vertical="center" wrapText="1"/>
      <protection hidden="1"/>
    </xf>
    <xf numFmtId="0" fontId="2" fillId="0" borderId="0" xfId="42" applyFont="1" applyProtection="1">
      <protection hidden="1"/>
    </xf>
    <xf numFmtId="0" fontId="68" fillId="0" borderId="0" xfId="42" applyFont="1" applyAlignment="1" applyProtection="1">
      <alignment vertical="center"/>
      <protection hidden="1"/>
    </xf>
    <xf numFmtId="0" fontId="67" fillId="0" borderId="3" xfId="42" applyFont="1" applyBorder="1" applyAlignment="1" applyProtection="1">
      <alignment horizontal="right" vertical="center"/>
      <protection hidden="1"/>
    </xf>
    <xf numFmtId="0" fontId="67" fillId="0" borderId="0" xfId="42" applyFont="1" applyAlignment="1" applyProtection="1">
      <alignment vertical="center"/>
      <protection hidden="1"/>
    </xf>
    <xf numFmtId="0" fontId="40" fillId="0" borderId="0" xfId="42" applyFont="1" applyAlignment="1" applyProtection="1">
      <alignment vertical="center"/>
      <protection hidden="1"/>
    </xf>
    <xf numFmtId="0" fontId="68" fillId="0" borderId="0" xfId="42" applyFont="1" applyAlignment="1" applyProtection="1">
      <alignment horizontal="center"/>
      <protection hidden="1"/>
    </xf>
    <xf numFmtId="0" fontId="68" fillId="0" borderId="0" xfId="42" applyFont="1" applyProtection="1">
      <protection hidden="1"/>
    </xf>
    <xf numFmtId="0" fontId="67" fillId="0" borderId="0" xfId="42" applyFont="1" applyAlignment="1" applyProtection="1">
      <alignment horizontal="center" vertical="center"/>
      <protection hidden="1"/>
    </xf>
    <xf numFmtId="0" fontId="40" fillId="0" borderId="0" xfId="42" applyFont="1" applyAlignment="1" applyProtection="1">
      <alignment horizontal="justify" vertical="center"/>
      <protection hidden="1"/>
    </xf>
    <xf numFmtId="0" fontId="67" fillId="3" borderId="16" xfId="42" applyFont="1" applyFill="1" applyBorder="1" applyAlignment="1" applyProtection="1">
      <alignment vertical="center" wrapText="1"/>
      <protection locked="0" hidden="1"/>
    </xf>
    <xf numFmtId="0" fontId="40" fillId="0" borderId="25" xfId="42" applyFont="1" applyBorder="1" applyAlignment="1" applyProtection="1">
      <alignment vertical="center" wrapText="1"/>
      <protection hidden="1"/>
    </xf>
    <xf numFmtId="0" fontId="40" fillId="0" borderId="17" xfId="42" applyFont="1" applyBorder="1" applyAlignment="1" applyProtection="1">
      <alignment vertical="center" wrapText="1"/>
      <protection hidden="1"/>
    </xf>
    <xf numFmtId="0" fontId="21" fillId="3" borderId="11" xfId="42" applyFont="1" applyFill="1" applyBorder="1" applyAlignment="1" applyProtection="1">
      <alignment horizontal="left" vertical="center"/>
      <protection locked="0" hidden="1"/>
    </xf>
    <xf numFmtId="0" fontId="40" fillId="0" borderId="0" xfId="42" applyFont="1" applyAlignment="1" applyProtection="1">
      <alignment horizontal="center" vertical="center"/>
      <protection hidden="1"/>
    </xf>
    <xf numFmtId="0" fontId="21" fillId="0" borderId="0" xfId="42" applyFont="1" applyProtection="1">
      <protection hidden="1"/>
    </xf>
    <xf numFmtId="0" fontId="40" fillId="0" borderId="5" xfId="42" applyFont="1" applyBorder="1" applyAlignment="1" applyProtection="1">
      <alignment vertical="center" wrapText="1"/>
      <protection hidden="1"/>
    </xf>
    <xf numFmtId="0" fontId="40" fillId="0" borderId="0" xfId="42" applyFont="1" applyAlignment="1" applyProtection="1">
      <alignment vertical="center" wrapText="1"/>
      <protection hidden="1"/>
    </xf>
    <xf numFmtId="0" fontId="40" fillId="3" borderId="12" xfId="42" applyFont="1" applyFill="1" applyBorder="1" applyAlignment="1" applyProtection="1">
      <alignment horizontal="left" vertical="center"/>
      <protection locked="0" hidden="1"/>
    </xf>
    <xf numFmtId="0" fontId="40" fillId="0" borderId="0" xfId="42" applyFont="1" applyProtection="1">
      <protection hidden="1"/>
    </xf>
    <xf numFmtId="0" fontId="40" fillId="3" borderId="16" xfId="42" applyFont="1" applyFill="1" applyBorder="1" applyAlignment="1" applyProtection="1">
      <alignment horizontal="left" vertical="center" wrapText="1"/>
      <protection locked="0" hidden="1"/>
    </xf>
    <xf numFmtId="0" fontId="40" fillId="3" borderId="11" xfId="42" applyFont="1" applyFill="1" applyBorder="1" applyAlignment="1" applyProtection="1">
      <alignment horizontal="left" vertical="center" wrapText="1"/>
      <protection locked="0" hidden="1"/>
    </xf>
    <xf numFmtId="0" fontId="5" fillId="0" borderId="0" xfId="42" applyFont="1" applyAlignment="1" applyProtection="1">
      <alignment horizontal="left"/>
      <protection hidden="1"/>
    </xf>
    <xf numFmtId="0" fontId="40" fillId="3" borderId="16" xfId="42" applyFont="1" applyFill="1" applyBorder="1" applyAlignment="1" applyProtection="1">
      <alignment vertical="center" wrapText="1"/>
      <protection locked="0" hidden="1"/>
    </xf>
    <xf numFmtId="0" fontId="40" fillId="0" borderId="0" xfId="42" applyFont="1" applyAlignment="1" applyProtection="1">
      <alignment horizontal="left" vertical="top" wrapText="1"/>
      <protection hidden="1"/>
    </xf>
    <xf numFmtId="0" fontId="71" fillId="0" borderId="0" xfId="42" applyFont="1" applyProtection="1">
      <protection hidden="1"/>
    </xf>
    <xf numFmtId="180" fontId="72" fillId="0" borderId="0" xfId="42" applyNumberFormat="1" applyFont="1" applyProtection="1">
      <protection hidden="1"/>
    </xf>
    <xf numFmtId="0" fontId="40" fillId="0" borderId="25" xfId="42" applyFont="1" applyBorder="1" applyAlignment="1" applyProtection="1">
      <alignment horizontal="left" vertical="center"/>
      <protection hidden="1"/>
    </xf>
    <xf numFmtId="0" fontId="40" fillId="0" borderId="17" xfId="42" applyFont="1" applyBorder="1" applyAlignment="1" applyProtection="1">
      <alignment horizontal="left" vertical="center"/>
      <protection hidden="1"/>
    </xf>
    <xf numFmtId="0" fontId="40" fillId="3" borderId="9" xfId="42" applyFont="1" applyFill="1" applyBorder="1" applyAlignment="1" applyProtection="1">
      <alignment horizontal="left" vertical="center" wrapText="1"/>
      <protection locked="0" hidden="1"/>
    </xf>
    <xf numFmtId="0" fontId="40" fillId="0" borderId="0" xfId="42" applyFont="1" applyAlignment="1" applyProtection="1">
      <alignment horizontal="left" vertical="center"/>
      <protection hidden="1"/>
    </xf>
    <xf numFmtId="181" fontId="40" fillId="3" borderId="16" xfId="42" applyNumberFormat="1" applyFont="1" applyFill="1" applyBorder="1" applyAlignment="1" applyProtection="1">
      <alignment horizontal="left" vertical="center" wrapText="1"/>
      <protection locked="0" hidden="1"/>
    </xf>
    <xf numFmtId="15" fontId="40" fillId="0" borderId="0" xfId="42" applyNumberFormat="1" applyFont="1" applyAlignment="1" applyProtection="1">
      <alignment horizontal="left"/>
      <protection hidden="1"/>
    </xf>
    <xf numFmtId="0" fontId="61" fillId="0" borderId="11" xfId="0" applyFont="1" applyBorder="1" applyAlignment="1">
      <alignment vertical="center" wrapText="1"/>
    </xf>
    <xf numFmtId="0" fontId="67" fillId="0" borderId="0" xfId="42" applyFont="1" applyAlignment="1" applyProtection="1">
      <alignment vertical="center" wrapText="1"/>
      <protection locked="0" hidden="1"/>
    </xf>
    <xf numFmtId="0" fontId="40" fillId="0" borderId="0" xfId="42" applyFont="1" applyAlignment="1" applyProtection="1">
      <alignment vertical="center" wrapText="1"/>
      <protection locked="0" hidden="1"/>
    </xf>
    <xf numFmtId="0" fontId="40" fillId="0" borderId="0" xfId="42" applyFont="1" applyAlignment="1" applyProtection="1">
      <alignment horizontal="left" vertical="center" wrapText="1"/>
      <protection locked="0" hidden="1"/>
    </xf>
    <xf numFmtId="0" fontId="61" fillId="0" borderId="11" xfId="0" applyFont="1" applyBorder="1" applyAlignment="1">
      <alignment horizontal="center" vertical="center"/>
    </xf>
    <xf numFmtId="0" fontId="61" fillId="0" borderId="11" xfId="0" applyFont="1" applyBorder="1" applyAlignment="1">
      <alignment vertical="center"/>
    </xf>
    <xf numFmtId="0" fontId="61" fillId="9" borderId="11" xfId="0" applyFont="1" applyFill="1" applyBorder="1" applyAlignment="1">
      <alignment horizontal="center" vertical="center"/>
    </xf>
    <xf numFmtId="0" fontId="16" fillId="12" borderId="11" xfId="0" applyFont="1" applyFill="1" applyBorder="1" applyAlignment="1" applyProtection="1">
      <alignment horizontal="center" vertical="center" wrapText="1"/>
      <protection hidden="1"/>
    </xf>
    <xf numFmtId="0" fontId="7" fillId="12" borderId="11" xfId="0" applyFont="1" applyFill="1" applyBorder="1" applyAlignment="1">
      <alignment horizontal="center" vertical="center" wrapText="1"/>
    </xf>
    <xf numFmtId="0" fontId="56" fillId="12" borderId="11" xfId="0" applyFont="1" applyFill="1" applyBorder="1" applyAlignment="1">
      <alignment vertical="center" wrapText="1"/>
    </xf>
    <xf numFmtId="0" fontId="56" fillId="12" borderId="11" xfId="0" applyFont="1" applyFill="1" applyBorder="1" applyAlignment="1">
      <alignment horizontal="center" vertical="center" wrapText="1"/>
    </xf>
    <xf numFmtId="0" fontId="16" fillId="12" borderId="11" xfId="0" applyFont="1" applyFill="1" applyBorder="1" applyAlignment="1" applyProtection="1">
      <alignment horizontal="center" vertical="center"/>
      <protection hidden="1"/>
    </xf>
    <xf numFmtId="0" fontId="17" fillId="12" borderId="0" xfId="0" applyFont="1" applyFill="1" applyProtection="1">
      <protection hidden="1"/>
    </xf>
    <xf numFmtId="0" fontId="0" fillId="12" borderId="0" xfId="0" applyFill="1" applyProtection="1">
      <protection hidden="1"/>
    </xf>
    <xf numFmtId="0" fontId="16" fillId="12" borderId="11" xfId="0" applyFont="1" applyFill="1" applyBorder="1" applyProtection="1">
      <protection hidden="1"/>
    </xf>
    <xf numFmtId="0" fontId="7" fillId="12" borderId="41" xfId="0" applyFont="1" applyFill="1" applyBorder="1" applyAlignment="1">
      <alignment horizontal="center" vertical="center" wrapText="1"/>
    </xf>
    <xf numFmtId="0" fontId="16" fillId="12" borderId="0" xfId="0" applyFont="1" applyFill="1" applyAlignment="1" applyProtection="1">
      <alignment horizontal="center" vertical="center" wrapText="1"/>
      <protection hidden="1"/>
    </xf>
    <xf numFmtId="0" fontId="34" fillId="12" borderId="0" xfId="0" applyFont="1" applyFill="1" applyProtection="1">
      <protection hidden="1"/>
    </xf>
    <xf numFmtId="0" fontId="27" fillId="12" borderId="0" xfId="28" applyNumberFormat="1" applyFont="1" applyFill="1" applyBorder="1" applyAlignment="1" applyProtection="1">
      <alignment horizontal="center" vertical="center" wrapText="1"/>
      <protection hidden="1"/>
    </xf>
    <xf numFmtId="1" fontId="61" fillId="0" borderId="11" xfId="37" applyNumberFormat="1" applyFont="1" applyFill="1" applyBorder="1" applyAlignment="1" applyProtection="1">
      <alignment horizontal="center" vertical="center" wrapText="1"/>
      <protection hidden="1"/>
    </xf>
    <xf numFmtId="0" fontId="61" fillId="0" borderId="11" xfId="0" applyFont="1" applyBorder="1" applyAlignment="1" applyProtection="1">
      <alignment horizontal="center" vertical="top"/>
      <protection hidden="1"/>
    </xf>
    <xf numFmtId="43" fontId="6" fillId="11" borderId="11" xfId="7" applyFont="1" applyFill="1" applyBorder="1" applyAlignment="1" applyProtection="1">
      <alignment horizontal="right" vertical="center"/>
      <protection hidden="1"/>
    </xf>
    <xf numFmtId="43" fontId="6" fillId="11" borderId="11" xfId="7" applyFont="1" applyFill="1" applyBorder="1" applyAlignment="1" applyProtection="1">
      <alignment vertical="center"/>
      <protection hidden="1"/>
    </xf>
    <xf numFmtId="43" fontId="7" fillId="11" borderId="11" xfId="7" applyFont="1" applyFill="1" applyBorder="1" applyAlignment="1" applyProtection="1">
      <alignment vertical="center"/>
      <protection hidden="1"/>
    </xf>
    <xf numFmtId="0" fontId="33" fillId="7" borderId="0" xfId="0" applyFont="1" applyFill="1" applyAlignment="1" applyProtection="1">
      <alignment horizontal="center" vertical="center"/>
      <protection hidden="1"/>
    </xf>
    <xf numFmtId="0" fontId="6" fillId="0" borderId="43" xfId="32" applyFont="1" applyBorder="1" applyAlignment="1" applyProtection="1">
      <alignment horizontal="justify" vertical="top" wrapText="1"/>
      <protection locked="0"/>
    </xf>
    <xf numFmtId="0" fontId="6" fillId="0" borderId="14" xfId="32" applyFont="1" applyBorder="1" applyAlignment="1" applyProtection="1">
      <alignment horizontal="justify" vertical="top" wrapText="1"/>
      <protection locked="0"/>
    </xf>
    <xf numFmtId="0" fontId="6" fillId="0" borderId="44" xfId="32" applyFont="1" applyBorder="1" applyAlignment="1" applyProtection="1">
      <alignment horizontal="justify" vertical="top" wrapText="1"/>
      <protection locked="0"/>
    </xf>
    <xf numFmtId="0" fontId="16" fillId="4" borderId="0" xfId="0" applyFont="1" applyFill="1" applyAlignment="1" applyProtection="1">
      <alignment horizontal="center" vertical="center"/>
      <protection hidden="1"/>
    </xf>
    <xf numFmtId="0" fontId="16" fillId="4" borderId="25" xfId="0" applyFont="1" applyFill="1" applyBorder="1" applyAlignment="1" applyProtection="1">
      <alignment horizontal="center" vertical="center"/>
      <protection hidden="1"/>
    </xf>
    <xf numFmtId="0" fontId="16"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0" fontId="49" fillId="0" borderId="44" xfId="0" applyFont="1" applyBorder="1" applyAlignment="1" applyProtection="1">
      <alignment horizontal="left" vertical="center"/>
      <protection locked="0"/>
    </xf>
    <xf numFmtId="0" fontId="49" fillId="0" borderId="43" xfId="0" applyFont="1" applyBorder="1" applyAlignment="1" applyProtection="1">
      <alignment horizontal="left" vertical="center"/>
      <protection locked="0"/>
    </xf>
    <xf numFmtId="0" fontId="63" fillId="0" borderId="10" xfId="32" applyFont="1" applyBorder="1" applyAlignment="1" applyProtection="1">
      <alignment horizontal="center" vertical="center" textRotation="90"/>
      <protection hidden="1"/>
    </xf>
    <xf numFmtId="0" fontId="62" fillId="0" borderId="10" xfId="32" applyFont="1" applyBorder="1" applyAlignment="1" applyProtection="1">
      <alignment horizontal="center" vertical="center" textRotation="90"/>
      <protection hidden="1"/>
    </xf>
    <xf numFmtId="0" fontId="23" fillId="0" borderId="5" xfId="32" applyFont="1" applyBorder="1" applyAlignment="1" applyProtection="1">
      <alignment horizontal="right" vertical="center"/>
      <protection hidden="1"/>
    </xf>
    <xf numFmtId="0" fontId="23" fillId="0" borderId="0" xfId="32" applyFont="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16" fillId="4" borderId="3"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43" fillId="10" borderId="28" xfId="32" applyFont="1" applyFill="1" applyBorder="1" applyAlignment="1" applyProtection="1">
      <alignment horizontal="left" vertical="center" wrapText="1"/>
      <protection hidden="1"/>
    </xf>
    <xf numFmtId="0" fontId="43" fillId="10" borderId="8" xfId="32" applyFont="1" applyFill="1" applyBorder="1" applyAlignment="1" applyProtection="1">
      <alignment horizontal="left" vertical="center" wrapText="1"/>
      <protection hidden="1"/>
    </xf>
    <xf numFmtId="0" fontId="43" fillId="10" borderId="29" xfId="32" applyFont="1" applyFill="1" applyBorder="1" applyAlignment="1" applyProtection="1">
      <alignment horizontal="left" vertical="center" wrapText="1"/>
      <protection hidden="1"/>
    </xf>
    <xf numFmtId="0" fontId="22" fillId="0" borderId="5" xfId="32" applyFont="1" applyBorder="1" applyAlignment="1" applyProtection="1">
      <alignment horizontal="center" vertical="center"/>
      <protection hidden="1"/>
    </xf>
    <xf numFmtId="0" fontId="22" fillId="0" borderId="0" xfId="32" applyFont="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2" fillId="0" borderId="5" xfId="32" applyBorder="1"/>
    <xf numFmtId="0" fontId="2" fillId="0" borderId="0" xfId="32"/>
    <xf numFmtId="0" fontId="2" fillId="0" borderId="6" xfId="32" applyBorder="1"/>
    <xf numFmtId="0" fontId="25" fillId="0" borderId="5" xfId="32" applyFont="1" applyBorder="1" applyAlignment="1" applyProtection="1">
      <alignment horizontal="right" vertical="center"/>
      <protection hidden="1"/>
    </xf>
    <xf numFmtId="0" fontId="25" fillId="0" borderId="0" xfId="32" applyFont="1" applyAlignment="1" applyProtection="1">
      <alignment horizontal="right" vertical="center"/>
      <protection hidden="1"/>
    </xf>
    <xf numFmtId="0" fontId="27" fillId="7" borderId="0" xfId="26" applyFont="1" applyFill="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6" fillId="0" borderId="3" xfId="26" applyFont="1" applyBorder="1" applyAlignment="1" applyProtection="1">
      <alignment horizontal="center" vertical="center"/>
      <protection hidden="1"/>
    </xf>
    <xf numFmtId="0" fontId="40" fillId="0" borderId="0" xfId="42" applyFont="1" applyAlignment="1" applyProtection="1">
      <alignment horizontal="left" vertical="top" wrapText="1"/>
      <protection hidden="1"/>
    </xf>
    <xf numFmtId="0" fontId="40" fillId="0" borderId="25" xfId="42" applyFont="1" applyBorder="1" applyAlignment="1" applyProtection="1">
      <alignment horizontal="left" vertical="top" wrapText="1"/>
      <protection hidden="1"/>
    </xf>
    <xf numFmtId="0" fontId="40" fillId="0" borderId="17" xfId="42" applyFont="1" applyBorder="1" applyAlignment="1" applyProtection="1">
      <alignment horizontal="left" vertical="top" wrapText="1"/>
      <protection hidden="1"/>
    </xf>
    <xf numFmtId="0" fontId="40" fillId="0" borderId="28" xfId="42" applyFont="1" applyBorder="1" applyAlignment="1" applyProtection="1">
      <alignment horizontal="left" vertical="top" wrapText="1"/>
      <protection hidden="1"/>
    </xf>
    <xf numFmtId="0" fontId="40" fillId="0" borderId="29" xfId="42" applyFont="1" applyBorder="1" applyAlignment="1" applyProtection="1">
      <alignment horizontal="left" vertical="top" wrapText="1"/>
      <protection hidden="1"/>
    </xf>
    <xf numFmtId="0" fontId="40" fillId="0" borderId="5" xfId="42" applyFont="1" applyBorder="1" applyAlignment="1" applyProtection="1">
      <alignment horizontal="left" vertical="top" wrapText="1"/>
      <protection hidden="1"/>
    </xf>
    <xf numFmtId="0" fontId="40" fillId="0" borderId="6" xfId="42" applyFont="1" applyBorder="1" applyAlignment="1" applyProtection="1">
      <alignment horizontal="left" vertical="top" wrapText="1"/>
      <protection hidden="1"/>
    </xf>
    <xf numFmtId="0" fontId="40" fillId="0" borderId="24" xfId="42" applyFont="1" applyBorder="1" applyAlignment="1" applyProtection="1">
      <alignment horizontal="left" vertical="top" wrapText="1"/>
      <protection hidden="1"/>
    </xf>
    <xf numFmtId="0" fontId="40" fillId="0" borderId="7" xfId="42" applyFont="1" applyBorder="1" applyAlignment="1" applyProtection="1">
      <alignment horizontal="left" vertical="top" wrapText="1"/>
      <protection hidden="1"/>
    </xf>
    <xf numFmtId="0" fontId="65" fillId="0" borderId="4" xfId="42" applyFont="1" applyBorder="1" applyAlignment="1" applyProtection="1">
      <alignment horizontal="center" vertical="center" wrapText="1"/>
      <protection hidden="1"/>
    </xf>
    <xf numFmtId="0" fontId="67" fillId="0" borderId="3" xfId="42" applyFont="1" applyBorder="1" applyAlignment="1" applyProtection="1">
      <alignment horizontal="left" vertical="center" wrapText="1"/>
      <protection hidden="1"/>
    </xf>
    <xf numFmtId="0" fontId="69" fillId="7" borderId="0" xfId="42" applyFont="1" applyFill="1" applyAlignment="1" applyProtection="1">
      <alignment horizontal="center" vertical="center"/>
      <protection hidden="1"/>
    </xf>
    <xf numFmtId="0" fontId="40" fillId="0" borderId="11" xfId="42" applyFont="1" applyBorder="1" applyAlignment="1" applyProtection="1">
      <alignment horizontal="left" vertical="center" wrapText="1"/>
      <protection hidden="1"/>
    </xf>
    <xf numFmtId="0" fontId="40" fillId="0" borderId="11" xfId="42" applyFont="1" applyBorder="1" applyAlignment="1" applyProtection="1">
      <alignment horizontal="left" vertical="center"/>
      <protection hidden="1"/>
    </xf>
    <xf numFmtId="0" fontId="16" fillId="0" borderId="0" xfId="33"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7" fillId="0" borderId="0" xfId="0" applyFont="1" applyAlignment="1" applyProtection="1">
      <alignment horizontal="left" vertical="center"/>
      <protection hidden="1"/>
    </xf>
    <xf numFmtId="0" fontId="0" fillId="0" borderId="0" xfId="0" applyAlignment="1" applyProtection="1">
      <alignment horizontal="justify" vertical="center" wrapText="1"/>
      <protection hidden="1"/>
    </xf>
    <xf numFmtId="0" fontId="17" fillId="0" borderId="0" xfId="0" applyFont="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6" fillId="0" borderId="0" xfId="0" applyFont="1" applyAlignment="1" applyProtection="1">
      <alignment horizontal="left" vertical="center" wrapText="1"/>
      <protection hidden="1"/>
    </xf>
    <xf numFmtId="0" fontId="16" fillId="11" borderId="25" xfId="37" applyFont="1" applyFill="1" applyBorder="1" applyAlignment="1" applyProtection="1">
      <alignment horizontal="center" vertical="center" wrapText="1"/>
      <protection hidden="1"/>
    </xf>
    <xf numFmtId="0" fontId="16" fillId="11" borderId="3" xfId="37" applyFont="1" applyFill="1" applyBorder="1" applyAlignment="1" applyProtection="1">
      <alignment horizontal="center" vertical="center" wrapText="1"/>
      <protection hidden="1"/>
    </xf>
    <xf numFmtId="0" fontId="16" fillId="11" borderId="17" xfId="37" applyFont="1" applyFill="1" applyBorder="1" applyAlignment="1" applyProtection="1">
      <alignment horizontal="center" vertical="center" wrapText="1"/>
      <protection hidden="1"/>
    </xf>
    <xf numFmtId="0" fontId="16" fillId="11" borderId="25" xfId="37" applyNumberFormat="1" applyFont="1" applyFill="1" applyBorder="1" applyAlignment="1" applyProtection="1">
      <alignment horizontal="center" vertical="center"/>
      <protection hidden="1"/>
    </xf>
    <xf numFmtId="0" fontId="16" fillId="11" borderId="3" xfId="37" applyNumberFormat="1" applyFont="1" applyFill="1" applyBorder="1" applyAlignment="1" applyProtection="1">
      <alignment horizontal="center" vertical="center"/>
      <protection hidden="1"/>
    </xf>
    <xf numFmtId="0" fontId="16" fillId="11" borderId="17" xfId="37" applyNumberFormat="1" applyFont="1" applyFill="1" applyBorder="1" applyAlignment="1" applyProtection="1">
      <alignment horizontal="center" vertical="center"/>
      <protection hidden="1"/>
    </xf>
    <xf numFmtId="0" fontId="16" fillId="11" borderId="25" xfId="37" applyNumberFormat="1" applyFont="1" applyFill="1" applyBorder="1" applyAlignment="1" applyProtection="1">
      <alignment horizontal="center" vertical="center" wrapText="1"/>
      <protection hidden="1"/>
    </xf>
    <xf numFmtId="0" fontId="16" fillId="11" borderId="3" xfId="37" applyNumberFormat="1" applyFont="1" applyFill="1" applyBorder="1" applyAlignment="1" applyProtection="1">
      <alignment horizontal="center" vertical="center" wrapText="1"/>
      <protection hidden="1"/>
    </xf>
    <xf numFmtId="0" fontId="16" fillId="11" borderId="17" xfId="37" applyNumberFormat="1" applyFont="1" applyFill="1" applyBorder="1" applyAlignment="1" applyProtection="1">
      <alignment horizontal="center" vertical="center" wrapText="1"/>
      <protection hidden="1"/>
    </xf>
    <xf numFmtId="0" fontId="16" fillId="0" borderId="0" xfId="0" applyFont="1" applyAlignment="1" applyProtection="1">
      <alignment horizontal="left" vertical="center"/>
      <protection hidden="1"/>
    </xf>
    <xf numFmtId="0" fontId="16" fillId="0" borderId="11" xfId="37" applyNumberFormat="1" applyFont="1" applyFill="1" applyBorder="1" applyAlignment="1" applyProtection="1">
      <alignment horizontal="left" vertical="center"/>
      <protection hidden="1"/>
    </xf>
    <xf numFmtId="0" fontId="16" fillId="0" borderId="11" xfId="37" applyNumberFormat="1" applyFont="1" applyFill="1" applyBorder="1" applyAlignment="1" applyProtection="1">
      <alignment horizontal="left" vertical="center" wrapText="1"/>
      <protection hidden="1"/>
    </xf>
    <xf numFmtId="0" fontId="16" fillId="0" borderId="11" xfId="37" applyFont="1" applyFill="1" applyBorder="1" applyAlignment="1" applyProtection="1">
      <alignment horizontal="left" vertical="center" wrapText="1"/>
      <protection hidden="1"/>
    </xf>
    <xf numFmtId="0" fontId="16" fillId="0" borderId="0" xfId="0" applyFont="1" applyAlignment="1" applyProtection="1">
      <alignment horizontal="center" vertical="center" wrapText="1"/>
      <protection hidden="1"/>
    </xf>
    <xf numFmtId="0" fontId="16" fillId="0" borderId="0" xfId="33" applyFont="1" applyAlignment="1" applyProtection="1">
      <alignment horizontal="left" vertical="center"/>
      <protection hidden="1"/>
    </xf>
    <xf numFmtId="0" fontId="17" fillId="0" borderId="0" xfId="0" applyFont="1" applyAlignment="1" applyProtection="1">
      <alignment horizontal="left" vertical="center" wrapText="1"/>
      <protection hidden="1"/>
    </xf>
    <xf numFmtId="0" fontId="17" fillId="0" borderId="0" xfId="0" applyFont="1" applyAlignment="1" applyProtection="1">
      <alignment vertical="center"/>
      <protection hidden="1"/>
    </xf>
    <xf numFmtId="0" fontId="16" fillId="11" borderId="25" xfId="29" applyNumberFormat="1" applyFont="1" applyFill="1" applyBorder="1" applyAlignment="1" applyProtection="1">
      <alignment horizontal="center" vertical="center" wrapText="1"/>
      <protection hidden="1"/>
    </xf>
    <xf numFmtId="0" fontId="16" fillId="11" borderId="3" xfId="29" applyNumberFormat="1" applyFont="1" applyFill="1" applyBorder="1" applyAlignment="1" applyProtection="1">
      <alignment horizontal="center" vertical="center" wrapText="1"/>
      <protection hidden="1"/>
    </xf>
    <xf numFmtId="0" fontId="16" fillId="11" borderId="17" xfId="29" applyNumberFormat="1" applyFont="1" applyFill="1" applyBorder="1" applyAlignment="1" applyProtection="1">
      <alignment horizontal="center" vertical="center" wrapText="1"/>
      <protection hidden="1"/>
    </xf>
    <xf numFmtId="0" fontId="16" fillId="0" borderId="5"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6" fillId="0" borderId="0" xfId="32" applyFont="1" applyAlignment="1" applyProtection="1">
      <alignment horizontal="center" vertical="top" wrapText="1"/>
      <protection hidden="1"/>
    </xf>
    <xf numFmtId="0" fontId="16" fillId="0" borderId="25" xfId="32" applyFont="1" applyBorder="1" applyAlignment="1" applyProtection="1">
      <alignment horizontal="center" vertical="center" wrapText="1"/>
      <protection hidden="1"/>
    </xf>
    <xf numFmtId="0" fontId="16"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7" fillId="0" borderId="11" xfId="32" applyFont="1" applyBorder="1" applyAlignment="1" applyProtection="1">
      <alignment horizontal="left" vertical="top" wrapText="1"/>
      <protection hidden="1"/>
    </xf>
    <xf numFmtId="0" fontId="16" fillId="2" borderId="25" xfId="32" applyFont="1" applyFill="1" applyBorder="1" applyAlignment="1" applyProtection="1">
      <alignment horizontal="left" vertical="center" wrapText="1"/>
      <protection hidden="1"/>
    </xf>
    <xf numFmtId="0" fontId="16" fillId="2" borderId="3" xfId="32" applyFont="1" applyFill="1" applyBorder="1" applyAlignment="1" applyProtection="1">
      <alignment horizontal="left" vertical="center" wrapText="1"/>
      <protection hidden="1"/>
    </xf>
    <xf numFmtId="0" fontId="16" fillId="0" borderId="25" xfId="32" applyFont="1" applyBorder="1" applyAlignment="1" applyProtection="1">
      <alignment horizontal="left" vertical="center" wrapText="1"/>
      <protection hidden="1"/>
    </xf>
    <xf numFmtId="0" fontId="16" fillId="0" borderId="17" xfId="32" applyFont="1" applyBorder="1" applyAlignment="1" applyProtection="1">
      <alignment horizontal="left" vertical="center" wrapText="1"/>
      <protection hidden="1"/>
    </xf>
    <xf numFmtId="0" fontId="16" fillId="0" borderId="0" xfId="32" applyFont="1" applyAlignment="1" applyProtection="1">
      <alignment horizontal="left" vertical="top" wrapText="1"/>
      <protection hidden="1"/>
    </xf>
    <xf numFmtId="43" fontId="16" fillId="0" borderId="25" xfId="7" applyFont="1" applyFill="1" applyBorder="1" applyAlignment="1" applyProtection="1">
      <alignment horizontal="left" vertical="center" wrapText="1"/>
      <protection hidden="1"/>
    </xf>
    <xf numFmtId="43" fontId="16"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6"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7" fillId="0" borderId="0" xfId="32" applyFont="1" applyAlignment="1" applyProtection="1">
      <alignment horizontal="justify" vertical="center" wrapText="1"/>
      <protection hidden="1"/>
    </xf>
    <xf numFmtId="4" fontId="16" fillId="0" borderId="11" xfId="7" applyNumberFormat="1" applyFont="1" applyFill="1" applyBorder="1" applyAlignment="1" applyProtection="1">
      <alignment horizontal="right" vertical="center"/>
      <protection hidden="1"/>
    </xf>
    <xf numFmtId="43" fontId="16" fillId="0" borderId="11" xfId="7" applyFont="1" applyFill="1" applyBorder="1" applyAlignment="1" applyProtection="1">
      <alignment horizontal="right" vertical="center" wrapText="1"/>
      <protection hidden="1"/>
    </xf>
    <xf numFmtId="0" fontId="17" fillId="0" borderId="11" xfId="32" applyFont="1" applyBorder="1" applyAlignment="1" applyProtection="1">
      <alignment horizontal="center" vertical="center"/>
      <protection hidden="1"/>
    </xf>
    <xf numFmtId="0" fontId="16" fillId="0" borderId="11" xfId="32" applyFont="1" applyBorder="1" applyAlignment="1" applyProtection="1">
      <alignment horizontal="left" vertical="center" wrapText="1"/>
      <protection hidden="1"/>
    </xf>
    <xf numFmtId="0" fontId="16" fillId="0" borderId="11" xfId="32" applyFont="1" applyBorder="1" applyAlignment="1" applyProtection="1">
      <alignment horizontal="center" vertical="center" wrapText="1"/>
      <protection hidden="1"/>
    </xf>
    <xf numFmtId="2" fontId="16" fillId="0" borderId="11" xfId="32" applyNumberFormat="1" applyFont="1" applyBorder="1" applyAlignment="1" applyProtection="1">
      <alignment horizontal="center" vertical="center"/>
      <protection hidden="1"/>
    </xf>
    <xf numFmtId="3" fontId="16" fillId="3" borderId="25" xfId="32" applyNumberFormat="1" applyFont="1" applyFill="1" applyBorder="1" applyAlignment="1" applyProtection="1">
      <alignment horizontal="right" vertical="center"/>
      <protection locked="0" hidden="1"/>
    </xf>
    <xf numFmtId="3" fontId="16" fillId="3" borderId="17" xfId="32" applyNumberFormat="1" applyFont="1" applyFill="1" applyBorder="1" applyAlignment="1" applyProtection="1">
      <alignment horizontal="right" vertical="center"/>
      <protection locked="0" hidden="1"/>
    </xf>
    <xf numFmtId="2" fontId="16" fillId="2" borderId="11" xfId="32" applyNumberFormat="1" applyFont="1" applyFill="1" applyBorder="1" applyAlignment="1" applyProtection="1">
      <alignment horizontal="center" vertical="center" wrapText="1"/>
      <protection hidden="1"/>
    </xf>
    <xf numFmtId="0" fontId="17" fillId="0" borderId="25" xfId="32" applyFont="1" applyBorder="1" applyAlignment="1" applyProtection="1">
      <alignment horizontal="justify" vertical="center" wrapText="1"/>
      <protection hidden="1"/>
    </xf>
    <xf numFmtId="0" fontId="17" fillId="0" borderId="17" xfId="32" applyFont="1" applyBorder="1" applyAlignment="1" applyProtection="1">
      <alignment horizontal="justify" vertical="center" wrapText="1"/>
      <protection hidden="1"/>
    </xf>
    <xf numFmtId="0" fontId="16" fillId="3" borderId="11" xfId="32" applyFont="1" applyFill="1" applyBorder="1" applyAlignment="1" applyProtection="1">
      <alignment horizontal="center" vertical="center" wrapText="1"/>
      <protection locked="0" hidden="1"/>
    </xf>
    <xf numFmtId="0" fontId="17" fillId="0" borderId="11" xfId="32" applyFont="1" applyBorder="1" applyAlignment="1" applyProtection="1">
      <alignment horizontal="justify" vertical="center" wrapText="1"/>
      <protection hidden="1"/>
    </xf>
    <xf numFmtId="0" fontId="16" fillId="3" borderId="28" xfId="32" applyFont="1" applyFill="1" applyBorder="1" applyAlignment="1" applyProtection="1">
      <alignment horizontal="center" vertical="center" wrapText="1"/>
      <protection locked="0" hidden="1"/>
    </xf>
    <xf numFmtId="0" fontId="16" fillId="3" borderId="29" xfId="32" applyFont="1" applyFill="1" applyBorder="1" applyAlignment="1" applyProtection="1">
      <alignment horizontal="center" vertical="center" wrapText="1"/>
      <protection locked="0" hidden="1"/>
    </xf>
    <xf numFmtId="0" fontId="16" fillId="3" borderId="5" xfId="32" applyFont="1" applyFill="1" applyBorder="1" applyAlignment="1" applyProtection="1">
      <alignment horizontal="center" vertical="center" wrapText="1"/>
      <protection locked="0" hidden="1"/>
    </xf>
    <xf numFmtId="0" fontId="16" fillId="3" borderId="6" xfId="32" applyFont="1" applyFill="1" applyBorder="1" applyAlignment="1" applyProtection="1">
      <alignment horizontal="center" vertical="center" wrapText="1"/>
      <protection locked="0" hidden="1"/>
    </xf>
    <xf numFmtId="0" fontId="16" fillId="3" borderId="24" xfId="32" applyFont="1" applyFill="1" applyBorder="1" applyAlignment="1" applyProtection="1">
      <alignment horizontal="center" vertical="center" wrapText="1"/>
      <protection locked="0" hidden="1"/>
    </xf>
    <xf numFmtId="0" fontId="16" fillId="3" borderId="7" xfId="32" applyFont="1" applyFill="1" applyBorder="1" applyAlignment="1" applyProtection="1">
      <alignment horizontal="center" vertical="center" wrapText="1"/>
      <protection locked="0" hidden="1"/>
    </xf>
    <xf numFmtId="2" fontId="16" fillId="0" borderId="25" xfId="32" applyNumberFormat="1" applyFont="1" applyBorder="1" applyAlignment="1" applyProtection="1">
      <alignment horizontal="center" vertical="center" wrapText="1"/>
      <protection hidden="1"/>
    </xf>
    <xf numFmtId="2" fontId="16" fillId="0" borderId="17" xfId="32" applyNumberFormat="1" applyFont="1" applyBorder="1" applyAlignment="1" applyProtection="1">
      <alignment horizontal="center" vertical="center" wrapText="1"/>
      <protection hidden="1"/>
    </xf>
    <xf numFmtId="9" fontId="16" fillId="3" borderId="11" xfId="32" applyNumberFormat="1" applyFont="1" applyFill="1" applyBorder="1" applyAlignment="1" applyProtection="1">
      <alignment horizontal="center" vertical="center" wrapText="1"/>
      <protection locked="0" hidden="1"/>
    </xf>
    <xf numFmtId="0" fontId="16" fillId="0" borderId="0" xfId="32" applyFont="1" applyAlignment="1" applyProtection="1">
      <alignment horizontal="left" vertical="top"/>
      <protection hidden="1"/>
    </xf>
    <xf numFmtId="2" fontId="16" fillId="0" borderId="11" xfId="32" applyNumberFormat="1" applyFont="1" applyBorder="1" applyAlignment="1" applyProtection="1">
      <alignment horizontal="center" vertical="center" wrapText="1"/>
      <protection hidden="1"/>
    </xf>
    <xf numFmtId="0" fontId="16" fillId="0" borderId="0" xfId="32" applyFont="1" applyAlignment="1" applyProtection="1">
      <alignment horizontal="center" vertical="center" wrapText="1"/>
      <protection hidden="1"/>
    </xf>
    <xf numFmtId="0" fontId="16"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7"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7" fillId="0" borderId="17" xfId="32" applyFont="1" applyBorder="1" applyAlignment="1" applyProtection="1">
      <alignment horizontal="justify" vertical="center"/>
      <protection hidden="1"/>
    </xf>
    <xf numFmtId="0" fontId="17" fillId="0" borderId="28" xfId="32" applyFont="1" applyBorder="1" applyAlignment="1" applyProtection="1">
      <alignment horizontal="justify" vertical="center" wrapText="1"/>
      <protection hidden="1"/>
    </xf>
    <xf numFmtId="0" fontId="17" fillId="0" borderId="29" xfId="32" applyFont="1" applyBorder="1" applyAlignment="1" applyProtection="1">
      <alignment horizontal="justify" vertical="center" wrapText="1"/>
      <protection hidden="1"/>
    </xf>
    <xf numFmtId="0" fontId="17" fillId="0" borderId="28" xfId="32" applyFont="1" applyBorder="1" applyAlignment="1" applyProtection="1">
      <alignment horizontal="justify" vertical="center"/>
      <protection hidden="1"/>
    </xf>
    <xf numFmtId="0" fontId="17"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0" xfId="33" applyFont="1" applyAlignment="1" applyProtection="1">
      <alignment horizontal="center" vertical="center" wrapText="1"/>
      <protection hidden="1"/>
    </xf>
    <xf numFmtId="0" fontId="17" fillId="0" borderId="0" xfId="33" applyAlignment="1" applyProtection="1">
      <alignment horizontal="justify" vertical="top"/>
      <protection hidden="1"/>
    </xf>
    <xf numFmtId="0" fontId="16" fillId="3" borderId="0" xfId="33" applyFont="1" applyFill="1" applyAlignment="1" applyProtection="1">
      <alignment horizontal="justify" vertical="top" wrapText="1"/>
      <protection locked="0"/>
    </xf>
    <xf numFmtId="0" fontId="16" fillId="0" borderId="11" xfId="0" applyFont="1" applyBorder="1" applyAlignment="1" applyProtection="1">
      <alignment vertical="center" wrapText="1"/>
      <protection hidden="1"/>
    </xf>
    <xf numFmtId="0" fontId="0" fillId="0" borderId="11" xfId="0" applyBorder="1" applyAlignment="1">
      <alignment vertical="center"/>
    </xf>
    <xf numFmtId="0" fontId="7" fillId="0" borderId="25" xfId="0" applyFont="1" applyBorder="1" applyAlignment="1" applyProtection="1">
      <alignment horizontal="center" vertical="center"/>
      <protection hidden="1"/>
    </xf>
    <xf numFmtId="0" fontId="7" fillId="0" borderId="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2" fontId="34" fillId="0" borderId="0" xfId="33" applyNumberFormat="1" applyFont="1" applyAlignment="1" applyProtection="1">
      <alignment horizontal="right" vertical="center"/>
      <protection hidden="1"/>
    </xf>
    <xf numFmtId="0" fontId="16"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6" fillId="3" borderId="0" xfId="33" applyFont="1" applyFill="1" applyAlignment="1" applyProtection="1">
      <alignment horizontal="justify" vertical="top"/>
      <protection locked="0"/>
    </xf>
    <xf numFmtId="2" fontId="34" fillId="0" borderId="0" xfId="33" applyNumberFormat="1" applyFont="1" applyAlignment="1" applyProtection="1">
      <alignment vertical="center"/>
      <protection hidden="1"/>
    </xf>
    <xf numFmtId="166" fontId="27" fillId="0" borderId="0" xfId="0" applyNumberFormat="1" applyFont="1" applyAlignment="1" applyProtection="1">
      <alignment horizontal="center" vertical="center" wrapText="1"/>
      <protection hidden="1"/>
    </xf>
    <xf numFmtId="0" fontId="27" fillId="0" borderId="0" xfId="33" applyFont="1" applyAlignment="1" applyProtection="1">
      <alignment horizontal="center" vertical="center"/>
      <protection hidden="1"/>
    </xf>
    <xf numFmtId="0" fontId="34" fillId="0" borderId="0" xfId="33" applyFont="1" applyAlignment="1" applyProtection="1">
      <alignment horizontal="center" vertical="center"/>
      <protection hidden="1"/>
    </xf>
    <xf numFmtId="0" fontId="16" fillId="0" borderId="0" xfId="24" applyFont="1" applyAlignment="1" applyProtection="1">
      <alignment horizontal="left" vertical="center" indent="2"/>
      <protection hidden="1"/>
    </xf>
    <xf numFmtId="0" fontId="16" fillId="0" borderId="25" xfId="31" applyFont="1" applyBorder="1" applyAlignment="1" applyProtection="1">
      <alignment horizontal="justify" vertical="top"/>
      <protection hidden="1"/>
    </xf>
    <xf numFmtId="0" fontId="17" fillId="0" borderId="3" xfId="31" applyFont="1" applyBorder="1" applyAlignment="1" applyProtection="1">
      <alignment horizontal="justify" vertical="top"/>
      <protection hidden="1"/>
    </xf>
    <xf numFmtId="0" fontId="17" fillId="0" borderId="17" xfId="31" applyFont="1" applyBorder="1" applyAlignment="1" applyProtection="1">
      <alignment horizontal="justify" vertical="top"/>
      <protection hidden="1"/>
    </xf>
    <xf numFmtId="0" fontId="16" fillId="0" borderId="18" xfId="31" applyFont="1" applyBorder="1" applyAlignment="1" applyProtection="1">
      <alignment horizontal="justify" vertical="top"/>
      <protection hidden="1"/>
    </xf>
    <xf numFmtId="0" fontId="17" fillId="0" borderId="45" xfId="31" applyFont="1" applyBorder="1" applyAlignment="1" applyProtection="1">
      <alignment horizontal="justify" vertical="top"/>
      <protection hidden="1"/>
    </xf>
    <xf numFmtId="0" fontId="17" fillId="0" borderId="19" xfId="31" applyFont="1" applyBorder="1" applyAlignment="1" applyProtection="1">
      <alignment horizontal="justify" vertical="top"/>
      <protection hidden="1"/>
    </xf>
    <xf numFmtId="0" fontId="16" fillId="0" borderId="18" xfId="31" applyFont="1" applyBorder="1" applyAlignment="1" applyProtection="1">
      <alignment horizontal="justify" vertical="center"/>
      <protection hidden="1"/>
    </xf>
    <xf numFmtId="0" fontId="17" fillId="0" borderId="45" xfId="31" applyFont="1" applyBorder="1" applyAlignment="1" applyProtection="1">
      <alignment horizontal="justify" vertical="center"/>
      <protection hidden="1"/>
    </xf>
    <xf numFmtId="0" fontId="17"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7"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7" fillId="0" borderId="3" xfId="31" applyFont="1" applyBorder="1" applyAlignment="1" applyProtection="1">
      <alignment horizontal="justify" vertical="top" wrapText="1"/>
      <protection hidden="1"/>
    </xf>
    <xf numFmtId="0" fontId="17"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7" fillId="0" borderId="3" xfId="31" applyFont="1" applyBorder="1" applyAlignment="1" applyProtection="1">
      <alignment horizontal="left" vertical="top" wrapText="1"/>
      <protection hidden="1"/>
    </xf>
    <xf numFmtId="0" fontId="17" fillId="0" borderId="17" xfId="31" applyFont="1" applyBorder="1" applyAlignment="1" applyProtection="1">
      <alignment horizontal="left" vertical="top" wrapText="1"/>
      <protection hidden="1"/>
    </xf>
    <xf numFmtId="10" fontId="17" fillId="3" borderId="25" xfId="31" applyNumberFormat="1" applyFont="1" applyFill="1" applyBorder="1" applyAlignment="1" applyProtection="1">
      <alignment horizontal="center" vertical="center"/>
      <protection locked="0"/>
    </xf>
    <xf numFmtId="10" fontId="17" fillId="3" borderId="3" xfId="31" applyNumberFormat="1" applyFont="1" applyFill="1" applyBorder="1" applyAlignment="1" applyProtection="1">
      <alignment horizontal="center" vertical="center"/>
      <protection locked="0"/>
    </xf>
    <xf numFmtId="10" fontId="17" fillId="3" borderId="17" xfId="31" applyNumberFormat="1" applyFont="1" applyFill="1" applyBorder="1" applyAlignment="1" applyProtection="1">
      <alignment horizontal="center" vertical="center"/>
      <protection locked="0"/>
    </xf>
    <xf numFmtId="0" fontId="16" fillId="8" borderId="0" xfId="31" applyNumberFormat="1" applyFont="1" applyFill="1" applyBorder="1" applyAlignment="1" applyProtection="1">
      <alignment horizontal="center" vertical="center" wrapText="1"/>
      <protection hidden="1"/>
    </xf>
    <xf numFmtId="0" fontId="16" fillId="0" borderId="0" xfId="0" applyFont="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7" fillId="0" borderId="46" xfId="0" applyFont="1" applyBorder="1" applyAlignment="1" applyProtection="1">
      <alignment horizontal="left" vertical="center" indent="2"/>
      <protection hidden="1"/>
    </xf>
    <xf numFmtId="0" fontId="6" fillId="0" borderId="0" xfId="24" applyFont="1" applyAlignment="1" applyProtection="1">
      <alignment horizontal="justify" vertical="top"/>
      <protection hidden="1"/>
    </xf>
    <xf numFmtId="0" fontId="17" fillId="0" borderId="13" xfId="0" applyFont="1" applyBorder="1" applyAlignment="1" applyProtection="1">
      <alignment horizontal="left" vertical="center" indent="2"/>
      <protection hidden="1"/>
    </xf>
    <xf numFmtId="0" fontId="17" fillId="3" borderId="14" xfId="0" applyFont="1" applyFill="1" applyBorder="1" applyAlignment="1" applyProtection="1">
      <alignment horizontal="left" vertical="center"/>
      <protection locked="0"/>
    </xf>
    <xf numFmtId="0" fontId="17" fillId="0" borderId="0" xfId="0" applyFont="1" applyAlignment="1" applyProtection="1">
      <alignment horizontal="left" vertical="center" indent="2"/>
      <protection hidden="1"/>
    </xf>
    <xf numFmtId="0" fontId="17" fillId="0" borderId="14" xfId="0" applyFont="1" applyBorder="1" applyAlignment="1" applyProtection="1">
      <alignment horizontal="left" vertical="center" indent="2"/>
      <protection hidden="1"/>
    </xf>
    <xf numFmtId="0" fontId="16"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7" fillId="3" borderId="0" xfId="24" applyFont="1" applyFill="1" applyAlignment="1" applyProtection="1">
      <alignment horizontal="left" vertical="center"/>
      <protection locked="0"/>
    </xf>
    <xf numFmtId="176" fontId="17" fillId="0" borderId="0" xfId="24" applyNumberFormat="1" applyFont="1" applyAlignment="1" applyProtection="1">
      <alignment horizontal="left" vertical="center"/>
      <protection hidden="1"/>
    </xf>
    <xf numFmtId="0" fontId="7" fillId="0" borderId="0" xfId="24" applyFont="1" applyAlignment="1" applyProtection="1">
      <alignment horizontal="justify" vertical="top"/>
      <protection hidden="1"/>
    </xf>
    <xf numFmtId="176" fontId="16" fillId="0" borderId="0" xfId="24" applyNumberFormat="1" applyFont="1" applyAlignment="1" applyProtection="1">
      <alignment horizontal="left" vertical="center" indent="1"/>
      <protection hidden="1"/>
    </xf>
    <xf numFmtId="0" fontId="6" fillId="0" borderId="0" xfId="24" applyFont="1" applyAlignment="1" applyProtection="1">
      <alignment horizontal="justify" vertical="center"/>
      <protection hidden="1"/>
    </xf>
    <xf numFmtId="0" fontId="7"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7"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lignment vertical="top" wrapText="1"/>
    </xf>
    <xf numFmtId="0" fontId="17" fillId="0" borderId="0" xfId="36" applyFont="1" applyAlignment="1" applyProtection="1">
      <alignment horizontal="justify" vertical="center" wrapText="1"/>
      <protection hidden="1"/>
    </xf>
    <xf numFmtId="1" fontId="24" fillId="0" borderId="11" xfId="36" applyNumberFormat="1" applyFont="1" applyBorder="1" applyAlignment="1" applyProtection="1">
      <alignment horizontal="justify" vertical="center" wrapText="1"/>
      <protection hidden="1"/>
    </xf>
    <xf numFmtId="4" fontId="16" fillId="0" borderId="25" xfId="36" applyNumberFormat="1" applyFont="1" applyBorder="1" applyAlignment="1" applyProtection="1">
      <alignment horizontal="center" vertical="center" wrapText="1"/>
      <protection hidden="1"/>
    </xf>
    <xf numFmtId="4" fontId="16" fillId="0" borderId="3" xfId="36" applyNumberFormat="1" applyFont="1" applyBorder="1" applyAlignment="1" applyProtection="1">
      <alignment horizontal="center" vertical="center" wrapText="1"/>
      <protection hidden="1"/>
    </xf>
    <xf numFmtId="0" fontId="17" fillId="0" borderId="0" xfId="36"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7" fillId="0" borderId="0" xfId="36" applyNumberFormat="1" applyFont="1" applyAlignment="1" applyProtection="1">
      <alignment horizontal="justify" vertical="top" wrapText="1"/>
      <protection hidden="1"/>
    </xf>
    <xf numFmtId="0" fontId="17" fillId="0" borderId="0" xfId="36" applyFont="1" applyAlignment="1" applyProtection="1">
      <alignment horizontal="justify" vertical="top" wrapText="1"/>
      <protection hidden="1"/>
    </xf>
    <xf numFmtId="0" fontId="17" fillId="0" borderId="6" xfId="36" applyFont="1" applyBorder="1" applyAlignment="1" applyProtection="1">
      <alignment horizontal="justify" vertical="top" wrapText="1"/>
      <protection hidden="1"/>
    </xf>
    <xf numFmtId="1" fontId="16" fillId="0" borderId="0" xfId="36" applyNumberFormat="1" applyFont="1" applyAlignment="1" applyProtection="1">
      <alignment horizontal="center" vertical="center" wrapText="1"/>
      <protection hidden="1"/>
    </xf>
    <xf numFmtId="0" fontId="16" fillId="0" borderId="0" xfId="36" applyFont="1" applyAlignment="1" applyProtection="1">
      <alignment horizontal="center" vertical="center" wrapText="1"/>
      <protection hidden="1"/>
    </xf>
    <xf numFmtId="4" fontId="16" fillId="0" borderId="0" xfId="36" applyNumberFormat="1" applyFont="1" applyAlignment="1" applyProtection="1">
      <alignment horizontal="right" vertical="center" wrapText="1"/>
      <protection hidden="1"/>
    </xf>
    <xf numFmtId="1" fontId="16" fillId="0" borderId="11" xfId="36" applyNumberFormat="1" applyFont="1" applyBorder="1" applyAlignment="1" applyProtection="1">
      <alignment horizontal="center" vertical="center" wrapText="1"/>
      <protection hidden="1"/>
    </xf>
    <xf numFmtId="4" fontId="16" fillId="0" borderId="11" xfId="36" applyNumberFormat="1" applyFont="1" applyBorder="1" applyAlignment="1" applyProtection="1">
      <alignment horizontal="center" vertical="center" wrapText="1"/>
      <protection hidden="1"/>
    </xf>
    <xf numFmtId="0" fontId="20" fillId="0" borderId="0" xfId="36" applyFont="1" applyAlignment="1" applyProtection="1">
      <alignment horizontal="left"/>
      <protection hidden="1"/>
    </xf>
    <xf numFmtId="0" fontId="20" fillId="0" borderId="6" xfId="36" applyFont="1" applyBorder="1" applyAlignment="1" applyProtection="1">
      <alignment horizontal="left"/>
      <protection hidden="1"/>
    </xf>
    <xf numFmtId="1" fontId="16" fillId="0" borderId="25" xfId="36" applyNumberFormat="1" applyFont="1" applyBorder="1" applyAlignment="1" applyProtection="1">
      <alignment horizontal="center" vertical="center" wrapText="1"/>
      <protection hidden="1"/>
    </xf>
    <xf numFmtId="1" fontId="16" fillId="0" borderId="17" xfId="36" applyNumberFormat="1" applyFont="1" applyBorder="1" applyAlignment="1" applyProtection="1">
      <alignment horizontal="center" vertical="center" wrapText="1"/>
      <protection hidden="1"/>
    </xf>
    <xf numFmtId="4" fontId="16" fillId="0" borderId="25" xfId="36" applyNumberFormat="1" applyFont="1" applyBorder="1" applyAlignment="1" applyProtection="1">
      <alignment horizontal="right" vertical="center" wrapText="1"/>
      <protection hidden="1"/>
    </xf>
    <xf numFmtId="4" fontId="17" fillId="0" borderId="17" xfId="36" applyNumberFormat="1" applyFont="1" applyBorder="1" applyAlignment="1" applyProtection="1">
      <alignment horizontal="right" vertical="center" wrapText="1"/>
      <protection hidden="1"/>
    </xf>
    <xf numFmtId="0" fontId="17" fillId="0" borderId="6" xfId="36" applyFont="1" applyBorder="1" applyAlignment="1" applyProtection="1">
      <alignment horizontal="justify" vertical="center" wrapText="1"/>
      <protection hidden="1"/>
    </xf>
    <xf numFmtId="2" fontId="37" fillId="0" borderId="0" xfId="27" applyNumberFormat="1" applyFont="1" applyAlignment="1" applyProtection="1">
      <alignment horizontal="left" vertical="center"/>
      <protection hidden="1"/>
    </xf>
  </cellXfs>
  <cellStyles count="5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 2" xfId="43" xr:uid="{00000000-0005-0000-0000-000018000000}"/>
    <cellStyle name="Normal 2 2" xfId="44" xr:uid="{00000000-0005-0000-0000-000019000000}"/>
    <cellStyle name="Normal 2_20 Price Schedule VOL III Rev-2" xfId="45" xr:uid="{00000000-0005-0000-0000-00001A000000}"/>
    <cellStyle name="Normal 3" xfId="46" xr:uid="{00000000-0005-0000-0000-00001B000000}"/>
    <cellStyle name="Normal 3 2" xfId="47" xr:uid="{00000000-0005-0000-0000-00001C000000}"/>
    <cellStyle name="Normal 3_Attachments and Bid Form Vol.III_Rao" xfId="48" xr:uid="{00000000-0005-0000-0000-00001D000000}"/>
    <cellStyle name="Normal 4" xfId="49" xr:uid="{00000000-0005-0000-0000-00001E000000}"/>
    <cellStyle name="Normal_Annexures TW 04" xfId="24" xr:uid="{00000000-0005-0000-0000-00001F000000}"/>
    <cellStyle name="Normal_Attach 3(JV)" xfId="25" xr:uid="{00000000-0005-0000-0000-000020000000}"/>
    <cellStyle name="Normal_Attacments TW 04" xfId="26" xr:uid="{00000000-0005-0000-0000-000021000000}"/>
    <cellStyle name="Normal_Attacments TW 04_11_Attachments and Bid Form Vol.III" xfId="42" xr:uid="{00000000-0005-0000-0000-000022000000}"/>
    <cellStyle name="Normal_Entertainment Form" xfId="27" xr:uid="{00000000-0005-0000-0000-000023000000}"/>
    <cellStyle name="Normal_pgcil-tivim-pricesched" xfId="28" xr:uid="{00000000-0005-0000-0000-000024000000}"/>
    <cellStyle name="Normal_pgcil-tivim-pricesched_Sch-1" xfId="29" xr:uid="{00000000-0005-0000-0000-000025000000}"/>
    <cellStyle name="Normal_pgcil-tivim-pricesched_Sch-3 " xfId="30" xr:uid="{00000000-0005-0000-0000-000026000000}"/>
    <cellStyle name="Normal_PRICE SCHEDULE-4 to 6-A4" xfId="31" xr:uid="{00000000-0005-0000-0000-000027000000}"/>
    <cellStyle name="Normal_Price_Schedules for Insulator Package Rev-01" xfId="32" xr:uid="{00000000-0005-0000-0000-000028000000}"/>
    <cellStyle name="Normal_PRICE-SCHE Bihar-Rev-2-corrections" xfId="33" xr:uid="{00000000-0005-0000-0000-000029000000}"/>
    <cellStyle name="Normal_PRICE-SCHE Bihar-Rev-2-corrections_Annexures TW 04" xfId="34" xr:uid="{00000000-0005-0000-0000-00002A000000}"/>
    <cellStyle name="Normal_PRICE-SCHE Bihar-Rev-2-corrections_Price_Schedules for Insulator Package Rev-01" xfId="35" xr:uid="{00000000-0005-0000-0000-00002B000000}"/>
    <cellStyle name="Normal_QUOTED CORRECTED 2" xfId="36" xr:uid="{00000000-0005-0000-0000-00002C000000}"/>
    <cellStyle name="Normal_Sch-1" xfId="37" xr:uid="{00000000-0005-0000-0000-00002D000000}"/>
    <cellStyle name="Normal_Sheet1" xfId="38" xr:uid="{00000000-0005-0000-0000-00002E000000}"/>
    <cellStyle name="Popis" xfId="39" xr:uid="{00000000-0005-0000-0000-00002F000000}"/>
    <cellStyle name="Sledovaný hypertextový odkaz" xfId="40" xr:uid="{00000000-0005-0000-0000-000030000000}"/>
    <cellStyle name="Standard_BS14" xfId="41" xr:uid="{00000000-0005-0000-0000-000031000000}"/>
  </cellStyles>
  <dxfs count="6">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6'!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Discount!A1"/></Relationships>
</file>

<file path=xl/drawings/_rels/drawing13.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Sch-4'!A1"/></Relationships>
</file>

<file path=xl/drawings/_rels/drawing17.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3 '!A1"/></Relationships>
</file>

<file path=xl/drawings/_rels/drawing6.xml.rels><?xml version="1.0" encoding="UTF-8" standalone="yes"?>
<Relationships xmlns="http://schemas.openxmlformats.org/package/2006/relationships"><Relationship Id="rId1" Type="http://schemas.openxmlformats.org/officeDocument/2006/relationships/hyperlink" Target="#'Sch-4'!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5'!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chemeClr val="accent6">
            <a:lumMod val="40000"/>
            <a:lumOff val="60000"/>
          </a:schemeClr>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5</xdr:col>
      <xdr:colOff>71438</xdr:colOff>
      <xdr:row>13</xdr:row>
      <xdr:rowOff>1</xdr:rowOff>
    </xdr:from>
    <xdr:to>
      <xdr:col>5</xdr:col>
      <xdr:colOff>500062</xdr:colOff>
      <xdr:row>13</xdr:row>
      <xdr:rowOff>500063</xdr:rowOff>
    </xdr:to>
    <xdr:sp macro="" textlink="">
      <xdr:nvSpPr>
        <xdr:cNvPr id="4" name="AutoShape 7">
          <a:extLst>
            <a:ext uri="{FF2B5EF4-FFF2-40B4-BE49-F238E27FC236}">
              <a16:creationId xmlns:a16="http://schemas.microsoft.com/office/drawing/2014/main" id="{00000000-0008-0000-0100-000004000000}"/>
            </a:ext>
          </a:extLst>
        </xdr:cNvPr>
        <xdr:cNvSpPr>
          <a:spLocks noChangeArrowheads="1"/>
        </xdr:cNvSpPr>
      </xdr:nvSpPr>
      <xdr:spPr bwMode="auto">
        <a:xfrm>
          <a:off x="8584407" y="4024314"/>
          <a:ext cx="428624" cy="50006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107156</xdr:colOff>
      <xdr:row>13</xdr:row>
      <xdr:rowOff>0</xdr:rowOff>
    </xdr:from>
    <xdr:to>
      <xdr:col>0</xdr:col>
      <xdr:colOff>547688</xdr:colOff>
      <xdr:row>13</xdr:row>
      <xdr:rowOff>452437</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156" y="4024313"/>
          <a:ext cx="440532" cy="45243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83343</xdr:colOff>
      <xdr:row>0</xdr:row>
      <xdr:rowOff>0</xdr:rowOff>
    </xdr:from>
    <xdr:to>
      <xdr:col>5</xdr:col>
      <xdr:colOff>572017</xdr:colOff>
      <xdr:row>1</xdr:row>
      <xdr:rowOff>14023</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8596312"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59531</xdr:colOff>
      <xdr:row>0</xdr:row>
      <xdr:rowOff>0</xdr:rowOff>
    </xdr:from>
    <xdr:to>
      <xdr:col>0</xdr:col>
      <xdr:colOff>548205</xdr:colOff>
      <xdr:row>1</xdr:row>
      <xdr:rowOff>14023</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59531" y="0"/>
          <a:ext cx="488674" cy="478367"/>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editAs="oneCell">
    <xdr:from>
      <xdr:col>1</xdr:col>
      <xdr:colOff>83345</xdr:colOff>
      <xdr:row>10</xdr:row>
      <xdr:rowOff>11907</xdr:rowOff>
    </xdr:from>
    <xdr:to>
      <xdr:col>4</xdr:col>
      <xdr:colOff>1057586</xdr:colOff>
      <xdr:row>13</xdr:row>
      <xdr:rowOff>287304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189" y="3214688"/>
          <a:ext cx="7750968" cy="11549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C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C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D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D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E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E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F00-0000D8040100}"/>
            </a:ext>
          </a:extLst>
        </xdr:cNvPr>
        <xdr:cNvGrpSpPr>
          <a:grpSpLocks/>
        </xdr:cNvGrpSpPr>
      </xdr:nvGrpSpPr>
      <xdr:grpSpPr bwMode="auto">
        <a:xfrm>
          <a:off x="7715250" y="0"/>
          <a:ext cx="2686050" cy="457200"/>
          <a:chOff x="784" y="2"/>
          <a:chExt cx="116" cy="73"/>
        </a:xfrm>
      </xdr:grpSpPr>
      <xdr:sp macro="" textlink="">
        <xdr:nvSpPr>
          <xdr:cNvPr id="66777" name="AutoShape 2">
            <a:extLst>
              <a:ext uri="{FF2B5EF4-FFF2-40B4-BE49-F238E27FC236}">
                <a16:creationId xmlns:a16="http://schemas.microsoft.com/office/drawing/2014/main" id="{00000000-0008-0000-0F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F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300-0000D8080100}"/>
            </a:ext>
          </a:extLst>
        </xdr:cNvPr>
        <xdr:cNvGrpSpPr>
          <a:grpSpLocks/>
        </xdr:cNvGrpSpPr>
      </xdr:nvGrpSpPr>
      <xdr:grpSpPr bwMode="auto">
        <a:xfrm>
          <a:off x="7258050"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3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1</xdr:row>
      <xdr:rowOff>66675</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7098196" y="0"/>
          <a:ext cx="0" cy="10191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247650</xdr:colOff>
      <xdr:row>0</xdr:row>
      <xdr:rowOff>28575</xdr:rowOff>
    </xdr:from>
    <xdr:to>
      <xdr:col>21</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400-0000DEE00000}"/>
            </a:ext>
          </a:extLst>
        </xdr:cNvPr>
        <xdr:cNvGrpSpPr>
          <a:grpSpLocks/>
        </xdr:cNvGrpSpPr>
      </xdr:nvGrpSpPr>
      <xdr:grpSpPr bwMode="auto">
        <a:xfrm>
          <a:off x="19499036" y="28575"/>
          <a:ext cx="0" cy="591911"/>
          <a:chOff x="804" y="5"/>
          <a:chExt cx="116" cy="73"/>
        </a:xfrm>
      </xdr:grpSpPr>
      <xdr:sp macro="" textlink="">
        <xdr:nvSpPr>
          <xdr:cNvPr id="57567" name="AutoShape 39">
            <a:extLst>
              <a:ext uri="{FF2B5EF4-FFF2-40B4-BE49-F238E27FC236}">
                <a16:creationId xmlns:a16="http://schemas.microsoft.com/office/drawing/2014/main" id="{00000000-0008-0000-04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266700</xdr:colOff>
      <xdr:row>0</xdr:row>
      <xdr:rowOff>19050</xdr:rowOff>
    </xdr:from>
    <xdr:to>
      <xdr:col>14</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600-0000D8E40000}"/>
            </a:ext>
          </a:extLst>
        </xdr:cNvPr>
        <xdr:cNvGrpSpPr>
          <a:grpSpLocks/>
        </xdr:cNvGrpSpPr>
      </xdr:nvGrpSpPr>
      <xdr:grpSpPr bwMode="auto">
        <a:xfrm>
          <a:off x="14197013" y="19050"/>
          <a:ext cx="1207293" cy="690563"/>
          <a:chOff x="804" y="5"/>
          <a:chExt cx="116" cy="73"/>
        </a:xfrm>
      </xdr:grpSpPr>
      <xdr:sp macro="" textlink="">
        <xdr:nvSpPr>
          <xdr:cNvPr id="58585" name="AutoShape 2">
            <a:extLst>
              <a:ext uri="{FF2B5EF4-FFF2-40B4-BE49-F238E27FC236}">
                <a16:creationId xmlns:a16="http://schemas.microsoft.com/office/drawing/2014/main" id="{00000000-0008-0000-06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800-0000D8E80000}"/>
            </a:ext>
          </a:extLst>
        </xdr:cNvPr>
        <xdr:cNvGrpSpPr>
          <a:grpSpLocks/>
        </xdr:cNvGrpSpPr>
      </xdr:nvGrpSpPr>
      <xdr:grpSpPr bwMode="auto">
        <a:xfrm>
          <a:off x="7381875" y="19050"/>
          <a:ext cx="0" cy="600075"/>
          <a:chOff x="804" y="5"/>
          <a:chExt cx="116" cy="73"/>
        </a:xfrm>
      </xdr:grpSpPr>
      <xdr:sp macro="" textlink="">
        <xdr:nvSpPr>
          <xdr:cNvPr id="59609" name="AutoShape 2">
            <a:extLst>
              <a:ext uri="{FF2B5EF4-FFF2-40B4-BE49-F238E27FC236}">
                <a16:creationId xmlns:a16="http://schemas.microsoft.com/office/drawing/2014/main" id="{00000000-0008-0000-08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900-0000D9EC0000}"/>
            </a:ext>
          </a:extLst>
        </xdr:cNvPr>
        <xdr:cNvGrpSpPr>
          <a:grpSpLocks/>
        </xdr:cNvGrpSpPr>
      </xdr:nvGrpSpPr>
      <xdr:grpSpPr bwMode="auto">
        <a:xfrm>
          <a:off x="8439150" y="28575"/>
          <a:ext cx="0" cy="695325"/>
          <a:chOff x="804" y="5"/>
          <a:chExt cx="116" cy="73"/>
        </a:xfrm>
      </xdr:grpSpPr>
      <xdr:sp macro="" textlink="">
        <xdr:nvSpPr>
          <xdr:cNvPr id="60634" name="AutoShape 26">
            <a:extLst>
              <a:ext uri="{FF2B5EF4-FFF2-40B4-BE49-F238E27FC236}">
                <a16:creationId xmlns:a16="http://schemas.microsoft.com/office/drawing/2014/main" id="{00000000-0008-0000-09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9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A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A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A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B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B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18" Type="http://schemas.openxmlformats.org/officeDocument/2006/relationships/printerSettings" Target="../printerSettings/printerSettings243.bin"/><Relationship Id="rId26" Type="http://schemas.openxmlformats.org/officeDocument/2006/relationships/printerSettings" Target="../printerSettings/printerSettings251.bin"/><Relationship Id="rId3" Type="http://schemas.openxmlformats.org/officeDocument/2006/relationships/printerSettings" Target="../printerSettings/printerSettings228.bin"/><Relationship Id="rId21" Type="http://schemas.openxmlformats.org/officeDocument/2006/relationships/printerSettings" Target="../printerSettings/printerSettings246.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17" Type="http://schemas.openxmlformats.org/officeDocument/2006/relationships/printerSettings" Target="../printerSettings/printerSettings242.bin"/><Relationship Id="rId25" Type="http://schemas.openxmlformats.org/officeDocument/2006/relationships/printerSettings" Target="../printerSettings/printerSettings250.bin"/><Relationship Id="rId2" Type="http://schemas.openxmlformats.org/officeDocument/2006/relationships/printerSettings" Target="../printerSettings/printerSettings227.bin"/><Relationship Id="rId16" Type="http://schemas.openxmlformats.org/officeDocument/2006/relationships/printerSettings" Target="../printerSettings/printerSettings241.bin"/><Relationship Id="rId20" Type="http://schemas.openxmlformats.org/officeDocument/2006/relationships/printerSettings" Target="../printerSettings/printerSettings245.bin"/><Relationship Id="rId29" Type="http://schemas.openxmlformats.org/officeDocument/2006/relationships/drawing" Target="../drawings/drawing7.xml"/><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24" Type="http://schemas.openxmlformats.org/officeDocument/2006/relationships/printerSettings" Target="../printerSettings/printerSettings249.bin"/><Relationship Id="rId5" Type="http://schemas.openxmlformats.org/officeDocument/2006/relationships/printerSettings" Target="../printerSettings/printerSettings230.bin"/><Relationship Id="rId15" Type="http://schemas.openxmlformats.org/officeDocument/2006/relationships/printerSettings" Target="../printerSettings/printerSettings240.bin"/><Relationship Id="rId23" Type="http://schemas.openxmlformats.org/officeDocument/2006/relationships/printerSettings" Target="../printerSettings/printerSettings248.bin"/><Relationship Id="rId28" Type="http://schemas.openxmlformats.org/officeDocument/2006/relationships/printerSettings" Target="../printerSettings/printerSettings253.bin"/><Relationship Id="rId10" Type="http://schemas.openxmlformats.org/officeDocument/2006/relationships/printerSettings" Target="../printerSettings/printerSettings235.bin"/><Relationship Id="rId19" Type="http://schemas.openxmlformats.org/officeDocument/2006/relationships/printerSettings" Target="../printerSettings/printerSettings244.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 Id="rId22" Type="http://schemas.openxmlformats.org/officeDocument/2006/relationships/printerSettings" Target="../printerSettings/printerSettings247.bin"/><Relationship Id="rId27" Type="http://schemas.openxmlformats.org/officeDocument/2006/relationships/printerSettings" Target="../printerSettings/printerSettings25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1.bin"/><Relationship Id="rId13" Type="http://schemas.openxmlformats.org/officeDocument/2006/relationships/printerSettings" Target="../printerSettings/printerSettings266.bin"/><Relationship Id="rId18" Type="http://schemas.openxmlformats.org/officeDocument/2006/relationships/printerSettings" Target="../printerSettings/printerSettings271.bin"/><Relationship Id="rId26" Type="http://schemas.openxmlformats.org/officeDocument/2006/relationships/printerSettings" Target="../printerSettings/printerSettings279.bin"/><Relationship Id="rId3" Type="http://schemas.openxmlformats.org/officeDocument/2006/relationships/printerSettings" Target="../printerSettings/printerSettings256.bin"/><Relationship Id="rId21" Type="http://schemas.openxmlformats.org/officeDocument/2006/relationships/printerSettings" Target="../printerSettings/printerSettings274.bin"/><Relationship Id="rId7" Type="http://schemas.openxmlformats.org/officeDocument/2006/relationships/printerSettings" Target="../printerSettings/printerSettings260.bin"/><Relationship Id="rId12" Type="http://schemas.openxmlformats.org/officeDocument/2006/relationships/printerSettings" Target="../printerSettings/printerSettings265.bin"/><Relationship Id="rId17" Type="http://schemas.openxmlformats.org/officeDocument/2006/relationships/printerSettings" Target="../printerSettings/printerSettings270.bin"/><Relationship Id="rId25" Type="http://schemas.openxmlformats.org/officeDocument/2006/relationships/printerSettings" Target="../printerSettings/printerSettings278.bin"/><Relationship Id="rId2" Type="http://schemas.openxmlformats.org/officeDocument/2006/relationships/printerSettings" Target="../printerSettings/printerSettings255.bin"/><Relationship Id="rId16" Type="http://schemas.openxmlformats.org/officeDocument/2006/relationships/printerSettings" Target="../printerSettings/printerSettings269.bin"/><Relationship Id="rId20" Type="http://schemas.openxmlformats.org/officeDocument/2006/relationships/printerSettings" Target="../printerSettings/printerSettings273.bin"/><Relationship Id="rId1" Type="http://schemas.openxmlformats.org/officeDocument/2006/relationships/printerSettings" Target="../printerSettings/printerSettings254.bin"/><Relationship Id="rId6" Type="http://schemas.openxmlformats.org/officeDocument/2006/relationships/printerSettings" Target="../printerSettings/printerSettings259.bin"/><Relationship Id="rId11" Type="http://schemas.openxmlformats.org/officeDocument/2006/relationships/printerSettings" Target="../printerSettings/printerSettings264.bin"/><Relationship Id="rId24" Type="http://schemas.openxmlformats.org/officeDocument/2006/relationships/printerSettings" Target="../printerSettings/printerSettings277.bin"/><Relationship Id="rId5" Type="http://schemas.openxmlformats.org/officeDocument/2006/relationships/printerSettings" Target="../printerSettings/printerSettings258.bin"/><Relationship Id="rId15" Type="http://schemas.openxmlformats.org/officeDocument/2006/relationships/printerSettings" Target="../printerSettings/printerSettings268.bin"/><Relationship Id="rId23" Type="http://schemas.openxmlformats.org/officeDocument/2006/relationships/printerSettings" Target="../printerSettings/printerSettings276.bin"/><Relationship Id="rId28" Type="http://schemas.openxmlformats.org/officeDocument/2006/relationships/drawing" Target="../drawings/drawing8.xml"/><Relationship Id="rId10" Type="http://schemas.openxmlformats.org/officeDocument/2006/relationships/printerSettings" Target="../printerSettings/printerSettings263.bin"/><Relationship Id="rId19" Type="http://schemas.openxmlformats.org/officeDocument/2006/relationships/printerSettings" Target="../printerSettings/printerSettings272.bin"/><Relationship Id="rId4" Type="http://schemas.openxmlformats.org/officeDocument/2006/relationships/printerSettings" Target="../printerSettings/printerSettings257.bin"/><Relationship Id="rId9" Type="http://schemas.openxmlformats.org/officeDocument/2006/relationships/printerSettings" Target="../printerSettings/printerSettings262.bin"/><Relationship Id="rId14" Type="http://schemas.openxmlformats.org/officeDocument/2006/relationships/printerSettings" Target="../printerSettings/printerSettings267.bin"/><Relationship Id="rId22" Type="http://schemas.openxmlformats.org/officeDocument/2006/relationships/printerSettings" Target="../printerSettings/printerSettings275.bin"/><Relationship Id="rId27" Type="http://schemas.openxmlformats.org/officeDocument/2006/relationships/printerSettings" Target="../printerSettings/printerSettings28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29" Type="http://schemas.openxmlformats.org/officeDocument/2006/relationships/drawing" Target="../drawings/drawing9.xml"/><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printerSettings" Target="../printerSettings/printerSettings308.bin"/><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6.bin"/><Relationship Id="rId13" Type="http://schemas.openxmlformats.org/officeDocument/2006/relationships/printerSettings" Target="../printerSettings/printerSettings321.bin"/><Relationship Id="rId18" Type="http://schemas.openxmlformats.org/officeDocument/2006/relationships/printerSettings" Target="../printerSettings/printerSettings326.bin"/><Relationship Id="rId26" Type="http://schemas.openxmlformats.org/officeDocument/2006/relationships/printerSettings" Target="../printerSettings/printerSettings334.bin"/><Relationship Id="rId3" Type="http://schemas.openxmlformats.org/officeDocument/2006/relationships/printerSettings" Target="../printerSettings/printerSettings311.bin"/><Relationship Id="rId21" Type="http://schemas.openxmlformats.org/officeDocument/2006/relationships/printerSettings" Target="../printerSettings/printerSettings329.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17" Type="http://schemas.openxmlformats.org/officeDocument/2006/relationships/printerSettings" Target="../printerSettings/printerSettings325.bin"/><Relationship Id="rId25" Type="http://schemas.openxmlformats.org/officeDocument/2006/relationships/printerSettings" Target="../printerSettings/printerSettings333.bin"/><Relationship Id="rId2" Type="http://schemas.openxmlformats.org/officeDocument/2006/relationships/printerSettings" Target="../printerSettings/printerSettings310.bin"/><Relationship Id="rId16" Type="http://schemas.openxmlformats.org/officeDocument/2006/relationships/printerSettings" Target="../printerSettings/printerSettings324.bin"/><Relationship Id="rId20" Type="http://schemas.openxmlformats.org/officeDocument/2006/relationships/printerSettings" Target="../printerSettings/printerSettings328.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24" Type="http://schemas.openxmlformats.org/officeDocument/2006/relationships/printerSettings" Target="../printerSettings/printerSettings332.bin"/><Relationship Id="rId5" Type="http://schemas.openxmlformats.org/officeDocument/2006/relationships/printerSettings" Target="../printerSettings/printerSettings313.bin"/><Relationship Id="rId15" Type="http://schemas.openxmlformats.org/officeDocument/2006/relationships/printerSettings" Target="../printerSettings/printerSettings323.bin"/><Relationship Id="rId23" Type="http://schemas.openxmlformats.org/officeDocument/2006/relationships/printerSettings" Target="../printerSettings/printerSettings331.bin"/><Relationship Id="rId28" Type="http://schemas.openxmlformats.org/officeDocument/2006/relationships/drawing" Target="../drawings/drawing10.xml"/><Relationship Id="rId10" Type="http://schemas.openxmlformats.org/officeDocument/2006/relationships/printerSettings" Target="../printerSettings/printerSettings318.bin"/><Relationship Id="rId19" Type="http://schemas.openxmlformats.org/officeDocument/2006/relationships/printerSettings" Target="../printerSettings/printerSettings327.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 Id="rId14" Type="http://schemas.openxmlformats.org/officeDocument/2006/relationships/printerSettings" Target="../printerSettings/printerSettings322.bin"/><Relationship Id="rId22" Type="http://schemas.openxmlformats.org/officeDocument/2006/relationships/printerSettings" Target="../printerSettings/printerSettings330.bin"/><Relationship Id="rId27" Type="http://schemas.openxmlformats.org/officeDocument/2006/relationships/printerSettings" Target="../printerSettings/printerSettings33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drawing" Target="../drawings/drawing11.xm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drawing" Target="../drawings/drawing12.xml"/><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drawing" Target="../drawings/drawing13.xml"/><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drawing" Target="../drawings/drawing14.xml"/><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2.bin"/><Relationship Id="rId13" Type="http://schemas.openxmlformats.org/officeDocument/2006/relationships/printerSettings" Target="../printerSettings/printerSettings457.bin"/><Relationship Id="rId18" Type="http://schemas.openxmlformats.org/officeDocument/2006/relationships/printerSettings" Target="../printerSettings/printerSettings462.bin"/><Relationship Id="rId26" Type="http://schemas.openxmlformats.org/officeDocument/2006/relationships/printerSettings" Target="../printerSettings/printerSettings470.bin"/><Relationship Id="rId3" Type="http://schemas.openxmlformats.org/officeDocument/2006/relationships/printerSettings" Target="../printerSettings/printerSettings447.bin"/><Relationship Id="rId21" Type="http://schemas.openxmlformats.org/officeDocument/2006/relationships/printerSettings" Target="../printerSettings/printerSettings465.bin"/><Relationship Id="rId7" Type="http://schemas.openxmlformats.org/officeDocument/2006/relationships/printerSettings" Target="../printerSettings/printerSettings451.bin"/><Relationship Id="rId12" Type="http://schemas.openxmlformats.org/officeDocument/2006/relationships/printerSettings" Target="../printerSettings/printerSettings456.bin"/><Relationship Id="rId17" Type="http://schemas.openxmlformats.org/officeDocument/2006/relationships/printerSettings" Target="../printerSettings/printerSettings461.bin"/><Relationship Id="rId25" Type="http://schemas.openxmlformats.org/officeDocument/2006/relationships/printerSettings" Target="../printerSettings/printerSettings469.bin"/><Relationship Id="rId2" Type="http://schemas.openxmlformats.org/officeDocument/2006/relationships/printerSettings" Target="../printerSettings/printerSettings446.bin"/><Relationship Id="rId16" Type="http://schemas.openxmlformats.org/officeDocument/2006/relationships/printerSettings" Target="../printerSettings/printerSettings460.bin"/><Relationship Id="rId20" Type="http://schemas.openxmlformats.org/officeDocument/2006/relationships/printerSettings" Target="../printerSettings/printerSettings464.bin"/><Relationship Id="rId1" Type="http://schemas.openxmlformats.org/officeDocument/2006/relationships/printerSettings" Target="../printerSettings/printerSettings445.bin"/><Relationship Id="rId6" Type="http://schemas.openxmlformats.org/officeDocument/2006/relationships/printerSettings" Target="../printerSettings/printerSettings450.bin"/><Relationship Id="rId11" Type="http://schemas.openxmlformats.org/officeDocument/2006/relationships/printerSettings" Target="../printerSettings/printerSettings455.bin"/><Relationship Id="rId24" Type="http://schemas.openxmlformats.org/officeDocument/2006/relationships/printerSettings" Target="../printerSettings/printerSettings468.bin"/><Relationship Id="rId5" Type="http://schemas.openxmlformats.org/officeDocument/2006/relationships/printerSettings" Target="../printerSettings/printerSettings449.bin"/><Relationship Id="rId15" Type="http://schemas.openxmlformats.org/officeDocument/2006/relationships/printerSettings" Target="../printerSettings/printerSettings459.bin"/><Relationship Id="rId23" Type="http://schemas.openxmlformats.org/officeDocument/2006/relationships/printerSettings" Target="../printerSettings/printerSettings467.bin"/><Relationship Id="rId28" Type="http://schemas.openxmlformats.org/officeDocument/2006/relationships/drawing" Target="../drawings/drawing15.xml"/><Relationship Id="rId10" Type="http://schemas.openxmlformats.org/officeDocument/2006/relationships/printerSettings" Target="../printerSettings/printerSettings454.bin"/><Relationship Id="rId19" Type="http://schemas.openxmlformats.org/officeDocument/2006/relationships/printerSettings" Target="../printerSettings/printerSettings463.bin"/><Relationship Id="rId4" Type="http://schemas.openxmlformats.org/officeDocument/2006/relationships/printerSettings" Target="../printerSettings/printerSettings448.bin"/><Relationship Id="rId9" Type="http://schemas.openxmlformats.org/officeDocument/2006/relationships/printerSettings" Target="../printerSettings/printerSettings453.bin"/><Relationship Id="rId14" Type="http://schemas.openxmlformats.org/officeDocument/2006/relationships/printerSettings" Target="../printerSettings/printerSettings458.bin"/><Relationship Id="rId22" Type="http://schemas.openxmlformats.org/officeDocument/2006/relationships/printerSettings" Target="../printerSettings/printerSettings466.bin"/><Relationship Id="rId27" Type="http://schemas.openxmlformats.org/officeDocument/2006/relationships/printerSettings" Target="../printerSettings/printerSettings4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 Type="http://schemas.openxmlformats.org/officeDocument/2006/relationships/printerSettings" Target="../printerSettings/printerSettings474.bin"/><Relationship Id="rId21" Type="http://schemas.openxmlformats.org/officeDocument/2006/relationships/printerSettings" Target="../printerSettings/printerSettings492.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drawing" Target="../drawings/drawing16.xml"/><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18" Type="http://schemas.openxmlformats.org/officeDocument/2006/relationships/printerSettings" Target="../printerSettings/printerSettings45.bin"/><Relationship Id="rId26" Type="http://schemas.openxmlformats.org/officeDocument/2006/relationships/printerSettings" Target="../printerSettings/printerSettings53.bin"/><Relationship Id="rId3" Type="http://schemas.openxmlformats.org/officeDocument/2006/relationships/printerSettings" Target="../printerSettings/printerSettings30.bin"/><Relationship Id="rId21" Type="http://schemas.openxmlformats.org/officeDocument/2006/relationships/printerSettings" Target="../printerSettings/printerSettings48.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printerSettings" Target="../printerSettings/printerSettings44.bin"/><Relationship Id="rId25" Type="http://schemas.openxmlformats.org/officeDocument/2006/relationships/printerSettings" Target="../printerSettings/printerSettings52.bin"/><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20" Type="http://schemas.openxmlformats.org/officeDocument/2006/relationships/printerSettings" Target="../printerSettings/printerSettings47.bin"/><Relationship Id="rId29" Type="http://schemas.openxmlformats.org/officeDocument/2006/relationships/drawing" Target="../drawings/drawing1.xml"/><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23" Type="http://schemas.openxmlformats.org/officeDocument/2006/relationships/printerSettings" Target="../printerSettings/printerSettings50.bin"/><Relationship Id="rId28" Type="http://schemas.openxmlformats.org/officeDocument/2006/relationships/printerSettings" Target="../printerSettings/printerSettings55.bin"/><Relationship Id="rId10" Type="http://schemas.openxmlformats.org/officeDocument/2006/relationships/printerSettings" Target="../printerSettings/printerSettings37.bin"/><Relationship Id="rId19" Type="http://schemas.openxmlformats.org/officeDocument/2006/relationships/printerSettings" Target="../printerSettings/printerSettings46.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 Id="rId22" Type="http://schemas.openxmlformats.org/officeDocument/2006/relationships/printerSettings" Target="../printerSettings/printerSettings49.bin"/><Relationship Id="rId27" Type="http://schemas.openxmlformats.org/officeDocument/2006/relationships/printerSettings" Target="../printerSettings/printerSettings54.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drawing" Target="../drawings/drawing17.xml"/><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3.bin"/><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3" Type="http://schemas.openxmlformats.org/officeDocument/2006/relationships/printerSettings" Target="../printerSettings/printerSettings528.bin"/><Relationship Id="rId21" Type="http://schemas.openxmlformats.org/officeDocument/2006/relationships/printerSettings" Target="../printerSettings/printerSettings546.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24" Type="http://schemas.openxmlformats.org/officeDocument/2006/relationships/printerSettings" Target="../printerSettings/printerSettings549.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printerSettings" Target="../printerSettings/printerSettings548.bin"/><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printerSettings" Target="../printerSettings/printerSettings573.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1.bin"/><Relationship Id="rId26" Type="http://schemas.openxmlformats.org/officeDocument/2006/relationships/printerSettings" Target="../printerSettings/printerSettings599.bin"/><Relationship Id="rId3" Type="http://schemas.openxmlformats.org/officeDocument/2006/relationships/printerSettings" Target="../printerSettings/printerSettings576.bin"/><Relationship Id="rId21" Type="http://schemas.openxmlformats.org/officeDocument/2006/relationships/printerSettings" Target="../printerSettings/printerSettings594.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printerSettings" Target="../printerSettings/printerSettings590.bin"/><Relationship Id="rId25" Type="http://schemas.openxmlformats.org/officeDocument/2006/relationships/printerSettings" Target="../printerSettings/printerSettings598.bin"/><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20" Type="http://schemas.openxmlformats.org/officeDocument/2006/relationships/printerSettings" Target="../printerSettings/printerSettings593.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24" Type="http://schemas.openxmlformats.org/officeDocument/2006/relationships/printerSettings" Target="../printerSettings/printerSettings597.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23" Type="http://schemas.openxmlformats.org/officeDocument/2006/relationships/printerSettings" Target="../printerSettings/printerSettings596.bin"/><Relationship Id="rId10" Type="http://schemas.openxmlformats.org/officeDocument/2006/relationships/printerSettings" Target="../printerSettings/printerSettings583.bin"/><Relationship Id="rId19" Type="http://schemas.openxmlformats.org/officeDocument/2006/relationships/printerSettings" Target="../printerSettings/printerSettings592.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 Id="rId22" Type="http://schemas.openxmlformats.org/officeDocument/2006/relationships/printerSettings" Target="../printerSettings/printerSettings595.bin"/><Relationship Id="rId27" Type="http://schemas.openxmlformats.org/officeDocument/2006/relationships/printerSettings" Target="../printerSettings/printerSettings60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3.bin"/><Relationship Id="rId13" Type="http://schemas.openxmlformats.org/officeDocument/2006/relationships/printerSettings" Target="../printerSettings/printerSettings68.bin"/><Relationship Id="rId18" Type="http://schemas.openxmlformats.org/officeDocument/2006/relationships/printerSettings" Target="../printerSettings/printerSettings73.bin"/><Relationship Id="rId26" Type="http://schemas.openxmlformats.org/officeDocument/2006/relationships/printerSettings" Target="../printerSettings/printerSettings81.bin"/><Relationship Id="rId3" Type="http://schemas.openxmlformats.org/officeDocument/2006/relationships/printerSettings" Target="../printerSettings/printerSettings58.bin"/><Relationship Id="rId21" Type="http://schemas.openxmlformats.org/officeDocument/2006/relationships/printerSettings" Target="../printerSettings/printerSettings76.bin"/><Relationship Id="rId7" Type="http://schemas.openxmlformats.org/officeDocument/2006/relationships/printerSettings" Target="../printerSettings/printerSettings62.bin"/><Relationship Id="rId12" Type="http://schemas.openxmlformats.org/officeDocument/2006/relationships/printerSettings" Target="../printerSettings/printerSettings67.bin"/><Relationship Id="rId17" Type="http://schemas.openxmlformats.org/officeDocument/2006/relationships/printerSettings" Target="../printerSettings/printerSettings72.bin"/><Relationship Id="rId25" Type="http://schemas.openxmlformats.org/officeDocument/2006/relationships/printerSettings" Target="../printerSettings/printerSettings80.bin"/><Relationship Id="rId2" Type="http://schemas.openxmlformats.org/officeDocument/2006/relationships/printerSettings" Target="../printerSettings/printerSettings57.bin"/><Relationship Id="rId16" Type="http://schemas.openxmlformats.org/officeDocument/2006/relationships/printerSettings" Target="../printerSettings/printerSettings71.bin"/><Relationship Id="rId20" Type="http://schemas.openxmlformats.org/officeDocument/2006/relationships/printerSettings" Target="../printerSettings/printerSettings75.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11" Type="http://schemas.openxmlformats.org/officeDocument/2006/relationships/printerSettings" Target="../printerSettings/printerSettings66.bin"/><Relationship Id="rId24" Type="http://schemas.openxmlformats.org/officeDocument/2006/relationships/printerSettings" Target="../printerSettings/printerSettings79.bin"/><Relationship Id="rId5" Type="http://schemas.openxmlformats.org/officeDocument/2006/relationships/printerSettings" Target="../printerSettings/printerSettings60.bin"/><Relationship Id="rId15" Type="http://schemas.openxmlformats.org/officeDocument/2006/relationships/printerSettings" Target="../printerSettings/printerSettings70.bin"/><Relationship Id="rId23" Type="http://schemas.openxmlformats.org/officeDocument/2006/relationships/printerSettings" Target="../printerSettings/printerSettings78.bin"/><Relationship Id="rId28" Type="http://schemas.openxmlformats.org/officeDocument/2006/relationships/drawing" Target="../drawings/drawing2.xml"/><Relationship Id="rId10" Type="http://schemas.openxmlformats.org/officeDocument/2006/relationships/printerSettings" Target="../printerSettings/printerSettings65.bin"/><Relationship Id="rId19" Type="http://schemas.openxmlformats.org/officeDocument/2006/relationships/printerSettings" Target="../printerSettings/printerSettings74.bin"/><Relationship Id="rId4" Type="http://schemas.openxmlformats.org/officeDocument/2006/relationships/printerSettings" Target="../printerSettings/printerSettings59.bin"/><Relationship Id="rId9" Type="http://schemas.openxmlformats.org/officeDocument/2006/relationships/printerSettings" Target="../printerSettings/printerSettings64.bin"/><Relationship Id="rId14" Type="http://schemas.openxmlformats.org/officeDocument/2006/relationships/printerSettings" Target="../printerSettings/printerSettings69.bin"/><Relationship Id="rId22" Type="http://schemas.openxmlformats.org/officeDocument/2006/relationships/printerSettings" Target="../printerSettings/printerSettings77.bin"/><Relationship Id="rId27" Type="http://schemas.openxmlformats.org/officeDocument/2006/relationships/printerSettings" Target="../printerSettings/printerSettings82.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85.bin"/><Relationship Id="rId7" Type="http://schemas.openxmlformats.org/officeDocument/2006/relationships/vmlDrawing" Target="../drawings/vmlDrawing1.v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drawing" Target="../drawings/drawing3.x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printerSettings" Target="../printerSettings/printerSettings105.bin"/><Relationship Id="rId26" Type="http://schemas.openxmlformats.org/officeDocument/2006/relationships/printerSettings" Target="../printerSettings/printerSettings113.bin"/><Relationship Id="rId3" Type="http://schemas.openxmlformats.org/officeDocument/2006/relationships/printerSettings" Target="../printerSettings/printerSettings90.bin"/><Relationship Id="rId21" Type="http://schemas.openxmlformats.org/officeDocument/2006/relationships/printerSettings" Target="../printerSettings/printerSettings108.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5" Type="http://schemas.openxmlformats.org/officeDocument/2006/relationships/printerSettings" Target="../printerSettings/printerSettings112.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printerSettings" Target="../printerSettings/printerSettings107.bin"/><Relationship Id="rId29" Type="http://schemas.openxmlformats.org/officeDocument/2006/relationships/drawing" Target="../drawings/drawing4.xml"/><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24" Type="http://schemas.openxmlformats.org/officeDocument/2006/relationships/printerSettings" Target="../printerSettings/printerSettings111.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23" Type="http://schemas.openxmlformats.org/officeDocument/2006/relationships/printerSettings" Target="../printerSettings/printerSettings110.bin"/><Relationship Id="rId28" Type="http://schemas.openxmlformats.org/officeDocument/2006/relationships/printerSettings" Target="../printerSettings/printerSettings115.bin"/><Relationship Id="rId10" Type="http://schemas.openxmlformats.org/officeDocument/2006/relationships/printerSettings" Target="../printerSettings/printerSettings97.bin"/><Relationship Id="rId19" Type="http://schemas.openxmlformats.org/officeDocument/2006/relationships/printerSettings" Target="../printerSettings/printerSettings106.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printerSettings" Target="../printerSettings/printerSettings109.bin"/><Relationship Id="rId27" Type="http://schemas.openxmlformats.org/officeDocument/2006/relationships/printerSettings" Target="../printerSettings/printerSettings11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drawing" Target="../drawings/drawing5.xml"/><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05.bin"/><Relationship Id="rId13" Type="http://schemas.openxmlformats.org/officeDocument/2006/relationships/printerSettings" Target="../printerSettings/printerSettings210.bin"/><Relationship Id="rId18" Type="http://schemas.openxmlformats.org/officeDocument/2006/relationships/printerSettings" Target="../printerSettings/printerSettings215.bin"/><Relationship Id="rId26" Type="http://schemas.openxmlformats.org/officeDocument/2006/relationships/printerSettings" Target="../printerSettings/printerSettings223.bin"/><Relationship Id="rId3" Type="http://schemas.openxmlformats.org/officeDocument/2006/relationships/printerSettings" Target="../printerSettings/printerSettings200.bin"/><Relationship Id="rId21" Type="http://schemas.openxmlformats.org/officeDocument/2006/relationships/printerSettings" Target="../printerSettings/printerSettings218.bin"/><Relationship Id="rId7" Type="http://schemas.openxmlformats.org/officeDocument/2006/relationships/printerSettings" Target="../printerSettings/printerSettings204.bin"/><Relationship Id="rId12" Type="http://schemas.openxmlformats.org/officeDocument/2006/relationships/printerSettings" Target="../printerSettings/printerSettings209.bin"/><Relationship Id="rId17" Type="http://schemas.openxmlformats.org/officeDocument/2006/relationships/printerSettings" Target="../printerSettings/printerSettings214.bin"/><Relationship Id="rId25" Type="http://schemas.openxmlformats.org/officeDocument/2006/relationships/printerSettings" Target="../printerSettings/printerSettings222.bin"/><Relationship Id="rId2" Type="http://schemas.openxmlformats.org/officeDocument/2006/relationships/printerSettings" Target="../printerSettings/printerSettings199.bin"/><Relationship Id="rId16" Type="http://schemas.openxmlformats.org/officeDocument/2006/relationships/printerSettings" Target="../printerSettings/printerSettings213.bin"/><Relationship Id="rId20" Type="http://schemas.openxmlformats.org/officeDocument/2006/relationships/printerSettings" Target="../printerSettings/printerSettings217.bin"/><Relationship Id="rId29" Type="http://schemas.openxmlformats.org/officeDocument/2006/relationships/drawing" Target="../drawings/drawing6.xml"/><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11" Type="http://schemas.openxmlformats.org/officeDocument/2006/relationships/printerSettings" Target="../printerSettings/printerSettings208.bin"/><Relationship Id="rId24" Type="http://schemas.openxmlformats.org/officeDocument/2006/relationships/printerSettings" Target="../printerSettings/printerSettings221.bin"/><Relationship Id="rId5" Type="http://schemas.openxmlformats.org/officeDocument/2006/relationships/printerSettings" Target="../printerSettings/printerSettings202.bin"/><Relationship Id="rId15" Type="http://schemas.openxmlformats.org/officeDocument/2006/relationships/printerSettings" Target="../printerSettings/printerSettings212.bin"/><Relationship Id="rId23" Type="http://schemas.openxmlformats.org/officeDocument/2006/relationships/printerSettings" Target="../printerSettings/printerSettings220.bin"/><Relationship Id="rId28" Type="http://schemas.openxmlformats.org/officeDocument/2006/relationships/printerSettings" Target="../printerSettings/printerSettings225.bin"/><Relationship Id="rId10" Type="http://schemas.openxmlformats.org/officeDocument/2006/relationships/printerSettings" Target="../printerSettings/printerSettings207.bin"/><Relationship Id="rId19" Type="http://schemas.openxmlformats.org/officeDocument/2006/relationships/printerSettings" Target="../printerSettings/printerSettings216.bin"/><Relationship Id="rId4" Type="http://schemas.openxmlformats.org/officeDocument/2006/relationships/printerSettings" Target="../printerSettings/printerSettings201.bin"/><Relationship Id="rId9" Type="http://schemas.openxmlformats.org/officeDocument/2006/relationships/printerSettings" Target="../printerSettings/printerSettings206.bin"/><Relationship Id="rId14" Type="http://schemas.openxmlformats.org/officeDocument/2006/relationships/printerSettings" Target="../printerSettings/printerSettings211.bin"/><Relationship Id="rId22" Type="http://schemas.openxmlformats.org/officeDocument/2006/relationships/printerSettings" Target="../printerSettings/printerSettings219.bin"/><Relationship Id="rId27" Type="http://schemas.openxmlformats.org/officeDocument/2006/relationships/printerSettings" Target="../printerSettings/printerSettings2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N16" sqref="N16"/>
    </sheetView>
  </sheetViews>
  <sheetFormatPr defaultColWidth="9" defaultRowHeight="16.5"/>
  <cols>
    <col min="1" max="1" width="3.5" style="299" customWidth="1"/>
    <col min="2" max="2" width="18" style="307" customWidth="1"/>
    <col min="3" max="3" width="6.625" style="307" customWidth="1"/>
    <col min="4" max="4" width="43.75" style="307" customWidth="1"/>
    <col min="5" max="5" width="11" style="307" customWidth="1"/>
    <col min="6" max="6" width="9" style="307"/>
    <col min="7" max="16384" width="9" style="301"/>
  </cols>
  <sheetData>
    <row r="1" spans="1:6">
      <c r="B1" s="300"/>
      <c r="C1" s="300"/>
      <c r="D1" s="300"/>
      <c r="E1" s="300"/>
      <c r="F1" s="300"/>
    </row>
    <row r="2" spans="1:6" ht="18.75">
      <c r="A2" s="577" t="s">
        <v>151</v>
      </c>
      <c r="B2" s="577"/>
      <c r="C2" s="577"/>
      <c r="D2" s="577"/>
      <c r="E2" s="577"/>
      <c r="F2" s="577"/>
    </row>
    <row r="3" spans="1:6">
      <c r="A3" s="581" t="s">
        <v>161</v>
      </c>
      <c r="B3" s="581"/>
      <c r="C3" s="581"/>
      <c r="D3" s="581"/>
      <c r="E3" s="581"/>
      <c r="F3" s="581"/>
    </row>
    <row r="4" spans="1:6">
      <c r="B4" s="303"/>
      <c r="C4" s="303"/>
      <c r="D4" s="303"/>
      <c r="E4" s="303"/>
      <c r="F4" s="303"/>
    </row>
    <row r="5" spans="1:6" ht="61.5" customHeight="1">
      <c r="A5" s="304">
        <v>1</v>
      </c>
      <c r="B5" s="305" t="s">
        <v>150</v>
      </c>
      <c r="C5" s="578" t="s">
        <v>486</v>
      </c>
      <c r="D5" s="579"/>
      <c r="E5" s="579"/>
      <c r="F5" s="580"/>
    </row>
    <row r="6" spans="1:6">
      <c r="A6" s="302"/>
      <c r="B6" s="306"/>
    </row>
    <row r="7" spans="1:6" ht="24.95" customHeight="1">
      <c r="A7" s="302">
        <v>2</v>
      </c>
      <c r="B7" s="306" t="s">
        <v>153</v>
      </c>
      <c r="C7" s="584" t="s">
        <v>487</v>
      </c>
      <c r="D7" s="585"/>
      <c r="E7" s="585"/>
      <c r="F7" s="586"/>
    </row>
    <row r="8" spans="1:6">
      <c r="A8" s="302"/>
      <c r="B8" s="306"/>
    </row>
    <row r="9" spans="1:6" ht="24.95" customHeight="1">
      <c r="A9" s="302">
        <v>3</v>
      </c>
      <c r="B9" s="306" t="s">
        <v>152</v>
      </c>
      <c r="C9" s="584" t="s">
        <v>488</v>
      </c>
      <c r="D9" s="585"/>
      <c r="E9" s="585"/>
      <c r="F9" s="586"/>
    </row>
    <row r="10" spans="1:6">
      <c r="A10" s="302"/>
      <c r="B10" s="306"/>
    </row>
    <row r="11" spans="1:6" ht="24.95" hidden="1" customHeight="1">
      <c r="A11" s="302">
        <v>4</v>
      </c>
      <c r="B11" s="306" t="s">
        <v>154</v>
      </c>
      <c r="C11" s="584" t="s">
        <v>320</v>
      </c>
      <c r="D11" s="585"/>
      <c r="E11" s="585"/>
      <c r="F11" s="586"/>
    </row>
    <row r="12" spans="1:6" ht="24.95" hidden="1" customHeight="1">
      <c r="A12" s="302">
        <v>5</v>
      </c>
      <c r="B12" s="306" t="s">
        <v>157</v>
      </c>
      <c r="C12" s="587">
        <v>6615</v>
      </c>
      <c r="D12" s="585"/>
      <c r="E12" s="585"/>
      <c r="F12" s="586"/>
    </row>
    <row r="13" spans="1:6">
      <c r="A13" s="302"/>
      <c r="B13" s="306"/>
    </row>
    <row r="14" spans="1:6" ht="24.95" customHeight="1">
      <c r="A14" s="302">
        <v>6</v>
      </c>
      <c r="B14" s="306" t="s">
        <v>155</v>
      </c>
      <c r="C14" s="582" t="s">
        <v>160</v>
      </c>
      <c r="D14" s="583"/>
      <c r="E14" s="308" t="s">
        <v>156</v>
      </c>
    </row>
    <row r="15" spans="1:6" ht="20.100000000000001" customHeight="1">
      <c r="C15" s="309"/>
      <c r="D15" s="310"/>
      <c r="E15" s="311">
        <v>1</v>
      </c>
    </row>
    <row r="16" spans="1:6" ht="20.100000000000001" customHeight="1">
      <c r="C16" s="312"/>
      <c r="D16" s="313"/>
      <c r="E16" s="314">
        <v>1</v>
      </c>
    </row>
    <row r="17" spans="3:5" ht="20.100000000000001" customHeight="1">
      <c r="C17" s="312"/>
      <c r="D17" s="313"/>
      <c r="E17" s="314">
        <v>1</v>
      </c>
    </row>
    <row r="18" spans="3:5" ht="20.100000000000001" customHeight="1">
      <c r="C18" s="315"/>
      <c r="D18" s="316"/>
      <c r="E18" s="317">
        <v>1</v>
      </c>
    </row>
  </sheetData>
  <sheetProtection selectLockedCells="1" selectUnlockedCells="1"/>
  <customSheetViews>
    <customSheetView guid="{67DAC4F5-B0CD-4242-94AE-DECE879F9E60}" scale="75" showPageBreaks="1" showGridLines="0" hiddenRows="1" state="hidden" view="pageBreakPreview" showRuler="0">
      <selection activeCell="C10" sqref="C10"/>
      <pageMargins left="0.5" right="0.5" top="1" bottom="1" header="0.5" footer="0.5"/>
      <pageSetup orientation="portrait" r:id="rId1"/>
      <headerFooter alignWithMargins="0"/>
    </customSheetView>
    <customSheetView guid="{FDA41E71-B59F-44DB-BB8A-A1DD5D6D0883}" scale="75" showPageBreaks="1" showGridLines="0" hiddenRows="1" state="hidden" view="pageBreakPreview" showRuler="0">
      <selection activeCell="D30" sqref="D30"/>
      <pageMargins left="0.5" right="0.5" top="1" bottom="1" header="0.5" footer="0.5"/>
      <pageSetup orientation="portrait" r:id="rId2"/>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3"/>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4"/>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5"/>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6"/>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7"/>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8"/>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9"/>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0"/>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1"/>
      <headerFooter alignWithMargins="0"/>
    </customSheetView>
    <customSheetView guid="{C39F923C-6CD3-45D8-86F8-6C4D806DDD7E}" showGridLines="0" hiddenRows="1" state="hidden">
      <selection activeCell="D22" sqref="D22"/>
      <pageMargins left="0.5" right="0.5" top="1" bottom="1" header="0.5" footer="0.5"/>
      <pageSetup orientation="portrait" r:id="rId12"/>
      <headerFooter alignWithMargins="0"/>
    </customSheetView>
    <customSheetView guid="{B1277D53-29D6-4226-81E2-084FB62977B6}" showGridLines="0" hiddenRows="1" state="hidden">
      <selection activeCell="I14" sqref="I14"/>
      <pageMargins left="0.75" right="0.75" top="1" bottom="1" header="0.5" footer="0.5"/>
      <pageSetup orientation="portrait" r:id="rId13"/>
      <headerFooter alignWithMargins="0"/>
    </customSheetView>
    <customSheetView guid="{58D82F59-8CF6-455F-B9F4-081499FDF243}" showGridLines="0" hiddenRows="1" state="hidden">
      <selection activeCell="I14" sqref="I14"/>
      <pageMargins left="0.75" right="0.75" top="1" bottom="1" header="0.5" footer="0.5"/>
      <pageSetup orientation="portrait" r:id="rId14"/>
      <headerFooter alignWithMargins="0"/>
    </customSheetView>
    <customSheetView guid="{696D9240-6693-44E8-B9A4-2BFADD101EE2}" showGridLines="0" hiddenRows="1" state="hidden">
      <selection activeCell="C9" sqref="C9:F9"/>
      <pageMargins left="0.75" right="0.75" top="1" bottom="1" header="0.5" footer="0.5"/>
      <pageSetup orientation="portrait" r:id="rId15"/>
      <headerFooter alignWithMargins="0"/>
    </customSheetView>
    <customSheetView guid="{B0EE7D76-5806-4718-BDAD-3A3EA691E5E4}" showGridLines="0" hiddenRows="1" state="hidden">
      <selection activeCell="I14" sqref="I14"/>
      <pageMargins left="0.75" right="0.75" top="1" bottom="1" header="0.5" footer="0.5"/>
      <pageSetup orientation="portrait" r:id="rId16"/>
      <headerFooter alignWithMargins="0"/>
    </customSheetView>
    <customSheetView guid="{E95B21C1-D936-4435-AF6F-90CF0B6A7506}" showGridLines="0" hiddenRows="1" state="hidden">
      <selection activeCell="C7" sqref="C7:F7"/>
      <pageMargins left="0.75" right="0.75" top="1" bottom="1" header="0.5" footer="0.5"/>
      <pageSetup orientation="portrait" r:id="rId17"/>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8"/>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9"/>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0"/>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1"/>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2"/>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3"/>
      <headerFooter alignWithMargins="0"/>
    </customSheetView>
    <customSheetView guid="{67F8AC65-9004-4C39-99EC-09D7FA92FA89}" scale="75" showPageBreaks="1" showGridLines="0" hiddenRows="1" state="hidden" view="pageBreakPreview" showRuler="0">
      <selection activeCell="E26" sqref="E26"/>
      <pageMargins left="0.5" right="0.5" top="1" bottom="1" header="0.5" footer="0.5"/>
      <pageSetup orientation="portrait" r:id="rId24"/>
      <headerFooter alignWithMargins="0"/>
    </customSheetView>
    <customSheetView guid="{D545044E-B7FF-408B-A291-2187C526EC3D}" scale="75" showPageBreaks="1" showGridLines="0" hiddenRows="1" state="hidden" view="pageBreakPreview" showRuler="0">
      <selection activeCell="D30" sqref="D30"/>
      <pageMargins left="0.5" right="0.5" top="1" bottom="1" header="0.5" footer="0.5"/>
      <pageSetup orientation="portrait" r:id="rId25"/>
      <headerFooter alignWithMargins="0"/>
    </customSheetView>
    <customSheetView guid="{3E4F762C-4A28-4D28-B79F-A3F1A75BC594}" scale="75" showPageBreaks="1" showGridLines="0" hiddenRows="1" state="hidden" view="pageBreakPreview" showRuler="0">
      <selection activeCell="C10" sqref="C10"/>
      <pageMargins left="0.5" right="0.5" top="1" bottom="1" header="0.5" footer="0.5"/>
      <pageSetup orientation="portrait" r:id="rId26"/>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27"/>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33"/>
  </sheetPr>
  <dimension ref="A1:Q54"/>
  <sheetViews>
    <sheetView showGridLines="0" view="pageBreakPreview" topLeftCell="A7" zoomScaleNormal="100" zoomScaleSheetLayoutView="100" workbookViewId="0">
      <selection activeCell="A7" sqref="A7"/>
    </sheetView>
  </sheetViews>
  <sheetFormatPr defaultColWidth="10" defaultRowHeight="16.5"/>
  <cols>
    <col min="1" max="1" width="10.375" style="31" customWidth="1"/>
    <col min="2" max="2" width="44" style="31" customWidth="1"/>
    <col min="3" max="3" width="15.875" style="31" customWidth="1"/>
    <col min="4" max="4" width="20.5" style="31" customWidth="1"/>
    <col min="5" max="5" width="20" style="31" customWidth="1"/>
    <col min="6" max="6" width="10" style="28" hidden="1" customWidth="1"/>
    <col min="7" max="7" width="18.75" style="28" hidden="1" customWidth="1"/>
    <col min="8" max="8" width="10" style="28" hidden="1" customWidth="1"/>
    <col min="9" max="9" width="10" style="214" hidden="1" customWidth="1"/>
    <col min="10" max="10" width="12.625" style="214" hidden="1" customWidth="1"/>
    <col min="11" max="11" width="15" style="214" hidden="1" customWidth="1"/>
    <col min="12" max="17" width="10" style="214" customWidth="1"/>
    <col min="18" max="16384" width="10" style="28"/>
  </cols>
  <sheetData>
    <row r="1" spans="1:11" ht="18" customHeight="1">
      <c r="A1" s="52" t="str">
        <f>Cover!B3</f>
        <v>Specification No.: CC/NT/G-SPARE/DOM/A06/23/01547</v>
      </c>
      <c r="B1" s="53"/>
      <c r="C1" s="54"/>
      <c r="D1" s="54"/>
      <c r="E1" s="5" t="s">
        <v>178</v>
      </c>
    </row>
    <row r="2" spans="1:11" ht="15" customHeight="1">
      <c r="A2" s="2"/>
      <c r="B2" s="7"/>
      <c r="C2" s="3"/>
      <c r="D2" s="3"/>
      <c r="E2" s="1"/>
      <c r="F2" s="1"/>
    </row>
    <row r="3" spans="1:11" ht="44.25" customHeight="1">
      <c r="A3" s="656" t="str">
        <f>Cover!$B$2</f>
        <v>Line Trap Package LT- 01 associated with Bulk Procurement of Substation Equipment</v>
      </c>
      <c r="B3" s="656"/>
      <c r="C3" s="656"/>
      <c r="D3" s="656"/>
      <c r="E3" s="656"/>
    </row>
    <row r="4" spans="1:11" ht="21.95" customHeight="1">
      <c r="A4" s="668" t="s">
        <v>236</v>
      </c>
      <c r="B4" s="668"/>
      <c r="C4" s="668"/>
      <c r="D4" s="668"/>
      <c r="E4" s="668"/>
    </row>
    <row r="5" spans="1:11" ht="12" customHeight="1">
      <c r="A5" s="34"/>
      <c r="B5" s="29"/>
      <c r="C5" s="29"/>
      <c r="D5" s="29"/>
      <c r="E5" s="29"/>
    </row>
    <row r="6" spans="1:11" ht="18" customHeight="1">
      <c r="A6" s="21" t="str">
        <f>'Sch-1'!A6</f>
        <v>Bidder’s Name and Address</v>
      </c>
      <c r="D6" s="57" t="s">
        <v>216</v>
      </c>
    </row>
    <row r="7" spans="1:11" ht="18" customHeight="1">
      <c r="A7" s="192"/>
      <c r="D7" s="58" t="s">
        <v>218</v>
      </c>
    </row>
    <row r="8" spans="1:11">
      <c r="A8" s="32" t="s">
        <v>234</v>
      </c>
      <c r="B8" s="665" t="str">
        <f>IF('Sch-1'!C8=0, "", 'Sch-1'!C8)</f>
        <v/>
      </c>
      <c r="C8" s="665"/>
      <c r="D8" s="58" t="s">
        <v>220</v>
      </c>
    </row>
    <row r="9" spans="1:11">
      <c r="A9" s="32" t="s">
        <v>235</v>
      </c>
      <c r="B9" s="665" t="str">
        <f>IF('Sch-1'!C9=0, "", 'Sch-1'!C9)</f>
        <v/>
      </c>
      <c r="C9" s="665"/>
      <c r="D9" s="58" t="s">
        <v>221</v>
      </c>
    </row>
    <row r="10" spans="1:11">
      <c r="A10" s="33"/>
      <c r="B10" s="665" t="str">
        <f>IF('Sch-1'!C10=0, "", 'Sch-1'!C10)</f>
        <v/>
      </c>
      <c r="C10" s="665"/>
      <c r="D10" s="58" t="s">
        <v>222</v>
      </c>
    </row>
    <row r="11" spans="1:11">
      <c r="A11" s="33"/>
      <c r="B11" s="665" t="str">
        <f>IF('Sch-1'!C11=0, "", 'Sch-1'!C11)</f>
        <v/>
      </c>
      <c r="C11" s="665"/>
      <c r="D11" s="58" t="s">
        <v>223</v>
      </c>
    </row>
    <row r="12" spans="1:11" ht="15" customHeight="1"/>
    <row r="13" spans="1:11" ht="21.95" customHeight="1">
      <c r="A13" s="68" t="s">
        <v>202</v>
      </c>
      <c r="B13" s="663" t="s">
        <v>203</v>
      </c>
      <c r="C13" s="664"/>
      <c r="D13" s="657" t="s">
        <v>204</v>
      </c>
      <c r="E13" s="658"/>
      <c r="K13" s="214" t="s">
        <v>130</v>
      </c>
    </row>
    <row r="14" spans="1:11" ht="18" customHeight="1">
      <c r="A14" s="35" t="s">
        <v>205</v>
      </c>
      <c r="B14" s="661" t="s">
        <v>450</v>
      </c>
      <c r="C14" s="662"/>
      <c r="D14" s="661"/>
      <c r="E14" s="662"/>
      <c r="G14" s="475"/>
      <c r="J14" s="214" t="s">
        <v>117</v>
      </c>
      <c r="K14" s="214" t="e">
        <f>ROUND('Sch-1'!#REF!*#REF!,0)</f>
        <v>#REF!</v>
      </c>
    </row>
    <row r="15" spans="1:11" ht="85.5" customHeight="1">
      <c r="A15" s="36"/>
      <c r="B15" s="659" t="s">
        <v>449</v>
      </c>
      <c r="C15" s="660"/>
      <c r="D15" s="666">
        <f>'Sch-1'!W24</f>
        <v>0</v>
      </c>
      <c r="E15" s="667"/>
      <c r="G15" s="471"/>
    </row>
    <row r="16" spans="1:11" ht="18" customHeight="1">
      <c r="A16" s="35" t="s">
        <v>207</v>
      </c>
      <c r="B16" s="661" t="s">
        <v>451</v>
      </c>
      <c r="C16" s="669"/>
      <c r="D16" s="661"/>
      <c r="E16" s="662"/>
      <c r="J16" s="214" t="s">
        <v>131</v>
      </c>
      <c r="K16" s="215">
        <f>D16</f>
        <v>0</v>
      </c>
    </row>
    <row r="17" spans="1:6" ht="72.75" customHeight="1">
      <c r="A17" s="36"/>
      <c r="B17" s="659" t="s">
        <v>453</v>
      </c>
      <c r="C17" s="660"/>
      <c r="D17" s="673" t="s">
        <v>258</v>
      </c>
      <c r="E17" s="673"/>
    </row>
    <row r="18" spans="1:6" ht="18" customHeight="1">
      <c r="A18" s="490"/>
      <c r="B18" s="491" t="s">
        <v>452</v>
      </c>
      <c r="C18" s="492"/>
      <c r="D18" s="672">
        <f>D15</f>
        <v>0</v>
      </c>
      <c r="E18" s="672"/>
    </row>
    <row r="19" spans="1:6" ht="15" customHeight="1">
      <c r="B19" s="41"/>
      <c r="C19" s="41"/>
      <c r="D19" s="42"/>
      <c r="E19" s="42"/>
    </row>
    <row r="20" spans="1:6" ht="35.25" customHeight="1">
      <c r="A20" s="66"/>
      <c r="B20" s="670"/>
      <c r="C20" s="671"/>
      <c r="D20" s="671"/>
      <c r="E20" s="671"/>
    </row>
    <row r="21" spans="1:6" ht="15" customHeight="1">
      <c r="A21" s="43"/>
      <c r="B21" s="43"/>
      <c r="C21" s="43"/>
      <c r="D21" s="43"/>
      <c r="E21" s="43"/>
    </row>
    <row r="22" spans="1:6" ht="33" customHeight="1">
      <c r="A22" s="25" t="s">
        <v>337</v>
      </c>
      <c r="B22" s="116" t="str">
        <f>IF('Sch-1'!B32=0,"", 'Sch-1'!B32)</f>
        <v/>
      </c>
      <c r="C22" s="462"/>
      <c r="D22" s="26" t="s">
        <v>229</v>
      </c>
      <c r="E22" s="90" t="str">
        <f>IF('Sch-1'!O32=0,"",'Sch-1'!O32)</f>
        <v/>
      </c>
      <c r="F22" s="27"/>
    </row>
    <row r="23" spans="1:6" ht="33" customHeight="1">
      <c r="A23" s="25" t="s">
        <v>336</v>
      </c>
      <c r="B23" s="89" t="str">
        <f>IF('Sch-1'!B33=0,"", 'Sch-1'!B33)</f>
        <v/>
      </c>
      <c r="C23" s="463"/>
      <c r="D23" s="26" t="s">
        <v>230</v>
      </c>
      <c r="E23" s="90" t="str">
        <f>IF('Sch-1'!O33=0,"",'Sch-1'!O33)</f>
        <v/>
      </c>
      <c r="F23" s="27"/>
    </row>
    <row r="24" spans="1:6" ht="33" customHeight="1">
      <c r="A24" s="3"/>
      <c r="B24" s="464"/>
      <c r="C24" s="463"/>
      <c r="F24" s="27"/>
    </row>
    <row r="25" spans="1:6" ht="33" customHeight="1">
      <c r="A25" s="3"/>
      <c r="B25" s="7"/>
      <c r="C25" s="1"/>
      <c r="D25" s="26"/>
      <c r="F25" s="27"/>
    </row>
    <row r="26" spans="1:6" ht="21.95" customHeight="1">
      <c r="A26" s="44"/>
      <c r="B26" s="44"/>
      <c r="C26" s="44"/>
      <c r="D26" s="44"/>
      <c r="E26" s="45"/>
    </row>
    <row r="27" spans="1:6" ht="21.95" customHeight="1">
      <c r="A27" s="44"/>
      <c r="B27" s="44"/>
      <c r="C27" s="44"/>
      <c r="D27" s="44"/>
      <c r="E27" s="45"/>
    </row>
    <row r="28" spans="1:6" ht="21.95" customHeight="1">
      <c r="A28" s="44"/>
      <c r="B28" s="44"/>
      <c r="C28" s="44"/>
      <c r="D28" s="44"/>
      <c r="E28" s="45"/>
    </row>
    <row r="29" spans="1:6" ht="21.95" customHeight="1">
      <c r="A29" s="44"/>
      <c r="B29" s="44"/>
      <c r="C29" s="44"/>
      <c r="D29" s="44"/>
      <c r="E29" s="45"/>
    </row>
    <row r="30" spans="1:6" ht="21.95" customHeight="1">
      <c r="A30" s="44"/>
      <c r="B30" s="44"/>
      <c r="C30" s="44"/>
      <c r="D30" s="44"/>
      <c r="E30" s="45"/>
    </row>
    <row r="31" spans="1:6" ht="21.95" customHeight="1">
      <c r="A31" s="44"/>
      <c r="B31" s="44"/>
      <c r="C31" s="44"/>
      <c r="D31" s="44"/>
      <c r="E31" s="45"/>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algorithmName="SHA-512" hashValue="Rzl67kaPJHE0DOIs0Q6OeZIUDaDbFSWoqSr3MLWIuk33qsrNQA3GRw9HlFCBEHjakoyTjwIDk2w1ho0QLqH+yw==" saltValue="xf0iodPc9ALonVV2IRP6OA==" spinCount="100000" sheet="1" formatColumns="0" formatRows="0" selectLockedCells="1"/>
  <dataConsolidate/>
  <customSheetViews>
    <customSheetView guid="{67DAC4F5-B0CD-4242-94AE-DECE879F9E60}" showPageBreaks="1" showGridLines="0" printArea="1" hiddenColumns="1" view="pageBreakPreview" topLeftCell="A7">
      <selection activeCell="A7" sqref="A7"/>
      <pageMargins left="0.31" right="0.25" top="0.23" bottom="0.23" header="0.27" footer="0.24"/>
      <printOptions horizontalCentered="1"/>
      <pageSetup paperSize="9" scale="75" fitToHeight="0" orientation="portrait" r:id="rId1"/>
      <headerFooter alignWithMargins="0">
        <oddFooter>&amp;R&amp;"Book Antiqua,Bold"&amp;10Schedule-4/ Page &amp;P of &amp;N</oddFooter>
      </headerFooter>
    </customSheetView>
    <customSheetView guid="{FDA41E71-B59F-44DB-BB8A-A1DD5D6D0883}"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3"/>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4"/>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5"/>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5"/>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8"/>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FA8C7114-2E15-4727-B4B0-927BCE12D1A6}"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67F8AC65-9004-4C39-99EC-09D7FA92FA89}" showPageBreaks="1" showGridLines="0" printArea="1" hiddenColumns="1" view="pageBreakPreview" topLeftCell="A7">
      <selection activeCell="D25" sqref="D2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545044E-B7FF-408B-A291-2187C526EC3D}" showPageBreaks="1" showGridLines="0" printArea="1" hiddenColumns="1" view="pageBreakPreview" topLeftCell="A13">
      <selection activeCell="D25" sqref="D2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3E4F762C-4A28-4D28-B79F-A3F1A75BC594}" showPageBreaks="1" showGridLines="0" printArea="1" hiddenColumns="1" view="pageBreakPreview" topLeftCell="A7">
      <selection activeCell="A7" sqref="A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2" type="noConversion"/>
  <dataValidations xWindow="754" yWindow="536" count="2">
    <dataValidation allowBlank="1" showInputMessage="1" showErrorMessage="1" prompt="You may write remarks regarding Excise Duty here." sqref="D15" xr:uid="{00000000-0002-0000-0900-000000000000}"/>
    <dataValidation allowBlank="1" showInputMessage="1" showErrorMessage="1" prompt="You may write remarks regarding Sales Tax here." sqref="D17:E17" xr:uid="{00000000-0002-0000-0900-000001000000}"/>
  </dataValidations>
  <printOptions horizontalCentered="1"/>
  <pageMargins left="0.31" right="0.25" top="0.23" bottom="0.23" header="0.27" footer="0.24"/>
  <pageSetup paperSize="9" scale="75" fitToHeight="0" orientation="portrait" r:id="rId28"/>
  <headerFooter alignWithMargins="0">
    <oddFooter>&amp;R&amp;"Book Antiqua,Bold"&amp;10Schedule-4/ Page &amp;P of &amp;N</oddFooter>
  </headerFooter>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1" customWidth="1"/>
    <col min="2" max="2" width="50.125" style="31" customWidth="1"/>
    <col min="3" max="3" width="21.375" style="31" customWidth="1"/>
    <col min="4" max="4" width="20.5" style="31" customWidth="1"/>
    <col min="5" max="5" width="20" style="31" customWidth="1"/>
    <col min="6" max="8" width="10" style="28" customWidth="1"/>
    <col min="9" max="9" width="10" style="214" customWidth="1"/>
    <col min="10" max="10" width="12.625" style="214" customWidth="1"/>
    <col min="11" max="11" width="15" style="214" customWidth="1"/>
    <col min="12" max="17" width="10" style="214" customWidth="1"/>
    <col min="18" max="16384" width="10" style="28"/>
  </cols>
  <sheetData>
    <row r="1" spans="1:11" ht="18" customHeight="1">
      <c r="A1" s="52" t="str">
        <f>Cover!B3</f>
        <v>Specification No.: CC/NT/G-SPARE/DOM/A06/23/01547</v>
      </c>
      <c r="B1" s="53"/>
      <c r="C1" s="54"/>
      <c r="D1" s="54"/>
      <c r="E1" s="5" t="s">
        <v>178</v>
      </c>
    </row>
    <row r="2" spans="1:11" ht="15" customHeight="1">
      <c r="A2" s="2"/>
      <c r="B2" s="7"/>
      <c r="C2" s="3"/>
      <c r="D2" s="3"/>
      <c r="E2" s="1"/>
      <c r="F2" s="1"/>
    </row>
    <row r="3" spans="1:11" ht="39.950000000000003" customHeight="1">
      <c r="A3" s="696" t="str">
        <f>Cover!$B$2</f>
        <v>Line Trap Package LT- 01 associated with Bulk Procurement of Substation Equipment</v>
      </c>
      <c r="B3" s="696"/>
      <c r="C3" s="696"/>
      <c r="D3" s="696"/>
      <c r="E3" s="696"/>
    </row>
    <row r="4" spans="1:11" ht="21.95" customHeight="1">
      <c r="A4" s="668" t="s">
        <v>236</v>
      </c>
      <c r="B4" s="668"/>
      <c r="C4" s="668"/>
      <c r="D4" s="668"/>
      <c r="E4" s="668"/>
    </row>
    <row r="5" spans="1:11" ht="12" customHeight="1">
      <c r="A5" s="34"/>
      <c r="B5" s="29"/>
      <c r="C5" s="29"/>
      <c r="D5" s="29"/>
      <c r="E5" s="29"/>
    </row>
    <row r="6" spans="1:11" ht="18" customHeight="1">
      <c r="A6" s="21" t="str">
        <f>'Sch-1'!A6</f>
        <v>Bidder’s Name and Address</v>
      </c>
      <c r="D6" s="57" t="s">
        <v>216</v>
      </c>
    </row>
    <row r="7" spans="1:11" ht="18" customHeight="1">
      <c r="A7" s="192">
        <f>'Sch-1'!A7</f>
        <v>0</v>
      </c>
      <c r="D7" s="58" t="s">
        <v>218</v>
      </c>
    </row>
    <row r="8" spans="1:11" ht="18" customHeight="1">
      <c r="A8" s="32" t="s">
        <v>234</v>
      </c>
      <c r="B8" s="694" t="str">
        <f>IF('Sch-1'!C8=0, "", 'Sch-1'!C8)</f>
        <v/>
      </c>
      <c r="C8" s="694"/>
      <c r="D8" s="58" t="s">
        <v>220</v>
      </c>
    </row>
    <row r="9" spans="1:11" ht="18" customHeight="1">
      <c r="A9" s="32" t="s">
        <v>235</v>
      </c>
      <c r="B9" s="694" t="str">
        <f>IF('Sch-1'!C9=0, "", 'Sch-1'!C9)</f>
        <v/>
      </c>
      <c r="C9" s="694"/>
      <c r="D9" s="58" t="s">
        <v>221</v>
      </c>
    </row>
    <row r="10" spans="1:11" ht="18" customHeight="1">
      <c r="A10" s="33"/>
      <c r="B10" s="694" t="str">
        <f>IF('Sch-1'!C10=0, "", 'Sch-1'!C10)</f>
        <v/>
      </c>
      <c r="C10" s="694"/>
      <c r="D10" s="58" t="s">
        <v>222</v>
      </c>
    </row>
    <row r="11" spans="1:11" ht="18" customHeight="1">
      <c r="A11" s="33"/>
      <c r="B11" s="694" t="str">
        <f>IF('Sch-1'!C11=0, "", 'Sch-1'!C11)</f>
        <v/>
      </c>
      <c r="C11" s="694"/>
      <c r="D11" s="58" t="s">
        <v>223</v>
      </c>
    </row>
    <row r="12" spans="1:11" ht="15" customHeight="1"/>
    <row r="13" spans="1:11" ht="21.95" customHeight="1">
      <c r="A13" s="68" t="s">
        <v>202</v>
      </c>
      <c r="B13" s="663" t="s">
        <v>203</v>
      </c>
      <c r="C13" s="664"/>
      <c r="D13" s="657" t="s">
        <v>204</v>
      </c>
      <c r="E13" s="658"/>
      <c r="K13" s="214" t="s">
        <v>130</v>
      </c>
    </row>
    <row r="14" spans="1:11" ht="18" customHeight="1">
      <c r="A14" s="35" t="s">
        <v>205</v>
      </c>
      <c r="B14" s="661" t="s">
        <v>206</v>
      </c>
      <c r="C14" s="662"/>
      <c r="D14" s="691" t="e">
        <f>ROUND('Sch-1 Dis'!G19*C16,0)</f>
        <v>#REF!</v>
      </c>
      <c r="E14" s="692"/>
      <c r="J14" s="214" t="s">
        <v>117</v>
      </c>
      <c r="K14" s="214" t="e">
        <f>ROUND('Sch-1'!#REF!*C16,0)</f>
        <v>#REF!</v>
      </c>
    </row>
    <row r="15" spans="1:11" ht="57.95" customHeight="1">
      <c r="A15" s="36"/>
      <c r="B15" s="684" t="s">
        <v>270</v>
      </c>
      <c r="C15" s="684"/>
      <c r="D15" s="693"/>
      <c r="E15" s="693"/>
    </row>
    <row r="16" spans="1:11" ht="18" customHeight="1">
      <c r="A16" s="36"/>
      <c r="B16" s="37" t="s">
        <v>237</v>
      </c>
      <c r="C16" s="366" t="e">
        <f>'Sch-4'!#REF!</f>
        <v>#REF!</v>
      </c>
      <c r="D16" s="693"/>
      <c r="E16" s="693"/>
    </row>
    <row r="17" spans="1:11" ht="18" customHeight="1">
      <c r="A17" s="35" t="s">
        <v>207</v>
      </c>
      <c r="B17" s="38" t="s">
        <v>264</v>
      </c>
      <c r="C17" s="38"/>
      <c r="D17" s="695" t="e">
        <f>(C19+C20)*C21</f>
        <v>#REF!</v>
      </c>
      <c r="E17" s="695"/>
      <c r="J17" s="214" t="s">
        <v>131</v>
      </c>
      <c r="K17" s="215" t="e">
        <f>D17</f>
        <v>#REF!</v>
      </c>
    </row>
    <row r="18" spans="1:11" ht="57.95" customHeight="1">
      <c r="A18" s="36"/>
      <c r="B18" s="684" t="s">
        <v>268</v>
      </c>
      <c r="C18" s="684"/>
      <c r="D18" s="685"/>
      <c r="E18" s="686"/>
    </row>
    <row r="19" spans="1:11" ht="18" customHeight="1">
      <c r="A19" s="36"/>
      <c r="B19" s="37" t="s">
        <v>179</v>
      </c>
      <c r="C19" s="367" t="e">
        <f>'Sch-4'!#REF!*(1-'Sch-1'!U15)</f>
        <v>#REF!</v>
      </c>
      <c r="D19" s="687"/>
      <c r="E19" s="688"/>
    </row>
    <row r="20" spans="1:11" ht="18" customHeight="1">
      <c r="A20" s="36"/>
      <c r="B20" s="37"/>
      <c r="C20" s="367" t="e">
        <f>C19*C16</f>
        <v>#REF!</v>
      </c>
      <c r="D20" s="687"/>
      <c r="E20" s="688"/>
    </row>
    <row r="21" spans="1:11" ht="18" customHeight="1">
      <c r="A21" s="36"/>
      <c r="B21" s="37" t="s">
        <v>266</v>
      </c>
      <c r="C21" s="366" t="e">
        <f>'Sch-4'!#REF!</f>
        <v>#REF!</v>
      </c>
      <c r="D21" s="689"/>
      <c r="E21" s="690"/>
    </row>
    <row r="22" spans="1:11" ht="18" customHeight="1">
      <c r="A22" s="35" t="s">
        <v>208</v>
      </c>
      <c r="B22" s="38" t="s">
        <v>265</v>
      </c>
      <c r="C22" s="38"/>
      <c r="D22" s="691" t="e">
        <f>(C24+C25)*C26</f>
        <v>#REF!</v>
      </c>
      <c r="E22" s="692"/>
      <c r="J22" s="214" t="s">
        <v>132</v>
      </c>
      <c r="K22" s="214" t="e">
        <f>D22</f>
        <v>#REF!</v>
      </c>
    </row>
    <row r="23" spans="1:11" ht="57.95" customHeight="1">
      <c r="A23" s="36"/>
      <c r="B23" s="684" t="s">
        <v>267</v>
      </c>
      <c r="C23" s="684"/>
      <c r="D23" s="685"/>
      <c r="E23" s="686"/>
    </row>
    <row r="24" spans="1:11" ht="25.5" customHeight="1">
      <c r="A24" s="36"/>
      <c r="B24" s="37" t="s">
        <v>339</v>
      </c>
      <c r="C24" s="380" t="e">
        <f>'Sch-1 Dis'!G19-C19</f>
        <v>#REF!</v>
      </c>
      <c r="D24" s="687"/>
      <c r="E24" s="688"/>
    </row>
    <row r="25" spans="1:11" ht="21.75" customHeight="1">
      <c r="A25" s="36"/>
      <c r="B25" s="37" t="s">
        <v>342</v>
      </c>
      <c r="C25" s="37" t="e">
        <f>C24*C16</f>
        <v>#REF!</v>
      </c>
      <c r="D25" s="687"/>
      <c r="E25" s="688"/>
    </row>
    <row r="26" spans="1:11" ht="18" customHeight="1">
      <c r="A26" s="36"/>
      <c r="B26" s="37" t="s">
        <v>142</v>
      </c>
      <c r="C26" s="366" t="e">
        <f>'Sch-4'!#REF!</f>
        <v>#REF!</v>
      </c>
      <c r="D26" s="689"/>
      <c r="E26" s="690"/>
    </row>
    <row r="27" spans="1:11" ht="18" customHeight="1">
      <c r="A27" s="35" t="s">
        <v>209</v>
      </c>
      <c r="B27" s="38" t="s">
        <v>259</v>
      </c>
      <c r="C27" s="38"/>
      <c r="D27" s="680" t="e">
        <f>'Sch-4'!#REF!</f>
        <v>#REF!</v>
      </c>
      <c r="E27" s="680"/>
    </row>
    <row r="28" spans="1:11" ht="51.75" customHeight="1">
      <c r="A28" s="36"/>
      <c r="B28" s="684" t="s">
        <v>269</v>
      </c>
      <c r="C28" s="684"/>
      <c r="D28" s="683" t="s">
        <v>323</v>
      </c>
      <c r="E28" s="683"/>
    </row>
    <row r="29" spans="1:11" ht="39" customHeight="1">
      <c r="A29" s="39"/>
      <c r="B29" s="37"/>
      <c r="C29" s="340" t="s">
        <v>324</v>
      </c>
      <c r="D29" s="683"/>
      <c r="E29" s="683"/>
    </row>
    <row r="30" spans="1:11" ht="18" customHeight="1">
      <c r="A30" s="35" t="s">
        <v>212</v>
      </c>
      <c r="B30" s="38" t="s">
        <v>260</v>
      </c>
      <c r="C30" s="38"/>
      <c r="D30" s="680" t="e">
        <f>'Sch-4'!#REF!</f>
        <v>#REF!</v>
      </c>
      <c r="E30" s="680"/>
    </row>
    <row r="31" spans="1:11" ht="50.1" customHeight="1">
      <c r="A31" s="36"/>
      <c r="B31" s="684" t="s">
        <v>269</v>
      </c>
      <c r="C31" s="684"/>
      <c r="D31" s="683" t="s">
        <v>323</v>
      </c>
      <c r="E31" s="683"/>
    </row>
    <row r="32" spans="1:11" ht="30" customHeight="1">
      <c r="A32" s="39"/>
      <c r="B32" s="37"/>
      <c r="C32" s="340" t="s">
        <v>325</v>
      </c>
      <c r="D32" s="683"/>
      <c r="E32" s="683"/>
    </row>
    <row r="33" spans="1:6" ht="18" customHeight="1">
      <c r="A33" s="35" t="s">
        <v>214</v>
      </c>
      <c r="B33" s="38" t="s">
        <v>210</v>
      </c>
      <c r="C33" s="38"/>
      <c r="D33" s="680" t="e">
        <f>'Sch-4'!#REF!</f>
        <v>#REF!</v>
      </c>
      <c r="E33" s="680"/>
    </row>
    <row r="34" spans="1:6" ht="60" customHeight="1">
      <c r="A34" s="36"/>
      <c r="B34" s="681" t="s">
        <v>271</v>
      </c>
      <c r="C34" s="682"/>
      <c r="D34" s="683" t="s">
        <v>323</v>
      </c>
      <c r="E34" s="683"/>
    </row>
    <row r="35" spans="1:6" ht="35.25" customHeight="1">
      <c r="A35" s="40"/>
      <c r="B35" s="37"/>
      <c r="C35" s="341" t="s">
        <v>325</v>
      </c>
      <c r="D35" s="683"/>
      <c r="E35" s="683"/>
    </row>
    <row r="36" spans="1:6" ht="18" customHeight="1">
      <c r="A36" s="674"/>
      <c r="B36" s="675" t="s">
        <v>272</v>
      </c>
      <c r="C36" s="676"/>
      <c r="D36" s="677" t="e">
        <f>SUM(D14,D17,D22)</f>
        <v>#REF!</v>
      </c>
      <c r="E36" s="677"/>
    </row>
    <row r="37" spans="1:6" ht="40.5" customHeight="1">
      <c r="A37" s="674"/>
      <c r="B37" s="675"/>
      <c r="C37" s="676"/>
      <c r="D37" s="678"/>
      <c r="E37" s="679"/>
    </row>
    <row r="38" spans="1:6" ht="15" customHeight="1">
      <c r="B38" s="41"/>
      <c r="C38" s="41"/>
      <c r="D38" s="42"/>
      <c r="E38" s="42"/>
    </row>
    <row r="39" spans="1:6" ht="81.75" customHeight="1">
      <c r="A39" s="66" t="s">
        <v>261</v>
      </c>
      <c r="B39" s="671" t="s">
        <v>274</v>
      </c>
      <c r="C39" s="671"/>
      <c r="D39" s="671"/>
      <c r="E39" s="671"/>
    </row>
    <row r="40" spans="1:6" ht="15" customHeight="1">
      <c r="A40" s="43"/>
      <c r="B40" s="43"/>
      <c r="C40" s="43"/>
      <c r="D40" s="43"/>
      <c r="E40" s="43"/>
    </row>
    <row r="41" spans="1:6" ht="33" customHeight="1">
      <c r="A41" s="25" t="s">
        <v>273</v>
      </c>
      <c r="B41" s="116" t="str">
        <f>IF('Sch-1'!B32=0,"", 'Sch-1'!B32)</f>
        <v/>
      </c>
      <c r="C41" s="6"/>
      <c r="D41" s="26" t="s">
        <v>228</v>
      </c>
      <c r="F41" s="27"/>
    </row>
    <row r="42" spans="1:6" ht="33" customHeight="1">
      <c r="A42" s="25" t="s">
        <v>227</v>
      </c>
      <c r="B42" s="89" t="str">
        <f>IF('Sch-1'!B33=0,"", 'Sch-1'!B33)</f>
        <v/>
      </c>
      <c r="C42" s="1"/>
      <c r="D42" s="26" t="s">
        <v>229</v>
      </c>
      <c r="E42" s="90" t="str">
        <f>IF('Sch-1'!O32=0,"",'Sch-1'!O32)</f>
        <v/>
      </c>
      <c r="F42" s="27"/>
    </row>
    <row r="43" spans="1:6" ht="33" customHeight="1">
      <c r="A43" s="3"/>
      <c r="B43" s="7"/>
      <c r="C43" s="1"/>
      <c r="D43" s="26" t="s">
        <v>230</v>
      </c>
      <c r="E43" s="90" t="str">
        <f>IF('Sch-1'!O33=0,"",'Sch-1'!O33)</f>
        <v/>
      </c>
      <c r="F43" s="27"/>
    </row>
    <row r="44" spans="1:6" ht="33" customHeight="1">
      <c r="A44" s="3"/>
      <c r="B44" s="7"/>
      <c r="C44" s="1"/>
      <c r="D44" s="26" t="s">
        <v>231</v>
      </c>
      <c r="F44" s="27"/>
    </row>
    <row r="45" spans="1:6" ht="21.95" customHeight="1">
      <c r="A45" s="44"/>
      <c r="B45" s="44"/>
      <c r="C45" s="44"/>
      <c r="D45" s="44"/>
      <c r="E45" s="45"/>
    </row>
    <row r="46" spans="1:6" ht="21.95" customHeight="1">
      <c r="A46" s="44"/>
      <c r="B46" s="44"/>
      <c r="C46" s="44"/>
      <c r="D46" s="44"/>
      <c r="E46" s="45"/>
    </row>
    <row r="47" spans="1:6" ht="21.95" customHeight="1">
      <c r="A47" s="44"/>
      <c r="B47" s="44"/>
      <c r="C47" s="44"/>
      <c r="D47" s="44"/>
      <c r="E47" s="45"/>
    </row>
    <row r="48" spans="1:6" ht="21.95" customHeight="1">
      <c r="A48" s="44"/>
      <c r="B48" s="44"/>
      <c r="C48" s="44"/>
      <c r="D48" s="44"/>
      <c r="E48" s="45"/>
    </row>
    <row r="49" spans="1:5" ht="21.95" customHeight="1">
      <c r="A49" s="44"/>
      <c r="B49" s="44"/>
      <c r="C49" s="44"/>
      <c r="D49" s="44"/>
      <c r="E49" s="45"/>
    </row>
    <row r="50" spans="1:5" ht="21.95" customHeight="1">
      <c r="A50" s="44"/>
      <c r="B50" s="44"/>
      <c r="C50" s="44"/>
      <c r="D50" s="44"/>
      <c r="E50" s="45"/>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67DAC4F5-B0CD-4242-94AE-DECE879F9E60}"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FDA41E71-B59F-44DB-BB8A-A1DD5D6D0883}"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67F8AC65-9004-4C39-99EC-09D7FA92FA89}"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3E4F762C-4A28-4D28-B79F-A3F1A75BC594}"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A00-000000000000}"/>
    <dataValidation allowBlank="1" showInputMessage="1" showErrorMessage="1" prompt="You may write remarks regarding Octroi here." sqref="D28:E29 D31:E32 D34:E35" xr:uid="{00000000-0002-0000-0A00-000001000000}"/>
    <dataValidation allowBlank="1" showInputMessage="1" showErrorMessage="1" prompt="You may write remarks regarding VAT here." sqref="D23:E26" xr:uid="{00000000-0002-0000-0A00-000002000000}"/>
    <dataValidation allowBlank="1" showInputMessage="1" showErrorMessage="1" prompt="You may write remarks regarding Sales Tax here." sqref="D18:E21" xr:uid="{00000000-0002-0000-0A00-000003000000}"/>
    <dataValidation allowBlank="1" showInputMessage="1" showErrorMessage="1" prompt="You may write remarks regarding Excise Duty here." sqref="D15:E16" xr:uid="{00000000-0002-0000-0A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A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A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A00-000007000000}">
      <formula1>0</formula1>
    </dataValidation>
  </dataValidations>
  <hyperlinks>
    <hyperlink ref="C29" location="Octroi!Print_Area" display="Click here for details of Octroi" xr:uid="{00000000-0004-0000-0A00-000000000000}"/>
    <hyperlink ref="C32" location="'Entry Tax'!Print_Area" display="Click here for details of Octroi" xr:uid="{00000000-0004-0000-0A00-000001000000}"/>
  </hyperlinks>
  <printOptions horizontalCentered="1"/>
  <pageMargins left="0.31" right="0.25" top="0.48" bottom="0.23" header="0.27" footer="0.24"/>
  <pageSetup paperSize="9" scale="77" fitToHeight="0" orientation="portrait" r:id="rId27"/>
  <headerFooter alignWithMargins="0">
    <oddFooter>&amp;R&amp;"Book Antiqua,Bold"&amp;10Schedule-5/ Page &amp;P of &amp;N</oddFooter>
  </headerFooter>
  <drawing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3"/>
  </sheetPr>
  <dimension ref="A1:H28"/>
  <sheetViews>
    <sheetView showGridLines="0" view="pageBreakPreview" topLeftCell="A13" zoomScaleNormal="100" zoomScaleSheetLayoutView="100" workbookViewId="0">
      <selection activeCell="A7" sqref="A7"/>
    </sheetView>
  </sheetViews>
  <sheetFormatPr defaultColWidth="10" defaultRowHeight="16.5"/>
  <cols>
    <col min="1" max="1" width="10.625" style="31" customWidth="1"/>
    <col min="2" max="2" width="27.5" style="31" customWidth="1"/>
    <col min="3" max="3" width="16.75" style="31" customWidth="1"/>
    <col min="4" max="4" width="39.75" style="31" customWidth="1"/>
    <col min="5" max="5" width="10" style="28"/>
    <col min="6" max="6" width="27" style="28" customWidth="1"/>
    <col min="7" max="7" width="10" style="28"/>
    <col min="8" max="8" width="17.5" style="28" customWidth="1"/>
    <col min="9" max="16384" width="10" style="28"/>
  </cols>
  <sheetData>
    <row r="1" spans="1:6" ht="18" customHeight="1">
      <c r="A1" s="52" t="str">
        <f>Cover!B3</f>
        <v>Specification No.: CC/NT/G-SPARE/DOM/A06/23/01547</v>
      </c>
      <c r="B1" s="53"/>
      <c r="C1" s="4"/>
      <c r="D1" s="5" t="s">
        <v>254</v>
      </c>
    </row>
    <row r="2" spans="1:6" ht="18" customHeight="1">
      <c r="A2" s="2"/>
      <c r="B2" s="7"/>
      <c r="C2" s="1"/>
      <c r="D2" s="1"/>
    </row>
    <row r="3" spans="1:6" ht="62.25" customHeight="1">
      <c r="A3" s="696" t="str">
        <f>Cover!$B$2</f>
        <v>Line Trap Package LT- 01 associated with Bulk Procurement of Substation Equipment</v>
      </c>
      <c r="B3" s="696"/>
      <c r="C3" s="696"/>
      <c r="D3" s="696"/>
      <c r="E3" s="46"/>
      <c r="F3" s="46"/>
    </row>
    <row r="4" spans="1:6" ht="21.95" customHeight="1">
      <c r="A4" s="668" t="s">
        <v>211</v>
      </c>
      <c r="B4" s="668"/>
      <c r="C4" s="668"/>
      <c r="D4" s="668"/>
    </row>
    <row r="5" spans="1:6" ht="18" customHeight="1">
      <c r="A5" s="30"/>
    </row>
    <row r="6" spans="1:6" ht="18" customHeight="1">
      <c r="A6" s="21" t="str">
        <f>'Sch-1'!A6</f>
        <v>Bidder’s Name and Address</v>
      </c>
      <c r="D6" s="57" t="s">
        <v>216</v>
      </c>
    </row>
    <row r="7" spans="1:6" ht="18" customHeight="1">
      <c r="A7" s="192"/>
      <c r="D7" s="58" t="s">
        <v>218</v>
      </c>
    </row>
    <row r="8" spans="1:6">
      <c r="A8" s="32" t="s">
        <v>234</v>
      </c>
      <c r="B8" s="665" t="str">
        <f>IF('Sch-1'!C8=0, "", 'Sch-1'!C8)</f>
        <v/>
      </c>
      <c r="C8" s="665"/>
      <c r="D8" s="58" t="s">
        <v>220</v>
      </c>
    </row>
    <row r="9" spans="1:6">
      <c r="A9" s="32" t="s">
        <v>235</v>
      </c>
      <c r="B9" s="665" t="str">
        <f>IF('Sch-1'!C9=0, "", 'Sch-1'!C9)</f>
        <v/>
      </c>
      <c r="C9" s="665"/>
      <c r="D9" s="58" t="s">
        <v>221</v>
      </c>
    </row>
    <row r="10" spans="1:6">
      <c r="A10" s="33"/>
      <c r="B10" s="665" t="str">
        <f>IF('Sch-1'!C10=0, "", 'Sch-1'!C10)</f>
        <v/>
      </c>
      <c r="C10" s="665"/>
      <c r="D10" s="58" t="s">
        <v>222</v>
      </c>
    </row>
    <row r="11" spans="1:6">
      <c r="A11" s="33"/>
      <c r="B11" s="665" t="str">
        <f>IF('Sch-1'!C11=0, "", 'Sch-1'!C11)</f>
        <v/>
      </c>
      <c r="C11" s="665"/>
      <c r="D11" s="58" t="s">
        <v>223</v>
      </c>
    </row>
    <row r="12" spans="1:6" ht="18" customHeight="1">
      <c r="A12" s="47"/>
      <c r="B12" s="47"/>
      <c r="C12" s="47"/>
      <c r="D12" s="57"/>
    </row>
    <row r="13" spans="1:6" ht="21.95" customHeight="1">
      <c r="A13" s="48" t="s">
        <v>202</v>
      </c>
      <c r="B13" s="657" t="s">
        <v>197</v>
      </c>
      <c r="C13" s="658"/>
      <c r="D13" s="49" t="s">
        <v>204</v>
      </c>
    </row>
    <row r="14" spans="1:6" ht="21.95" customHeight="1">
      <c r="A14" s="35" t="s">
        <v>205</v>
      </c>
      <c r="B14" s="697" t="s">
        <v>238</v>
      </c>
      <c r="C14" s="697"/>
      <c r="D14" s="63"/>
    </row>
    <row r="15" spans="1:6" ht="44.25" customHeight="1">
      <c r="A15" s="50"/>
      <c r="B15" s="698" t="s">
        <v>461</v>
      </c>
      <c r="C15" s="699"/>
      <c r="D15" s="457">
        <f>'Sch-1'!O26</f>
        <v>0</v>
      </c>
      <c r="F15" s="473"/>
    </row>
    <row r="16" spans="1:6" ht="21.95" customHeight="1">
      <c r="A16" s="35" t="s">
        <v>207</v>
      </c>
      <c r="B16" s="697" t="s">
        <v>239</v>
      </c>
      <c r="C16" s="697"/>
      <c r="D16" s="64"/>
      <c r="F16" s="473"/>
    </row>
    <row r="17" spans="1:8" ht="38.25" customHeight="1">
      <c r="A17" s="50"/>
      <c r="B17" s="700" t="s">
        <v>459</v>
      </c>
      <c r="C17" s="682"/>
      <c r="D17" s="457">
        <f>'Sch-2'!K22</f>
        <v>0</v>
      </c>
    </row>
    <row r="18" spans="1:8" ht="21.95" customHeight="1">
      <c r="A18" s="35" t="s">
        <v>208</v>
      </c>
      <c r="B18" s="697" t="s">
        <v>240</v>
      </c>
      <c r="C18" s="697"/>
      <c r="D18" s="65"/>
    </row>
    <row r="19" spans="1:8" ht="24.95" customHeight="1">
      <c r="A19" s="40"/>
      <c r="B19" s="701" t="s">
        <v>416</v>
      </c>
      <c r="C19" s="702"/>
      <c r="D19" s="67" t="s">
        <v>258</v>
      </c>
    </row>
    <row r="20" spans="1:8" ht="21.95" customHeight="1">
      <c r="A20" s="35" t="s">
        <v>209</v>
      </c>
      <c r="B20" s="697" t="s">
        <v>241</v>
      </c>
      <c r="C20" s="697"/>
      <c r="D20" s="63"/>
    </row>
    <row r="21" spans="1:8" ht="24.95" customHeight="1">
      <c r="A21" s="40"/>
      <c r="B21" s="705" t="s">
        <v>213</v>
      </c>
      <c r="C21" s="706"/>
      <c r="D21" s="472">
        <f>'Sch-4'!D18:E18</f>
        <v>0</v>
      </c>
    </row>
    <row r="22" spans="1:8" ht="21.95" customHeight="1">
      <c r="A22" s="35">
        <v>5</v>
      </c>
      <c r="B22" s="697" t="s">
        <v>326</v>
      </c>
      <c r="C22" s="697"/>
      <c r="D22" s="493"/>
      <c r="H22" s="378"/>
    </row>
    <row r="23" spans="1:8" ht="30" customHeight="1">
      <c r="A23" s="39"/>
      <c r="B23" s="703" t="s">
        <v>262</v>
      </c>
      <c r="C23" s="704"/>
      <c r="D23" s="497">
        <f>'Sch-6'!J21</f>
        <v>0</v>
      </c>
    </row>
    <row r="24" spans="1:8" ht="30" customHeight="1">
      <c r="A24" s="498"/>
      <c r="B24" s="491" t="s">
        <v>332</v>
      </c>
      <c r="C24" s="499"/>
      <c r="D24" s="500">
        <f>D15+D17+D21</f>
        <v>0</v>
      </c>
    </row>
    <row r="25" spans="1:8" ht="30" customHeight="1">
      <c r="C25" s="26"/>
      <c r="D25" s="465"/>
      <c r="F25" s="27"/>
    </row>
    <row r="26" spans="1:8" ht="30" customHeight="1">
      <c r="A26" s="25" t="s">
        <v>226</v>
      </c>
      <c r="B26" s="116" t="str">
        <f>IF('Sch-1'!B32=0,"", 'Sch-1'!B32)</f>
        <v/>
      </c>
      <c r="C26" s="26" t="s">
        <v>229</v>
      </c>
      <c r="D26" s="89" t="str">
        <f>IF('Sch-1'!O32=0,"",'Sch-1'!O32)</f>
        <v/>
      </c>
      <c r="F26" s="2"/>
    </row>
    <row r="27" spans="1:8" ht="30" customHeight="1">
      <c r="A27" s="25" t="s">
        <v>227</v>
      </c>
      <c r="B27" s="116" t="str">
        <f>IF('Sch-1'!B33=0,"", 'Sch-1'!B33)</f>
        <v/>
      </c>
      <c r="C27" s="26" t="s">
        <v>230</v>
      </c>
      <c r="D27" s="89" t="str">
        <f>IF('Sch-1'!O33=0,"",'Sch-1'!O33)</f>
        <v/>
      </c>
      <c r="F27" s="2"/>
    </row>
    <row r="28" spans="1:8" ht="30" customHeight="1">
      <c r="A28" s="3"/>
      <c r="B28" s="7"/>
      <c r="C28" s="26"/>
      <c r="D28" s="3"/>
      <c r="F28" s="27"/>
    </row>
  </sheetData>
  <sheetProtection algorithmName="SHA-512" hashValue="PPFUx1nNAfnKPXOY6+zMisiub5tY7Rxx9PJMNtQ841cAPMjpWO5vl82r7lTmsyaQF/jnDfJ6wE2wG6NW2drkoA==" saltValue="qj9aOkQY9stQf0igkM43eg==" spinCount="100000" sheet="1" formatColumns="0" formatRows="0" selectLockedCells="1" selectUnlockedCells="1"/>
  <customSheetViews>
    <customSheetView guid="{67DAC4F5-B0CD-4242-94AE-DECE879F9E60}" showPageBreaks="1" showGridLines="0" printArea="1" view="pageBreakPreview" topLeftCell="A13">
      <selection activeCell="A7" sqref="A7"/>
      <pageMargins left="0.5" right="0.38" top="0.56999999999999995" bottom="0.48" header="0.38" footer="0.24"/>
      <printOptions horizontalCentered="1"/>
      <pageSetup paperSize="9"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5"/>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FA8C7114-2E15-4727-B4B0-927BCE12D1A6}"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67F8AC65-9004-4C39-99EC-09D7FA92FA89}" showPageBreaks="1" showGridLines="0" printArea="1" view="pageBreakPreview" topLeftCell="A10">
      <selection activeCell="G25" sqref="G25"/>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topLeftCell="A7">
      <selection activeCell="G25" sqref="G25"/>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3E4F762C-4A28-4D28-B79F-A3F1A75BC594}" showPageBreaks="1" showGridLines="0" printArea="1" view="pageBreakPreview" topLeftCell="A13">
      <selection activeCell="A7" sqref="A7"/>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2" type="noConversion"/>
  <printOptions horizontalCentered="1"/>
  <pageMargins left="0.5" right="0.38" top="0.56999999999999995" bottom="0.48" header="0.38" footer="0.24"/>
  <pageSetup paperSize="9" fitToHeight="0" orientation="portrait" r:id="rId28"/>
  <headerFooter alignWithMargins="0">
    <oddFooter>&amp;R&amp;"Book Antiqua,Bold"&amp;10Schedule-5/ Page &amp;P of &amp;N</oddFooter>
  </headerFooter>
  <drawing r:id="rId2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F32"/>
  <sheetViews>
    <sheetView showGridLines="0" view="pageBreakPreview" topLeftCell="A13" zoomScaleNormal="100" zoomScaleSheetLayoutView="100" workbookViewId="0">
      <selection activeCell="D22" sqref="D22"/>
    </sheetView>
  </sheetViews>
  <sheetFormatPr defaultColWidth="10" defaultRowHeight="16.5"/>
  <cols>
    <col min="1" max="1" width="10.625" style="31" customWidth="1"/>
    <col min="2" max="2" width="27.5" style="31" customWidth="1"/>
    <col min="3" max="3" width="21" style="31" customWidth="1"/>
    <col min="4" max="4" width="34.375" style="31" customWidth="1"/>
    <col min="5" max="5" width="10" style="28"/>
    <col min="6" max="6" width="24.375" style="28" customWidth="1"/>
    <col min="7" max="16384" width="10" style="28"/>
  </cols>
  <sheetData>
    <row r="1" spans="1:6" ht="18" customHeight="1">
      <c r="A1" s="52" t="str">
        <f>Cover!B3</f>
        <v>Specification No.: CC/NT/G-SPARE/DOM/A06/23/01547</v>
      </c>
      <c r="B1" s="53"/>
      <c r="C1" s="4"/>
      <c r="D1" s="5" t="s">
        <v>333</v>
      </c>
    </row>
    <row r="2" spans="1:6" ht="18" customHeight="1">
      <c r="A2" s="2"/>
      <c r="B2" s="7"/>
      <c r="C2" s="1"/>
      <c r="D2" s="1"/>
    </row>
    <row r="3" spans="1:6" ht="48.75" customHeight="1">
      <c r="A3" s="696" t="str">
        <f>Cover!$B$2</f>
        <v>Line Trap Package LT- 01 associated with Bulk Procurement of Substation Equipment</v>
      </c>
      <c r="B3" s="696"/>
      <c r="C3" s="696"/>
      <c r="D3" s="696"/>
      <c r="E3" s="46"/>
      <c r="F3" s="46"/>
    </row>
    <row r="4" spans="1:6" ht="21.95" customHeight="1">
      <c r="A4" s="668" t="s">
        <v>211</v>
      </c>
      <c r="B4" s="668"/>
      <c r="C4" s="668"/>
      <c r="D4" s="668"/>
    </row>
    <row r="5" spans="1:6" ht="18" customHeight="1">
      <c r="A5" s="30"/>
    </row>
    <row r="6" spans="1:6" ht="18" customHeight="1">
      <c r="A6" s="21" t="str">
        <f>'Sch-1'!A6</f>
        <v>Bidder’s Name and Address</v>
      </c>
      <c r="D6" s="57" t="s">
        <v>216</v>
      </c>
    </row>
    <row r="7" spans="1:6" ht="18" customHeight="1">
      <c r="A7" s="192"/>
      <c r="D7" s="58" t="s">
        <v>218</v>
      </c>
    </row>
    <row r="8" spans="1:6">
      <c r="A8" s="32" t="s">
        <v>234</v>
      </c>
      <c r="B8" s="665" t="str">
        <f>IF('Sch-1'!C8=0, "", 'Sch-1'!C8)</f>
        <v/>
      </c>
      <c r="C8" s="665"/>
      <c r="D8" s="58" t="s">
        <v>220</v>
      </c>
    </row>
    <row r="9" spans="1:6">
      <c r="A9" s="32" t="s">
        <v>235</v>
      </c>
      <c r="B9" s="665" t="str">
        <f>IF('Sch-1'!C9=0, "", 'Sch-1'!C9)</f>
        <v/>
      </c>
      <c r="C9" s="665"/>
      <c r="D9" s="58" t="s">
        <v>221</v>
      </c>
    </row>
    <row r="10" spans="1:6">
      <c r="A10" s="33"/>
      <c r="B10" s="665" t="str">
        <f>IF('Sch-1'!C10=0, "", 'Sch-1'!C10)</f>
        <v/>
      </c>
      <c r="C10" s="665"/>
      <c r="D10" s="58" t="s">
        <v>222</v>
      </c>
    </row>
    <row r="11" spans="1:6">
      <c r="A11" s="33"/>
      <c r="B11" s="665" t="str">
        <f>IF('Sch-1'!C11=0, "", 'Sch-1'!C11)</f>
        <v/>
      </c>
      <c r="C11" s="665"/>
      <c r="D11" s="58" t="s">
        <v>223</v>
      </c>
    </row>
    <row r="12" spans="1:6" ht="18" customHeight="1">
      <c r="A12" s="47"/>
      <c r="B12" s="47"/>
      <c r="C12" s="47"/>
      <c r="D12" s="57"/>
    </row>
    <row r="13" spans="1:6" ht="21.95" customHeight="1">
      <c r="A13" s="48" t="s">
        <v>202</v>
      </c>
      <c r="B13" s="657" t="s">
        <v>197</v>
      </c>
      <c r="C13" s="658"/>
      <c r="D13" s="49" t="s">
        <v>204</v>
      </c>
    </row>
    <row r="14" spans="1:6" ht="21.95" customHeight="1">
      <c r="A14" s="35" t="s">
        <v>205</v>
      </c>
      <c r="B14" s="697" t="s">
        <v>238</v>
      </c>
      <c r="C14" s="697"/>
      <c r="D14" s="63"/>
    </row>
    <row r="15" spans="1:6" ht="39.75" customHeight="1">
      <c r="A15" s="50"/>
      <c r="B15" s="700" t="str">
        <f>'Sch-5'!B15:C15</f>
        <v xml:space="preserve">Ex-works price of Plant and Equipment including Type Test Charges </v>
      </c>
      <c r="C15" s="682"/>
      <c r="D15" s="457">
        <f>'Sch-1'!O24*(1-Discount!O18)+'Sch-6'!J21*(1-Discount!O22)</f>
        <v>0</v>
      </c>
    </row>
    <row r="16" spans="1:6" ht="21.95" customHeight="1">
      <c r="A16" s="35" t="s">
        <v>207</v>
      </c>
      <c r="B16" s="697" t="s">
        <v>239</v>
      </c>
      <c r="C16" s="697"/>
      <c r="D16" s="64"/>
    </row>
    <row r="17" spans="1:6" ht="35.1" customHeight="1">
      <c r="A17" s="50"/>
      <c r="B17" s="700" t="str">
        <f>'Sch-5'!B17:C17</f>
        <v xml:space="preserve">Local Transportation, In-transit Insurance and loading </v>
      </c>
      <c r="C17" s="682"/>
      <c r="D17" s="457">
        <f>'Sch-5'!D17*(1-Discount!O20)</f>
        <v>0</v>
      </c>
    </row>
    <row r="18" spans="1:6" ht="21.95" customHeight="1">
      <c r="A18" s="35" t="s">
        <v>208</v>
      </c>
      <c r="B18" s="697" t="s">
        <v>240</v>
      </c>
      <c r="C18" s="697"/>
      <c r="D18" s="65"/>
    </row>
    <row r="19" spans="1:6" ht="30" customHeight="1">
      <c r="A19" s="40"/>
      <c r="B19" s="701" t="s">
        <v>416</v>
      </c>
      <c r="C19" s="702"/>
      <c r="D19" s="67" t="s">
        <v>258</v>
      </c>
    </row>
    <row r="20" spans="1:6" ht="21.95" customHeight="1">
      <c r="A20" s="35" t="s">
        <v>209</v>
      </c>
      <c r="B20" s="697" t="s">
        <v>241</v>
      </c>
      <c r="C20" s="697"/>
      <c r="D20" s="63"/>
    </row>
    <row r="21" spans="1:6" ht="21" customHeight="1">
      <c r="A21" s="39"/>
      <c r="B21" s="707" t="s">
        <v>213</v>
      </c>
      <c r="C21" s="704"/>
      <c r="D21" s="472">
        <f>ROUND(('Sch-5'!D21*(1-Discount!O18)),2)</f>
        <v>0</v>
      </c>
    </row>
    <row r="22" spans="1:6" ht="5.25" customHeight="1">
      <c r="A22" s="39"/>
      <c r="B22" s="458"/>
      <c r="C22" s="370"/>
      <c r="D22" s="167"/>
      <c r="F22" s="473"/>
    </row>
    <row r="23" spans="1:6" ht="18.75" customHeight="1">
      <c r="A23" s="35">
        <v>5</v>
      </c>
      <c r="B23" s="697" t="s">
        <v>326</v>
      </c>
      <c r="C23" s="697"/>
      <c r="D23" s="62"/>
    </row>
    <row r="24" spans="1:6" ht="41.25" customHeight="1">
      <c r="A24" s="39"/>
      <c r="B24" s="681" t="s">
        <v>262</v>
      </c>
      <c r="C24" s="682"/>
      <c r="D24" s="476">
        <f>'Sch-6'!J21*(1-Discount!O22)</f>
        <v>0</v>
      </c>
    </row>
    <row r="25" spans="1:6" ht="24" customHeight="1">
      <c r="A25" s="674"/>
      <c r="B25" s="675" t="s">
        <v>332</v>
      </c>
      <c r="C25" s="675"/>
      <c r="D25" s="460">
        <f>SUM(D15,D17,D21)</f>
        <v>0</v>
      </c>
    </row>
    <row r="26" spans="1:6" ht="21.75" customHeight="1">
      <c r="A26" s="674"/>
      <c r="B26" s="675"/>
      <c r="C26" s="675"/>
      <c r="D26" s="70"/>
    </row>
    <row r="27" spans="1:6" ht="30" customHeight="1">
      <c r="A27" s="69"/>
      <c r="B27" s="71"/>
      <c r="C27" s="71"/>
      <c r="D27" s="72"/>
    </row>
    <row r="28" spans="1:6" ht="30" customHeight="1">
      <c r="A28" s="25" t="s">
        <v>226</v>
      </c>
      <c r="B28" s="116" t="str">
        <f>IF('Sch-1'!B32=0,"", 'Sch-1'!B32)</f>
        <v/>
      </c>
      <c r="C28" s="26" t="s">
        <v>229</v>
      </c>
      <c r="D28" s="89" t="str">
        <f>IF('Sch-1'!O32=0,"",'Sch-1'!O32)</f>
        <v/>
      </c>
      <c r="F28" s="27"/>
    </row>
    <row r="29" spans="1:6" ht="30" customHeight="1">
      <c r="A29" s="25" t="s">
        <v>227</v>
      </c>
      <c r="B29" s="116" t="str">
        <f>IF('Sch-1'!B33=0,"", 'Sch-1'!B33)</f>
        <v/>
      </c>
      <c r="C29" s="26" t="s">
        <v>230</v>
      </c>
      <c r="D29" s="89" t="str">
        <f>IF('Sch-1'!O33=0,"",'Sch-1'!O33)</f>
        <v/>
      </c>
      <c r="F29" s="2"/>
    </row>
    <row r="30" spans="1:6" ht="30" customHeight="1">
      <c r="A30" s="3"/>
      <c r="B30" s="464"/>
      <c r="F30" s="2"/>
    </row>
    <row r="31" spans="1:6" ht="30" customHeight="1">
      <c r="A31" s="3"/>
      <c r="B31" s="7"/>
      <c r="C31" s="26"/>
      <c r="D31" s="3"/>
      <c r="F31" s="27"/>
    </row>
    <row r="32" spans="1:6" ht="30" customHeight="1">
      <c r="A32" s="44"/>
      <c r="B32" s="44"/>
      <c r="C32" s="45"/>
      <c r="E32" s="51"/>
    </row>
  </sheetData>
  <sheetProtection algorithmName="SHA-512" hashValue="k0i9Av8Vor9mCLmRiEY2MDWre+3L8apEghLB9l89sK5EoA9n8WlGaRNW2OH05q18Vy2g2FgOP6xsfveFsh4rcg==" saltValue="rKpH9IxhOh7kd1bTT8RJjQ==" spinCount="100000" sheet="1" formatColumns="0" formatRows="0" selectLockedCells="1" selectUnlockedCells="1"/>
  <customSheetViews>
    <customSheetView guid="{67DAC4F5-B0CD-4242-94AE-DECE879F9E60}" showPageBreaks="1" showGridLines="0" printArea="1" view="pageBreakPreview" topLeftCell="A13">
      <selection activeCell="D22" sqref="D22"/>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FDA41E71-B59F-44DB-BB8A-A1DD5D6D0883}" showPageBreaks="1" showGridLines="0" printArea="1" view="pageBreakPreview">
      <selection activeCell="G24" sqref="G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4"/>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5"/>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FA8C7114-2E15-4727-B4B0-927BCE12D1A6}"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2"/>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3"/>
      <headerFooter alignWithMargins="0">
        <oddFooter>&amp;R&amp;"Book Antiqua,Bold"&amp;10Schedule-5/ Page &amp;P of &amp;N</oddFooter>
      </headerFooter>
    </customSheetView>
    <customSheetView guid="{67F8AC65-9004-4C39-99EC-09D7FA92FA89}" showPageBreaks="1" showGridLines="0" printArea="1" view="pageBreakPreview" topLeftCell="A4">
      <selection activeCell="G24" sqref="G24"/>
      <pageMargins left="0.5" right="0.38" top="0.56999999999999995" bottom="0.48" header="0.38" footer="0.24"/>
      <printOptions horizontalCentered="1"/>
      <pageSetup paperSize="9" scale="74" fitToHeight="0" orientation="portrait" r:id="rId24"/>
      <headerFooter alignWithMargins="0">
        <oddFooter>&amp;R&amp;"Book Antiqua,Bold"&amp;10Schedule-5/ Page &amp;P of &amp;N</oddFooter>
      </headerFooter>
    </customSheetView>
    <customSheetView guid="{D545044E-B7FF-408B-A291-2187C526EC3D}" showPageBreaks="1" showGridLines="0" printArea="1" view="pageBreakPreview">
      <selection activeCell="G24" sqref="G24"/>
      <pageMargins left="0.5" right="0.38" top="0.56999999999999995" bottom="0.48" header="0.38" footer="0.24"/>
      <printOptions horizontalCentered="1"/>
      <pageSetup paperSize="9" scale="74" fitToHeight="0" orientation="portrait" r:id="rId25"/>
      <headerFooter alignWithMargins="0">
        <oddFooter>&amp;R&amp;"Book Antiqua,Bold"&amp;10Schedule-5/ Page &amp;P of &amp;N</oddFooter>
      </headerFooter>
    </customSheetView>
    <customSheetView guid="{3E4F762C-4A28-4D28-B79F-A3F1A75BC594}" showPageBreaks="1" showGridLines="0" printArea="1" view="pageBreakPreview" topLeftCell="A13">
      <selection activeCell="D22" sqref="D22"/>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27"/>
  <headerFooter alignWithMargins="0">
    <oddFooter>&amp;R&amp;"Book Antiqua,Bold"&amp;10Schedule-5/ Page &amp;P of &amp;N</oddFooter>
  </headerFooter>
  <drawing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indexed="53"/>
  </sheetPr>
  <dimension ref="A1:R25"/>
  <sheetViews>
    <sheetView showGridLines="0" showZeros="0" view="pageBreakPreview" zoomScaleNormal="100" zoomScaleSheetLayoutView="100" workbookViewId="0">
      <selection activeCell="T16" sqref="T16"/>
    </sheetView>
  </sheetViews>
  <sheetFormatPr defaultColWidth="9" defaultRowHeight="16.5"/>
  <cols>
    <col min="1" max="1" width="11.125" style="60" customWidth="1"/>
    <col min="2" max="2" width="14.75" style="60" customWidth="1"/>
    <col min="3" max="3" width="10.125" style="60" customWidth="1"/>
    <col min="4" max="4" width="14.125" style="60" customWidth="1"/>
    <col min="5" max="5" width="6" style="60" hidden="1" customWidth="1"/>
    <col min="6" max="6" width="31.75" style="22" customWidth="1"/>
    <col min="7" max="7" width="8.625" style="22" customWidth="1"/>
    <col min="8" max="8" width="7.625" style="22" customWidth="1"/>
    <col min="9" max="9" width="13.625" style="22" customWidth="1"/>
    <col min="10" max="10" width="23.375" style="22" customWidth="1"/>
    <col min="11" max="11" width="17.625" style="91" customWidth="1"/>
    <col min="12" max="12" width="9" style="73" hidden="1" customWidth="1"/>
    <col min="13" max="14" width="9" style="73"/>
    <col min="15" max="16" width="0" style="73" hidden="1" customWidth="1"/>
    <col min="17" max="17" width="0" style="216" hidden="1" customWidth="1"/>
    <col min="18" max="18" width="21.375" style="73" hidden="1" customWidth="1"/>
    <col min="19" max="16384" width="9" style="73"/>
  </cols>
  <sheetData>
    <row r="1" spans="1:18" ht="18" customHeight="1">
      <c r="A1" s="74" t="str">
        <f>'Sch-1'!A1</f>
        <v>Specification No.: CC/NT/G-SPARE/DOM/A06/23/01547</v>
      </c>
      <c r="B1" s="74"/>
      <c r="C1" s="74"/>
      <c r="D1" s="74"/>
      <c r="E1" s="74"/>
      <c r="F1" s="75"/>
      <c r="G1" s="75"/>
      <c r="H1" s="76"/>
      <c r="I1" s="76"/>
      <c r="J1" s="78" t="s">
        <v>255</v>
      </c>
    </row>
    <row r="2" spans="1:18" ht="16.5" customHeight="1">
      <c r="A2" s="59"/>
      <c r="B2" s="59"/>
      <c r="C2" s="59"/>
      <c r="D2" s="59"/>
      <c r="E2" s="59"/>
      <c r="F2" s="80"/>
      <c r="G2" s="80"/>
      <c r="H2" s="81"/>
      <c r="I2" s="81"/>
      <c r="J2" s="24"/>
    </row>
    <row r="3" spans="1:18" ht="48" customHeight="1">
      <c r="A3" s="708" t="str">
        <f>Cover!$B$2</f>
        <v>Line Trap Package LT- 01 associated with Bulk Procurement of Substation Equipment</v>
      </c>
      <c r="B3" s="708"/>
      <c r="C3" s="708"/>
      <c r="D3" s="708"/>
      <c r="E3" s="708"/>
      <c r="F3" s="708"/>
      <c r="G3" s="708"/>
      <c r="H3" s="708"/>
      <c r="I3" s="708"/>
      <c r="J3" s="708"/>
      <c r="Q3" s="232" t="s">
        <v>182</v>
      </c>
    </row>
    <row r="4" spans="1:18" ht="21.95" customHeight="1">
      <c r="A4" s="626" t="s">
        <v>417</v>
      </c>
      <c r="B4" s="626"/>
      <c r="C4" s="626"/>
      <c r="D4" s="626"/>
      <c r="E4" s="626"/>
      <c r="F4" s="626"/>
      <c r="G4" s="626"/>
      <c r="H4" s="626"/>
      <c r="I4" s="626"/>
      <c r="J4" s="626"/>
      <c r="Q4" s="232" t="s">
        <v>183</v>
      </c>
    </row>
    <row r="5" spans="1:18" ht="18" customHeight="1">
      <c r="A5" s="61"/>
      <c r="B5" s="61"/>
      <c r="C5" s="61"/>
      <c r="D5" s="61"/>
      <c r="E5" s="61"/>
      <c r="F5" s="92"/>
      <c r="G5" s="92"/>
      <c r="H5" s="92"/>
      <c r="I5" s="92"/>
      <c r="J5" s="92"/>
      <c r="Q5" s="232" t="s">
        <v>189</v>
      </c>
    </row>
    <row r="6" spans="1:18" ht="18" customHeight="1">
      <c r="A6" s="21" t="str">
        <f>'Sch-1'!A6</f>
        <v>Bidder’s Name and Address</v>
      </c>
      <c r="B6" s="21"/>
      <c r="C6" s="21"/>
      <c r="D6" s="21"/>
      <c r="E6" s="21"/>
      <c r="F6" s="31"/>
      <c r="G6" s="31"/>
      <c r="H6" s="31"/>
      <c r="I6" s="56" t="s">
        <v>216</v>
      </c>
      <c r="K6" s="24"/>
      <c r="Q6" s="232" t="s">
        <v>190</v>
      </c>
    </row>
    <row r="7" spans="1:18" ht="18" customHeight="1">
      <c r="A7" s="236">
        <f>'Sch-1'!A7</f>
        <v>0</v>
      </c>
      <c r="B7" s="236"/>
      <c r="C7" s="236"/>
      <c r="D7" s="236"/>
      <c r="E7" s="236"/>
      <c r="F7" s="31"/>
      <c r="G7" s="31"/>
      <c r="H7" s="31"/>
      <c r="I7" s="55" t="s">
        <v>218</v>
      </c>
      <c r="K7" s="24"/>
      <c r="Q7" s="232" t="s">
        <v>184</v>
      </c>
    </row>
    <row r="8" spans="1:18" ht="26.25" customHeight="1">
      <c r="A8" s="32" t="s">
        <v>234</v>
      </c>
      <c r="B8" s="32"/>
      <c r="C8" s="32"/>
      <c r="D8" s="32"/>
      <c r="E8" s="32"/>
      <c r="F8" s="665" t="str">
        <f>IF('Sch-1'!C8=0, "", 'Sch-1'!C8)</f>
        <v/>
      </c>
      <c r="G8" s="665"/>
      <c r="H8" s="665"/>
      <c r="I8" s="55" t="s">
        <v>220</v>
      </c>
      <c r="K8" s="24"/>
      <c r="Q8" s="232" t="s">
        <v>185</v>
      </c>
    </row>
    <row r="9" spans="1:18">
      <c r="A9" s="32" t="s">
        <v>235</v>
      </c>
      <c r="B9" s="32"/>
      <c r="C9" s="32"/>
      <c r="D9" s="32"/>
      <c r="E9" s="32"/>
      <c r="F9" s="665" t="str">
        <f>IF('Sch-1'!C9=0, "", 'Sch-1'!C9)</f>
        <v/>
      </c>
      <c r="G9" s="665"/>
      <c r="H9" s="665"/>
      <c r="I9" s="55" t="s">
        <v>221</v>
      </c>
      <c r="K9" s="24"/>
      <c r="Q9" s="232" t="s">
        <v>186</v>
      </c>
    </row>
    <row r="10" spans="1:18">
      <c r="A10" s="33"/>
      <c r="B10" s="33"/>
      <c r="C10" s="33"/>
      <c r="D10" s="33"/>
      <c r="E10" s="33"/>
      <c r="F10" s="665" t="str">
        <f>IF('Sch-1'!C10=0, "", 'Sch-1'!C10)</f>
        <v/>
      </c>
      <c r="G10" s="665"/>
      <c r="H10" s="665"/>
      <c r="I10" s="55" t="s">
        <v>222</v>
      </c>
      <c r="K10" s="24"/>
    </row>
    <row r="11" spans="1:18">
      <c r="A11" s="33"/>
      <c r="B11" s="33"/>
      <c r="C11" s="33"/>
      <c r="D11" s="33"/>
      <c r="E11" s="33"/>
      <c r="F11" s="665" t="str">
        <f>IF('Sch-1'!C11=0, "", 'Sch-1'!C11)</f>
        <v/>
      </c>
      <c r="G11" s="665"/>
      <c r="H11" s="665"/>
      <c r="I11" s="55" t="s">
        <v>223</v>
      </c>
      <c r="K11" s="24"/>
    </row>
    <row r="12" spans="1:18" ht="18" customHeight="1">
      <c r="F12" s="193"/>
      <c r="G12" s="193"/>
      <c r="H12" s="193"/>
      <c r="I12" s="93"/>
      <c r="J12" s="60"/>
      <c r="K12" s="24"/>
    </row>
    <row r="14" spans="1:18" ht="33.75" customHeight="1">
      <c r="A14" s="94" t="s">
        <v>256</v>
      </c>
      <c r="B14" s="95" t="s">
        <v>422</v>
      </c>
      <c r="C14" s="95" t="s">
        <v>425</v>
      </c>
      <c r="D14" s="95" t="s">
        <v>426</v>
      </c>
      <c r="E14" s="95"/>
      <c r="F14" s="95" t="s">
        <v>199</v>
      </c>
      <c r="G14" s="261" t="s">
        <v>191</v>
      </c>
      <c r="H14" s="261" t="s">
        <v>173</v>
      </c>
      <c r="I14" s="261" t="s">
        <v>174</v>
      </c>
      <c r="J14" s="261" t="s">
        <v>175</v>
      </c>
      <c r="R14" s="166"/>
    </row>
    <row r="15" spans="1:18" s="254" customFormat="1">
      <c r="A15" s="96">
        <v>1</v>
      </c>
      <c r="B15" s="96">
        <v>2</v>
      </c>
      <c r="C15" s="96">
        <v>3</v>
      </c>
      <c r="D15" s="96">
        <v>4</v>
      </c>
      <c r="E15" s="96"/>
      <c r="F15" s="96">
        <v>5</v>
      </c>
      <c r="G15" s="96">
        <v>6</v>
      </c>
      <c r="H15" s="96">
        <v>7</v>
      </c>
      <c r="I15" s="294">
        <v>8</v>
      </c>
      <c r="J15" s="294" t="s">
        <v>427</v>
      </c>
      <c r="Q15" s="255"/>
      <c r="R15" s="92"/>
    </row>
    <row r="16" spans="1:18" s="257" customFormat="1" ht="54" customHeight="1">
      <c r="A16" s="713" t="s">
        <v>434</v>
      </c>
      <c r="B16" s="714"/>
      <c r="C16" s="714"/>
      <c r="D16" s="714"/>
      <c r="E16" s="714"/>
      <c r="F16" s="714"/>
      <c r="G16" s="714"/>
      <c r="H16" s="714"/>
      <c r="I16" s="714"/>
      <c r="J16" s="715"/>
      <c r="K16" s="296"/>
      <c r="L16" s="239">
        <f>Discount!O22</f>
        <v>0</v>
      </c>
      <c r="M16" s="239"/>
      <c r="N16" s="239"/>
      <c r="O16" s="239"/>
      <c r="P16" s="239"/>
      <c r="Q16" s="216"/>
      <c r="R16" s="256"/>
    </row>
    <row r="17" spans="1:18" s="257" customFormat="1" ht="43.5" hidden="1" customHeight="1">
      <c r="A17" s="477" t="s">
        <v>158</v>
      </c>
      <c r="B17" s="485">
        <v>7000000859</v>
      </c>
      <c r="C17" s="485">
        <v>20</v>
      </c>
      <c r="D17" s="485">
        <v>9000000189</v>
      </c>
      <c r="E17" s="483"/>
      <c r="F17" s="484" t="s">
        <v>428</v>
      </c>
      <c r="G17" s="258" t="s">
        <v>429</v>
      </c>
      <c r="H17" s="297">
        <v>1</v>
      </c>
      <c r="I17" s="298"/>
      <c r="J17" s="459">
        <f>IF(I17=0, 0.01, IF(ISERROR(H17*I17), I17, H17*I17))</f>
        <v>0.01</v>
      </c>
      <c r="K17" s="148"/>
      <c r="L17" s="257">
        <f>I17*(1-L16)</f>
        <v>0</v>
      </c>
      <c r="Q17" s="216"/>
      <c r="R17" s="256"/>
    </row>
    <row r="18" spans="1:18" s="257" customFormat="1" ht="52.5" hidden="1" customHeight="1">
      <c r="A18" s="477" t="s">
        <v>159</v>
      </c>
      <c r="B18" s="485">
        <v>7000000859</v>
      </c>
      <c r="C18" s="485">
        <v>30</v>
      </c>
      <c r="D18" s="485">
        <v>9000000028</v>
      </c>
      <c r="E18" s="483"/>
      <c r="F18" s="484" t="s">
        <v>430</v>
      </c>
      <c r="G18" s="258" t="s">
        <v>429</v>
      </c>
      <c r="H18" s="297">
        <v>1</v>
      </c>
      <c r="I18" s="298"/>
      <c r="J18" s="459">
        <f>IF(I18=0, 0.01, IF(ISERROR(H18*I18), I18, H18*I18))</f>
        <v>0.01</v>
      </c>
      <c r="K18" s="148"/>
      <c r="L18" s="257">
        <f>I18*(1-L16)</f>
        <v>0</v>
      </c>
      <c r="Q18" s="216"/>
      <c r="R18" s="256"/>
    </row>
    <row r="19" spans="1:18" s="257" customFormat="1" ht="50.25" hidden="1" customHeight="1">
      <c r="A19" s="480" t="s">
        <v>413</v>
      </c>
      <c r="B19" s="485">
        <v>7000000859</v>
      </c>
      <c r="C19" s="485">
        <v>40</v>
      </c>
      <c r="D19" s="485">
        <v>9000000015</v>
      </c>
      <c r="E19" s="483"/>
      <c r="F19" s="484" t="s">
        <v>431</v>
      </c>
      <c r="G19" s="258" t="s">
        <v>429</v>
      </c>
      <c r="H19" s="297">
        <v>1</v>
      </c>
      <c r="I19" s="298"/>
      <c r="J19" s="459">
        <f>IF(I19=0, 0.01, IF(ISERROR(H19*I19), I19, H19*I19))</f>
        <v>0.01</v>
      </c>
      <c r="K19" s="148"/>
      <c r="L19" s="257">
        <f>I19*(1-L16)</f>
        <v>0</v>
      </c>
      <c r="Q19" s="216"/>
      <c r="R19" s="256"/>
    </row>
    <row r="20" spans="1:18" s="257" customFormat="1" ht="42" hidden="1" customHeight="1">
      <c r="A20" s="477" t="s">
        <v>412</v>
      </c>
      <c r="B20" s="485">
        <v>7000000859</v>
      </c>
      <c r="C20" s="485">
        <v>50</v>
      </c>
      <c r="D20" s="485">
        <v>9000000063</v>
      </c>
      <c r="E20" s="483"/>
      <c r="F20" s="484" t="s">
        <v>432</v>
      </c>
      <c r="G20" s="258" t="s">
        <v>429</v>
      </c>
      <c r="H20" s="297">
        <v>1</v>
      </c>
      <c r="I20" s="298"/>
      <c r="J20" s="459">
        <f>IF(I20=0, 0.01, IF(ISERROR(H20*I20), I20, H20*I20))</f>
        <v>0.01</v>
      </c>
      <c r="K20" s="148"/>
      <c r="L20" s="257">
        <f>I20*(1-L16)</f>
        <v>0</v>
      </c>
      <c r="Q20" s="216"/>
      <c r="R20" s="256"/>
    </row>
    <row r="21" spans="1:18" ht="37.5" hidden="1" customHeight="1">
      <c r="A21" s="97"/>
      <c r="B21" s="97"/>
      <c r="C21" s="97"/>
      <c r="D21" s="97"/>
      <c r="E21" s="97"/>
      <c r="F21" s="711" t="s">
        <v>411</v>
      </c>
      <c r="G21" s="712"/>
      <c r="H21" s="712"/>
      <c r="I21" s="712"/>
      <c r="J21" s="470">
        <v>0</v>
      </c>
    </row>
    <row r="22" spans="1:18" ht="48" hidden="1" customHeight="1">
      <c r="A22" s="709" t="s">
        <v>176</v>
      </c>
      <c r="B22" s="709"/>
      <c r="C22" s="709"/>
      <c r="D22" s="709"/>
      <c r="E22" s="709"/>
      <c r="F22" s="709"/>
      <c r="G22" s="709"/>
      <c r="H22" s="709"/>
      <c r="I22" s="710"/>
      <c r="J22" s="710"/>
    </row>
    <row r="23" spans="1:18" ht="34.5" customHeight="1">
      <c r="A23" s="84" t="s">
        <v>226</v>
      </c>
      <c r="B23" s="118">
        <f>'Sch-1'!B32</f>
        <v>0</v>
      </c>
      <c r="C23" s="84"/>
      <c r="D23" s="84"/>
      <c r="E23" s="84"/>
      <c r="G23" s="118"/>
      <c r="H23" s="461"/>
      <c r="I23" s="86" t="s">
        <v>229</v>
      </c>
      <c r="J23" s="100" t="str">
        <f>'Sch-1'!O32</f>
        <v/>
      </c>
    </row>
    <row r="24" spans="1:18" ht="21.75" customHeight="1">
      <c r="A24" s="84" t="s">
        <v>227</v>
      </c>
      <c r="B24" s="100">
        <f>'Sch-1'!B33</f>
        <v>0</v>
      </c>
      <c r="C24" s="84"/>
      <c r="D24" s="84"/>
      <c r="E24" s="84"/>
      <c r="G24" s="100"/>
      <c r="H24" s="91"/>
      <c r="I24" s="86" t="s">
        <v>230</v>
      </c>
      <c r="J24" s="100" t="str">
        <f>'Sch-1'!O33</f>
        <v/>
      </c>
    </row>
    <row r="25" spans="1:18" ht="33" customHeight="1">
      <c r="A25" s="81"/>
      <c r="B25" s="81"/>
      <c r="C25" s="81"/>
      <c r="D25" s="81"/>
      <c r="E25" s="81"/>
      <c r="F25" s="466"/>
      <c r="G25" s="466"/>
      <c r="H25" s="91"/>
    </row>
  </sheetData>
  <sheetProtection password="DFD0" sheet="1" objects="1" scenarios="1" formatColumns="0" formatRows="0" selectLockedCells="1"/>
  <customSheetViews>
    <customSheetView guid="{67DAC4F5-B0CD-4242-94AE-DECE879F9E60}"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FDA41E71-B59F-44DB-BB8A-A1DD5D6D0883}"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5"/>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6"/>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7"/>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8"/>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9"/>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0"/>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1"/>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9"/>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0"/>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1"/>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2"/>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23"/>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4"/>
      <headerFooter alignWithMargins="0">
        <oddFooter>&amp;R&amp;"Book Antiqua,Bold"&amp;10Schedule-6/ Page &amp;P of &amp;N</oddFooter>
      </headerFooter>
    </customSheetView>
    <customSheetView guid="{67F8AC65-9004-4C39-99EC-09D7FA92FA89}"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5"/>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topLeftCell="A4">
      <selection activeCell="T16" sqref="T16"/>
      <colBreaks count="1" manualBreakCount="1">
        <brk id="10" max="1048575" man="1"/>
      </colBreaks>
      <pageMargins left="0.78740157480314998" right="0.38" top="0.34" bottom="0.37" header="0.34" footer="0.17"/>
      <printOptions horizontalCentered="1"/>
      <pageSetup paperSize="9" scale="76" orientation="landscape" r:id="rId26"/>
      <headerFooter alignWithMargins="0">
        <oddFooter>&amp;R&amp;"Book Antiqua,Bold"&amp;10Schedule-6/ Page &amp;P of &amp;N</oddFooter>
      </headerFooter>
    </customSheetView>
    <customSheetView guid="{3E4F762C-4A28-4D28-B79F-A3F1A75BC594}" showPageBreaks="1" showGridLines="0" zeroValues="0" printArea="1" hiddenRows="1" hiddenColumns="1" view="pageBreakPreview">
      <selection activeCell="T16" sqref="T16"/>
      <colBreaks count="1" manualBreakCount="1">
        <brk id="10" max="1048575" man="1"/>
      </colBreaks>
      <pageMargins left="0.78740157480314998" right="0.38" top="0.34" bottom="0.37" header="0.34" footer="0.17"/>
      <printOptions horizontalCentered="1"/>
      <pageSetup paperSize="9" scale="76" orientation="landscape" r:id="rId27"/>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4" type="noConversion"/>
  <dataValidations disablePrompts="1" count="1">
    <dataValidation operator="greaterThan" allowBlank="1" showInputMessage="1" showErrorMessage="1" sqref="I17:I20" xr:uid="{00000000-0002-0000-0D00-000000000000}"/>
  </dataValidations>
  <printOptions horizontalCentered="1"/>
  <pageMargins left="0.78740157480314998" right="0.38" top="0.34" bottom="0.37" header="0.34" footer="0.17"/>
  <pageSetup paperSize="9" scale="76" orientation="landscape" r:id="rId28"/>
  <headerFooter alignWithMargins="0">
    <oddFooter>&amp;R&amp;"Book Antiqua,Bold"&amp;10Schedule-6/ Page &amp;P of &amp;N</oddFooter>
  </headerFooter>
  <colBreaks count="1" manualBreakCount="1">
    <brk id="10" max="1048575" man="1"/>
  </colBreaks>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0" customWidth="1"/>
    <col min="2" max="2" width="34.375" style="22" customWidth="1"/>
    <col min="3" max="3" width="8.625" style="22" customWidth="1"/>
    <col min="4" max="4" width="7.625" style="22" customWidth="1"/>
    <col min="5" max="5" width="13.625" style="22" customWidth="1"/>
    <col min="6" max="6" width="21.375" style="22" customWidth="1"/>
    <col min="7" max="7" width="17.625" style="91" customWidth="1"/>
    <col min="8" max="12" width="9" style="73"/>
    <col min="13" max="13" width="9" style="216"/>
    <col min="14" max="14" width="13.875" style="216" customWidth="1"/>
    <col min="15" max="15" width="13.625" style="216" customWidth="1"/>
    <col min="16" max="16" width="21.375" style="73" customWidth="1"/>
    <col min="17" max="16384" width="9" style="73"/>
  </cols>
  <sheetData>
    <row r="1" spans="1:16" ht="18" customHeight="1">
      <c r="A1" s="74" t="str">
        <f>Cover!B3</f>
        <v>Specification No.: CC/NT/G-SPARE/DOM/A06/23/01547</v>
      </c>
      <c r="B1" s="75"/>
      <c r="C1" s="75"/>
      <c r="D1" s="76"/>
      <c r="E1" s="76"/>
      <c r="F1" s="78" t="s">
        <v>255</v>
      </c>
    </row>
    <row r="2" spans="1:16" ht="18" customHeight="1">
      <c r="A2" s="59"/>
      <c r="B2" s="80"/>
      <c r="C2" s="80"/>
      <c r="D2" s="81"/>
      <c r="E2" s="81"/>
      <c r="F2" s="24"/>
    </row>
    <row r="3" spans="1:16" ht="55.5" customHeight="1">
      <c r="A3" s="708" t="str">
        <f>Cover!$B$2</f>
        <v>Line Trap Package LT- 01 associated with Bulk Procurement of Substation Equipment</v>
      </c>
      <c r="B3" s="708"/>
      <c r="C3" s="708"/>
      <c r="D3" s="708"/>
      <c r="E3" s="708"/>
      <c r="F3" s="708"/>
      <c r="M3" s="232" t="s">
        <v>182</v>
      </c>
      <c r="O3" s="233" t="e">
        <f>Discount!G15/('Sch-5'!D15+'Sch-5'!D17+'Sch-5'!D19)</f>
        <v>#VALUE!</v>
      </c>
    </row>
    <row r="4" spans="1:16" ht="21.95" customHeight="1">
      <c r="A4" s="626" t="s">
        <v>244</v>
      </c>
      <c r="B4" s="626"/>
      <c r="C4" s="626"/>
      <c r="D4" s="626"/>
      <c r="E4" s="626"/>
      <c r="F4" s="626"/>
      <c r="M4" s="232" t="s">
        <v>183</v>
      </c>
      <c r="O4" s="233">
        <f>Discount!G16</f>
        <v>0</v>
      </c>
    </row>
    <row r="5" spans="1:16" ht="18" customHeight="1">
      <c r="A5" s="61"/>
      <c r="B5" s="92"/>
      <c r="C5" s="92"/>
      <c r="D5" s="92"/>
      <c r="E5" s="92"/>
      <c r="F5" s="92"/>
      <c r="M5" s="232" t="s">
        <v>189</v>
      </c>
      <c r="O5" s="233" t="e">
        <f>Discount!G22/D21</f>
        <v>#DIV/0!</v>
      </c>
    </row>
    <row r="6" spans="1:16" ht="18" customHeight="1">
      <c r="A6" s="21" t="str">
        <f>'Sch-1'!A6</f>
        <v>Bidder’s Name and Address</v>
      </c>
      <c r="B6" s="31"/>
      <c r="C6" s="31"/>
      <c r="D6" s="31"/>
      <c r="E6" s="56" t="s">
        <v>216</v>
      </c>
      <c r="G6" s="24"/>
      <c r="M6" s="232" t="s">
        <v>190</v>
      </c>
      <c r="O6" s="233">
        <f>Discount!G28</f>
        <v>0</v>
      </c>
    </row>
    <row r="7" spans="1:16" ht="18" customHeight="1">
      <c r="A7" s="236">
        <f>'Sch-1'!A7</f>
        <v>0</v>
      </c>
      <c r="B7" s="31"/>
      <c r="C7" s="31"/>
      <c r="D7" s="31"/>
      <c r="E7" s="55" t="s">
        <v>218</v>
      </c>
      <c r="G7" s="24"/>
      <c r="M7" s="232" t="s">
        <v>184</v>
      </c>
      <c r="O7" s="233" t="e">
        <f>Discount!G31/('Sch-5'!D15+'Sch-5'!D17+'Sch-5'!D19)</f>
        <v>#VALUE!</v>
      </c>
    </row>
    <row r="8" spans="1:16" ht="18" customHeight="1">
      <c r="A8" s="32" t="s">
        <v>234</v>
      </c>
      <c r="B8" s="694" t="str">
        <f>IF('Sch-1'!C8=0, "", 'Sch-1'!C8)</f>
        <v/>
      </c>
      <c r="C8" s="694"/>
      <c r="D8" s="694"/>
      <c r="E8" s="55" t="s">
        <v>220</v>
      </c>
      <c r="G8" s="24"/>
      <c r="M8" s="232" t="s">
        <v>185</v>
      </c>
      <c r="O8" s="233">
        <f>Discount!G33</f>
        <v>0</v>
      </c>
    </row>
    <row r="9" spans="1:16" ht="18" customHeight="1">
      <c r="A9" s="32" t="s">
        <v>235</v>
      </c>
      <c r="B9" s="694" t="str">
        <f>IF('Sch-1'!C9=0, "", 'Sch-1'!C9)</f>
        <v/>
      </c>
      <c r="C9" s="694"/>
      <c r="D9" s="694"/>
      <c r="E9" s="55" t="s">
        <v>221</v>
      </c>
      <c r="G9" s="24"/>
      <c r="M9" s="232" t="s">
        <v>186</v>
      </c>
      <c r="O9" s="233" t="e">
        <f>SUM(O3:O8)</f>
        <v>#VALUE!</v>
      </c>
    </row>
    <row r="10" spans="1:16" ht="18" customHeight="1">
      <c r="A10" s="33"/>
      <c r="B10" s="694" t="str">
        <f>IF('Sch-1'!C10=0, "", 'Sch-1'!C10)</f>
        <v/>
      </c>
      <c r="C10" s="694"/>
      <c r="D10" s="694"/>
      <c r="E10" s="55" t="s">
        <v>222</v>
      </c>
      <c r="G10" s="24"/>
    </row>
    <row r="11" spans="1:16" ht="18" customHeight="1">
      <c r="A11" s="33"/>
      <c r="B11" s="694" t="str">
        <f>IF('Sch-1'!C11=0, "", 'Sch-1'!C11)</f>
        <v/>
      </c>
      <c r="C11" s="694"/>
      <c r="D11" s="694"/>
      <c r="E11" s="55" t="s">
        <v>223</v>
      </c>
      <c r="G11" s="24"/>
    </row>
    <row r="12" spans="1:16" ht="18" customHeight="1">
      <c r="B12" s="193"/>
      <c r="C12" s="193"/>
      <c r="D12" s="193"/>
      <c r="E12" s="93"/>
      <c r="F12" s="60"/>
      <c r="G12" s="24"/>
    </row>
    <row r="14" spans="1:16" ht="33.75" customHeight="1">
      <c r="A14" s="94" t="s">
        <v>256</v>
      </c>
      <c r="B14" s="95" t="s">
        <v>199</v>
      </c>
      <c r="C14" s="261" t="s">
        <v>191</v>
      </c>
      <c r="D14" s="261" t="s">
        <v>173</v>
      </c>
      <c r="E14" s="261" t="s">
        <v>174</v>
      </c>
      <c r="F14" s="261" t="s">
        <v>175</v>
      </c>
      <c r="N14" s="721" t="s">
        <v>200</v>
      </c>
      <c r="O14" s="721"/>
      <c r="P14" s="166"/>
    </row>
    <row r="15" spans="1:16" s="254" customFormat="1">
      <c r="A15" s="96">
        <v>1</v>
      </c>
      <c r="B15" s="96">
        <v>2</v>
      </c>
      <c r="C15" s="96">
        <v>3</v>
      </c>
      <c r="D15" s="96">
        <v>4</v>
      </c>
      <c r="E15" s="294">
        <v>5</v>
      </c>
      <c r="F15" s="294" t="s">
        <v>225</v>
      </c>
      <c r="M15" s="255"/>
      <c r="N15" s="722">
        <v>3</v>
      </c>
      <c r="O15" s="722"/>
      <c r="P15" s="92"/>
    </row>
    <row r="16" spans="1:16" s="257" customFormat="1">
      <c r="A16" s="259" t="e">
        <f>'Sch-6'!#REF!</f>
        <v>#REF!</v>
      </c>
      <c r="B16" s="364" t="str">
        <f>'Sch-6'!A16</f>
        <v>NOT APPLICABLE</v>
      </c>
      <c r="C16" s="259">
        <f>'Sch-6'!G16</f>
        <v>0</v>
      </c>
      <c r="D16" s="259">
        <f>'Sch-6'!H16</f>
        <v>0</v>
      </c>
      <c r="E16" s="262"/>
      <c r="F16" s="295"/>
      <c r="G16" s="296"/>
      <c r="H16" s="239"/>
      <c r="I16" s="239"/>
      <c r="J16" s="239"/>
      <c r="K16" s="239"/>
      <c r="L16" s="239"/>
      <c r="M16" s="216"/>
      <c r="N16" s="723"/>
      <c r="O16" s="723"/>
      <c r="P16" s="256"/>
    </row>
    <row r="17" spans="1:16" s="257" customFormat="1" ht="35.1" customHeight="1">
      <c r="A17" s="259" t="str">
        <f>'Sch-6'!A17</f>
        <v>(a)</v>
      </c>
      <c r="B17" s="364" t="str">
        <f>'Sch-6'!F17</f>
        <v>ACSR Zebra Conductor (for 765kV Line Only)-UTS</v>
      </c>
      <c r="C17" s="259" t="str">
        <f>'Sch-6'!G17</f>
        <v xml:space="preserve">EA </v>
      </c>
      <c r="D17" s="259">
        <f>'Sch-6'!H17</f>
        <v>1</v>
      </c>
      <c r="E17" s="361">
        <f>'Sch-6'!L17</f>
        <v>0</v>
      </c>
      <c r="F17" s="338" t="str">
        <f>IF(E17=0, "Included", IF(ISERROR(D17*E17), E17, D17*E17))</f>
        <v>Included</v>
      </c>
      <c r="G17" s="148"/>
      <c r="M17" s="216"/>
      <c r="N17" s="716" t="e">
        <f>D17-(D17*$O$9)</f>
        <v>#VALUE!</v>
      </c>
      <c r="O17" s="716"/>
      <c r="P17" s="256"/>
    </row>
    <row r="18" spans="1:16" s="257" customFormat="1" ht="35.1" customHeight="1">
      <c r="A18" s="259" t="str">
        <f>'Sch-6'!A18</f>
        <v>(b)</v>
      </c>
      <c r="B18" s="364" t="str">
        <f>'Sch-6'!F18</f>
        <v>ACSR Zebra Conductor (for 765kV Line Only)-D.C.Resistence Test</v>
      </c>
      <c r="C18" s="259" t="str">
        <f>'Sch-6'!G18</f>
        <v xml:space="preserve">EA </v>
      </c>
      <c r="D18" s="259">
        <f>'Sch-6'!H18</f>
        <v>1</v>
      </c>
      <c r="E18" s="361">
        <f>'Sch-6'!L18</f>
        <v>0</v>
      </c>
      <c r="F18" s="338" t="str">
        <f>IF(E18=0, "Included", IF(ISERROR(D18*E18), E18, D18*E18))</f>
        <v>Included</v>
      </c>
      <c r="G18" s="148"/>
      <c r="M18" s="216"/>
      <c r="N18" s="720"/>
      <c r="O18" s="720"/>
      <c r="P18" s="256"/>
    </row>
    <row r="19" spans="1:16" s="257" customFormat="1" ht="35.1" customHeight="1">
      <c r="A19" s="259" t="str">
        <f>'Sch-6'!A19</f>
        <v>(c)</v>
      </c>
      <c r="B19" s="364" t="str">
        <f>'Sch-6'!F19</f>
        <v>ACSR Zebra Conductor (for 765kV Line Only)-Corona Extn.VoltageTest(Dry)</v>
      </c>
      <c r="C19" s="259" t="str">
        <f>'Sch-6'!G19</f>
        <v xml:space="preserve">EA </v>
      </c>
      <c r="D19" s="259">
        <f>'Sch-6'!H19</f>
        <v>1</v>
      </c>
      <c r="E19" s="361">
        <f>'Sch-6'!L19</f>
        <v>0</v>
      </c>
      <c r="F19" s="338" t="str">
        <f>IF(E19=0, "Included", IF(ISERROR(D19*E19), E19, D19*E19))</f>
        <v>Included</v>
      </c>
      <c r="G19" s="148"/>
      <c r="M19" s="216"/>
      <c r="N19" s="217"/>
      <c r="O19" s="217"/>
      <c r="P19" s="256"/>
    </row>
    <row r="20" spans="1:16" s="257" customFormat="1" ht="35.1" customHeight="1">
      <c r="A20" s="259" t="str">
        <f>'Sch-6'!A20</f>
        <v>(d)</v>
      </c>
      <c r="B20" s="364" t="str">
        <f>'Sch-6'!F20</f>
        <v>ACSR Zebra Conductor (for 765kV Line Only)-RIV(Dry)</v>
      </c>
      <c r="C20" s="259" t="str">
        <f>'Sch-6'!G20</f>
        <v xml:space="preserve">EA </v>
      </c>
      <c r="D20" s="259">
        <f>'Sch-6'!H20</f>
        <v>1</v>
      </c>
      <c r="E20" s="361">
        <f>'Sch-6'!L20</f>
        <v>0</v>
      </c>
      <c r="F20" s="338" t="str">
        <f>IF(E20=0, "Included", IF(ISERROR(D20*E20), E20, D20*E20))</f>
        <v>Included</v>
      </c>
      <c r="G20" s="148"/>
      <c r="M20" s="216"/>
      <c r="N20" s="217"/>
      <c r="O20" s="217"/>
      <c r="P20" s="256"/>
    </row>
    <row r="21" spans="1:16" ht="19.5" customHeight="1">
      <c r="A21" s="97"/>
      <c r="B21" s="717" t="s">
        <v>257</v>
      </c>
      <c r="C21" s="718"/>
      <c r="D21" s="718"/>
      <c r="E21" s="260"/>
      <c r="F21" s="339">
        <f>SUM(F17:F20)</f>
        <v>0</v>
      </c>
      <c r="N21" s="716" t="e">
        <f>ROUND((#REF!+#REF!+#REF!),0)</f>
        <v>#REF!</v>
      </c>
      <c r="O21" s="716"/>
      <c r="P21" s="21"/>
    </row>
    <row r="22" spans="1:16">
      <c r="A22" s="98"/>
      <c r="B22" s="99"/>
      <c r="C22" s="99"/>
      <c r="D22" s="92"/>
      <c r="E22" s="92"/>
      <c r="F22" s="92"/>
      <c r="N22" s="218" t="s">
        <v>134</v>
      </c>
      <c r="O22" s="219" t="e">
        <f>D21-N21</f>
        <v>#REF!</v>
      </c>
    </row>
    <row r="23" spans="1:16" ht="33.75" customHeight="1">
      <c r="A23" s="709" t="s">
        <v>176</v>
      </c>
      <c r="B23" s="709"/>
      <c r="C23" s="709"/>
      <c r="D23" s="709"/>
      <c r="E23" s="719"/>
      <c r="F23" s="719"/>
      <c r="N23" s="218"/>
      <c r="O23" s="219"/>
    </row>
    <row r="24" spans="1:16">
      <c r="A24" s="98"/>
      <c r="B24" s="99"/>
      <c r="C24" s="99"/>
      <c r="D24" s="92"/>
      <c r="E24" s="92"/>
      <c r="F24" s="92"/>
      <c r="N24" s="218"/>
      <c r="O24" s="219"/>
    </row>
    <row r="25" spans="1:16" ht="33" customHeight="1">
      <c r="A25" s="84" t="s">
        <v>226</v>
      </c>
      <c r="B25" s="118">
        <f>'Sch-1'!B32</f>
        <v>0</v>
      </c>
      <c r="C25" s="118"/>
      <c r="D25" s="85"/>
      <c r="E25" s="86" t="s">
        <v>228</v>
      </c>
      <c r="F25" s="87"/>
    </row>
    <row r="26" spans="1:16" ht="33" customHeight="1">
      <c r="A26" s="84" t="s">
        <v>227</v>
      </c>
      <c r="B26" s="100">
        <f>'Sch-1'!B33</f>
        <v>0</v>
      </c>
      <c r="C26" s="100"/>
      <c r="D26" s="24"/>
      <c r="E26" s="86" t="s">
        <v>229</v>
      </c>
      <c r="F26" s="100" t="str">
        <f>'Sch-1'!O32</f>
        <v/>
      </c>
    </row>
    <row r="27" spans="1:16" ht="33" customHeight="1">
      <c r="A27" s="81"/>
      <c r="B27" s="80"/>
      <c r="C27" s="80"/>
      <c r="D27" s="24"/>
      <c r="E27" s="86" t="s">
        <v>230</v>
      </c>
      <c r="F27" s="100" t="str">
        <f>'Sch-1'!O33</f>
        <v/>
      </c>
    </row>
    <row r="28" spans="1:16" ht="33" customHeight="1">
      <c r="A28" s="81"/>
      <c r="B28" s="80"/>
      <c r="C28" s="80"/>
      <c r="D28" s="24"/>
      <c r="E28" s="86" t="s">
        <v>231</v>
      </c>
      <c r="F28" s="87"/>
    </row>
  </sheetData>
  <sheetProtection password="E848" sheet="1" objects="1" scenarios="1" formatColumns="0" formatRows="0" selectLockedCells="1" selectUnlockedCells="1"/>
  <customSheetViews>
    <customSheetView guid="{67DAC4F5-B0CD-4242-94AE-DECE879F9E6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FDA41E71-B59F-44DB-BB8A-A1DD5D6D088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67F8AC65-9004-4C39-99EC-09D7FA92FA8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3E4F762C-4A28-4D28-B79F-A3F1A75BC59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6" max="1048575" man="1"/>
  </colBreaks>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indexed="11"/>
  </sheetPr>
  <dimension ref="A1:W43"/>
  <sheetViews>
    <sheetView showGridLines="0" showZeros="0" view="pageBreakPreview" topLeftCell="A2" zoomScaleNormal="100" zoomScaleSheetLayoutView="100" workbookViewId="0">
      <selection activeCell="G15" sqref="G15"/>
    </sheetView>
  </sheetViews>
  <sheetFormatPr defaultColWidth="9" defaultRowHeight="16.5"/>
  <cols>
    <col min="1" max="2" width="6.625" style="153" customWidth="1"/>
    <col min="3" max="3" width="21.625" style="153" customWidth="1"/>
    <col min="4" max="4" width="13.375" style="153" customWidth="1"/>
    <col min="5" max="5" width="23.625" style="153" customWidth="1"/>
    <col min="6" max="6" width="11.875" style="153" customWidth="1"/>
    <col min="7" max="7" width="14.375" style="153" customWidth="1"/>
    <col min="8" max="8" width="14.25" style="346" customWidth="1"/>
    <col min="9" max="9" width="14.25" style="347" hidden="1" customWidth="1"/>
    <col min="10" max="10" width="20" style="348" hidden="1" customWidth="1"/>
    <col min="11" max="13" width="14.25" style="348" hidden="1" customWidth="1"/>
    <col min="14" max="14" width="38.125" style="348" hidden="1" customWidth="1"/>
    <col min="15" max="15" width="21.25" style="348" hidden="1" customWidth="1"/>
    <col min="16" max="17" width="14.25" style="348" customWidth="1"/>
    <col min="18" max="23" width="9" style="348"/>
    <col min="24" max="16384" width="9" style="79"/>
  </cols>
  <sheetData>
    <row r="1" spans="1:23" s="139" customFormat="1" ht="39.950000000000003" hidden="1" customHeight="1">
      <c r="A1" s="748"/>
      <c r="B1" s="748"/>
      <c r="C1" s="748"/>
      <c r="D1" s="748"/>
      <c r="E1" s="748"/>
      <c r="F1" s="748"/>
      <c r="G1" s="748"/>
      <c r="H1" s="343"/>
      <c r="I1" s="344"/>
      <c r="J1" s="345"/>
      <c r="K1" s="345"/>
      <c r="L1" s="345"/>
      <c r="M1" s="345"/>
      <c r="N1" s="345"/>
      <c r="O1" s="345"/>
      <c r="P1" s="345"/>
      <c r="Q1" s="345"/>
      <c r="R1" s="345"/>
      <c r="S1" s="345"/>
      <c r="T1" s="345"/>
      <c r="U1" s="345"/>
      <c r="V1" s="345"/>
      <c r="W1" s="345"/>
    </row>
    <row r="2" spans="1:23" ht="18" customHeight="1">
      <c r="A2" s="74" t="str">
        <f>Cover!B3</f>
        <v>Specification No.: CC/NT/G-SPARE/DOM/A06/23/01547</v>
      </c>
      <c r="B2" s="74"/>
      <c r="C2" s="75"/>
      <c r="D2" s="76"/>
      <c r="E2" s="76"/>
      <c r="F2" s="76"/>
      <c r="G2" s="78" t="s">
        <v>129</v>
      </c>
    </row>
    <row r="3" spans="1:23" ht="18" customHeight="1">
      <c r="A3" s="145"/>
      <c r="B3" s="145"/>
      <c r="C3" s="146"/>
      <c r="D3" s="147"/>
      <c r="E3" s="147"/>
      <c r="F3" s="147"/>
      <c r="G3" s="148"/>
    </row>
    <row r="4" spans="1:23" ht="18.95" customHeight="1">
      <c r="A4" s="654" t="s">
        <v>123</v>
      </c>
      <c r="B4" s="654"/>
      <c r="C4" s="654"/>
      <c r="D4" s="654"/>
      <c r="E4" s="654"/>
      <c r="F4" s="654"/>
      <c r="G4" s="654"/>
    </row>
    <row r="5" spans="1:23" ht="21" customHeight="1">
      <c r="A5" s="149" t="s">
        <v>216</v>
      </c>
      <c r="B5" s="149"/>
      <c r="C5" s="140"/>
      <c r="D5" s="140"/>
      <c r="E5" s="140"/>
      <c r="F5" s="140"/>
      <c r="G5" s="140"/>
    </row>
    <row r="6" spans="1:23" ht="21" customHeight="1">
      <c r="A6" s="150" t="s">
        <v>218</v>
      </c>
      <c r="B6" s="150"/>
      <c r="C6" s="140"/>
      <c r="D6" s="140"/>
      <c r="E6" s="140"/>
      <c r="F6" s="140"/>
      <c r="G6" s="140"/>
    </row>
    <row r="7" spans="1:23" ht="21" customHeight="1">
      <c r="A7" s="150" t="s">
        <v>220</v>
      </c>
      <c r="B7" s="150"/>
      <c r="C7" s="140"/>
      <c r="D7" s="140"/>
      <c r="E7" s="140"/>
      <c r="F7" s="140"/>
      <c r="G7" s="140"/>
    </row>
    <row r="8" spans="1:23" ht="21" customHeight="1">
      <c r="A8" s="150" t="s">
        <v>221</v>
      </c>
      <c r="B8" s="150"/>
      <c r="C8" s="140"/>
      <c r="D8" s="140"/>
      <c r="E8" s="140"/>
      <c r="F8" s="140"/>
      <c r="G8" s="140"/>
    </row>
    <row r="9" spans="1:23" ht="21" customHeight="1">
      <c r="A9" s="150" t="s">
        <v>222</v>
      </c>
      <c r="B9" s="150"/>
      <c r="C9" s="140"/>
      <c r="D9" s="140"/>
      <c r="E9" s="140"/>
      <c r="F9" s="140"/>
      <c r="G9" s="140"/>
    </row>
    <row r="10" spans="1:23" ht="21" customHeight="1">
      <c r="A10" s="150" t="s">
        <v>223</v>
      </c>
      <c r="B10" s="150"/>
      <c r="C10" s="140"/>
      <c r="D10" s="140"/>
      <c r="E10" s="140"/>
      <c r="F10" s="140"/>
      <c r="G10" s="140"/>
    </row>
    <row r="11" spans="1:23" ht="21" customHeight="1">
      <c r="A11" s="140"/>
      <c r="B11" s="140"/>
      <c r="C11" s="140"/>
      <c r="D11" s="140"/>
      <c r="E11" s="140"/>
      <c r="F11" s="140"/>
      <c r="G11" s="140"/>
    </row>
    <row r="12" spans="1:23" ht="49.5" customHeight="1">
      <c r="A12" s="481" t="s">
        <v>124</v>
      </c>
      <c r="B12" s="481"/>
      <c r="C12" s="749" t="str">
        <f>Cover!$B$2</f>
        <v>Line Trap Package LT- 01 associated with Bulk Procurement of Substation Equipment</v>
      </c>
      <c r="D12" s="749"/>
      <c r="E12" s="749"/>
      <c r="F12" s="749"/>
      <c r="G12" s="749"/>
    </row>
    <row r="13" spans="1:23" ht="21" customHeight="1">
      <c r="A13" s="151" t="s">
        <v>122</v>
      </c>
      <c r="B13" s="151"/>
      <c r="C13" s="152"/>
      <c r="D13" s="151"/>
      <c r="E13" s="151"/>
      <c r="F13" s="151"/>
      <c r="G13" s="151"/>
    </row>
    <row r="14" spans="1:23" ht="55.5" customHeight="1">
      <c r="A14" s="750" t="s">
        <v>125</v>
      </c>
      <c r="B14" s="750"/>
      <c r="C14" s="750"/>
      <c r="D14" s="750"/>
      <c r="E14" s="750"/>
      <c r="F14" s="750"/>
      <c r="G14" s="750"/>
      <c r="J14" s="751" t="s">
        <v>330</v>
      </c>
      <c r="K14" s="751"/>
      <c r="L14" s="751"/>
      <c r="M14" s="751"/>
      <c r="N14" s="359" t="s">
        <v>331</v>
      </c>
    </row>
    <row r="15" spans="1:23" ht="60.75" customHeight="1">
      <c r="B15" s="159">
        <v>1</v>
      </c>
      <c r="C15" s="725" t="s">
        <v>327</v>
      </c>
      <c r="D15" s="726"/>
      <c r="E15" s="726"/>
      <c r="F15" s="727"/>
      <c r="G15" s="353"/>
      <c r="I15" s="474">
        <f>'Sch-1'!O24+'Sch-2'!K22+'Sch-6'!J21</f>
        <v>0</v>
      </c>
      <c r="J15" s="379">
        <f>IF(I15=0,0,G15/I15)</f>
        <v>0</v>
      </c>
    </row>
    <row r="16" spans="1:23" ht="57.75" customHeight="1">
      <c r="B16" s="159">
        <v>2</v>
      </c>
      <c r="C16" s="725" t="s">
        <v>328</v>
      </c>
      <c r="D16" s="726"/>
      <c r="E16" s="726"/>
      <c r="F16" s="727"/>
      <c r="G16" s="165"/>
      <c r="I16" s="355">
        <f>'Sch-1'!O24+'Sch-2'!K22+'Sch-6'!J21</f>
        <v>0</v>
      </c>
      <c r="J16" s="357">
        <f>G16</f>
        <v>0</v>
      </c>
    </row>
    <row r="17" spans="1:23" s="142" customFormat="1" ht="54.95" customHeight="1">
      <c r="B17" s="160">
        <v>3</v>
      </c>
      <c r="C17" s="728" t="s">
        <v>148</v>
      </c>
      <c r="D17" s="729"/>
      <c r="E17" s="729"/>
      <c r="F17" s="730"/>
      <c r="G17" s="163"/>
      <c r="H17" s="346"/>
      <c r="I17" s="346"/>
      <c r="J17" s="349"/>
      <c r="K17" s="349"/>
      <c r="L17" s="349"/>
      <c r="M17" s="349"/>
      <c r="N17" s="349"/>
      <c r="O17" s="349"/>
      <c r="P17" s="349"/>
      <c r="Q17" s="349"/>
      <c r="R17" s="349"/>
      <c r="S17" s="349"/>
      <c r="T17" s="349"/>
      <c r="U17" s="349"/>
      <c r="V17" s="349"/>
      <c r="W17" s="349"/>
    </row>
    <row r="18" spans="1:23" s="142" customFormat="1" ht="21" customHeight="1">
      <c r="B18" s="157"/>
      <c r="C18" s="375" t="s">
        <v>460</v>
      </c>
      <c r="D18" s="155"/>
      <c r="E18" s="164"/>
      <c r="F18" s="197" t="s">
        <v>180</v>
      </c>
      <c r="G18" s="354"/>
      <c r="H18" s="346"/>
      <c r="I18" s="356">
        <f>'Sch-1'!O24</f>
        <v>0</v>
      </c>
      <c r="J18" s="377">
        <f>IF(I18=0,0,G18/I18)</f>
        <v>0</v>
      </c>
      <c r="K18" s="349"/>
      <c r="L18" s="349"/>
      <c r="M18" s="349"/>
      <c r="N18" s="375" t="s">
        <v>340</v>
      </c>
      <c r="O18" s="495">
        <f>J15+J16+J18+J24</f>
        <v>0</v>
      </c>
      <c r="P18" s="349"/>
      <c r="Q18" s="349"/>
      <c r="R18" s="349"/>
      <c r="S18" s="349"/>
      <c r="T18" s="349"/>
      <c r="U18" s="349"/>
      <c r="V18" s="349"/>
      <c r="W18" s="349"/>
    </row>
    <row r="19" spans="1:23" s="142" customFormat="1" ht="21" hidden="1" customHeight="1">
      <c r="B19" s="157"/>
      <c r="C19" s="195" t="s">
        <v>140</v>
      </c>
      <c r="D19" s="155"/>
      <c r="E19" s="164"/>
      <c r="F19" s="197" t="s">
        <v>180</v>
      </c>
      <c r="G19" s="354"/>
      <c r="H19" s="346"/>
      <c r="I19" s="356" t="e">
        <f>'Sch-1'!#REF!</f>
        <v>#REF!</v>
      </c>
      <c r="J19" s="377" t="e">
        <f>IF(I19=0,0,G19/I19)</f>
        <v>#REF!</v>
      </c>
      <c r="K19" s="349"/>
      <c r="L19" s="349"/>
      <c r="M19" s="349"/>
      <c r="N19" s="375" t="s">
        <v>341</v>
      </c>
      <c r="O19" s="495" t="e">
        <f>J15+J16+J19+J25</f>
        <v>#REF!</v>
      </c>
      <c r="P19" s="349"/>
      <c r="Q19" s="349"/>
      <c r="R19" s="349"/>
      <c r="S19" s="349"/>
      <c r="T19" s="349"/>
      <c r="U19" s="349"/>
      <c r="V19" s="349"/>
      <c r="W19" s="349"/>
    </row>
    <row r="20" spans="1:23" s="142" customFormat="1" ht="21" customHeight="1">
      <c r="B20" s="157"/>
      <c r="C20" s="501" t="s">
        <v>467</v>
      </c>
      <c r="D20" s="155"/>
      <c r="E20" s="164"/>
      <c r="F20" s="197" t="s">
        <v>180</v>
      </c>
      <c r="G20" s="354"/>
      <c r="H20" s="346"/>
      <c r="I20" s="356">
        <f>'Sch-2'!K22</f>
        <v>0</v>
      </c>
      <c r="J20" s="377">
        <f>IF(I20=0,0,G20/I20)</f>
        <v>0</v>
      </c>
      <c r="K20" s="349"/>
      <c r="L20" s="349"/>
      <c r="M20" s="349"/>
      <c r="N20" s="195" t="s">
        <v>126</v>
      </c>
      <c r="O20" s="495">
        <f>J15+J16+J20+J26</f>
        <v>0</v>
      </c>
      <c r="P20" s="349"/>
      <c r="Q20" s="349"/>
      <c r="R20" s="349"/>
      <c r="S20" s="349"/>
      <c r="T20" s="349"/>
      <c r="U20" s="349"/>
      <c r="V20" s="349"/>
      <c r="W20" s="349"/>
    </row>
    <row r="21" spans="1:23" s="142" customFormat="1" ht="21" hidden="1" customHeight="1">
      <c r="B21" s="157"/>
      <c r="C21" s="195"/>
      <c r="D21" s="155"/>
      <c r="E21" s="164"/>
      <c r="F21" s="197"/>
      <c r="G21" s="354"/>
      <c r="H21" s="346"/>
      <c r="I21" s="346"/>
      <c r="J21" s="377">
        <f>IF(I21=0,0,G21/I21)</f>
        <v>0</v>
      </c>
      <c r="K21" s="349"/>
      <c r="L21" s="349"/>
      <c r="M21" s="349"/>
      <c r="N21" s="195" t="s">
        <v>127</v>
      </c>
      <c r="O21" s="495"/>
      <c r="P21" s="349"/>
      <c r="Q21" s="349"/>
      <c r="R21" s="349"/>
      <c r="S21" s="349"/>
      <c r="T21" s="349"/>
      <c r="U21" s="349"/>
      <c r="V21" s="349"/>
      <c r="W21" s="349"/>
    </row>
    <row r="22" spans="1:23" s="142" customFormat="1" ht="21" customHeight="1">
      <c r="B22" s="158"/>
      <c r="C22" s="342" t="s">
        <v>329</v>
      </c>
      <c r="D22" s="156"/>
      <c r="E22" s="164"/>
      <c r="F22" s="198" t="s">
        <v>180</v>
      </c>
      <c r="G22" s="163"/>
      <c r="H22" s="346"/>
      <c r="I22" s="356">
        <f>'Sch-6'!J21</f>
        <v>0</v>
      </c>
      <c r="J22" s="377">
        <f>IF(I22=0,0,G22/I22)</f>
        <v>0</v>
      </c>
      <c r="K22" s="349"/>
      <c r="L22" s="349"/>
      <c r="M22" s="349"/>
      <c r="N22" s="342" t="s">
        <v>329</v>
      </c>
      <c r="O22" s="495">
        <f>J15+J16+J22+J28</f>
        <v>0</v>
      </c>
      <c r="P22" s="349"/>
      <c r="Q22" s="349"/>
      <c r="R22" s="349"/>
      <c r="S22" s="349"/>
      <c r="T22" s="349"/>
      <c r="U22" s="349"/>
      <c r="V22" s="349"/>
      <c r="W22" s="349"/>
    </row>
    <row r="23" spans="1:23" s="142" customFormat="1" ht="54.95" customHeight="1">
      <c r="B23" s="160">
        <v>4</v>
      </c>
      <c r="C23" s="731" t="s">
        <v>149</v>
      </c>
      <c r="D23" s="732"/>
      <c r="E23" s="732"/>
      <c r="F23" s="733"/>
      <c r="G23" s="163"/>
      <c r="H23" s="346"/>
      <c r="I23" s="346"/>
      <c r="J23" s="349"/>
      <c r="K23" s="349"/>
      <c r="L23" s="349"/>
      <c r="M23" s="349"/>
      <c r="N23" s="349"/>
      <c r="O23" s="349"/>
      <c r="P23" s="349"/>
      <c r="Q23" s="349"/>
      <c r="R23" s="349"/>
      <c r="S23" s="349"/>
      <c r="T23" s="349"/>
      <c r="U23" s="349"/>
      <c r="V23" s="349"/>
      <c r="W23" s="349"/>
    </row>
    <row r="24" spans="1:23" s="142" customFormat="1" ht="21" customHeight="1">
      <c r="A24" s="141"/>
      <c r="B24" s="157"/>
      <c r="C24" s="375" t="s">
        <v>462</v>
      </c>
      <c r="D24" s="155"/>
      <c r="E24" s="196"/>
      <c r="F24" s="197" t="s">
        <v>181</v>
      </c>
      <c r="G24" s="203"/>
      <c r="H24" s="346"/>
      <c r="I24" s="356">
        <f>'Sch-1'!O24</f>
        <v>0</v>
      </c>
      <c r="J24" s="358">
        <f>G24</f>
        <v>0</v>
      </c>
      <c r="K24" s="349"/>
      <c r="L24" s="349"/>
      <c r="M24" s="349"/>
      <c r="N24" s="349"/>
      <c r="O24" s="349"/>
      <c r="P24" s="349"/>
      <c r="Q24" s="349"/>
      <c r="R24" s="349"/>
      <c r="S24" s="349"/>
      <c r="T24" s="349"/>
      <c r="U24" s="349"/>
      <c r="V24" s="349"/>
      <c r="W24" s="349"/>
    </row>
    <row r="25" spans="1:23" s="142" customFormat="1" ht="21" hidden="1" customHeight="1">
      <c r="A25" s="141"/>
      <c r="B25" s="157"/>
      <c r="C25" s="195" t="s">
        <v>140</v>
      </c>
      <c r="D25" s="155"/>
      <c r="E25" s="196"/>
      <c r="F25" s="197" t="s">
        <v>181</v>
      </c>
      <c r="G25" s="203"/>
      <c r="H25" s="346"/>
      <c r="I25" s="356" t="e">
        <f>'Sch-1'!#REF!</f>
        <v>#REF!</v>
      </c>
      <c r="J25" s="358">
        <f>G25</f>
        <v>0</v>
      </c>
      <c r="K25" s="349"/>
      <c r="L25" s="349"/>
      <c r="M25" s="349"/>
      <c r="N25" s="349"/>
      <c r="O25" s="349"/>
      <c r="P25" s="349"/>
      <c r="Q25" s="349"/>
      <c r="R25" s="349"/>
      <c r="S25" s="349"/>
      <c r="T25" s="349"/>
      <c r="U25" s="349"/>
      <c r="V25" s="349"/>
      <c r="W25" s="349"/>
    </row>
    <row r="26" spans="1:23" s="142" customFormat="1" ht="21" customHeight="1">
      <c r="A26" s="141"/>
      <c r="B26" s="157"/>
      <c r="C26" s="501" t="s">
        <v>468</v>
      </c>
      <c r="D26" s="155"/>
      <c r="E26" s="196"/>
      <c r="F26" s="197" t="s">
        <v>181</v>
      </c>
      <c r="G26" s="203"/>
      <c r="H26" s="346"/>
      <c r="I26" s="356">
        <f>'Sch-2'!K22</f>
        <v>0</v>
      </c>
      <c r="J26" s="358">
        <f>G26</f>
        <v>0</v>
      </c>
      <c r="K26" s="349"/>
      <c r="L26" s="349"/>
      <c r="M26" s="349"/>
      <c r="N26" s="349"/>
      <c r="O26" s="349"/>
      <c r="P26" s="349"/>
      <c r="Q26" s="349"/>
      <c r="R26" s="349"/>
      <c r="S26" s="349"/>
      <c r="T26" s="349"/>
      <c r="U26" s="349"/>
      <c r="V26" s="349"/>
      <c r="W26" s="349"/>
    </row>
    <row r="27" spans="1:23" s="142" customFormat="1" ht="21" hidden="1" customHeight="1">
      <c r="A27" s="141"/>
      <c r="B27" s="157"/>
      <c r="C27" s="195" t="s">
        <v>127</v>
      </c>
      <c r="D27" s="155"/>
      <c r="E27" s="196"/>
      <c r="F27" s="197" t="s">
        <v>181</v>
      </c>
      <c r="G27" s="203"/>
      <c r="H27" s="346"/>
      <c r="I27" s="346"/>
      <c r="J27" s="358">
        <f>G27</f>
        <v>0</v>
      </c>
      <c r="K27" s="349"/>
      <c r="L27" s="349"/>
      <c r="M27" s="349"/>
      <c r="N27" s="349"/>
      <c r="O27" s="349"/>
      <c r="P27" s="349"/>
      <c r="Q27" s="349"/>
      <c r="R27" s="349"/>
      <c r="S27" s="349"/>
      <c r="T27" s="349"/>
      <c r="U27" s="349"/>
      <c r="V27" s="349"/>
      <c r="W27" s="349"/>
    </row>
    <row r="28" spans="1:23" s="142" customFormat="1" ht="21" customHeight="1">
      <c r="A28" s="141"/>
      <c r="B28" s="158"/>
      <c r="C28" s="342" t="s">
        <v>329</v>
      </c>
      <c r="D28" s="156"/>
      <c r="E28" s="199"/>
      <c r="F28" s="198" t="s">
        <v>181</v>
      </c>
      <c r="G28" s="163"/>
      <c r="H28" s="346"/>
      <c r="I28" s="356">
        <f>'Sch-6'!J21</f>
        <v>0</v>
      </c>
      <c r="J28" s="358">
        <f>G28</f>
        <v>0</v>
      </c>
      <c r="K28" s="349"/>
      <c r="L28" s="349"/>
      <c r="M28" s="349"/>
      <c r="N28" s="349"/>
      <c r="O28" s="349"/>
      <c r="P28" s="349"/>
      <c r="Q28" s="349"/>
      <c r="R28" s="349"/>
      <c r="S28" s="349"/>
      <c r="T28" s="349"/>
      <c r="U28" s="349"/>
      <c r="V28" s="349"/>
      <c r="W28" s="349"/>
    </row>
    <row r="29" spans="1:23" s="142" customFormat="1" ht="83.25" hidden="1" customHeight="1">
      <c r="A29" s="141"/>
      <c r="B29" s="158">
        <v>5</v>
      </c>
      <c r="C29" s="736" t="s">
        <v>419</v>
      </c>
      <c r="D29" s="737"/>
      <c r="E29" s="737"/>
      <c r="F29" s="738"/>
      <c r="G29" s="478"/>
      <c r="H29" s="346"/>
      <c r="I29" s="356"/>
      <c r="J29" s="358"/>
      <c r="K29" s="349"/>
      <c r="L29" s="349"/>
      <c r="M29" s="349"/>
      <c r="N29" s="349"/>
      <c r="O29" s="349"/>
      <c r="P29" s="349"/>
      <c r="Q29" s="349"/>
      <c r="R29" s="349"/>
      <c r="S29" s="349"/>
      <c r="T29" s="349"/>
      <c r="U29" s="349"/>
      <c r="V29" s="349"/>
      <c r="W29" s="349"/>
    </row>
    <row r="30" spans="1:23" s="142" customFormat="1" ht="87.75" hidden="1" customHeight="1">
      <c r="A30" s="141"/>
      <c r="B30" s="158">
        <v>6</v>
      </c>
      <c r="C30" s="736" t="s">
        <v>420</v>
      </c>
      <c r="D30" s="737"/>
      <c r="E30" s="737"/>
      <c r="F30" s="738"/>
      <c r="G30" s="478"/>
      <c r="H30" s="346"/>
      <c r="I30" s="356"/>
      <c r="J30" s="358"/>
      <c r="K30" s="349"/>
      <c r="L30" s="349"/>
      <c r="M30" s="349"/>
      <c r="N30" s="349"/>
      <c r="O30" s="349"/>
      <c r="P30" s="349"/>
      <c r="Q30" s="349"/>
      <c r="R30" s="349"/>
      <c r="S30" s="349"/>
      <c r="T30" s="349"/>
      <c r="U30" s="349"/>
      <c r="V30" s="349"/>
      <c r="W30" s="349"/>
    </row>
    <row r="31" spans="1:23" s="142" customFormat="1" ht="69.75" hidden="1" customHeight="1">
      <c r="A31" s="141"/>
      <c r="B31" s="739" t="s">
        <v>421</v>
      </c>
      <c r="C31" s="740"/>
      <c r="D31" s="740"/>
      <c r="E31" s="740"/>
      <c r="F31" s="740"/>
      <c r="G31" s="741"/>
      <c r="H31" s="346"/>
      <c r="I31" s="356" t="e">
        <f>'Sch-1'!O24+'Sch-2'!K22+'Sch-6'!#REF!</f>
        <v>#REF!</v>
      </c>
      <c r="J31" s="377" t="e">
        <f>IF(I31=0,0,G31/I31)</f>
        <v>#REF!</v>
      </c>
      <c r="K31" s="349"/>
      <c r="L31" s="349"/>
      <c r="M31" s="349"/>
      <c r="N31" s="349"/>
      <c r="O31" s="349"/>
      <c r="P31" s="349"/>
      <c r="Q31" s="349"/>
      <c r="R31" s="349"/>
      <c r="S31" s="349"/>
      <c r="T31" s="349"/>
      <c r="U31" s="349"/>
      <c r="V31" s="349"/>
      <c r="W31" s="349"/>
    </row>
    <row r="32" spans="1:23" s="142" customFormat="1" ht="24.75" hidden="1" customHeight="1">
      <c r="A32" s="141"/>
      <c r="B32" s="469">
        <v>5</v>
      </c>
      <c r="C32" s="742" t="s">
        <v>409</v>
      </c>
      <c r="D32" s="743"/>
      <c r="E32" s="743"/>
      <c r="F32" s="743"/>
      <c r="G32" s="744"/>
      <c r="H32" s="346"/>
      <c r="I32" s="356"/>
      <c r="J32" s="377"/>
      <c r="K32" s="349"/>
      <c r="L32" s="349"/>
      <c r="M32" s="349"/>
      <c r="N32" s="349"/>
      <c r="O32" s="349"/>
      <c r="P32" s="349"/>
      <c r="Q32" s="349"/>
      <c r="R32" s="349"/>
      <c r="S32" s="349"/>
      <c r="T32" s="349"/>
      <c r="U32" s="349"/>
      <c r="V32" s="349"/>
      <c r="W32" s="349"/>
    </row>
    <row r="33" spans="1:23" s="142" customFormat="1" ht="61.5" hidden="1" customHeight="1">
      <c r="A33" s="141"/>
      <c r="B33" s="745"/>
      <c r="C33" s="746"/>
      <c r="D33" s="746"/>
      <c r="E33" s="746"/>
      <c r="F33" s="746"/>
      <c r="G33" s="747"/>
      <c r="H33" s="346"/>
      <c r="I33" s="356" t="e">
        <f>'Sch-1'!O24+'Sch-2'!K22+'Sch-6'!#REF!</f>
        <v>#REF!</v>
      </c>
      <c r="J33" s="358">
        <f>G33</f>
        <v>0</v>
      </c>
      <c r="K33" s="349"/>
      <c r="L33" s="349"/>
      <c r="M33" s="349"/>
      <c r="N33" s="349"/>
      <c r="O33" s="349"/>
      <c r="P33" s="349"/>
      <c r="Q33" s="349"/>
      <c r="R33" s="349"/>
      <c r="S33" s="349"/>
      <c r="T33" s="349"/>
      <c r="U33" s="349"/>
      <c r="V33" s="349"/>
      <c r="W33" s="349"/>
    </row>
    <row r="34" spans="1:23" s="142" customFormat="1" ht="48.75" customHeight="1">
      <c r="A34" s="141"/>
      <c r="B34" s="734"/>
      <c r="C34" s="735"/>
      <c r="D34" s="735"/>
      <c r="E34" s="735"/>
      <c r="F34" s="735"/>
      <c r="G34" s="735"/>
      <c r="H34" s="346"/>
      <c r="I34" s="346"/>
      <c r="J34" s="349"/>
      <c r="K34" s="349"/>
      <c r="L34" s="349"/>
      <c r="M34" s="349"/>
      <c r="N34" s="349"/>
      <c r="O34" s="349"/>
      <c r="P34" s="349"/>
      <c r="Q34" s="349"/>
      <c r="R34" s="349"/>
      <c r="S34" s="349"/>
      <c r="T34" s="349"/>
      <c r="U34" s="349"/>
      <c r="V34" s="349"/>
      <c r="W34" s="349"/>
    </row>
    <row r="35" spans="1:23" s="142" customFormat="1" ht="33" customHeight="1">
      <c r="A35" s="144" t="s">
        <v>128</v>
      </c>
      <c r="B35" s="161"/>
      <c r="C35" s="154"/>
      <c r="E35" s="162"/>
      <c r="F35" s="162"/>
      <c r="G35" s="143"/>
      <c r="H35" s="346"/>
      <c r="I35" s="346"/>
      <c r="J35" s="349"/>
      <c r="K35" s="349"/>
      <c r="L35" s="349"/>
      <c r="M35" s="349"/>
      <c r="N35" s="349"/>
      <c r="O35" s="349"/>
      <c r="P35" s="349"/>
      <c r="Q35" s="349"/>
      <c r="R35" s="349"/>
      <c r="S35" s="349"/>
      <c r="T35" s="349"/>
      <c r="U35" s="349"/>
      <c r="V35" s="349"/>
      <c r="W35" s="349"/>
    </row>
    <row r="36" spans="1:23" s="142" customFormat="1" ht="33" customHeight="1">
      <c r="A36" s="24" t="s">
        <v>281</v>
      </c>
      <c r="B36" s="161"/>
      <c r="C36" s="154"/>
      <c r="E36" s="162"/>
      <c r="F36" s="162"/>
      <c r="G36" s="143"/>
      <c r="H36" s="346"/>
      <c r="I36" s="346"/>
      <c r="J36" s="349"/>
      <c r="K36" s="349"/>
      <c r="L36" s="349"/>
      <c r="M36" s="349"/>
      <c r="N36" s="349"/>
      <c r="O36" s="349"/>
      <c r="P36" s="349"/>
      <c r="Q36" s="349"/>
      <c r="R36" s="349"/>
      <c r="S36" s="349"/>
      <c r="T36" s="349"/>
      <c r="U36" s="349"/>
      <c r="V36" s="349"/>
      <c r="W36" s="349"/>
    </row>
    <row r="37" spans="1:23" s="142" customFormat="1" ht="33" customHeight="1">
      <c r="B37" s="24"/>
      <c r="D37" s="73"/>
      <c r="E37" s="80"/>
      <c r="F37" s="80"/>
      <c r="G37" s="80"/>
      <c r="H37" s="350"/>
      <c r="I37" s="346"/>
      <c r="J37" s="349"/>
      <c r="K37" s="349"/>
      <c r="L37" s="349"/>
      <c r="M37" s="349"/>
      <c r="N37" s="349"/>
      <c r="O37" s="349"/>
      <c r="P37" s="349"/>
      <c r="Q37" s="349"/>
      <c r="R37" s="349"/>
      <c r="S37" s="349"/>
      <c r="T37" s="349"/>
      <c r="U37" s="349"/>
      <c r="V37" s="349"/>
      <c r="W37" s="349"/>
    </row>
    <row r="38" spans="1:23" ht="33" customHeight="1">
      <c r="A38" s="106"/>
      <c r="B38" s="106"/>
      <c r="C38" s="115"/>
      <c r="D38" s="80"/>
      <c r="E38" s="24"/>
      <c r="F38" s="24"/>
      <c r="G38" s="87" t="s">
        <v>282</v>
      </c>
      <c r="H38" s="348"/>
    </row>
    <row r="39" spans="1:23" ht="33" customHeight="1">
      <c r="A39" s="106"/>
      <c r="B39" s="106"/>
      <c r="C39" s="115"/>
      <c r="D39" s="80"/>
      <c r="E39" s="24"/>
      <c r="F39" s="24"/>
      <c r="G39" s="87" t="str">
        <f>"For and on behalf of " &amp; 'Sch-1'!C8</f>
        <v>For and on behalf of 0</v>
      </c>
      <c r="H39" s="348"/>
    </row>
    <row r="40" spans="1:23" ht="33" customHeight="1">
      <c r="A40" s="104"/>
      <c r="B40" s="104"/>
      <c r="C40" s="104"/>
      <c r="D40" s="119"/>
      <c r="E40" s="111"/>
      <c r="F40" s="111"/>
      <c r="G40" s="79"/>
      <c r="H40" s="351"/>
    </row>
    <row r="41" spans="1:23" ht="33" customHeight="1">
      <c r="A41" s="138" t="s">
        <v>120</v>
      </c>
      <c r="B41" s="138"/>
      <c r="C41" s="489">
        <f>'Sch-1'!B32</f>
        <v>0</v>
      </c>
      <c r="D41" s="119"/>
      <c r="E41" s="111" t="s">
        <v>283</v>
      </c>
      <c r="F41" s="724" t="str">
        <f>'Sch-1'!O32</f>
        <v/>
      </c>
      <c r="G41" s="724"/>
      <c r="H41" s="348"/>
    </row>
    <row r="42" spans="1:23" ht="33" customHeight="1">
      <c r="A42" s="138" t="s">
        <v>121</v>
      </c>
      <c r="B42" s="138"/>
      <c r="C42" s="120">
        <f>'Sch-1'!B33</f>
        <v>0</v>
      </c>
      <c r="D42" s="121"/>
      <c r="E42" s="111" t="s">
        <v>284</v>
      </c>
      <c r="F42" s="724" t="str">
        <f>'Sch-1'!O33</f>
        <v/>
      </c>
      <c r="G42" s="724"/>
      <c r="H42" s="348"/>
    </row>
    <row r="43" spans="1:23" ht="33" customHeight="1">
      <c r="A43" s="106"/>
      <c r="B43" s="106"/>
      <c r="C43" s="106"/>
      <c r="D43" s="106"/>
      <c r="E43" s="111"/>
      <c r="F43" s="111"/>
      <c r="G43" s="467"/>
      <c r="H43" s="352"/>
    </row>
  </sheetData>
  <sheetProtection algorithmName="SHA-512" hashValue="mhY8bm7y4ARQwoIPr6QDAqmE3e7MkEOV5BTTEoVzDYmRt4f2sKXfCUJHUqyJKrVV0qxIsqIL5LqBqnhPKcloSQ==" saltValue="t2Goq/APQBa9qUs5sJO1NA==" spinCount="100000" sheet="1" formatColumns="0" formatRows="0" selectLockedCells="1"/>
  <customSheetViews>
    <customSheetView guid="{67DAC4F5-B0CD-4242-94AE-DECE879F9E60}" showPageBreaks="1" showGridLines="0" zeroValues="0" printArea="1" hiddenRows="1" hiddenColumns="1" view="pageBreakPreview" topLeftCell="A2">
      <selection activeCell="G15" sqref="G15"/>
      <pageMargins left="0.72" right="0.49" top="0.62" bottom="0.52" header="0.32" footer="0.27"/>
      <pageSetup scale="67" orientation="portrait" r:id="rId1"/>
      <headerFooter alignWithMargins="0">
        <oddFooter>&amp;R&amp;"Book Antiqua,Bold"&amp;10Letter of Discount  / Page &amp;P of &amp;N</oddFooter>
      </headerFooter>
    </customSheetView>
    <customSheetView guid="{FDA41E71-B59F-44DB-BB8A-A1DD5D6D0883}" showPageBreaks="1" showGridLines="0" zeroValues="0" printArea="1" hiddenRows="1" hiddenColumns="1" view="pageBreakPreview" topLeftCell="A12">
      <selection activeCell="G15" sqref="G15"/>
      <pageMargins left="0.72" right="0.49" top="0.62" bottom="0.52" header="0.32" footer="0.27"/>
      <pageSetup scale="67" orientation="portrait" r:id="rId2"/>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3"/>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4"/>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5"/>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6"/>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7"/>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8"/>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9"/>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0"/>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1"/>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3"/>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9"/>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0">
      <selection activeCell="G24" sqref="G24:G26"/>
      <pageMargins left="0.72" right="0.49" top="0.62" bottom="0.52" header="0.32" footer="0.27"/>
      <pageSetup scale="77" orientation="portrait" r:id="rId22"/>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3"/>
      <headerFooter alignWithMargins="0">
        <oddFooter>&amp;R&amp;"Book Antiqua,Bold"&amp;10Letter of Discount  / Page &amp;P of &amp;N</oddFooter>
      </headerFooter>
    </customSheetView>
    <customSheetView guid="{67F8AC65-9004-4C39-99EC-09D7FA92FA89}" showPageBreaks="1" showGridLines="0" zeroValues="0" printArea="1" hiddenRows="1" hiddenColumns="1" view="pageBreakPreview" topLeftCell="A12">
      <selection activeCell="G15" sqref="G15"/>
      <pageMargins left="0.72" right="0.49" top="0.62" bottom="0.52" header="0.32" footer="0.27"/>
      <pageSetup scale="67" orientation="portrait" r:id="rId24"/>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topLeftCell="A12">
      <selection activeCell="G15" sqref="G15"/>
      <pageMargins left="0.72" right="0.49" top="0.62" bottom="0.52" header="0.32" footer="0.27"/>
      <pageSetup scale="67" orientation="portrait" r:id="rId25"/>
      <headerFooter alignWithMargins="0">
        <oddFooter>&amp;R&amp;"Book Antiqua,Bold"&amp;10Letter of Discount  / Page &amp;P of &amp;N</oddFooter>
      </headerFooter>
    </customSheetView>
    <customSheetView guid="{3E4F762C-4A28-4D28-B79F-A3F1A75BC594}" showPageBreaks="1" showGridLines="0" zeroValues="0" printArea="1" hiddenRows="1" hiddenColumns="1" view="pageBreakPreview" topLeftCell="A2">
      <selection activeCell="G15" sqref="G15"/>
      <pageMargins left="0.72" right="0.49" top="0.62" bottom="0.52" header="0.32" footer="0.27"/>
      <pageSetup scale="67" orientation="portrait" r:id="rId26"/>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4" type="noConversion"/>
  <dataValidations count="2">
    <dataValidation type="decimal" allowBlank="1" showInputMessage="1" showErrorMessage="1" error="Enter in percent only." sqref="G24:G30" xr:uid="{00000000-0002-0000-0F00-000000000000}">
      <formula1>0</formula1>
      <formula2>1</formula2>
    </dataValidation>
    <dataValidation operator="greaterThanOrEqual" allowBlank="1" showInputMessage="1" showErrorMessage="1" error="Enter numeric figures only." sqref="G18:G22" xr:uid="{00000000-0002-0000-0F00-000001000000}"/>
  </dataValidations>
  <pageMargins left="0.72" right="0.49" top="0.62" bottom="0.52" header="0.32" footer="0.27"/>
  <pageSetup scale="67" orientation="portrait" r:id="rId27"/>
  <headerFooter alignWithMargins="0">
    <oddFooter>&amp;R&amp;"Book Antiqua,Bold"&amp;10Letter of Discount  /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52" t="s">
        <v>292</v>
      </c>
      <c r="B2" s="752"/>
      <c r="C2" s="752"/>
      <c r="D2" s="752"/>
      <c r="E2" s="73"/>
    </row>
    <row r="3" spans="1:6">
      <c r="A3" s="318"/>
      <c r="B3" s="319"/>
      <c r="C3" s="319"/>
      <c r="D3" s="319"/>
      <c r="E3" s="319"/>
    </row>
    <row r="4" spans="1:6" ht="30">
      <c r="A4" s="95" t="s">
        <v>293</v>
      </c>
      <c r="B4" s="320" t="s">
        <v>294</v>
      </c>
      <c r="C4" s="95" t="s">
        <v>295</v>
      </c>
      <c r="D4" s="95" t="s">
        <v>296</v>
      </c>
      <c r="E4" s="95" t="s">
        <v>297</v>
      </c>
    </row>
    <row r="5" spans="1:6" ht="18" customHeight="1">
      <c r="A5" s="321" t="s">
        <v>298</v>
      </c>
      <c r="B5" s="321" t="s">
        <v>299</v>
      </c>
      <c r="C5" s="321" t="s">
        <v>300</v>
      </c>
      <c r="D5" s="321" t="s">
        <v>301</v>
      </c>
      <c r="E5" s="321" t="s">
        <v>302</v>
      </c>
    </row>
    <row r="6" spans="1:6" ht="45" customHeight="1">
      <c r="A6" s="322">
        <v>1</v>
      </c>
      <c r="B6" s="323"/>
      <c r="C6" s="324"/>
      <c r="D6" s="325"/>
      <c r="E6" s="326">
        <f t="shared" ref="E6:E15" si="0">C6*D6</f>
        <v>0</v>
      </c>
    </row>
    <row r="7" spans="1:6" ht="45" customHeight="1">
      <c r="A7" s="322">
        <v>2</v>
      </c>
      <c r="B7" s="323"/>
      <c r="C7" s="324"/>
      <c r="D7" s="325"/>
      <c r="E7" s="326">
        <f t="shared" si="0"/>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303</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67DAC4F5-B0CD-4242-94AE-DECE879F9E60}"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4"/>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5"/>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6"/>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7"/>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9"/>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0"/>
      <headerFooter alignWithMargins="0"/>
    </customSheetView>
    <customSheetView guid="{9CA44E70-650F-49CD-967F-298619682CA2}" topLeftCell="A4">
      <selection activeCell="B6" sqref="B6"/>
      <pageMargins left="0.75" right="0.75" top="0.65" bottom="1" header="0.5" footer="0.5"/>
      <pageSetup orientation="portrait" r:id="rId11"/>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3"/>
      <headerFooter alignWithMargins="0"/>
    </customSheetView>
    <customSheetView guid="{58D82F59-8CF6-455F-B9F4-081499FDF243}" scale="70">
      <selection activeCell="C6" sqref="C6:D6"/>
      <pageMargins left="0.75" right="0.75" top="0.65" bottom="1" header="0.5" footer="0.5"/>
      <pageSetup orientation="portrait" r:id="rId14"/>
      <headerFooter alignWithMargins="0"/>
    </customSheetView>
    <customSheetView guid="{696D9240-6693-44E8-B9A4-2BFADD101EE2}" scale="70">
      <selection activeCell="C6" sqref="C6:D6"/>
      <pageMargins left="0.75" right="0.75" top="0.65" bottom="1" header="0.5" footer="0.5"/>
      <pageSetup orientation="portrait" r:id="rId15"/>
      <headerFooter alignWithMargins="0"/>
    </customSheetView>
    <customSheetView guid="{B0EE7D76-5806-4718-BDAD-3A3EA691E5E4}" scale="70">
      <selection activeCell="C6" sqref="C6:D6"/>
      <pageMargins left="0.75" right="0.75" top="0.65" bottom="1" header="0.5" footer="0.5"/>
      <pageSetup orientation="portrait" r:id="rId16"/>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7"/>
      <headerFooter alignWithMargins="0"/>
    </customSheetView>
    <customSheetView guid="{9C0E3A54-A1E4-4406-967B-FE168F751196}" topLeftCell="A4">
      <selection activeCell="B6" sqref="B6"/>
      <pageMargins left="0.75" right="0.75" top="0.65" bottom="1" header="0.5" footer="0.5"/>
      <pageSetup orientation="portrait" r:id="rId18"/>
      <headerFooter alignWithMargins="0"/>
    </customSheetView>
    <customSheetView guid="{EF525F2E-18DE-47FD-A864-6F2A2CA91061}">
      <selection activeCell="B6" sqref="B6"/>
      <pageMargins left="0.75" right="0.75" top="0.65" bottom="1" header="0.5" footer="0.5"/>
      <pageSetup orientation="portrait" r:id="rId19"/>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5"/>
      <headerFooter alignWithMargins="0"/>
    </customSheetView>
    <customSheetView guid="{3E4F762C-4A28-4D28-B79F-A3F1A75BC594}"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2" type="noConversion"/>
  <pageMargins left="0.75" right="0.75" top="0.65" bottom="1" header="0.5" footer="0.5"/>
  <pageSetup orientation="portrait" r:id="rId27"/>
  <headerFooter alignWithMargins="0"/>
  <drawing r:id="rId2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29"/>
    <col min="2" max="2" width="26.875" style="91" customWidth="1"/>
    <col min="3" max="3" width="22.875" style="91" customWidth="1"/>
    <col min="4" max="5" width="15.625" style="91" customWidth="1"/>
    <col min="6" max="16384" width="9" style="73"/>
  </cols>
  <sheetData>
    <row r="1" spans="1:6">
      <c r="A1" s="318"/>
      <c r="B1" s="319"/>
      <c r="C1" s="319"/>
      <c r="D1" s="319"/>
      <c r="E1" s="319"/>
    </row>
    <row r="2" spans="1:6" ht="21.95" customHeight="1">
      <c r="A2" s="752" t="s">
        <v>304</v>
      </c>
      <c r="B2" s="752"/>
      <c r="C2" s="752"/>
      <c r="D2" s="753"/>
      <c r="E2"/>
    </row>
    <row r="3" spans="1:6">
      <c r="A3" s="318"/>
      <c r="B3" s="319"/>
      <c r="C3" s="319"/>
      <c r="D3" s="319"/>
      <c r="E3" s="319"/>
    </row>
    <row r="4" spans="1:6" ht="30">
      <c r="A4" s="95" t="s">
        <v>293</v>
      </c>
      <c r="B4" s="320" t="s">
        <v>294</v>
      </c>
      <c r="C4" s="95" t="s">
        <v>305</v>
      </c>
      <c r="D4" s="95" t="s">
        <v>306</v>
      </c>
      <c r="E4" s="95" t="s">
        <v>263</v>
      </c>
    </row>
    <row r="5" spans="1:6" ht="18" customHeight="1">
      <c r="A5" s="321" t="s">
        <v>298</v>
      </c>
      <c r="B5" s="321" t="s">
        <v>299</v>
      </c>
      <c r="C5" s="321" t="s">
        <v>300</v>
      </c>
      <c r="D5" s="321" t="s">
        <v>301</v>
      </c>
      <c r="E5" s="321" t="s">
        <v>302</v>
      </c>
    </row>
    <row r="6" spans="1:6" ht="45" customHeight="1">
      <c r="A6" s="322">
        <v>1</v>
      </c>
      <c r="B6" s="323"/>
      <c r="C6" s="324"/>
      <c r="D6" s="325"/>
      <c r="E6" s="326">
        <f>C6*D6</f>
        <v>0</v>
      </c>
    </row>
    <row r="7" spans="1:6" ht="45" customHeight="1">
      <c r="A7" s="322">
        <v>2</v>
      </c>
      <c r="B7" s="323"/>
      <c r="C7" s="324"/>
      <c r="D7" s="325"/>
      <c r="E7" s="326">
        <f t="shared" ref="E7:E15" si="0">C7*D7</f>
        <v>0</v>
      </c>
    </row>
    <row r="8" spans="1:6" ht="45" customHeight="1">
      <c r="A8" s="322">
        <v>3</v>
      </c>
      <c r="B8" s="323"/>
      <c r="C8" s="324"/>
      <c r="D8" s="325"/>
      <c r="E8" s="326">
        <f t="shared" si="0"/>
        <v>0</v>
      </c>
    </row>
    <row r="9" spans="1:6" ht="45" customHeight="1">
      <c r="A9" s="322">
        <v>4</v>
      </c>
      <c r="B9" s="323"/>
      <c r="C9" s="324"/>
      <c r="D9" s="325"/>
      <c r="E9" s="326">
        <f t="shared" si="0"/>
        <v>0</v>
      </c>
    </row>
    <row r="10" spans="1:6" ht="45" customHeight="1">
      <c r="A10" s="322">
        <v>5</v>
      </c>
      <c r="B10" s="323"/>
      <c r="C10" s="324"/>
      <c r="D10" s="325"/>
      <c r="E10" s="326">
        <f t="shared" si="0"/>
        <v>0</v>
      </c>
    </row>
    <row r="11" spans="1:6" ht="45" customHeight="1">
      <c r="A11" s="322">
        <v>6</v>
      </c>
      <c r="B11" s="323"/>
      <c r="C11" s="324"/>
      <c r="D11" s="325"/>
      <c r="E11" s="326">
        <f t="shared" si="0"/>
        <v>0</v>
      </c>
    </row>
    <row r="12" spans="1:6" ht="45" customHeight="1">
      <c r="A12" s="322">
        <v>7</v>
      </c>
      <c r="B12" s="323"/>
      <c r="C12" s="324"/>
      <c r="D12" s="325"/>
      <c r="E12" s="326">
        <f t="shared" si="0"/>
        <v>0</v>
      </c>
    </row>
    <row r="13" spans="1:6" ht="45" customHeight="1">
      <c r="A13" s="322">
        <v>8</v>
      </c>
      <c r="B13" s="323"/>
      <c r="C13" s="324"/>
      <c r="D13" s="325"/>
      <c r="E13" s="326">
        <f t="shared" si="0"/>
        <v>0</v>
      </c>
    </row>
    <row r="14" spans="1:6" ht="45" customHeight="1">
      <c r="A14" s="322">
        <v>9</v>
      </c>
      <c r="B14" s="323"/>
      <c r="C14" s="324"/>
      <c r="D14" s="325"/>
      <c r="E14" s="326">
        <f t="shared" si="0"/>
        <v>0</v>
      </c>
    </row>
    <row r="15" spans="1:6" ht="45" customHeight="1">
      <c r="A15" s="322">
        <v>10</v>
      </c>
      <c r="B15" s="323"/>
      <c r="C15" s="324"/>
      <c r="D15" s="325"/>
      <c r="E15" s="326">
        <f t="shared" si="0"/>
        <v>0</v>
      </c>
    </row>
    <row r="16" spans="1:6" ht="45" customHeight="1">
      <c r="A16" s="238"/>
      <c r="B16" s="327" t="s">
        <v>303</v>
      </c>
      <c r="C16" s="327"/>
      <c r="D16" s="327"/>
      <c r="E16" s="327">
        <f>SUM(E6:E15)</f>
        <v>0</v>
      </c>
      <c r="F16" s="328"/>
    </row>
    <row r="17" ht="30" customHeight="1"/>
    <row r="18" ht="30" customHeight="1"/>
    <row r="19" ht="30" customHeight="1"/>
    <row r="20" ht="30" customHeight="1"/>
    <row r="21" ht="30" customHeight="1"/>
  </sheetData>
  <sheetProtection password="CCB9" sheet="1" formatColumns="0" formatRows="0" selectLockedCells="1"/>
  <customSheetViews>
    <customSheetView guid="{67DAC4F5-B0CD-4242-94AE-DECE879F9E60}"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FDA41E71-B59F-44DB-BB8A-A1DD5D6D0883}"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4"/>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5"/>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6"/>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7"/>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8"/>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9"/>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0"/>
      <headerFooter alignWithMargins="0"/>
    </customSheetView>
    <customSheetView guid="{9CA44E70-650F-49CD-967F-298619682CA2}" topLeftCell="A6">
      <selection activeCell="B6" sqref="B6"/>
      <pageMargins left="0.75" right="0.75" top="0.65" bottom="1" header="0.5" footer="0.5"/>
      <pageSetup orientation="portrait" r:id="rId11"/>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2"/>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3"/>
      <headerFooter alignWithMargins="0"/>
    </customSheetView>
    <customSheetView guid="{58D82F59-8CF6-455F-B9F4-081499FDF243}" scale="90">
      <selection activeCell="C8" sqref="C8"/>
      <pageMargins left="0.75" right="0.75" top="0.65" bottom="1" header="0.5" footer="0.5"/>
      <pageSetup orientation="portrait" r:id="rId14"/>
      <headerFooter alignWithMargins="0"/>
    </customSheetView>
    <customSheetView guid="{696D9240-6693-44E8-B9A4-2BFADD101EE2}" scale="90">
      <selection activeCell="C8" sqref="C8"/>
      <pageMargins left="0.75" right="0.75" top="0.65" bottom="1" header="0.5" footer="0.5"/>
      <pageSetup orientation="portrait" r:id="rId15"/>
      <headerFooter alignWithMargins="0"/>
    </customSheetView>
    <customSheetView guid="{B0EE7D76-5806-4718-BDAD-3A3EA691E5E4}" scale="90">
      <selection activeCell="C8" sqref="C8"/>
      <pageMargins left="0.75" right="0.75" top="0.65" bottom="1" header="0.5" footer="0.5"/>
      <pageSetup orientation="portrait" r:id="rId16"/>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7"/>
      <headerFooter alignWithMargins="0"/>
    </customSheetView>
    <customSheetView guid="{9C0E3A54-A1E4-4406-967B-FE168F751196}" topLeftCell="A6">
      <selection activeCell="B6" sqref="B6"/>
      <pageMargins left="0.75" right="0.75" top="0.65" bottom="1" header="0.5" footer="0.5"/>
      <pageSetup orientation="portrait" r:id="rId18"/>
      <headerFooter alignWithMargins="0"/>
    </customSheetView>
    <customSheetView guid="{EF525F2E-18DE-47FD-A864-6F2A2CA91061}" topLeftCell="A16">
      <selection activeCell="B6" sqref="B6"/>
      <pageMargins left="0.75" right="0.75" top="0.65" bottom="1" header="0.5" footer="0.5"/>
      <pageSetup orientation="portrait" r:id="rId19"/>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0"/>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1"/>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2"/>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3"/>
      <headerFooter alignWithMargins="0"/>
    </customSheetView>
    <customSheetView guid="{67F8AC65-9004-4C39-99EC-09D7FA92FA89}" scale="80" showPageBreaks="1" showGridLines="0" printArea="1" state="hidden" view="pageBreakPreview">
      <selection activeCell="C6" sqref="C6"/>
      <pageMargins left="0.75" right="0.75" top="0.65" bottom="1" header="0.5" footer="0.5"/>
      <pageSetup orientation="portrait" r:id="rId24"/>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5"/>
      <headerFooter alignWithMargins="0"/>
    </customSheetView>
    <customSheetView guid="{3E4F762C-4A28-4D28-B79F-A3F1A75BC594}" scale="80" showPageBreaks="1" showGridLines="0" printArea="1" state="hidden" view="pageBreakPreview">
      <selection activeCell="C6" sqref="C6"/>
      <pageMargins left="0.75" right="0.75" top="0.65" bottom="1" header="0.5" footer="0.5"/>
      <pageSetup orientation="portrait" r:id="rId26"/>
      <headerFooter alignWithMargins="0"/>
    </customSheetView>
  </customSheetViews>
  <mergeCells count="1">
    <mergeCell ref="A2:D2"/>
  </mergeCells>
  <phoneticPr fontId="32" type="noConversion"/>
  <pageMargins left="0.75" right="0.75" top="0.65" bottom="1" header="0.5" footer="0.5"/>
  <pageSetup orientation="portrait" r:id="rId27"/>
  <headerFooter alignWithMargins="0"/>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29" customWidth="1"/>
    <col min="2" max="4" width="20.625" style="91" customWidth="1"/>
    <col min="5" max="5" width="9.625" style="91" customWidth="1"/>
    <col min="6" max="6" width="12.625" style="91" customWidth="1"/>
    <col min="7" max="16384" width="9" style="73"/>
  </cols>
  <sheetData>
    <row r="1" spans="1:7">
      <c r="A1" s="318"/>
      <c r="B1" s="319"/>
      <c r="C1" s="319"/>
      <c r="D1" s="319"/>
      <c r="E1" s="319"/>
      <c r="F1" s="319"/>
    </row>
    <row r="2" spans="1:7" ht="21.95" customHeight="1">
      <c r="A2" s="752" t="s">
        <v>307</v>
      </c>
      <c r="B2" s="752"/>
      <c r="C2" s="752"/>
      <c r="D2" s="752"/>
      <c r="E2" s="753"/>
      <c r="F2" s="73"/>
    </row>
    <row r="3" spans="1:7">
      <c r="A3" s="318"/>
      <c r="B3" s="319"/>
      <c r="C3" s="319"/>
      <c r="D3" s="319"/>
      <c r="E3" s="319"/>
      <c r="F3" s="319"/>
    </row>
    <row r="4" spans="1:7" ht="45">
      <c r="A4" s="95" t="s">
        <v>293</v>
      </c>
      <c r="B4" s="320" t="s">
        <v>294</v>
      </c>
      <c r="C4" s="95" t="s">
        <v>308</v>
      </c>
      <c r="D4" s="95" t="s">
        <v>309</v>
      </c>
      <c r="E4" s="95" t="s">
        <v>310</v>
      </c>
      <c r="F4" s="95" t="s">
        <v>311</v>
      </c>
    </row>
    <row r="5" spans="1:7" ht="18" customHeight="1">
      <c r="A5" s="321" t="s">
        <v>298</v>
      </c>
      <c r="B5" s="321" t="s">
        <v>299</v>
      </c>
      <c r="C5" s="321" t="s">
        <v>300</v>
      </c>
      <c r="D5" s="321" t="s">
        <v>301</v>
      </c>
      <c r="E5" s="330" t="s">
        <v>312</v>
      </c>
      <c r="F5" s="321" t="s">
        <v>313</v>
      </c>
    </row>
    <row r="6" spans="1:7" ht="45" customHeight="1">
      <c r="A6" s="322">
        <v>1</v>
      </c>
      <c r="B6" s="323"/>
      <c r="C6" s="324"/>
      <c r="D6" s="324"/>
      <c r="E6" s="325"/>
      <c r="F6" s="326">
        <f>C6*E6</f>
        <v>0</v>
      </c>
    </row>
    <row r="7" spans="1:7" ht="45" customHeight="1">
      <c r="A7" s="322">
        <v>2</v>
      </c>
      <c r="B7" s="323"/>
      <c r="C7" s="324"/>
      <c r="D7" s="324"/>
      <c r="E7" s="325"/>
      <c r="F7" s="326">
        <f t="shared" ref="F7:F15" si="0">C7*E7</f>
        <v>0</v>
      </c>
    </row>
    <row r="8" spans="1:7" ht="45" customHeight="1">
      <c r="A8" s="322">
        <v>3</v>
      </c>
      <c r="B8" s="323"/>
      <c r="C8" s="324"/>
      <c r="D8" s="324"/>
      <c r="E8" s="325"/>
      <c r="F8" s="326">
        <f t="shared" si="0"/>
        <v>0</v>
      </c>
    </row>
    <row r="9" spans="1:7" ht="45" customHeight="1">
      <c r="A9" s="322">
        <v>4</v>
      </c>
      <c r="B9" s="323"/>
      <c r="C9" s="324"/>
      <c r="D9" s="324"/>
      <c r="E9" s="325"/>
      <c r="F9" s="326">
        <f t="shared" si="0"/>
        <v>0</v>
      </c>
    </row>
    <row r="10" spans="1:7" ht="45" customHeight="1">
      <c r="A10" s="322">
        <v>5</v>
      </c>
      <c r="B10" s="323"/>
      <c r="C10" s="324"/>
      <c r="D10" s="324"/>
      <c r="E10" s="325"/>
      <c r="F10" s="326">
        <f t="shared" si="0"/>
        <v>0</v>
      </c>
    </row>
    <row r="11" spans="1:7" ht="45" customHeight="1">
      <c r="A11" s="322">
        <v>6</v>
      </c>
      <c r="B11" s="323"/>
      <c r="C11" s="324"/>
      <c r="D11" s="324"/>
      <c r="E11" s="325"/>
      <c r="F11" s="326">
        <f t="shared" si="0"/>
        <v>0</v>
      </c>
    </row>
    <row r="12" spans="1:7" ht="45" customHeight="1">
      <c r="A12" s="322">
        <v>7</v>
      </c>
      <c r="B12" s="323"/>
      <c r="C12" s="324"/>
      <c r="D12" s="324"/>
      <c r="E12" s="325"/>
      <c r="F12" s="326">
        <f t="shared" si="0"/>
        <v>0</v>
      </c>
    </row>
    <row r="13" spans="1:7" ht="45" customHeight="1">
      <c r="A13" s="322">
        <v>8</v>
      </c>
      <c r="B13" s="323"/>
      <c r="C13" s="324"/>
      <c r="D13" s="324"/>
      <c r="E13" s="325"/>
      <c r="F13" s="326">
        <f t="shared" si="0"/>
        <v>0</v>
      </c>
    </row>
    <row r="14" spans="1:7" ht="45" customHeight="1">
      <c r="A14" s="322">
        <v>9</v>
      </c>
      <c r="B14" s="323"/>
      <c r="C14" s="324"/>
      <c r="D14" s="324"/>
      <c r="E14" s="325"/>
      <c r="F14" s="326">
        <f t="shared" si="0"/>
        <v>0</v>
      </c>
    </row>
    <row r="15" spans="1:7" ht="45" customHeight="1">
      <c r="A15" s="322">
        <v>10</v>
      </c>
      <c r="B15" s="323"/>
      <c r="C15" s="324"/>
      <c r="D15" s="324"/>
      <c r="E15" s="325"/>
      <c r="F15" s="326">
        <f t="shared" si="0"/>
        <v>0</v>
      </c>
    </row>
    <row r="16" spans="1:7" ht="45" customHeight="1">
      <c r="A16" s="238"/>
      <c r="B16" s="327" t="s">
        <v>303</v>
      </c>
      <c r="C16" s="327"/>
      <c r="D16" s="327"/>
      <c r="E16" s="327"/>
      <c r="F16" s="327">
        <f>SUM(F6:F15)</f>
        <v>0</v>
      </c>
      <c r="G16" s="328"/>
    </row>
    <row r="17" ht="30" customHeight="1"/>
    <row r="18" ht="30" customHeight="1"/>
    <row r="19" ht="30" customHeight="1"/>
    <row r="20" ht="30" customHeight="1"/>
    <row r="21" ht="30" customHeight="1"/>
  </sheetData>
  <sheetProtection password="CCB9" sheet="1" formatColumns="0" formatRows="0" selectLockedCells="1"/>
  <customSheetViews>
    <customSheetView guid="{67DAC4F5-B0CD-4242-94AE-DECE879F9E60}" showPageBreaks="1" showGridLines="0" printArea="1" state="hidden" view="pageBreakPreview">
      <selection activeCell="C6" sqref="C6"/>
      <pageMargins left="0.75" right="0.62" top="0.65" bottom="1" header="0.5" footer="0.5"/>
      <pageSetup orientation="portrait" r:id="rId1"/>
      <headerFooter alignWithMargins="0"/>
    </customSheetView>
    <customSheetView guid="{FDA41E71-B59F-44DB-BB8A-A1DD5D6D0883}" showPageBreaks="1" showGridLines="0" printArea="1" state="hidden" view="pageBreakPreview">
      <selection activeCell="C6" sqref="C6"/>
      <pageMargins left="0.75" right="0.62" top="0.65" bottom="1" header="0.5" footer="0.5"/>
      <pageSetup orientation="portrait" r:id="rId2"/>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3"/>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4"/>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5"/>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6"/>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7"/>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8"/>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9"/>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0"/>
      <headerFooter alignWithMargins="0"/>
    </customSheetView>
    <customSheetView guid="{9CA44E70-650F-49CD-967F-298619682CA2}" topLeftCell="A4">
      <selection activeCell="B6" sqref="B6"/>
      <pageMargins left="0.75" right="0.62" top="0.65" bottom="1" header="0.5" footer="0.5"/>
      <pageSetup orientation="portrait" r:id="rId11"/>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2"/>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3"/>
      <headerFooter alignWithMargins="0"/>
    </customSheetView>
    <customSheetView guid="{58D82F59-8CF6-455F-B9F4-081499FDF243}">
      <selection activeCell="C7" sqref="C7"/>
      <pageMargins left="0.75" right="0.62" top="0.65" bottom="1" header="0.5" footer="0.5"/>
      <pageSetup orientation="portrait" r:id="rId14"/>
      <headerFooter alignWithMargins="0"/>
    </customSheetView>
    <customSheetView guid="{696D9240-6693-44E8-B9A4-2BFADD101EE2}">
      <selection activeCell="C7" sqref="C7"/>
      <pageMargins left="0.75" right="0.62" top="0.65" bottom="1" header="0.5" footer="0.5"/>
      <pageSetup orientation="portrait" r:id="rId15"/>
      <headerFooter alignWithMargins="0"/>
    </customSheetView>
    <customSheetView guid="{B0EE7D76-5806-4718-BDAD-3A3EA691E5E4}">
      <selection activeCell="C7" sqref="C7"/>
      <pageMargins left="0.75" right="0.62" top="0.65" bottom="1" header="0.5" footer="0.5"/>
      <pageSetup orientation="portrait" r:id="rId16"/>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7"/>
      <headerFooter alignWithMargins="0"/>
    </customSheetView>
    <customSheetView guid="{9C0E3A54-A1E4-4406-967B-FE168F751196}" topLeftCell="A4">
      <selection activeCell="B6" sqref="B6"/>
      <pageMargins left="0.75" right="0.62" top="0.65" bottom="1" header="0.5" footer="0.5"/>
      <pageSetup orientation="portrait" r:id="rId18"/>
      <headerFooter alignWithMargins="0"/>
    </customSheetView>
    <customSheetView guid="{EF525F2E-18DE-47FD-A864-6F2A2CA91061}" topLeftCell="A16">
      <selection activeCell="B6" sqref="B6"/>
      <pageMargins left="0.75" right="0.62" top="0.65" bottom="1" header="0.5" footer="0.5"/>
      <pageSetup orientation="portrait" r:id="rId19"/>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0"/>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1"/>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2"/>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3"/>
      <headerFooter alignWithMargins="0"/>
    </customSheetView>
    <customSheetView guid="{67F8AC65-9004-4C39-99EC-09D7FA92FA89}" showPageBreaks="1" showGridLines="0" printArea="1" state="hidden" view="pageBreakPreview">
      <selection activeCell="C6" sqref="C6"/>
      <pageMargins left="0.75" right="0.62" top="0.65" bottom="1" header="0.5" footer="0.5"/>
      <pageSetup orientation="portrait" r:id="rId24"/>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5"/>
      <headerFooter alignWithMargins="0"/>
    </customSheetView>
    <customSheetView guid="{3E4F762C-4A28-4D28-B79F-A3F1A75BC594}" showPageBreaks="1" showGridLines="0" printArea="1" state="hidden" view="pageBreakPreview">
      <selection activeCell="C6" sqref="C6"/>
      <pageMargins left="0.75" right="0.62" top="0.65" bottom="1" header="0.5" footer="0.5"/>
      <pageSetup orientation="portrait" r:id="rId26"/>
      <headerFooter alignWithMargins="0"/>
    </customSheetView>
  </customSheetViews>
  <mergeCells count="1">
    <mergeCell ref="A2:E2"/>
  </mergeCells>
  <phoneticPr fontId="32" type="noConversion"/>
  <pageMargins left="0.75" right="0.62" top="0.65" bottom="1" header="0.5" footer="0.5"/>
  <pageSetup orientation="portrait" r:id="rId27"/>
  <headerFooter alignWithMargins="0"/>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22"/>
  <sheetViews>
    <sheetView showGridLines="0" showRuler="0" view="pageBreakPreview" zoomScale="115" zoomScaleNormal="100" zoomScaleSheetLayoutView="115" workbookViewId="0">
      <selection activeCell="F2" sqref="F2:F13"/>
    </sheetView>
  </sheetViews>
  <sheetFormatPr defaultColWidth="8" defaultRowHeight="13.5"/>
  <cols>
    <col min="1" max="1" width="8.625" style="20" customWidth="1"/>
    <col min="2" max="2" width="11.75" style="20" customWidth="1"/>
    <col min="3" max="4" width="38.625" style="20" customWidth="1"/>
    <col min="5" max="5" width="14.875" style="20" customWidth="1"/>
    <col min="6" max="6" width="8.625" style="17" customWidth="1"/>
    <col min="7" max="9" width="8" style="17" customWidth="1"/>
    <col min="10" max="16384" width="8" style="10"/>
  </cols>
  <sheetData>
    <row r="1" spans="1:10" ht="36.75" customHeight="1">
      <c r="A1" s="510"/>
      <c r="B1" s="593" t="s">
        <v>162</v>
      </c>
      <c r="C1" s="593"/>
      <c r="D1" s="593"/>
      <c r="E1" s="593"/>
      <c r="F1" s="509"/>
      <c r="G1" s="8"/>
      <c r="H1" s="8"/>
      <c r="I1" s="8"/>
      <c r="J1" s="9"/>
    </row>
    <row r="2" spans="1:10" ht="71.25" customHeight="1">
      <c r="A2" s="589" t="s">
        <v>471</v>
      </c>
      <c r="B2" s="596" t="str">
        <f>'Basic Data'!C5</f>
        <v>Line Trap Package LT- 01 associated with Bulk Procurement of Substation Equipment</v>
      </c>
      <c r="C2" s="597"/>
      <c r="D2" s="597"/>
      <c r="E2" s="598"/>
      <c r="F2" s="588" t="str">
        <f>": Insulator Package -" &amp;'Basic Data'!C9&amp; " :"</f>
        <v>: Insulator Package -Line Trap Package LT- 01 :</v>
      </c>
      <c r="G2" s="8"/>
      <c r="H2" s="8"/>
      <c r="I2" s="8"/>
      <c r="J2" s="9"/>
    </row>
    <row r="3" spans="1:10" ht="23.25" customHeight="1">
      <c r="A3" s="589"/>
      <c r="B3" s="599" t="str">
        <f>"Specification No.: " &amp; 'Basic Data'!C7</f>
        <v>Specification No.: CC/NT/G-SPARE/DOM/A06/23/01547</v>
      </c>
      <c r="C3" s="600"/>
      <c r="D3" s="600"/>
      <c r="E3" s="601"/>
      <c r="F3" s="588"/>
      <c r="G3" s="8"/>
      <c r="H3" s="8"/>
      <c r="I3" s="8"/>
      <c r="J3" s="9"/>
    </row>
    <row r="4" spans="1:10" ht="30" customHeight="1">
      <c r="A4" s="589"/>
      <c r="B4" s="200">
        <v>1</v>
      </c>
      <c r="C4" s="594" t="s">
        <v>465</v>
      </c>
      <c r="D4" s="594"/>
      <c r="E4" s="595"/>
      <c r="F4" s="588"/>
      <c r="G4" s="14"/>
      <c r="H4" s="14"/>
      <c r="I4" s="8"/>
      <c r="J4" s="9"/>
    </row>
    <row r="5" spans="1:10" ht="30" customHeight="1">
      <c r="A5" s="589"/>
      <c r="B5" s="200">
        <v>2</v>
      </c>
      <c r="C5" s="594" t="s">
        <v>464</v>
      </c>
      <c r="D5" s="594"/>
      <c r="E5" s="595"/>
      <c r="F5" s="588"/>
      <c r="G5" s="8"/>
      <c r="H5" s="8"/>
      <c r="I5" s="8"/>
      <c r="J5" s="9"/>
    </row>
    <row r="6" spans="1:10" s="17" customFormat="1" ht="30" customHeight="1">
      <c r="A6" s="589"/>
      <c r="B6" s="200">
        <v>3</v>
      </c>
      <c r="C6" s="594" t="s">
        <v>141</v>
      </c>
      <c r="D6" s="594"/>
      <c r="E6" s="595"/>
      <c r="F6" s="588"/>
      <c r="G6" s="8"/>
      <c r="H6" s="8"/>
      <c r="I6" s="8"/>
      <c r="J6" s="8"/>
    </row>
    <row r="7" spans="1:10" ht="52.5" hidden="1" customHeight="1">
      <c r="A7" s="589"/>
      <c r="B7" s="201">
        <v>4</v>
      </c>
      <c r="C7" s="594" t="s">
        <v>243</v>
      </c>
      <c r="D7" s="594"/>
      <c r="E7" s="595"/>
      <c r="F7" s="588"/>
      <c r="G7" s="8"/>
      <c r="H7" s="8"/>
      <c r="I7" s="8"/>
      <c r="J7" s="9"/>
    </row>
    <row r="8" spans="1:10" ht="12" customHeight="1">
      <c r="A8" s="589"/>
      <c r="B8" s="12"/>
      <c r="C8" s="11"/>
      <c r="D8" s="11"/>
      <c r="E8" s="13"/>
      <c r="F8" s="588"/>
      <c r="G8" s="8"/>
      <c r="H8" s="8"/>
      <c r="I8" s="8"/>
      <c r="J8" s="9"/>
    </row>
    <row r="9" spans="1:10" ht="20.25" customHeight="1">
      <c r="A9" s="589"/>
      <c r="B9" s="602"/>
      <c r="C9" s="603"/>
      <c r="D9" s="603"/>
      <c r="E9" s="604"/>
      <c r="F9" s="588"/>
      <c r="G9" s="8"/>
      <c r="H9" s="8"/>
      <c r="I9" s="8"/>
      <c r="J9" s="9"/>
    </row>
    <row r="10" spans="1:10" ht="33.75" hidden="1" customHeight="1">
      <c r="A10" s="589"/>
      <c r="B10" s="12"/>
      <c r="C10" s="11"/>
      <c r="D10" s="11"/>
      <c r="E10" s="15"/>
      <c r="F10" s="588"/>
      <c r="G10" s="8"/>
      <c r="H10" s="8"/>
      <c r="I10" s="8"/>
      <c r="J10" s="9"/>
    </row>
    <row r="11" spans="1:10" ht="24" customHeight="1">
      <c r="A11" s="589"/>
      <c r="B11" s="590"/>
      <c r="C11" s="591"/>
      <c r="D11" s="591"/>
      <c r="E11" s="16"/>
      <c r="F11" s="588"/>
    </row>
    <row r="12" spans="1:10" ht="15.95" customHeight="1">
      <c r="A12" s="589"/>
      <c r="B12" s="605"/>
      <c r="C12" s="606"/>
      <c r="D12" s="606"/>
      <c r="E12" s="18"/>
      <c r="F12" s="588"/>
      <c r="G12" s="8"/>
      <c r="H12" s="8"/>
      <c r="I12" s="8"/>
      <c r="J12" s="9"/>
    </row>
    <row r="13" spans="1:10" ht="28.5" customHeight="1">
      <c r="A13" s="589"/>
      <c r="B13" s="590"/>
      <c r="C13" s="591"/>
      <c r="D13" s="591"/>
      <c r="E13" s="16"/>
      <c r="F13" s="588"/>
      <c r="G13" s="19"/>
      <c r="H13" s="19"/>
      <c r="I13" s="19"/>
      <c r="J13" s="19"/>
    </row>
    <row r="14" spans="1:10" ht="41.25" customHeight="1">
      <c r="A14" s="508"/>
      <c r="B14" s="592"/>
      <c r="C14" s="592"/>
      <c r="D14" s="592"/>
      <c r="E14" s="507"/>
      <c r="F14" s="508"/>
      <c r="G14" s="19"/>
      <c r="H14" s="19"/>
      <c r="I14" s="19"/>
      <c r="J14" s="19"/>
    </row>
    <row r="15" spans="1:10" ht="15.75">
      <c r="B15" s="11"/>
      <c r="C15" s="11"/>
      <c r="D15" s="11"/>
      <c r="E15" s="11"/>
      <c r="F15" s="20"/>
      <c r="G15" s="8"/>
      <c r="H15" s="8"/>
      <c r="I15" s="8"/>
      <c r="J15" s="9"/>
    </row>
    <row r="16" spans="1:10" ht="15.75">
      <c r="B16" s="11"/>
      <c r="C16" s="11"/>
      <c r="D16" s="11"/>
      <c r="E16" s="11"/>
      <c r="F16" s="20"/>
      <c r="G16" s="8"/>
      <c r="H16" s="8"/>
      <c r="I16" s="8"/>
      <c r="J16" s="9"/>
    </row>
    <row r="17" spans="6:6">
      <c r="F17" s="20"/>
    </row>
    <row r="18" spans="6:6">
      <c r="F18" s="20"/>
    </row>
    <row r="19" spans="6:6">
      <c r="F19" s="20"/>
    </row>
    <row r="20" spans="6:6">
      <c r="F20" s="20"/>
    </row>
    <row r="21" spans="6:6">
      <c r="F21" s="20"/>
    </row>
    <row r="22" spans="6:6">
      <c r="F22" s="20"/>
    </row>
  </sheetData>
  <sheetProtection algorithmName="SHA-512" hashValue="Xoq/Of6td/Wd7JKxxlJm0fTJU25c6K4Cm1iEd+uZ6skCjLAj+uNHd5H4gercBPSSPZuuPx7RH0CEi1d/VDi3Xg==" saltValue="EVeWldeWP9jbKSYDkG1haA==" spinCount="100000" sheet="1" formatColumns="0" formatRows="0" selectLockedCells="1"/>
  <customSheetViews>
    <customSheetView guid="{67DAC4F5-B0CD-4242-94AE-DECE879F9E60}" scale="115" showPageBreaks="1" showGridLines="0" printArea="1" hiddenRows="1" view="pageBreakPreview" showRuler="0">
      <selection activeCell="F2" sqref="F2:F13"/>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FDA41E71-B59F-44DB-BB8A-A1DD5D6D0883}"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5"/>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67F8AC65-9004-4C39-99EC-09D7FA92FA89}" scale="115" showPageBreaks="1" showGridLines="0" printArea="1" hiddenRows="1" view="pageBreakPreview" showRuler="0">
      <selection activeCell="C22" sqref="C2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545044E-B7FF-408B-A291-2187C526EC3D}" scale="115" showPageBreaks="1" showGridLines="0" printArea="1" hiddenRows="1" view="pageBreakPreview" showRuler="0">
      <selection activeCell="E26" sqref="E26"/>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3E4F762C-4A28-4D28-B79F-A3F1A75BC594}" scale="115" showPageBreaks="1" showGridLines="0" printArea="1" hiddenRows="1" view="pageBreakPreview" showRuler="0">
      <selection activeCell="F2" sqref="F2:F13"/>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s>
  <mergeCells count="14">
    <mergeCell ref="F2:F13"/>
    <mergeCell ref="A2:A13"/>
    <mergeCell ref="B13:D13"/>
    <mergeCell ref="B14:D14"/>
    <mergeCell ref="B1:E1"/>
    <mergeCell ref="C4:E4"/>
    <mergeCell ref="C5:E5"/>
    <mergeCell ref="B2:E2"/>
    <mergeCell ref="B3:E3"/>
    <mergeCell ref="B11:D11"/>
    <mergeCell ref="C6:E6"/>
    <mergeCell ref="B9:E9"/>
    <mergeCell ref="C7:E7"/>
    <mergeCell ref="B12:D12"/>
  </mergeCells>
  <phoneticPr fontId="4" type="noConversion"/>
  <printOptions horizontalCentered="1"/>
  <pageMargins left="0.15748031496062992" right="0.23622047244094491" top="0.78740157480314965" bottom="0.98425196850393704" header="0.35433070866141736" footer="0.51181102362204722"/>
  <pageSetup paperSize="9"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pageSetUpPr fitToPage="1"/>
  </sheetPr>
  <dimension ref="A1:AO70"/>
  <sheetViews>
    <sheetView showGridLines="0" showZeros="0" tabSelected="1" view="pageBreakPreview" zoomScaleNormal="100" zoomScaleSheetLayoutView="100" workbookViewId="0">
      <selection activeCell="F45" sqref="F45"/>
    </sheetView>
  </sheetViews>
  <sheetFormatPr defaultColWidth="8" defaultRowHeight="16.5"/>
  <cols>
    <col min="1" max="1" width="9.375" style="106" customWidth="1"/>
    <col min="2" max="2" width="9.375" style="109" customWidth="1"/>
    <col min="3" max="3" width="12.875" style="106" customWidth="1"/>
    <col min="4" max="4" width="18.125" style="106" customWidth="1"/>
    <col min="5" max="5" width="11.125" style="106" customWidth="1"/>
    <col min="6" max="6" width="29.875" style="103" customWidth="1"/>
    <col min="7" max="8" width="8" style="103" customWidth="1"/>
    <col min="9" max="25" width="8" style="104" customWidth="1"/>
    <col min="26" max="27" width="8" style="220" customWidth="1"/>
    <col min="28" max="28" width="17.5" style="220" customWidth="1"/>
    <col min="29" max="29" width="12.125" style="220" customWidth="1"/>
    <col min="30" max="30" width="8" style="220" customWidth="1"/>
    <col min="31" max="31" width="8" style="221" customWidth="1"/>
    <col min="32" max="32" width="12" style="221" customWidth="1"/>
    <col min="33" max="35" width="8" style="220" customWidth="1"/>
    <col min="36" max="36" width="9.125" style="220" customWidth="1"/>
    <col min="37" max="41" width="8" style="220" customWidth="1"/>
    <col min="42" max="16384" width="8" style="104"/>
  </cols>
  <sheetData>
    <row r="1" spans="1:36" ht="34.5" customHeight="1">
      <c r="A1" s="101" t="str">
        <f>Cover!B3</f>
        <v>Specification No.: CC/NT/G-SPARE/DOM/A06/23/01547</v>
      </c>
      <c r="B1" s="101"/>
      <c r="C1" s="102"/>
      <c r="D1" s="102"/>
      <c r="E1" s="102"/>
      <c r="F1" s="112" t="s">
        <v>314</v>
      </c>
      <c r="Z1" s="220" t="str">
        <f>'Names of Bidder'!D6</f>
        <v>Individual Firm</v>
      </c>
      <c r="AE1" s="221">
        <v>1</v>
      </c>
      <c r="AF1" s="221" t="s">
        <v>1</v>
      </c>
      <c r="AI1" s="221">
        <v>1</v>
      </c>
      <c r="AJ1" s="220" t="s">
        <v>5</v>
      </c>
    </row>
    <row r="2" spans="1:36">
      <c r="B2" s="106"/>
      <c r="F2" s="106"/>
      <c r="Z2" s="220" t="e">
        <f>'Names of Bidder'!AA6</f>
        <v>#REF!</v>
      </c>
      <c r="AE2" s="221">
        <v>2</v>
      </c>
      <c r="AF2" s="221" t="s">
        <v>2</v>
      </c>
      <c r="AI2" s="221">
        <v>2</v>
      </c>
      <c r="AJ2" s="220" t="s">
        <v>6</v>
      </c>
    </row>
    <row r="3" spans="1:36" ht="15">
      <c r="A3" s="760" t="s">
        <v>118</v>
      </c>
      <c r="B3" s="760"/>
      <c r="C3" s="760"/>
      <c r="D3" s="760"/>
      <c r="E3" s="760"/>
      <c r="F3" s="760"/>
      <c r="AE3" s="221">
        <v>3</v>
      </c>
      <c r="AF3" s="221" t="s">
        <v>3</v>
      </c>
      <c r="AI3" s="221">
        <v>3</v>
      </c>
      <c r="AJ3" s="220" t="s">
        <v>7</v>
      </c>
    </row>
    <row r="4" spans="1:36" ht="15">
      <c r="A4" s="105"/>
      <c r="B4" s="105"/>
      <c r="C4" s="105"/>
      <c r="D4" s="105"/>
      <c r="E4" s="105"/>
      <c r="F4" s="105"/>
      <c r="AE4" s="221">
        <v>4</v>
      </c>
      <c r="AF4" s="221" t="s">
        <v>4</v>
      </c>
      <c r="AI4" s="221">
        <v>4</v>
      </c>
      <c r="AJ4" s="220" t="s">
        <v>8</v>
      </c>
    </row>
    <row r="5" spans="1:36">
      <c r="A5" s="109" t="s">
        <v>285</v>
      </c>
      <c r="C5" s="761"/>
      <c r="D5" s="762"/>
      <c r="E5" s="762"/>
      <c r="F5" s="762"/>
      <c r="AE5" s="221">
        <v>5</v>
      </c>
      <c r="AF5" s="221" t="s">
        <v>4</v>
      </c>
      <c r="AI5" s="221">
        <v>5</v>
      </c>
      <c r="AJ5" s="220" t="s">
        <v>9</v>
      </c>
    </row>
    <row r="6" spans="1:36">
      <c r="A6" s="109" t="s">
        <v>275</v>
      </c>
      <c r="B6" s="763">
        <f>'Sch-1'!B32</f>
        <v>0</v>
      </c>
      <c r="C6" s="763"/>
      <c r="F6" s="106"/>
      <c r="AE6" s="221">
        <v>6</v>
      </c>
      <c r="AF6" s="221" t="s">
        <v>4</v>
      </c>
      <c r="AG6" s="222">
        <f>DAY(B6)</f>
        <v>0</v>
      </c>
      <c r="AI6" s="221">
        <v>6</v>
      </c>
      <c r="AJ6" s="220" t="s">
        <v>10</v>
      </c>
    </row>
    <row r="7" spans="1:36">
      <c r="A7" s="109"/>
      <c r="B7" s="113"/>
      <c r="C7" s="113"/>
      <c r="F7" s="106"/>
      <c r="AE7" s="221">
        <v>7</v>
      </c>
      <c r="AF7" s="221" t="s">
        <v>4</v>
      </c>
      <c r="AG7" s="222">
        <f>MONTH(B6)</f>
        <v>1</v>
      </c>
      <c r="AI7" s="221">
        <v>7</v>
      </c>
      <c r="AJ7" s="220" t="s">
        <v>11</v>
      </c>
    </row>
    <row r="8" spans="1:36">
      <c r="A8" s="108" t="str">
        <f>'Sch-1'!N6</f>
        <v>To:</v>
      </c>
      <c r="B8" s="107"/>
      <c r="F8" s="110"/>
      <c r="AE8" s="221">
        <v>8</v>
      </c>
      <c r="AF8" s="221" t="s">
        <v>4</v>
      </c>
      <c r="AG8" s="222" t="str">
        <f>LOOKUP(AG7,AI1:AI12,AJ1:AJ12)</f>
        <v>January</v>
      </c>
      <c r="AI8" s="221">
        <v>8</v>
      </c>
      <c r="AJ8" s="220" t="s">
        <v>12</v>
      </c>
    </row>
    <row r="9" spans="1:36">
      <c r="A9" s="108" t="str">
        <f>'Sch-1'!N7</f>
        <v>Contract Services</v>
      </c>
      <c r="B9" s="108"/>
      <c r="F9" s="110"/>
      <c r="AE9" s="221">
        <v>9</v>
      </c>
      <c r="AF9" s="221" t="s">
        <v>4</v>
      </c>
      <c r="AG9" s="222">
        <f>YEAR(B6)</f>
        <v>1900</v>
      </c>
      <c r="AI9" s="221">
        <v>9</v>
      </c>
      <c r="AJ9" s="220" t="s">
        <v>13</v>
      </c>
    </row>
    <row r="10" spans="1:36">
      <c r="A10" s="108" t="str">
        <f>'Sch-1'!N8</f>
        <v>Power Grid Corporation of India Ltd.,</v>
      </c>
      <c r="B10" s="108"/>
      <c r="F10" s="110"/>
      <c r="AE10" s="221">
        <v>10</v>
      </c>
      <c r="AF10" s="221" t="s">
        <v>4</v>
      </c>
      <c r="AI10" s="221">
        <v>10</v>
      </c>
      <c r="AJ10" s="220" t="s">
        <v>14</v>
      </c>
    </row>
    <row r="11" spans="1:36">
      <c r="A11" s="108" t="str">
        <f>'Sch-1'!N9</f>
        <v>"Saudamini", Plot No.-2</v>
      </c>
      <c r="B11" s="108"/>
      <c r="F11" s="110"/>
      <c r="AE11" s="221">
        <v>11</v>
      </c>
      <c r="AF11" s="221" t="s">
        <v>4</v>
      </c>
      <c r="AI11" s="221">
        <v>11</v>
      </c>
      <c r="AJ11" s="220" t="s">
        <v>15</v>
      </c>
    </row>
    <row r="12" spans="1:36">
      <c r="A12" s="108" t="str">
        <f>'Sch-1'!N10</f>
        <v>Sector-29,</v>
      </c>
      <c r="B12" s="108"/>
      <c r="F12" s="110"/>
      <c r="AE12" s="221">
        <v>12</v>
      </c>
      <c r="AF12" s="221" t="s">
        <v>4</v>
      </c>
      <c r="AI12" s="221">
        <v>12</v>
      </c>
      <c r="AJ12" s="220" t="s">
        <v>16</v>
      </c>
    </row>
    <row r="13" spans="1:36">
      <c r="A13" s="108" t="str">
        <f>'Sch-1'!N11</f>
        <v>Gurgaon (Haryana) - 122001</v>
      </c>
      <c r="B13" s="108"/>
      <c r="F13" s="110"/>
      <c r="AE13" s="221">
        <v>13</v>
      </c>
      <c r="AF13" s="221" t="s">
        <v>4</v>
      </c>
    </row>
    <row r="14" spans="1:36" ht="49.5" customHeight="1">
      <c r="A14" s="109"/>
      <c r="F14" s="110"/>
      <c r="AE14" s="221">
        <v>14</v>
      </c>
      <c r="AF14" s="221" t="s">
        <v>4</v>
      </c>
    </row>
    <row r="15" spans="1:36" ht="63" customHeight="1">
      <c r="A15" s="479" t="s">
        <v>286</v>
      </c>
      <c r="B15" s="122"/>
      <c r="C15" s="764" t="str">
        <f>Cover!B2</f>
        <v>Line Trap Package LT- 01 associated with Bulk Procurement of Substation Equipment</v>
      </c>
      <c r="D15" s="764"/>
      <c r="E15" s="764"/>
      <c r="F15" s="764"/>
      <c r="AE15" s="221">
        <v>15</v>
      </c>
      <c r="AF15" s="221" t="s">
        <v>4</v>
      </c>
    </row>
    <row r="16" spans="1:36" ht="33" customHeight="1">
      <c r="A16" s="106" t="s">
        <v>276</v>
      </c>
      <c r="B16" s="106"/>
      <c r="C16" s="110"/>
      <c r="D16" s="110"/>
      <c r="E16" s="110"/>
      <c r="F16" s="110"/>
      <c r="AE16" s="221">
        <v>16</v>
      </c>
      <c r="AF16" s="221" t="s">
        <v>4</v>
      </c>
    </row>
    <row r="17" spans="1:41" ht="132.75" customHeight="1">
      <c r="A17" s="122">
        <v>1</v>
      </c>
      <c r="B17" s="75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55"/>
      <c r="D17" s="755"/>
      <c r="E17" s="755"/>
      <c r="F17" s="755"/>
      <c r="Z17" s="223" t="s">
        <v>470</v>
      </c>
      <c r="AA17" s="224" t="s">
        <v>0</v>
      </c>
      <c r="AB17" s="225">
        <f>'Sch-5 After Discount'!D25</f>
        <v>0</v>
      </c>
      <c r="AC17" s="226" t="str">
        <f>" (" &amp; 'N to W'!A4 &amp; ")"</f>
        <v xml:space="preserve"> (Rs. Zero Only )</v>
      </c>
      <c r="AE17" s="221">
        <v>17</v>
      </c>
      <c r="AF17" s="221" t="s">
        <v>4</v>
      </c>
    </row>
    <row r="18" spans="1:41" ht="43.5" customHeight="1">
      <c r="B18" s="766" t="s">
        <v>277</v>
      </c>
      <c r="C18" s="766"/>
      <c r="D18" s="766"/>
      <c r="E18" s="766"/>
      <c r="F18" s="766"/>
      <c r="AE18" s="221">
        <v>18</v>
      </c>
      <c r="AF18" s="221" t="s">
        <v>4</v>
      </c>
    </row>
    <row r="19" spans="1:41" s="103" customFormat="1" ht="33" customHeight="1">
      <c r="A19" s="123">
        <v>2</v>
      </c>
      <c r="B19" s="767" t="s">
        <v>278</v>
      </c>
      <c r="C19" s="767"/>
      <c r="D19" s="767"/>
      <c r="E19" s="767"/>
      <c r="F19" s="767"/>
      <c r="Z19" s="227"/>
      <c r="AA19" s="227"/>
      <c r="AB19" s="227"/>
      <c r="AC19" s="227"/>
      <c r="AD19" s="227"/>
      <c r="AE19" s="221">
        <v>19</v>
      </c>
      <c r="AF19" s="221" t="s">
        <v>4</v>
      </c>
      <c r="AG19" s="227"/>
      <c r="AH19" s="227"/>
      <c r="AI19" s="227"/>
      <c r="AJ19" s="227"/>
      <c r="AK19" s="227"/>
      <c r="AL19" s="227"/>
      <c r="AM19" s="227"/>
      <c r="AN19" s="227"/>
      <c r="AO19" s="227"/>
    </row>
    <row r="20" spans="1:41" ht="45" customHeight="1">
      <c r="A20" s="122">
        <v>2.1</v>
      </c>
      <c r="B20" s="755" t="s">
        <v>279</v>
      </c>
      <c r="C20" s="755"/>
      <c r="D20" s="755"/>
      <c r="E20" s="755"/>
      <c r="F20" s="755"/>
      <c r="AE20" s="221">
        <v>20</v>
      </c>
      <c r="AF20" s="221" t="s">
        <v>4</v>
      </c>
    </row>
    <row r="21" spans="1:41" ht="36.75" customHeight="1">
      <c r="B21" s="371" t="str">
        <f>"Schedule 1("&amp;'Basic Data'!C9 &amp;") "</f>
        <v xml:space="preserve">Schedule 1(Line Trap Package LT- 01) </v>
      </c>
      <c r="C21" s="372"/>
      <c r="D21" s="768" t="s">
        <v>315</v>
      </c>
      <c r="E21" s="769"/>
      <c r="F21" s="769"/>
      <c r="AE21" s="221">
        <v>21</v>
      </c>
      <c r="AF21" s="221" t="s">
        <v>1</v>
      </c>
    </row>
    <row r="22" spans="1:41" ht="38.25" customHeight="1">
      <c r="B22" s="371" t="str">
        <f>"Schedule 2("&amp;'Basic Data'!C9 &amp;") "</f>
        <v xml:space="preserve">Schedule 2(Line Trap Package LT- 01) </v>
      </c>
      <c r="C22" s="372"/>
      <c r="D22" s="770" t="s">
        <v>463</v>
      </c>
      <c r="E22" s="771"/>
      <c r="F22" s="771"/>
      <c r="AE22" s="221">
        <v>22</v>
      </c>
      <c r="AF22" s="221" t="s">
        <v>4</v>
      </c>
    </row>
    <row r="23" spans="1:41" ht="33" hidden="1" customHeight="1">
      <c r="B23" s="371" t="str">
        <f>"Schedule 3("&amp;'Basic Data'!C9 &amp;") "</f>
        <v xml:space="preserve">Schedule 3(Line Trap Package LT- 01) </v>
      </c>
      <c r="C23" s="372"/>
      <c r="D23" s="373" t="s">
        <v>316</v>
      </c>
      <c r="E23" s="372"/>
      <c r="F23" s="374"/>
      <c r="H23" s="194" t="str">
        <f>'Names of Bidder'!D6</f>
        <v>Individual Firm</v>
      </c>
      <c r="AE23" s="221">
        <v>23</v>
      </c>
      <c r="AF23" s="221" t="s">
        <v>4</v>
      </c>
    </row>
    <row r="24" spans="1:41" ht="33" customHeight="1">
      <c r="B24" s="371" t="str">
        <f>"Schedule 4("&amp;'Basic Data'!C9 &amp;") "</f>
        <v xml:space="preserve">Schedule 4(Line Trap Package LT- 01) </v>
      </c>
      <c r="C24" s="372"/>
      <c r="D24" s="373" t="s">
        <v>317</v>
      </c>
      <c r="E24" s="372"/>
      <c r="F24" s="374"/>
      <c r="AE24" s="221">
        <v>24</v>
      </c>
      <c r="AF24" s="221" t="s">
        <v>4</v>
      </c>
    </row>
    <row r="25" spans="1:41" ht="33" customHeight="1">
      <c r="B25" s="371" t="str">
        <f>"Schedule 5("&amp;'Basic Data'!C9 &amp;") "</f>
        <v xml:space="preserve">Schedule 5(Line Trap Package LT- 01) </v>
      </c>
      <c r="C25" s="372"/>
      <c r="D25" s="373" t="s">
        <v>318</v>
      </c>
      <c r="E25" s="372"/>
      <c r="F25" s="374"/>
      <c r="AE25" s="221">
        <v>25</v>
      </c>
      <c r="AF25" s="221" t="s">
        <v>4</v>
      </c>
    </row>
    <row r="26" spans="1:41" ht="33" customHeight="1">
      <c r="B26" s="371" t="str">
        <f>"Schedule 6("&amp;'Basic Data'!C9 &amp;") "</f>
        <v xml:space="preserve">Schedule 6(Line Trap Package LT- 01) </v>
      </c>
      <c r="C26" s="372"/>
      <c r="D26" s="373" t="s">
        <v>280</v>
      </c>
      <c r="E26" s="372"/>
      <c r="F26" s="374"/>
      <c r="AE26" s="221">
        <v>26</v>
      </c>
      <c r="AF26" s="221" t="s">
        <v>4</v>
      </c>
    </row>
    <row r="27" spans="1:41" ht="107.25" customHeight="1">
      <c r="A27" s="124">
        <v>2.2000000000000002</v>
      </c>
      <c r="B27" s="755" t="s">
        <v>287</v>
      </c>
      <c r="C27" s="755"/>
      <c r="D27" s="755"/>
      <c r="E27" s="755"/>
      <c r="F27" s="755"/>
      <c r="AE27" s="221">
        <v>28</v>
      </c>
      <c r="AF27" s="221" t="s">
        <v>4</v>
      </c>
    </row>
    <row r="28" spans="1:41" ht="75" customHeight="1">
      <c r="A28" s="124">
        <v>2.2999999999999998</v>
      </c>
      <c r="B28" s="755" t="s">
        <v>288</v>
      </c>
      <c r="C28" s="755"/>
      <c r="D28" s="755"/>
      <c r="E28" s="755"/>
      <c r="F28" s="755"/>
      <c r="AE28" s="221">
        <v>29</v>
      </c>
      <c r="AF28" s="221" t="s">
        <v>4</v>
      </c>
    </row>
    <row r="29" spans="1:41" ht="140.25" customHeight="1">
      <c r="A29" s="124">
        <v>2.4</v>
      </c>
      <c r="B29" s="755" t="s">
        <v>289</v>
      </c>
      <c r="C29" s="755"/>
      <c r="D29" s="755"/>
      <c r="E29" s="755"/>
      <c r="F29" s="755"/>
      <c r="AE29" s="221">
        <v>30</v>
      </c>
      <c r="AF29" s="221" t="s">
        <v>4</v>
      </c>
    </row>
    <row r="30" spans="1:41" ht="72.75" customHeight="1">
      <c r="A30" s="124">
        <v>2.5</v>
      </c>
      <c r="B30" s="755" t="s">
        <v>290</v>
      </c>
      <c r="C30" s="755"/>
      <c r="D30" s="755"/>
      <c r="E30" s="755"/>
      <c r="F30" s="755"/>
      <c r="AE30" s="221">
        <v>31</v>
      </c>
      <c r="AF30" s="221" t="s">
        <v>1</v>
      </c>
    </row>
    <row r="31" spans="1:41" ht="73.5" customHeight="1">
      <c r="A31" s="122">
        <v>3</v>
      </c>
      <c r="B31" s="755" t="s">
        <v>319</v>
      </c>
      <c r="C31" s="755"/>
      <c r="D31" s="755"/>
      <c r="E31" s="755"/>
      <c r="F31" s="755"/>
    </row>
    <row r="32" spans="1:41" ht="69" customHeight="1">
      <c r="A32" s="124">
        <v>3.1</v>
      </c>
      <c r="B32" s="755" t="s">
        <v>456</v>
      </c>
      <c r="C32" s="755"/>
      <c r="D32" s="755"/>
      <c r="E32" s="755"/>
      <c r="F32" s="755"/>
    </row>
    <row r="33" spans="1:41" ht="76.5" customHeight="1">
      <c r="A33" s="124">
        <v>3.2</v>
      </c>
      <c r="B33" s="755" t="s">
        <v>457</v>
      </c>
      <c r="C33" s="755"/>
      <c r="D33" s="755"/>
      <c r="E33" s="755"/>
      <c r="F33" s="755"/>
    </row>
    <row r="34" spans="1:41" ht="70.5" hidden="1" customHeight="1">
      <c r="A34" s="124">
        <v>3.3</v>
      </c>
      <c r="B34" s="755" t="s">
        <v>418</v>
      </c>
      <c r="C34" s="755"/>
      <c r="D34" s="755"/>
      <c r="E34" s="755"/>
      <c r="F34" s="755"/>
    </row>
    <row r="35" spans="1:41" ht="47.25" customHeight="1">
      <c r="A35" s="124">
        <v>3.3</v>
      </c>
      <c r="B35" s="764" t="s">
        <v>458</v>
      </c>
      <c r="C35" s="764"/>
      <c r="D35" s="764"/>
      <c r="E35" s="764"/>
      <c r="F35" s="764"/>
    </row>
    <row r="36" spans="1:41" ht="110.25" customHeight="1">
      <c r="A36" s="122">
        <v>4</v>
      </c>
      <c r="B36" s="755" t="s">
        <v>291</v>
      </c>
      <c r="C36" s="755"/>
      <c r="D36" s="755"/>
      <c r="E36" s="755"/>
      <c r="F36" s="755"/>
    </row>
    <row r="37" spans="1:41" ht="21" hidden="1" customHeight="1">
      <c r="B37" s="24" t="str">
        <f>IF('Names of Bidder'!D26=0,"Dated this……... day of ……….", "Dated this " &amp; AG6 &amp; LOOKUP(AG6,AE1:AE30,AF1:AF30) &amp; " day of " &amp; AG8 &amp; " " &amp;AG9)</f>
        <v>Dated this……... day of ……….</v>
      </c>
      <c r="C37" s="24"/>
      <c r="D37" s="24"/>
      <c r="E37" s="114"/>
      <c r="F37" s="114"/>
    </row>
    <row r="38" spans="1:41" ht="21" customHeight="1">
      <c r="B38" s="24" t="s">
        <v>281</v>
      </c>
      <c r="C38" s="73"/>
      <c r="D38" s="80"/>
      <c r="E38" s="80"/>
      <c r="F38" s="80"/>
    </row>
    <row r="39" spans="1:41" ht="21" customHeight="1">
      <c r="B39" s="115"/>
      <c r="C39" s="80"/>
      <c r="D39" s="80"/>
      <c r="E39" s="24"/>
      <c r="F39" s="87" t="s">
        <v>282</v>
      </c>
    </row>
    <row r="40" spans="1:41" ht="33" customHeight="1">
      <c r="B40" s="115"/>
      <c r="C40" s="80"/>
      <c r="D40" s="24"/>
      <c r="E40" s="24"/>
      <c r="F40" s="87" t="str">
        <f>"For and on behalf of " &amp; 'Sch-1'!C8</f>
        <v>For and on behalf of 0</v>
      </c>
    </row>
    <row r="41" spans="1:41" ht="15" customHeight="1">
      <c r="A41" s="104"/>
      <c r="B41" s="104"/>
      <c r="C41" s="119"/>
      <c r="D41" s="104"/>
      <c r="E41" s="111"/>
      <c r="F41" s="109"/>
    </row>
    <row r="42" spans="1:41" ht="24.95" customHeight="1">
      <c r="A42" s="138" t="s">
        <v>120</v>
      </c>
      <c r="B42" s="765">
        <f>'Sch-1'!B32</f>
        <v>0</v>
      </c>
      <c r="C42" s="765"/>
      <c r="D42" s="468"/>
      <c r="E42" s="111" t="s">
        <v>283</v>
      </c>
      <c r="F42" s="120" t="str">
        <f>'Sch-1'!O32</f>
        <v/>
      </c>
    </row>
    <row r="43" spans="1:41" ht="24.95" customHeight="1">
      <c r="A43" s="138" t="s">
        <v>121</v>
      </c>
      <c r="B43" s="120">
        <f>'Sch-1'!B33</f>
        <v>0</v>
      </c>
      <c r="C43" s="121"/>
      <c r="D43" s="468"/>
      <c r="E43" s="111" t="s">
        <v>284</v>
      </c>
      <c r="F43" s="120" t="str">
        <f>'Sch-1'!O33</f>
        <v/>
      </c>
    </row>
    <row r="44" spans="1:41" ht="12" customHeight="1">
      <c r="B44" s="106"/>
      <c r="D44" s="104"/>
      <c r="E44" s="111"/>
      <c r="F44" s="106"/>
    </row>
    <row r="45" spans="1:41" s="103" customFormat="1" ht="33" customHeight="1">
      <c r="A45" s="135" t="s">
        <v>119</v>
      </c>
      <c r="B45" s="88"/>
      <c r="C45" s="118"/>
      <c r="D45" s="24"/>
      <c r="E45" s="87"/>
      <c r="F45" s="136"/>
      <c r="H45" s="125"/>
      <c r="Z45" s="227"/>
      <c r="AA45" s="227"/>
      <c r="AB45" s="227"/>
      <c r="AC45" s="227"/>
      <c r="AD45" s="227"/>
      <c r="AE45" s="221"/>
      <c r="AF45" s="221"/>
      <c r="AG45" s="227"/>
      <c r="AH45" s="227"/>
      <c r="AI45" s="227"/>
      <c r="AJ45" s="227"/>
      <c r="AK45" s="227"/>
      <c r="AL45" s="227"/>
      <c r="AM45" s="227"/>
      <c r="AN45" s="227"/>
      <c r="AO45" s="227"/>
    </row>
    <row r="46" spans="1:41" s="103" customFormat="1" ht="30" customHeight="1">
      <c r="A46" s="756" t="s">
        <v>144</v>
      </c>
      <c r="B46" s="756"/>
      <c r="C46" s="756"/>
      <c r="D46" s="168"/>
      <c r="E46" s="168"/>
      <c r="F46" s="168"/>
      <c r="H46" s="125"/>
      <c r="Z46" s="227"/>
      <c r="AA46" s="227"/>
      <c r="AB46" s="227"/>
      <c r="AC46" s="227"/>
      <c r="AD46" s="227"/>
      <c r="AE46" s="221"/>
      <c r="AF46" s="221"/>
      <c r="AG46" s="227"/>
      <c r="AH46" s="227"/>
      <c r="AI46" s="227"/>
      <c r="AJ46" s="227"/>
      <c r="AK46" s="227"/>
      <c r="AL46" s="227"/>
      <c r="AM46" s="227"/>
      <c r="AN46" s="227"/>
      <c r="AO46" s="227"/>
    </row>
    <row r="47" spans="1:41" s="103" customFormat="1" ht="30" customHeight="1">
      <c r="A47" s="758"/>
      <c r="B47" s="758"/>
      <c r="C47" s="758"/>
      <c r="D47" s="168"/>
      <c r="E47" s="168"/>
      <c r="F47" s="168"/>
      <c r="H47" s="125"/>
      <c r="Z47" s="227"/>
      <c r="AA47" s="227"/>
      <c r="AB47" s="227"/>
      <c r="AC47" s="227"/>
      <c r="AD47" s="227"/>
      <c r="AE47" s="221"/>
      <c r="AF47" s="221"/>
      <c r="AG47" s="227"/>
      <c r="AH47" s="227"/>
      <c r="AI47" s="227"/>
      <c r="AJ47" s="227"/>
      <c r="AK47" s="227"/>
      <c r="AL47" s="227"/>
      <c r="AM47" s="227"/>
      <c r="AN47" s="227"/>
      <c r="AO47" s="227"/>
    </row>
    <row r="48" spans="1:41" s="103" customFormat="1" ht="30" customHeight="1">
      <c r="A48" s="754"/>
      <c r="B48" s="754"/>
      <c r="C48" s="754"/>
      <c r="D48" s="168"/>
      <c r="E48" s="168"/>
      <c r="F48" s="168"/>
      <c r="H48" s="125"/>
      <c r="Z48" s="227"/>
      <c r="AA48" s="227"/>
      <c r="AB48" s="227"/>
      <c r="AC48" s="227"/>
      <c r="AD48" s="227"/>
      <c r="AE48" s="221"/>
      <c r="AF48" s="221"/>
      <c r="AG48" s="227"/>
      <c r="AH48" s="227"/>
      <c r="AI48" s="227"/>
      <c r="AJ48" s="227"/>
      <c r="AK48" s="227"/>
      <c r="AL48" s="227"/>
      <c r="AM48" s="227"/>
      <c r="AN48" s="227"/>
      <c r="AO48" s="227"/>
    </row>
    <row r="49" spans="1:41" s="103" customFormat="1" ht="30" customHeight="1">
      <c r="A49" s="759" t="s">
        <v>145</v>
      </c>
      <c r="B49" s="759"/>
      <c r="C49" s="759"/>
      <c r="D49" s="168"/>
      <c r="E49" s="168"/>
      <c r="F49" s="168"/>
      <c r="H49" s="125"/>
      <c r="Z49" s="227"/>
      <c r="AA49" s="227"/>
      <c r="AB49" s="227"/>
      <c r="AC49" s="227"/>
      <c r="AD49" s="227"/>
      <c r="AE49" s="221"/>
      <c r="AF49" s="221"/>
      <c r="AG49" s="227"/>
      <c r="AH49" s="227"/>
      <c r="AI49" s="227"/>
      <c r="AJ49" s="227"/>
      <c r="AK49" s="227"/>
      <c r="AL49" s="227"/>
      <c r="AM49" s="227"/>
      <c r="AN49" s="227"/>
      <c r="AO49" s="227"/>
    </row>
    <row r="50" spans="1:41" s="103" customFormat="1" ht="30" customHeight="1">
      <c r="A50" s="759" t="s">
        <v>143</v>
      </c>
      <c r="B50" s="759"/>
      <c r="C50" s="759"/>
      <c r="D50" s="168"/>
      <c r="E50" s="168"/>
      <c r="F50" s="168"/>
      <c r="H50" s="125"/>
      <c r="Z50" s="227"/>
      <c r="AA50" s="227"/>
      <c r="AB50" s="227"/>
      <c r="AC50" s="227"/>
      <c r="AD50" s="227"/>
      <c r="AE50" s="221"/>
      <c r="AF50" s="221"/>
      <c r="AG50" s="227"/>
      <c r="AH50" s="227"/>
      <c r="AI50" s="227"/>
      <c r="AJ50" s="227"/>
      <c r="AK50" s="227"/>
      <c r="AL50" s="227"/>
      <c r="AM50" s="227"/>
      <c r="AN50" s="227"/>
      <c r="AO50" s="227"/>
    </row>
    <row r="51" spans="1:41" s="103" customFormat="1" ht="30" customHeight="1">
      <c r="A51" s="759" t="s">
        <v>146</v>
      </c>
      <c r="B51" s="759"/>
      <c r="C51" s="759"/>
      <c r="D51" s="168"/>
      <c r="E51" s="168"/>
      <c r="F51" s="168"/>
      <c r="H51" s="125"/>
      <c r="Z51" s="227"/>
      <c r="AA51" s="227"/>
      <c r="AB51" s="227"/>
      <c r="AC51" s="227"/>
      <c r="AD51" s="227"/>
      <c r="AE51" s="221"/>
      <c r="AF51" s="221"/>
      <c r="AG51" s="227"/>
      <c r="AH51" s="227"/>
      <c r="AI51" s="227"/>
      <c r="AJ51" s="227"/>
      <c r="AK51" s="227"/>
      <c r="AL51" s="227"/>
      <c r="AM51" s="227"/>
      <c r="AN51" s="227"/>
      <c r="AO51" s="227"/>
    </row>
    <row r="52" spans="1:41" s="103" customFormat="1" ht="30" customHeight="1">
      <c r="A52" s="756" t="s">
        <v>147</v>
      </c>
      <c r="B52" s="756"/>
      <c r="C52" s="756"/>
      <c r="D52" s="168"/>
      <c r="E52" s="168"/>
      <c r="F52" s="168"/>
      <c r="H52" s="125"/>
      <c r="Z52" s="227"/>
      <c r="AA52" s="227"/>
      <c r="AB52" s="227"/>
      <c r="AC52" s="227"/>
      <c r="AD52" s="227"/>
      <c r="AE52" s="221"/>
      <c r="AF52" s="221"/>
      <c r="AG52" s="227"/>
      <c r="AH52" s="227"/>
      <c r="AI52" s="227"/>
      <c r="AJ52" s="227"/>
      <c r="AK52" s="227"/>
      <c r="AL52" s="227"/>
      <c r="AM52" s="227"/>
      <c r="AN52" s="227"/>
      <c r="AO52" s="227"/>
    </row>
    <row r="53" spans="1:41" s="103" customFormat="1" ht="33" customHeight="1">
      <c r="A53" s="758"/>
      <c r="B53" s="758"/>
      <c r="C53" s="758"/>
      <c r="D53" s="168"/>
      <c r="E53" s="168"/>
      <c r="F53" s="168"/>
      <c r="H53" s="125"/>
      <c r="Z53" s="227"/>
      <c r="AA53" s="227"/>
      <c r="AB53" s="227"/>
      <c r="AC53" s="227"/>
      <c r="AD53" s="227"/>
      <c r="AE53" s="221"/>
      <c r="AF53" s="221"/>
      <c r="AG53" s="227"/>
      <c r="AH53" s="227"/>
      <c r="AI53" s="227"/>
      <c r="AJ53" s="227"/>
      <c r="AK53" s="227"/>
      <c r="AL53" s="227"/>
      <c r="AM53" s="227"/>
      <c r="AN53" s="227"/>
      <c r="AO53" s="227"/>
    </row>
    <row r="54" spans="1:41" s="103" customFormat="1" ht="33" customHeight="1">
      <c r="A54" s="754"/>
      <c r="B54" s="754"/>
      <c r="C54" s="754"/>
      <c r="D54" s="757"/>
      <c r="E54" s="757"/>
      <c r="F54" s="757"/>
      <c r="H54" s="125"/>
      <c r="Z54" s="227"/>
      <c r="AA54" s="227"/>
      <c r="AB54" s="227"/>
      <c r="AC54" s="227"/>
      <c r="AD54" s="227"/>
      <c r="AE54" s="221"/>
      <c r="AF54" s="221"/>
      <c r="AG54" s="227"/>
      <c r="AH54" s="227"/>
      <c r="AI54" s="227"/>
      <c r="AJ54" s="227"/>
      <c r="AK54" s="227"/>
      <c r="AL54" s="227"/>
      <c r="AM54" s="227"/>
      <c r="AN54" s="227"/>
      <c r="AO54" s="227"/>
    </row>
    <row r="55" spans="1:41" s="103" customFormat="1" ht="33" customHeight="1">
      <c r="A55" s="135"/>
      <c r="B55" s="135"/>
      <c r="C55" s="135"/>
      <c r="D55" s="137"/>
      <c r="E55" s="137"/>
      <c r="F55" s="137"/>
      <c r="H55" s="125"/>
      <c r="Z55" s="227"/>
      <c r="AA55" s="227"/>
      <c r="AB55" s="227"/>
      <c r="AC55" s="227"/>
      <c r="AD55" s="227"/>
      <c r="AE55" s="221"/>
      <c r="AF55" s="221"/>
      <c r="AG55" s="227"/>
      <c r="AH55" s="227"/>
      <c r="AI55" s="227"/>
      <c r="AJ55" s="227"/>
      <c r="AK55" s="227"/>
      <c r="AL55" s="227"/>
      <c r="AM55" s="227"/>
      <c r="AN55" s="227"/>
      <c r="AO55" s="227"/>
    </row>
    <row r="56" spans="1:41" s="103" customFormat="1" ht="33" customHeight="1">
      <c r="A56" s="125"/>
      <c r="B56" s="109"/>
      <c r="C56" s="106"/>
      <c r="D56" s="106"/>
      <c r="E56" s="106"/>
      <c r="H56" s="125"/>
      <c r="Z56" s="227"/>
      <c r="AA56" s="227"/>
      <c r="AB56" s="227"/>
      <c r="AC56" s="227"/>
      <c r="AD56" s="227"/>
      <c r="AE56" s="221"/>
      <c r="AF56" s="221"/>
      <c r="AG56" s="227"/>
      <c r="AH56" s="227"/>
      <c r="AI56" s="227"/>
      <c r="AJ56" s="227"/>
      <c r="AK56" s="227"/>
      <c r="AL56" s="227"/>
      <c r="AM56" s="227"/>
      <c r="AN56" s="227"/>
      <c r="AO56" s="227"/>
    </row>
    <row r="57" spans="1:41" s="103" customFormat="1" ht="33" customHeight="1">
      <c r="A57" s="125"/>
      <c r="B57" s="109"/>
      <c r="C57" s="106"/>
      <c r="D57" s="106"/>
      <c r="E57" s="106"/>
      <c r="H57" s="125"/>
      <c r="Z57" s="227"/>
      <c r="AA57" s="227"/>
      <c r="AB57" s="227"/>
      <c r="AC57" s="227"/>
      <c r="AD57" s="227"/>
      <c r="AE57" s="221"/>
      <c r="AF57" s="221"/>
      <c r="AG57" s="227"/>
      <c r="AH57" s="227"/>
      <c r="AI57" s="227"/>
      <c r="AJ57" s="227"/>
      <c r="AK57" s="227"/>
      <c r="AL57" s="227"/>
      <c r="AM57" s="227"/>
      <c r="AN57" s="227"/>
      <c r="AO57" s="227"/>
    </row>
    <row r="58" spans="1:41" s="103" customFormat="1" ht="33" customHeight="1">
      <c r="A58" s="125"/>
      <c r="B58" s="109"/>
      <c r="C58" s="106"/>
      <c r="D58" s="106"/>
      <c r="E58" s="106"/>
      <c r="H58" s="125"/>
      <c r="Z58" s="227"/>
      <c r="AA58" s="227"/>
      <c r="AB58" s="227"/>
      <c r="AC58" s="227"/>
      <c r="AD58" s="227"/>
      <c r="AE58" s="221"/>
      <c r="AF58" s="221"/>
      <c r="AG58" s="227"/>
      <c r="AH58" s="227"/>
      <c r="AI58" s="227"/>
      <c r="AJ58" s="227"/>
      <c r="AK58" s="227"/>
      <c r="AL58" s="227"/>
      <c r="AM58" s="227"/>
      <c r="AN58" s="227"/>
      <c r="AO58" s="227"/>
    </row>
    <row r="59" spans="1:41">
      <c r="A59" s="109"/>
    </row>
    <row r="60" spans="1:41">
      <c r="A60" s="109"/>
    </row>
    <row r="61" spans="1:41">
      <c r="A61" s="109"/>
    </row>
    <row r="62" spans="1:41">
      <c r="A62" s="109"/>
    </row>
    <row r="63" spans="1:41">
      <c r="A63" s="109"/>
    </row>
    <row r="64" spans="1:41">
      <c r="A64" s="109"/>
    </row>
    <row r="65" spans="1:1">
      <c r="A65" s="109"/>
    </row>
    <row r="66" spans="1:1">
      <c r="A66" s="109"/>
    </row>
    <row r="67" spans="1:1">
      <c r="A67" s="109"/>
    </row>
    <row r="68" spans="1:1">
      <c r="A68" s="109"/>
    </row>
    <row r="69" spans="1:1">
      <c r="A69" s="109"/>
    </row>
    <row r="70" spans="1:1">
      <c r="A70" s="109"/>
    </row>
  </sheetData>
  <sheetProtection algorithmName="SHA-512" hashValue="khufPaCmpbPzvWzrNKYkTSZxedyHGYlHMWdjmN5b1nCGSp5JVhIy2nZLtgJVtabpPaO50aPMV/6fmf29NQwwpQ==" saltValue="KijZrgQ72GpOcby1QUsraQ==" spinCount="100000" sheet="1" formatColumns="0" formatRows="0" selectLockedCells="1"/>
  <customSheetViews>
    <customSheetView guid="{67DAC4F5-B0CD-4242-94AE-DECE879F9E60}" showPageBreaks="1" showGridLines="0" zeroValues="0" fitToPage="1" printArea="1" hiddenRows="1" view="pageBreakPreview">
      <selection activeCell="F45" sqref="F45"/>
      <rowBreaks count="1" manualBreakCount="1">
        <brk id="32" max="5" man="1"/>
      </rowBreaks>
      <pageMargins left="0.75" right="0.77" top="0.73" bottom="0.75" header="0.52" footer="0.45"/>
      <pageSetup fitToHeight="10000" orientation="portrait" r:id="rId1"/>
      <headerFooter alignWithMargins="0"/>
    </customSheetView>
    <customSheetView guid="{FDA41E71-B59F-44DB-BB8A-A1DD5D6D0883}"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3"/>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4"/>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5"/>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6"/>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7"/>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8"/>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2"/>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7"/>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1"/>
      <headerFooter alignWithMargins="0"/>
    </customSheetView>
    <customSheetView guid="{FA8C7114-2E15-4727-B4B0-927BCE12D1A6}" showPageBreaks="1" showGridLines="0" zeroValues="0" printArea="1" hiddenRows="1" view="pageBreakPreview" topLeftCell="A44">
      <selection activeCell="F46" sqref="F46:F51"/>
      <rowBreaks count="2" manualBreakCount="2">
        <brk id="24" max="5" man="1"/>
        <brk id="32" max="5" man="1"/>
      </rowBreaks>
      <pageMargins left="0.75" right="0.77" top="0.73" bottom="0.75" header="0.52" footer="0.45"/>
      <pageSetup scale="98" orientation="portrait" r:id="rId22"/>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3"/>
      <headerFooter alignWithMargins="0"/>
    </customSheetView>
    <customSheetView guid="{67F8AC65-9004-4C39-99EC-09D7FA92FA89}" showPageBreaks="1" showGridLines="0" zeroValues="0" fitToPage="1" printArea="1" hiddenRows="1" view="pageBreakPreview" topLeftCell="A10">
      <selection activeCell="F45" sqref="F45"/>
      <rowBreaks count="1" manualBreakCount="1">
        <brk id="32" max="5" man="1"/>
      </rowBreaks>
      <pageMargins left="0.75" right="0.77" top="0.73" bottom="0.75" header="0.52" footer="0.45"/>
      <pageSetup fitToHeight="10000" orientation="portrait" r:id="rId24"/>
      <headerFooter alignWithMargins="0"/>
    </customSheetView>
    <customSheetView guid="{D545044E-B7FF-408B-A291-2187C526EC3D}" showPageBreaks="1" showGridLines="0" zeroValues="0" fitToPage="1" printArea="1" hiddenRows="1" view="pageBreakPreview">
      <selection activeCell="F46" sqref="F46"/>
      <rowBreaks count="1" manualBreakCount="1">
        <brk id="32" max="5" man="1"/>
      </rowBreaks>
      <pageMargins left="0.75" right="0.77" top="0.73" bottom="0.75" header="0.52" footer="0.45"/>
      <pageSetup fitToHeight="10000" orientation="portrait" r:id="rId25"/>
      <headerFooter alignWithMargins="0"/>
    </customSheetView>
    <customSheetView guid="{3E4F762C-4A28-4D28-B79F-A3F1A75BC594}" showPageBreaks="1" showGridLines="0" zeroValues="0" fitToPage="1" printArea="1" hiddenRows="1" view="pageBreakPreview">
      <selection activeCell="F45" sqref="F45"/>
      <rowBreaks count="1" manualBreakCount="1">
        <brk id="32" max="5" man="1"/>
      </rowBreaks>
      <pageMargins left="0.75" right="0.77" top="0.73" bottom="0.75" header="0.52" footer="0.45"/>
      <pageSetup fitToHeight="10000" orientation="portrait" r:id="rId26"/>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fitToHeight="10000" orientation="portrait" r:id="rId27"/>
  <headerFooter alignWithMargins="0"/>
  <rowBreaks count="1" manualBreakCount="1">
    <brk id="32" max="5" man="1"/>
  </rowBreaks>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81" customWidth="1"/>
    <col min="2" max="2" width="46.875" style="381" customWidth="1"/>
    <col min="3" max="3" width="2.25" style="381" customWidth="1"/>
    <col min="4" max="4" width="17.625" style="441" customWidth="1"/>
    <col min="5" max="5" width="4.125" style="441" customWidth="1"/>
    <col min="6" max="6" width="17.625" style="441" customWidth="1"/>
    <col min="7" max="7" width="29.625" style="384" customWidth="1"/>
    <col min="8" max="8" width="15.25" style="384" customWidth="1"/>
    <col min="9" max="9" width="8.875" style="384" bestFit="1" customWidth="1"/>
    <col min="10" max="11" width="8" style="384"/>
    <col min="12" max="12" width="14" style="384" customWidth="1"/>
    <col min="13" max="16384" width="8" style="384"/>
  </cols>
  <sheetData>
    <row r="1" spans="1:8" ht="15.95" customHeight="1">
      <c r="B1" s="782" t="s">
        <v>343</v>
      </c>
      <c r="C1" s="783"/>
      <c r="D1" s="783"/>
      <c r="E1" s="783"/>
      <c r="F1" s="783"/>
    </row>
    <row r="2" spans="1:8" ht="15.95" customHeight="1">
      <c r="B2" s="382"/>
      <c r="C2" s="383"/>
      <c r="D2" s="385"/>
      <c r="E2" s="385"/>
      <c r="F2" s="385"/>
    </row>
    <row r="3" spans="1:8" s="386" customFormat="1" ht="15.95" customHeight="1">
      <c r="A3" s="381"/>
      <c r="B3" s="381"/>
      <c r="C3" s="381"/>
      <c r="D3" s="784" t="s">
        <v>344</v>
      </c>
      <c r="E3" s="784"/>
      <c r="F3" s="784"/>
    </row>
    <row r="4" spans="1:8" s="386" customFormat="1" ht="20.25" customHeight="1">
      <c r="A4" s="785" t="s">
        <v>345</v>
      </c>
      <c r="B4" s="785"/>
      <c r="C4" s="785"/>
      <c r="D4" s="786">
        <f>'Sch-1'!C8</f>
        <v>0</v>
      </c>
      <c r="E4" s="786"/>
      <c r="F4" s="786"/>
    </row>
    <row r="5" spans="1:8" s="392" customFormat="1" ht="21" customHeight="1">
      <c r="A5" s="388" t="s">
        <v>202</v>
      </c>
      <c r="B5" s="789" t="s">
        <v>346</v>
      </c>
      <c r="C5" s="790"/>
      <c r="D5" s="389" t="s">
        <v>347</v>
      </c>
      <c r="E5" s="791" t="s">
        <v>348</v>
      </c>
      <c r="F5" s="792"/>
    </row>
    <row r="6" spans="1:8" s="386" customFormat="1" ht="36" customHeight="1">
      <c r="A6" s="393">
        <v>1</v>
      </c>
      <c r="B6" s="394" t="s">
        <v>349</v>
      </c>
      <c r="C6" s="395"/>
      <c r="D6" s="396">
        <f>'Sch-5'!D15</f>
        <v>0</v>
      </c>
      <c r="E6" s="397" t="s">
        <v>350</v>
      </c>
      <c r="F6" s="398">
        <f>D6</f>
        <v>0</v>
      </c>
      <c r="G6" s="399"/>
    </row>
    <row r="7" spans="1:8" s="386" customFormat="1" ht="34.5" customHeight="1">
      <c r="A7" s="393">
        <v>2</v>
      </c>
      <c r="B7" s="394" t="s">
        <v>351</v>
      </c>
      <c r="C7" s="395"/>
      <c r="D7" s="396">
        <f>'Sch-5'!D17</f>
        <v>0</v>
      </c>
      <c r="E7" s="397"/>
      <c r="F7" s="398">
        <f>D7</f>
        <v>0</v>
      </c>
      <c r="G7" s="399"/>
    </row>
    <row r="8" spans="1:8" s="386" customFormat="1" ht="21" customHeight="1">
      <c r="A8" s="393">
        <v>3</v>
      </c>
      <c r="B8" s="394" t="s">
        <v>352</v>
      </c>
      <c r="C8" s="395"/>
      <c r="D8" s="400" t="str">
        <f>'Sch-5'!D19</f>
        <v>Not Applicable</v>
      </c>
      <c r="E8" s="390"/>
      <c r="F8" s="391" t="str">
        <f>D8</f>
        <v>Not Applicable</v>
      </c>
      <c r="G8" s="399"/>
    </row>
    <row r="9" spans="1:8" s="386" customFormat="1" ht="21" customHeight="1">
      <c r="A9" s="393">
        <v>4</v>
      </c>
      <c r="B9" s="394" t="s">
        <v>353</v>
      </c>
      <c r="C9" s="395"/>
      <c r="D9" s="400" t="s">
        <v>258</v>
      </c>
      <c r="E9" s="397"/>
      <c r="F9" s="391" t="str">
        <f>D9</f>
        <v>Not Applicable</v>
      </c>
    </row>
    <row r="10" spans="1:8" s="386" customFormat="1" ht="21" customHeight="1">
      <c r="A10" s="393">
        <v>5</v>
      </c>
      <c r="B10" s="394" t="s">
        <v>354</v>
      </c>
      <c r="C10" s="395"/>
      <c r="D10" s="401">
        <f>SUM(D6,D7,D8)</f>
        <v>0</v>
      </c>
      <c r="E10" s="397"/>
      <c r="F10" s="402">
        <f>SUM(F6,F7,F8)</f>
        <v>0</v>
      </c>
    </row>
    <row r="11" spans="1:8" s="386" customFormat="1" ht="21" customHeight="1">
      <c r="A11" s="393">
        <v>6</v>
      </c>
      <c r="B11" s="403" t="s">
        <v>355</v>
      </c>
      <c r="C11" s="404" t="s">
        <v>350</v>
      </c>
      <c r="D11" s="396" t="e">
        <f>H11</f>
        <v>#REF!</v>
      </c>
      <c r="E11" s="405" t="s">
        <v>350</v>
      </c>
      <c r="F11" s="398" t="e">
        <f>D11</f>
        <v>#REF!</v>
      </c>
      <c r="H11" s="406" t="e">
        <f>ROUND(('Sch-1'!O26-'Sch-1 Dis'!G23)+('Sch-2'!K22-'Sch-2 Dis'!G17),0)</f>
        <v>#REF!</v>
      </c>
    </row>
    <row r="12" spans="1:8" s="386" customFormat="1" ht="21.95" customHeight="1">
      <c r="A12" s="393">
        <v>7</v>
      </c>
      <c r="B12" s="403" t="s">
        <v>356</v>
      </c>
      <c r="C12" s="395"/>
      <c r="D12" s="389" t="e">
        <f>D10-D11</f>
        <v>#REF!</v>
      </c>
      <c r="E12" s="397"/>
      <c r="F12" s="402" t="e">
        <f>F10-F11</f>
        <v>#REF!</v>
      </c>
      <c r="G12" s="407"/>
    </row>
    <row r="13" spans="1:8" s="386" customFormat="1" ht="21.95" customHeight="1">
      <c r="A13" s="393">
        <v>8</v>
      </c>
      <c r="B13" s="394" t="s">
        <v>357</v>
      </c>
      <c r="C13" s="395"/>
      <c r="D13" s="396"/>
      <c r="E13" s="397"/>
      <c r="F13" s="398"/>
    </row>
    <row r="14" spans="1:8" s="386" customFormat="1" ht="21.95" customHeight="1">
      <c r="A14" s="393" t="s">
        <v>350</v>
      </c>
      <c r="B14" s="394" t="s">
        <v>358</v>
      </c>
      <c r="C14" s="408"/>
      <c r="D14" s="409" t="e">
        <f>'Sch-4 Dis'!D14:E14</f>
        <v>#REF!</v>
      </c>
      <c r="E14" s="410"/>
      <c r="F14" s="391">
        <f>F32</f>
        <v>0</v>
      </c>
      <c r="G14" s="399"/>
    </row>
    <row r="15" spans="1:8" s="386" customFormat="1" ht="21.95" customHeight="1">
      <c r="A15" s="393"/>
      <c r="B15" s="394" t="s">
        <v>359</v>
      </c>
      <c r="C15" s="395"/>
      <c r="D15" s="409" t="e">
        <f>'Sch-4 Dis'!D17:E17</f>
        <v>#REF!</v>
      </c>
      <c r="E15" s="411"/>
      <c r="F15" s="391" t="e">
        <f>F34</f>
        <v>#REF!</v>
      </c>
      <c r="G15" s="399"/>
    </row>
    <row r="16" spans="1:8" s="386" customFormat="1" ht="21.95" customHeight="1">
      <c r="A16" s="393"/>
      <c r="B16" s="394" t="s">
        <v>360</v>
      </c>
      <c r="C16" s="395"/>
      <c r="D16" s="409" t="e">
        <f>'Sch-4 Dis'!D22:E22</f>
        <v>#REF!</v>
      </c>
      <c r="E16" s="411"/>
      <c r="F16" s="391" t="e">
        <f>F35</f>
        <v>#REF!</v>
      </c>
      <c r="G16" s="399"/>
    </row>
    <row r="17" spans="1:12" s="386" customFormat="1" ht="21.95" customHeight="1">
      <c r="A17" s="393"/>
      <c r="B17" s="394" t="s">
        <v>361</v>
      </c>
      <c r="C17" s="395"/>
      <c r="D17" s="409" t="e">
        <f>SUM('Sch-4 Dis'!D27:E27,'Sch-4 Dis'!D30:E30)</f>
        <v>#REF!</v>
      </c>
      <c r="E17" s="411"/>
      <c r="F17" s="391" t="e">
        <f>F38</f>
        <v>#REF!</v>
      </c>
      <c r="G17" s="399"/>
    </row>
    <row r="18" spans="1:12" s="386" customFormat="1" ht="21.95" customHeight="1">
      <c r="A18" s="393"/>
      <c r="B18" s="394" t="s">
        <v>362</v>
      </c>
      <c r="C18" s="395"/>
      <c r="D18" s="400" t="e">
        <f>'Sch-4'!#REF!</f>
        <v>#REF!</v>
      </c>
      <c r="E18" s="390"/>
      <c r="F18" s="391" t="e">
        <f>F36</f>
        <v>#REF!</v>
      </c>
    </row>
    <row r="19" spans="1:12" s="386" customFormat="1" ht="27" customHeight="1">
      <c r="A19" s="393"/>
      <c r="B19" s="394" t="s">
        <v>363</v>
      </c>
      <c r="C19" s="412"/>
      <c r="D19" s="413" t="e">
        <f>SUM(D14,D15,D16,D17,D18)</f>
        <v>#REF!</v>
      </c>
      <c r="E19" s="414"/>
      <c r="F19" s="412" t="e">
        <f>SUM(F14:F18)</f>
        <v>#REF!</v>
      </c>
      <c r="G19" s="399"/>
    </row>
    <row r="20" spans="1:12" s="386" customFormat="1" ht="33.75" customHeight="1">
      <c r="A20" s="393">
        <v>8</v>
      </c>
      <c r="B20" s="394" t="s">
        <v>364</v>
      </c>
      <c r="C20" s="395"/>
      <c r="D20" s="389" t="e">
        <f>D10+D19</f>
        <v>#REF!</v>
      </c>
      <c r="E20" s="415" t="s">
        <v>350</v>
      </c>
      <c r="F20" s="416" t="e">
        <f>F10+F19</f>
        <v>#REF!</v>
      </c>
      <c r="G20" s="399"/>
    </row>
    <row r="21" spans="1:12" s="386" customFormat="1" ht="51" customHeight="1">
      <c r="A21" s="393">
        <v>9</v>
      </c>
      <c r="B21" s="394" t="s">
        <v>365</v>
      </c>
      <c r="C21" s="395"/>
      <c r="D21" s="396">
        <f>'Sch-1'!O25</f>
        <v>0</v>
      </c>
      <c r="E21" s="397"/>
      <c r="F21" s="398">
        <f>D21</f>
        <v>0</v>
      </c>
    </row>
    <row r="22" spans="1:12" s="386" customFormat="1" ht="23.25" customHeight="1">
      <c r="A22" s="417" t="s">
        <v>350</v>
      </c>
      <c r="B22" s="418" t="s">
        <v>350</v>
      </c>
      <c r="C22" s="418"/>
      <c r="D22" s="419"/>
      <c r="E22" s="420"/>
      <c r="F22" s="421"/>
    </row>
    <row r="23" spans="1:12" s="386" customFormat="1" ht="18.75" customHeight="1">
      <c r="A23" s="422" t="s">
        <v>366</v>
      </c>
      <c r="B23" s="772" t="s">
        <v>367</v>
      </c>
      <c r="C23" s="772"/>
      <c r="D23" s="772"/>
      <c r="E23" s="772"/>
      <c r="F23" s="793"/>
    </row>
    <row r="24" spans="1:12" s="386" customFormat="1" ht="18.75" customHeight="1">
      <c r="A24" s="422"/>
      <c r="B24" s="776" t="e">
        <f>H24&amp;" "&amp;G24&amp;" "&amp;I24&amp;" "&amp;J24&amp;"%"&amp; " as"&amp;" "&amp;K24&amp; " "&amp;L24</f>
        <v>#REF!</v>
      </c>
      <c r="C24" s="777"/>
      <c r="D24" s="777"/>
      <c r="E24" s="777"/>
      <c r="F24" s="778"/>
      <c r="G24" s="424" t="str">
        <f>IF('Sch-4'!D15=0,"",'Sch-4'!D15)</f>
        <v/>
      </c>
      <c r="H24" s="425" t="s">
        <v>368</v>
      </c>
      <c r="I24" s="425" t="e">
        <f>IF(J24="","","@")</f>
        <v>#REF!</v>
      </c>
      <c r="J24" s="426" t="e">
        <f>IF('Sch-4'!#REF!*100=0,"",'Sch-4'!#REF!*100)</f>
        <v>#REF!</v>
      </c>
      <c r="K24" s="427" t="e">
        <f>IF(OR(L24=0,L24=""),"","Rs.")</f>
        <v>#REF!</v>
      </c>
      <c r="L24" s="428" t="e">
        <f>IF(D14=0,"",D14)</f>
        <v>#REF!</v>
      </c>
    </row>
    <row r="25" spans="1:12" s="386" customFormat="1" ht="19.5" customHeight="1">
      <c r="B25" s="776" t="e">
        <f>H25&amp;" "&amp;G25&amp;" "&amp;I25&amp;" "&amp;J25&amp;"%"&amp; " as"&amp;" "&amp;K25&amp; " "&amp;L25</f>
        <v>#REF!</v>
      </c>
      <c r="C25" s="777"/>
      <c r="D25" s="777"/>
      <c r="E25" s="777"/>
      <c r="F25" s="778"/>
      <c r="G25" s="424" t="str">
        <f>IF('Sch-4'!D17=0,"",'Sch-4'!D17)</f>
        <v>Not Applicable</v>
      </c>
      <c r="H25" s="425" t="s">
        <v>369</v>
      </c>
      <c r="I25" s="425" t="e">
        <f>IF(J25="","","@")</f>
        <v>#REF!</v>
      </c>
      <c r="J25" s="426" t="e">
        <f>IF('Sch-4'!#REF!*100=0,"",'Sch-4'!#REF!*100)</f>
        <v>#REF!</v>
      </c>
      <c r="K25" s="427" t="e">
        <f>IF(OR(L25=0,L25=""),"","Rs.")</f>
        <v>#REF!</v>
      </c>
      <c r="L25" s="428" t="e">
        <f>IF(D15=0,"",D15)</f>
        <v>#REF!</v>
      </c>
    </row>
    <row r="26" spans="1:12" s="386" customFormat="1" ht="19.5" customHeight="1">
      <c r="B26" s="776" t="e">
        <f>H26&amp;" "&amp;G26&amp;" "&amp;I26&amp;" "&amp;J26&amp;"%"&amp; " as"&amp;" "&amp;K26&amp; " "&amp;L26</f>
        <v>#REF!</v>
      </c>
      <c r="C26" s="777"/>
      <c r="D26" s="777"/>
      <c r="E26" s="777"/>
      <c r="F26" s="778"/>
      <c r="G26" s="424" t="e">
        <f>IF('Sch-4'!#REF!=0,"",'Sch-4'!#REF!)</f>
        <v>#REF!</v>
      </c>
      <c r="H26" s="425" t="s">
        <v>370</v>
      </c>
      <c r="I26" s="425" t="e">
        <f>IF(J26="","","@")</f>
        <v>#REF!</v>
      </c>
      <c r="J26" s="426" t="e">
        <f>IF('Sch-4'!#REF!*100=0,"",'Sch-4'!#REF!*100)</f>
        <v>#REF!</v>
      </c>
      <c r="K26" s="427" t="e">
        <f>IF(OR(L26=0,L26=""),"","Rs.")</f>
        <v>#REF!</v>
      </c>
      <c r="L26" s="428" t="e">
        <f>IF(D16=0,"",D16)</f>
        <v>#REF!</v>
      </c>
    </row>
    <row r="27" spans="1:12" s="386" customFormat="1" ht="19.5" customHeight="1">
      <c r="B27" s="776" t="e">
        <f>H27&amp;" "&amp;G27&amp;" "&amp;I27&amp;" "&amp;J27&amp; " as"&amp;" "&amp;K27&amp; " "&amp;L27</f>
        <v>#REF!</v>
      </c>
      <c r="C27" s="777"/>
      <c r="D27" s="777"/>
      <c r="E27" s="777"/>
      <c r="F27" s="778"/>
      <c r="G27" s="424" t="e">
        <f>IF('Sch-4'!#REF!=0,"",'Sch-4'!#REF!)</f>
        <v>#REF!</v>
      </c>
      <c r="H27" s="425" t="s">
        <v>371</v>
      </c>
      <c r="I27" s="425"/>
      <c r="J27" s="429"/>
      <c r="K27" s="427" t="e">
        <f>IF(OR(L27=0,L27=""),"","Rs.")</f>
        <v>#REF!</v>
      </c>
      <c r="L27" s="428" t="e">
        <f>IF(D17=0,"",D17)</f>
        <v>#REF!</v>
      </c>
    </row>
    <row r="28" spans="1:12" s="386" customFormat="1" ht="19.5" customHeight="1">
      <c r="B28" s="776" t="e">
        <f>H28&amp;" "&amp;G28&amp;" "&amp;I28&amp;" "&amp;J28&amp; " as"&amp;" "&amp;K28&amp; " "&amp;L28</f>
        <v>#REF!</v>
      </c>
      <c r="C28" s="777"/>
      <c r="D28" s="777"/>
      <c r="E28" s="777"/>
      <c r="F28" s="778"/>
      <c r="G28" s="424" t="e">
        <f>IF('Sch-4'!#REF!=0,"",'Sch-4'!#REF!)</f>
        <v>#REF!</v>
      </c>
      <c r="H28" s="423" t="s">
        <v>372</v>
      </c>
      <c r="I28" s="423"/>
      <c r="J28" s="423"/>
      <c r="K28" s="423" t="e">
        <f>IF(OR(L28=0,L28=""),"","Rs.")</f>
        <v>#REF!</v>
      </c>
      <c r="L28" s="430" t="e">
        <f>IF(D18=0,"",D18)</f>
        <v>#REF!</v>
      </c>
    </row>
    <row r="29" spans="1:12" s="386" customFormat="1" ht="19.5" customHeight="1">
      <c r="B29" s="787"/>
      <c r="C29" s="787"/>
      <c r="D29" s="787"/>
      <c r="E29" s="787"/>
      <c r="F29" s="788"/>
    </row>
    <row r="30" spans="1:12" ht="59.25" customHeight="1">
      <c r="A30" s="431" t="s">
        <v>373</v>
      </c>
      <c r="B30" s="779" t="s">
        <v>374</v>
      </c>
      <c r="C30" s="780"/>
      <c r="D30" s="780"/>
      <c r="E30" s="780"/>
      <c r="F30" s="781"/>
    </row>
    <row r="31" spans="1:12" s="386" customFormat="1" ht="19.5" customHeight="1">
      <c r="A31" s="432" t="s">
        <v>375</v>
      </c>
      <c r="B31" s="772" t="s">
        <v>376</v>
      </c>
      <c r="C31" s="772"/>
      <c r="D31" s="772"/>
      <c r="E31" s="423" t="s">
        <v>377</v>
      </c>
      <c r="F31" s="428">
        <f>'Sch-1'!O24</f>
        <v>0</v>
      </c>
    </row>
    <row r="32" spans="1:12" s="386" customFormat="1" ht="19.5" customHeight="1">
      <c r="A32" s="432" t="s">
        <v>378</v>
      </c>
      <c r="B32" s="425" t="s">
        <v>379</v>
      </c>
      <c r="C32" s="433"/>
      <c r="D32" s="434">
        <v>0.10299999999999999</v>
      </c>
      <c r="E32" s="423" t="s">
        <v>377</v>
      </c>
      <c r="F32" s="428">
        <f>ROUND(D32*F31,0)</f>
        <v>0</v>
      </c>
      <c r="H32" s="772"/>
      <c r="I32" s="772"/>
      <c r="J32" s="772"/>
    </row>
    <row r="33" spans="1:10" s="386" customFormat="1" ht="19.5" customHeight="1">
      <c r="A33" s="435" t="s">
        <v>380</v>
      </c>
      <c r="B33" s="425" t="s">
        <v>338</v>
      </c>
      <c r="C33" s="433"/>
      <c r="D33" s="436" t="e">
        <f>'Sch-4 Dis'!C19</f>
        <v>#REF!</v>
      </c>
      <c r="E33" s="423"/>
      <c r="F33" s="428" t="e">
        <f>D33</f>
        <v>#REF!</v>
      </c>
      <c r="H33" s="423"/>
      <c r="I33" s="423"/>
      <c r="J33" s="423"/>
    </row>
    <row r="34" spans="1:10" s="386" customFormat="1" ht="19.5" customHeight="1">
      <c r="A34" s="435" t="s">
        <v>381</v>
      </c>
      <c r="B34" s="425" t="s">
        <v>382</v>
      </c>
      <c r="D34" s="434">
        <v>0</v>
      </c>
      <c r="E34" s="423" t="s">
        <v>377</v>
      </c>
      <c r="F34" s="428" t="e">
        <f>ROUND((F33+(F33*D32))*D34,0)</f>
        <v>#REF!</v>
      </c>
    </row>
    <row r="35" spans="1:10" s="386" customFormat="1" ht="19.5" customHeight="1">
      <c r="A35" s="435" t="s">
        <v>383</v>
      </c>
      <c r="B35" s="425" t="s">
        <v>384</v>
      </c>
      <c r="C35" s="423"/>
      <c r="D35" s="434">
        <v>0</v>
      </c>
      <c r="E35" s="423"/>
      <c r="F35" s="428" t="e">
        <f>ROUND(((F31-F33)+((F31-F33)*D32))*D35,0)</f>
        <v>#REF!</v>
      </c>
    </row>
    <row r="36" spans="1:10" s="386" customFormat="1" ht="19.5" customHeight="1">
      <c r="A36" s="435" t="s">
        <v>385</v>
      </c>
      <c r="B36" s="427" t="s">
        <v>386</v>
      </c>
      <c r="C36" s="423"/>
      <c r="D36" s="423"/>
      <c r="E36" s="423" t="s">
        <v>377</v>
      </c>
      <c r="F36" s="437" t="e">
        <f>L28</f>
        <v>#REF!</v>
      </c>
    </row>
    <row r="37" spans="1:10" s="386" customFormat="1" ht="19.5" customHeight="1">
      <c r="A37" s="435" t="s">
        <v>387</v>
      </c>
      <c r="B37" s="772" t="s">
        <v>388</v>
      </c>
      <c r="C37" s="772"/>
      <c r="D37" s="772"/>
      <c r="E37" s="423" t="s">
        <v>377</v>
      </c>
      <c r="F37" s="438" t="e">
        <f>SUM(F31,F32,F34,F35,F36)</f>
        <v>#REF!</v>
      </c>
    </row>
    <row r="38" spans="1:10" s="386" customFormat="1" ht="19.5" customHeight="1">
      <c r="A38" s="435" t="s">
        <v>389</v>
      </c>
      <c r="B38" s="427" t="s">
        <v>390</v>
      </c>
      <c r="C38" s="423"/>
      <c r="D38" s="434"/>
      <c r="E38" s="423" t="s">
        <v>377</v>
      </c>
      <c r="F38" s="437" t="e">
        <f>ROUND(D38*F37,0)</f>
        <v>#REF!</v>
      </c>
    </row>
    <row r="39" spans="1:10" s="386" customFormat="1" ht="19.5" customHeight="1">
      <c r="A39" s="432"/>
      <c r="B39" s="423"/>
      <c r="C39" s="423"/>
      <c r="D39" s="423"/>
      <c r="E39" s="423"/>
      <c r="F39" s="439"/>
    </row>
    <row r="40" spans="1:10" s="386" customFormat="1" ht="15" customHeight="1">
      <c r="A40" s="432"/>
      <c r="B40" s="423"/>
      <c r="C40" s="423"/>
      <c r="D40" s="423"/>
      <c r="E40" s="423"/>
      <c r="F40" s="439"/>
    </row>
    <row r="41" spans="1:10" s="386" customFormat="1" ht="15" customHeight="1">
      <c r="A41" s="432"/>
      <c r="B41" s="423"/>
      <c r="C41" s="423"/>
      <c r="D41" s="423"/>
      <c r="E41" s="423"/>
      <c r="F41" s="439"/>
    </row>
    <row r="42" spans="1:10" s="386" customFormat="1" ht="19.5" customHeight="1">
      <c r="A42" s="432"/>
      <c r="B42" s="423"/>
      <c r="C42" s="423"/>
      <c r="D42" s="423"/>
      <c r="E42" s="423"/>
      <c r="F42" s="439"/>
    </row>
    <row r="43" spans="1:10" ht="49.5" customHeight="1">
      <c r="A43" s="773" t="str">
        <f>Cover!B2</f>
        <v>Line Trap Package LT- 01 associated with Bulk Procurement of Substation Equipment</v>
      </c>
      <c r="B43" s="773"/>
      <c r="C43" s="773"/>
      <c r="D43" s="774" t="s">
        <v>391</v>
      </c>
      <c r="E43" s="775"/>
      <c r="F43" s="387" t="s">
        <v>392</v>
      </c>
    </row>
    <row r="46" spans="1:10">
      <c r="A46" s="440"/>
    </row>
  </sheetData>
  <sheetProtection selectLockedCells="1" selectUnlockedCells="1"/>
  <customSheetViews>
    <customSheetView guid="{67DAC4F5-B0CD-4242-94AE-DECE879F9E6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FDA41E71-B59F-44DB-BB8A-A1DD5D6D088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67F8AC65-9004-4C39-99EC-09D7FA92FA8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3E4F762C-4A28-4D28-B79F-A3F1A75BC59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4"/>
  <headerFooter alignWithMargins="0">
    <oddFooter xml:space="preserve">&amp;R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42" customWidth="1"/>
    <col min="4" max="4" width="34.625" customWidth="1"/>
    <col min="5" max="5" width="26.5" customWidth="1"/>
    <col min="7" max="7" width="15.25" customWidth="1"/>
    <col min="12" max="12" width="18.25" customWidth="1"/>
  </cols>
  <sheetData>
    <row r="1" spans="1:12" ht="33">
      <c r="G1" s="443" t="str">
        <f>'Q &amp; C'!G24</f>
        <v/>
      </c>
      <c r="H1" s="425" t="str">
        <f>'Q &amp; C'!H24</f>
        <v xml:space="preserve">Excise Duty </v>
      </c>
      <c r="I1" s="425" t="e">
        <f>'Q &amp; C'!I24</f>
        <v>#REF!</v>
      </c>
      <c r="J1" s="429" t="e">
        <f>'Q &amp; C'!J24</f>
        <v>#REF!</v>
      </c>
      <c r="K1" s="423" t="e">
        <f>'Q &amp; C'!K24</f>
        <v>#REF!</v>
      </c>
      <c r="L1" s="428" t="e">
        <f>'Q &amp; C'!L24</f>
        <v>#REF!</v>
      </c>
    </row>
    <row r="2" spans="1:12">
      <c r="A2" s="444" t="s">
        <v>202</v>
      </c>
      <c r="B2" s="444" t="s">
        <v>393</v>
      </c>
      <c r="C2" s="445" t="s">
        <v>394</v>
      </c>
      <c r="D2" s="444" t="s">
        <v>395</v>
      </c>
      <c r="E2" s="444" t="s">
        <v>396</v>
      </c>
      <c r="G2" s="446" t="str">
        <f>'Q &amp; C'!G25</f>
        <v>Not Applicable</v>
      </c>
      <c r="H2" s="446" t="str">
        <f>'Q &amp; C'!H25</f>
        <v xml:space="preserve">CST </v>
      </c>
      <c r="I2" s="446" t="e">
        <f>'Q &amp; C'!I25</f>
        <v>#REF!</v>
      </c>
      <c r="J2" s="446" t="e">
        <f>'Q &amp; C'!J25</f>
        <v>#REF!</v>
      </c>
      <c r="K2" s="446" t="e">
        <f>'Q &amp; C'!K25</f>
        <v>#REF!</v>
      </c>
      <c r="L2" s="446" t="e">
        <f>'Q &amp; C'!L25</f>
        <v>#REF!</v>
      </c>
    </row>
    <row r="3" spans="1:12" ht="23.25" customHeight="1">
      <c r="A3" s="447">
        <v>1</v>
      </c>
      <c r="B3" s="448" t="s">
        <v>397</v>
      </c>
      <c r="C3" s="449" t="s">
        <v>398</v>
      </c>
      <c r="D3" s="450"/>
      <c r="E3" s="450"/>
      <c r="G3" s="446" t="e">
        <f>'Q &amp; C'!G26</f>
        <v>#REF!</v>
      </c>
      <c r="H3" s="446" t="str">
        <f>'Q &amp; C'!H26</f>
        <v xml:space="preserve">VAT </v>
      </c>
      <c r="I3" s="446" t="e">
        <f>'Q &amp; C'!I26</f>
        <v>#REF!</v>
      </c>
      <c r="J3" s="446" t="e">
        <f>'Q &amp; C'!J26</f>
        <v>#REF!</v>
      </c>
      <c r="K3" s="446" t="e">
        <f>'Q &amp; C'!K26</f>
        <v>#REF!</v>
      </c>
      <c r="L3" s="446" t="e">
        <f>'Q &amp; C'!L26</f>
        <v>#REF!</v>
      </c>
    </row>
    <row r="4" spans="1:12" ht="30" customHeight="1">
      <c r="A4" s="450"/>
      <c r="B4" s="450"/>
      <c r="C4" s="451" t="s">
        <v>399</v>
      </c>
      <c r="D4" s="448" t="e">
        <f>H1&amp;" "&amp;G1&amp;" "&amp;I1&amp;" "&amp;J1&amp;"%"&amp; " as"&amp;" "&amp;K1&amp; " "&amp;L1</f>
        <v>#REF!</v>
      </c>
      <c r="E4" s="448"/>
      <c r="G4" s="446" t="e">
        <f>'Q &amp; C'!G27</f>
        <v>#REF!</v>
      </c>
      <c r="H4" s="446" t="str">
        <f>'Q &amp; C'!H27</f>
        <v>Entry Tax/ Octroi</v>
      </c>
      <c r="K4" s="446" t="e">
        <f>'Q &amp; C'!K27</f>
        <v>#REF!</v>
      </c>
      <c r="L4" s="446" t="e">
        <f>'Q &amp; C'!L27</f>
        <v>#REF!</v>
      </c>
    </row>
    <row r="5" spans="1:12" ht="40.5" customHeight="1">
      <c r="A5" s="450"/>
      <c r="B5" s="450"/>
      <c r="C5" s="451" t="s">
        <v>400</v>
      </c>
      <c r="D5" s="448" t="e">
        <f>H2&amp;" "&amp;G2&amp;" "&amp;I2&amp;" "&amp;J2&amp;"%"&amp; " as"&amp;" "&amp;K2&amp; " "&amp;L2</f>
        <v>#REF!</v>
      </c>
      <c r="E5" s="448"/>
      <c r="G5" s="446" t="e">
        <f>'Q &amp; C'!G28</f>
        <v>#REF!</v>
      </c>
      <c r="H5" s="446" t="str">
        <f>'Q &amp; C'!H28</f>
        <v xml:space="preserve">Others </v>
      </c>
      <c r="K5" s="446" t="e">
        <f>'Q &amp; C'!K28</f>
        <v>#REF!</v>
      </c>
      <c r="L5" s="446" t="e">
        <f>'Q &amp; C'!L28</f>
        <v>#REF!</v>
      </c>
    </row>
    <row r="6" spans="1:12" ht="42" customHeight="1">
      <c r="A6" s="450"/>
      <c r="B6" s="450"/>
      <c r="C6" s="451" t="s">
        <v>401</v>
      </c>
      <c r="D6" s="448" t="e">
        <f>H3&amp;" "&amp;G3&amp;" "&amp;I3&amp;" "&amp;J3&amp;"%"&amp; " as"&amp;" "&amp;K3&amp; " "&amp;L3</f>
        <v>#REF!</v>
      </c>
      <c r="E6" s="448"/>
      <c r="G6" s="446"/>
      <c r="H6" s="446"/>
      <c r="I6" s="446"/>
      <c r="J6" s="446"/>
      <c r="K6" s="446"/>
      <c r="L6" s="446"/>
    </row>
    <row r="7" spans="1:12" ht="59.25" customHeight="1">
      <c r="A7" s="450"/>
      <c r="B7" s="450"/>
      <c r="C7" s="451" t="s">
        <v>402</v>
      </c>
      <c r="D7" s="448" t="e">
        <f>H4&amp;" "&amp;G4&amp;" "&amp;I4&amp;" "&amp;J4&amp; " as"&amp;" "&amp;K4&amp; " "&amp;L4</f>
        <v>#REF!</v>
      </c>
      <c r="E7" s="448"/>
    </row>
    <row r="8" spans="1:12" ht="27">
      <c r="A8" s="450"/>
      <c r="B8" s="450"/>
      <c r="C8" s="451" t="s">
        <v>403</v>
      </c>
      <c r="D8" s="448" t="e">
        <f>H5&amp;" "&amp;G5&amp;" "&amp;I5&amp;" "&amp;J5&amp; " as"&amp;" "&amp;K5&amp; " "&amp;L5</f>
        <v>#REF!</v>
      </c>
      <c r="E8" s="448"/>
    </row>
    <row r="9" spans="1:12" ht="40.5">
      <c r="A9" s="450"/>
      <c r="B9" s="450"/>
      <c r="C9" s="451" t="s">
        <v>404</v>
      </c>
      <c r="D9" s="448"/>
      <c r="E9" s="448"/>
    </row>
    <row r="10" spans="1:12" ht="94.5">
      <c r="A10" s="450"/>
      <c r="B10" s="450"/>
      <c r="C10" s="451" t="s">
        <v>405</v>
      </c>
      <c r="D10" s="448"/>
      <c r="E10" s="448"/>
    </row>
    <row r="11" spans="1:12" ht="67.5">
      <c r="A11" s="450"/>
      <c r="B11" s="450"/>
      <c r="C11" s="451" t="s">
        <v>406</v>
      </c>
      <c r="D11" s="448"/>
      <c r="E11" s="448"/>
    </row>
    <row r="12" spans="1:12" ht="99">
      <c r="A12" s="452">
        <v>2</v>
      </c>
      <c r="B12" s="453" t="s">
        <v>407</v>
      </c>
      <c r="C12" s="454" t="s">
        <v>408</v>
      </c>
      <c r="D12" s="453"/>
      <c r="E12" s="453"/>
    </row>
    <row r="13" spans="1:12">
      <c r="C13" s="455"/>
      <c r="D13" s="455"/>
      <c r="E13" s="455"/>
    </row>
    <row r="14" spans="1:12">
      <c r="C14" s="455"/>
      <c r="D14" s="455"/>
      <c r="E14" s="455"/>
    </row>
    <row r="15" spans="1:12">
      <c r="C15" s="455"/>
      <c r="D15" s="455"/>
      <c r="E15" s="455"/>
    </row>
    <row r="16" spans="1:12">
      <c r="C16" s="455"/>
      <c r="D16" s="455"/>
      <c r="E16" s="455"/>
    </row>
    <row r="17" spans="3:5">
      <c r="C17" s="455"/>
      <c r="D17" s="455"/>
      <c r="E17" s="456"/>
    </row>
    <row r="18" spans="3:5">
      <c r="C18" s="455"/>
      <c r="D18" s="455"/>
      <c r="E18" s="455"/>
    </row>
    <row r="19" spans="3:5">
      <c r="C19" s="455"/>
      <c r="D19" s="455"/>
      <c r="E19" s="455"/>
    </row>
    <row r="20" spans="3:5">
      <c r="C20" s="455"/>
      <c r="D20" s="455"/>
      <c r="E20" s="455"/>
    </row>
    <row r="21" spans="3:5">
      <c r="C21" s="455"/>
      <c r="D21" s="455"/>
      <c r="E21" s="455"/>
    </row>
    <row r="22" spans="3:5">
      <c r="C22" s="455"/>
      <c r="D22" s="455"/>
      <c r="E22" s="455"/>
    </row>
    <row r="23" spans="3:5">
      <c r="C23" s="455"/>
      <c r="D23" s="455"/>
      <c r="E23" s="455"/>
    </row>
    <row r="24" spans="3:5">
      <c r="C24" s="455"/>
      <c r="D24" s="455"/>
      <c r="E24" s="455"/>
    </row>
    <row r="25" spans="3:5">
      <c r="C25" s="455"/>
      <c r="D25" s="455"/>
      <c r="E25" s="455"/>
    </row>
    <row r="26" spans="3:5">
      <c r="C26" s="455"/>
      <c r="D26" s="455"/>
      <c r="E26" s="455"/>
    </row>
  </sheetData>
  <customSheetViews>
    <customSheetView guid="{67DAC4F5-B0CD-4242-94AE-DECE879F9E60}" scale="80" showPageBreaks="1" printArea="1" state="hidden" view="pageBreakPreview" topLeftCell="B7">
      <selection activeCell="I10" sqref="I10"/>
      <pageMargins left="0.7" right="0.7" top="0.75" bottom="0.75" header="0.3" footer="0.3"/>
      <pageSetup scale="99" orientation="landscape" r:id="rId1"/>
    </customSheetView>
    <customSheetView guid="{FDA41E71-B59F-44DB-BB8A-A1DD5D6D0883}" scale="80" showPageBreaks="1" printArea="1" state="hidden" view="pageBreakPreview" topLeftCell="B7">
      <selection activeCell="I10" sqref="I10"/>
      <pageMargins left="0.7" right="0.7" top="0.75" bottom="0.75" header="0.3" footer="0.3"/>
      <pageSetup scale="99" orientation="landscape" r:id="rId2"/>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3"/>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4"/>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5"/>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6"/>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7"/>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8"/>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9"/>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0"/>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1"/>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2"/>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3"/>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4"/>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5"/>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6"/>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17"/>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18"/>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19"/>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0"/>
    </customSheetView>
    <customSheetView guid="{67F8AC65-9004-4C39-99EC-09D7FA92FA89}" scale="80" showPageBreaks="1" printArea="1" state="hidden" view="pageBreakPreview" topLeftCell="B7">
      <selection activeCell="I10" sqref="I10"/>
      <pageMargins left="0.7" right="0.7" top="0.75" bottom="0.75" header="0.3" footer="0.3"/>
      <pageSetup scale="99" orientation="landscape" r:id="rId21"/>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2"/>
    </customSheetView>
    <customSheetView guid="{3E4F762C-4A28-4D28-B79F-A3F1A75BC594}" scale="80" showPageBreaks="1" printArea="1" state="hidden" view="pageBreakPreview" topLeftCell="B7">
      <selection activeCell="I10" sqref="I10"/>
      <pageMargins left="0.7" right="0.7" top="0.75" bottom="0.75" header="0.3" footer="0.3"/>
      <pageSetup scale="99" orientation="landscape" r:id="rId23"/>
    </customSheetView>
  </customSheetViews>
  <phoneticPr fontId="32" type="noConversion"/>
  <pageMargins left="0.7" right="0.7" top="0.75" bottom="0.75" header="0.3" footer="0.3"/>
  <pageSetup scale="99" orientation="landscape" r:id="rId2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indexed="8"/>
  </sheetPr>
  <dimension ref="A1:D112"/>
  <sheetViews>
    <sheetView workbookViewId="0">
      <selection activeCell="E8" sqref="E8"/>
    </sheetView>
  </sheetViews>
  <sheetFormatPr defaultColWidth="8" defaultRowHeight="12.75"/>
  <cols>
    <col min="1" max="1" width="11.625" style="130" customWidth="1"/>
    <col min="2" max="2" width="10.375" style="130" customWidth="1"/>
    <col min="3" max="16384" width="8" style="130"/>
  </cols>
  <sheetData>
    <row r="1" spans="1:4" s="128" customFormat="1" ht="30" customHeight="1">
      <c r="A1" s="794">
        <f>'Bid Form 2nd Envelope'!AB17</f>
        <v>0</v>
      </c>
      <c r="B1" s="794"/>
    </row>
    <row r="2" spans="1:4" s="128" customFormat="1" ht="30" customHeight="1">
      <c r="A2" s="129"/>
    </row>
    <row r="3" spans="1:4">
      <c r="A3" s="129"/>
    </row>
    <row r="4" spans="1:4">
      <c r="A4" s="127" t="str">
        <f>IF(OR((A1&gt;9999999999),(A1&lt;0)),"Invalid Entry - More than 1000 crore OR -ve value",IF(A1=0, "Rs. Zero Only ",+CONCATENATE("Rs. ", B11,D11,B10,D10,B9,D9,B8,D8,B7,D7,B6," Only")))</f>
        <v xml:space="preserve">Rs. Zero Only </v>
      </c>
    </row>
    <row r="5" spans="1:4">
      <c r="A5" s="129"/>
    </row>
    <row r="6" spans="1:4">
      <c r="A6" s="126">
        <f>-INT(A1/100)*100+ROUND(A1,0)</f>
        <v>0</v>
      </c>
      <c r="B6" s="130" t="str">
        <f t="shared" ref="B6:B11" si="0">IF(A6=0,"",LOOKUP(A6,$A$13:$A$112,$B$13:$B$112))</f>
        <v/>
      </c>
      <c r="D6" s="127"/>
    </row>
    <row r="7" spans="1:4">
      <c r="A7" s="126">
        <f>-INT(A1/1000)*10+INT(A1/100)</f>
        <v>0</v>
      </c>
      <c r="B7" s="130" t="str">
        <f t="shared" si="0"/>
        <v/>
      </c>
      <c r="D7" s="127" t="str">
        <f>+IF(B7="",""," Hundred ")</f>
        <v/>
      </c>
    </row>
    <row r="8" spans="1:4">
      <c r="A8" s="126">
        <f>-INT(A1/100000)*100+INT(A1/1000)</f>
        <v>0</v>
      </c>
      <c r="B8" s="130" t="str">
        <f t="shared" si="0"/>
        <v/>
      </c>
      <c r="D8" s="127" t="str">
        <f>IF((B8=""),IF(C8="",""," Thousand ")," Thousand ")</f>
        <v/>
      </c>
    </row>
    <row r="9" spans="1:4">
      <c r="A9" s="126">
        <f>-INT(A1/10000000)*100+INT(A1/100000)</f>
        <v>0</v>
      </c>
      <c r="B9" s="130" t="str">
        <f t="shared" si="0"/>
        <v/>
      </c>
      <c r="D9" s="127" t="str">
        <f>IF((B9=""),IF(C9="",""," Lac ")," Lac ")</f>
        <v/>
      </c>
    </row>
    <row r="10" spans="1:4">
      <c r="A10" s="126">
        <f>-INT(A1/1000000000)*100+INT(A1/10000000)</f>
        <v>0</v>
      </c>
      <c r="B10" s="131" t="str">
        <f t="shared" si="0"/>
        <v/>
      </c>
      <c r="D10" s="127" t="str">
        <f>IF((B10=""),IF(C10="",""," Crore ")," Crore ")</f>
        <v/>
      </c>
    </row>
    <row r="11" spans="1:4">
      <c r="A11" s="132">
        <f>-INT(A1/10000000000)*1000+INT(A1/1000000000)</f>
        <v>0</v>
      </c>
      <c r="B11" s="131" t="str">
        <f t="shared" si="0"/>
        <v/>
      </c>
      <c r="D11" s="127" t="str">
        <f>IF((B11=""),IF(C11="",""," Hundred ")," Hundred ")</f>
        <v/>
      </c>
    </row>
    <row r="13" spans="1:4">
      <c r="A13" s="133">
        <v>1</v>
      </c>
      <c r="B13" s="134" t="s">
        <v>17</v>
      </c>
    </row>
    <row r="14" spans="1:4">
      <c r="A14" s="133">
        <v>2</v>
      </c>
      <c r="B14" s="134" t="s">
        <v>18</v>
      </c>
    </row>
    <row r="15" spans="1:4">
      <c r="A15" s="133">
        <v>3</v>
      </c>
      <c r="B15" s="134" t="s">
        <v>19</v>
      </c>
    </row>
    <row r="16" spans="1:4">
      <c r="A16" s="133">
        <v>4</v>
      </c>
      <c r="B16" s="134" t="s">
        <v>20</v>
      </c>
    </row>
    <row r="17" spans="1:2">
      <c r="A17" s="133">
        <v>5</v>
      </c>
      <c r="B17" s="134" t="s">
        <v>21</v>
      </c>
    </row>
    <row r="18" spans="1:2">
      <c r="A18" s="133">
        <v>6</v>
      </c>
      <c r="B18" s="134" t="s">
        <v>22</v>
      </c>
    </row>
    <row r="19" spans="1:2">
      <c r="A19" s="133">
        <v>7</v>
      </c>
      <c r="B19" s="134" t="s">
        <v>23</v>
      </c>
    </row>
    <row r="20" spans="1:2">
      <c r="A20" s="133">
        <v>8</v>
      </c>
      <c r="B20" s="134" t="s">
        <v>24</v>
      </c>
    </row>
    <row r="21" spans="1:2">
      <c r="A21" s="133">
        <v>9</v>
      </c>
      <c r="B21" s="134" t="s">
        <v>25</v>
      </c>
    </row>
    <row r="22" spans="1:2">
      <c r="A22" s="133">
        <v>10</v>
      </c>
      <c r="B22" s="134" t="s">
        <v>26</v>
      </c>
    </row>
    <row r="23" spans="1:2">
      <c r="A23" s="133">
        <v>11</v>
      </c>
      <c r="B23" s="134" t="s">
        <v>27</v>
      </c>
    </row>
    <row r="24" spans="1:2">
      <c r="A24" s="133">
        <v>12</v>
      </c>
      <c r="B24" s="134" t="s">
        <v>28</v>
      </c>
    </row>
    <row r="25" spans="1:2">
      <c r="A25" s="133">
        <v>13</v>
      </c>
      <c r="B25" s="134" t="s">
        <v>29</v>
      </c>
    </row>
    <row r="26" spans="1:2">
      <c r="A26" s="133">
        <v>14</v>
      </c>
      <c r="B26" s="134" t="s">
        <v>30</v>
      </c>
    </row>
    <row r="27" spans="1:2">
      <c r="A27" s="133">
        <v>15</v>
      </c>
      <c r="B27" s="134" t="s">
        <v>31</v>
      </c>
    </row>
    <row r="28" spans="1:2">
      <c r="A28" s="133">
        <v>16</v>
      </c>
      <c r="B28" s="134" t="s">
        <v>32</v>
      </c>
    </row>
    <row r="29" spans="1:2">
      <c r="A29" s="133">
        <v>17</v>
      </c>
      <c r="B29" s="134" t="s">
        <v>33</v>
      </c>
    </row>
    <row r="30" spans="1:2">
      <c r="A30" s="133">
        <v>18</v>
      </c>
      <c r="B30" s="134" t="s">
        <v>34</v>
      </c>
    </row>
    <row r="31" spans="1:2">
      <c r="A31" s="133">
        <v>19</v>
      </c>
      <c r="B31" s="134" t="s">
        <v>35</v>
      </c>
    </row>
    <row r="32" spans="1:2">
      <c r="A32" s="133">
        <v>20</v>
      </c>
      <c r="B32" s="134" t="s">
        <v>36</v>
      </c>
    </row>
    <row r="33" spans="1:2">
      <c r="A33" s="133">
        <v>21</v>
      </c>
      <c r="B33" s="134" t="s">
        <v>38</v>
      </c>
    </row>
    <row r="34" spans="1:2">
      <c r="A34" s="133">
        <v>22</v>
      </c>
      <c r="B34" s="134" t="s">
        <v>37</v>
      </c>
    </row>
    <row r="35" spans="1:2">
      <c r="A35" s="133">
        <v>23</v>
      </c>
      <c r="B35" s="134" t="s">
        <v>39</v>
      </c>
    </row>
    <row r="36" spans="1:2">
      <c r="A36" s="133">
        <v>24</v>
      </c>
      <c r="B36" s="134" t="s">
        <v>40</v>
      </c>
    </row>
    <row r="37" spans="1:2">
      <c r="A37" s="133">
        <v>25</v>
      </c>
      <c r="B37" s="134" t="s">
        <v>42</v>
      </c>
    </row>
    <row r="38" spans="1:2">
      <c r="A38" s="133">
        <v>26</v>
      </c>
      <c r="B38" s="134" t="s">
        <v>41</v>
      </c>
    </row>
    <row r="39" spans="1:2">
      <c r="A39" s="133">
        <v>27</v>
      </c>
      <c r="B39" s="134" t="s">
        <v>43</v>
      </c>
    </row>
    <row r="40" spans="1:2">
      <c r="A40" s="133">
        <v>28</v>
      </c>
      <c r="B40" s="134" t="s">
        <v>44</v>
      </c>
    </row>
    <row r="41" spans="1:2">
      <c r="A41" s="133">
        <v>29</v>
      </c>
      <c r="B41" s="134" t="s">
        <v>45</v>
      </c>
    </row>
    <row r="42" spans="1:2">
      <c r="A42" s="133">
        <v>30</v>
      </c>
      <c r="B42" s="134" t="s">
        <v>46</v>
      </c>
    </row>
    <row r="43" spans="1:2">
      <c r="A43" s="133">
        <v>31</v>
      </c>
      <c r="B43" s="134" t="s">
        <v>47</v>
      </c>
    </row>
    <row r="44" spans="1:2">
      <c r="A44" s="133">
        <v>32</v>
      </c>
      <c r="B44" s="134" t="s">
        <v>48</v>
      </c>
    </row>
    <row r="45" spans="1:2">
      <c r="A45" s="133">
        <v>33</v>
      </c>
      <c r="B45" s="134" t="s">
        <v>49</v>
      </c>
    </row>
    <row r="46" spans="1:2">
      <c r="A46" s="133">
        <v>34</v>
      </c>
      <c r="B46" s="134" t="s">
        <v>50</v>
      </c>
    </row>
    <row r="47" spans="1:2">
      <c r="A47" s="133">
        <v>35</v>
      </c>
      <c r="B47" s="134" t="s">
        <v>51</v>
      </c>
    </row>
    <row r="48" spans="1:2">
      <c r="A48" s="133">
        <v>36</v>
      </c>
      <c r="B48" s="134" t="s">
        <v>52</v>
      </c>
    </row>
    <row r="49" spans="1:2">
      <c r="A49" s="133">
        <v>37</v>
      </c>
      <c r="B49" s="134" t="s">
        <v>53</v>
      </c>
    </row>
    <row r="50" spans="1:2">
      <c r="A50" s="133">
        <v>38</v>
      </c>
      <c r="B50" s="134" t="s">
        <v>54</v>
      </c>
    </row>
    <row r="51" spans="1:2">
      <c r="A51" s="133">
        <v>39</v>
      </c>
      <c r="B51" s="134" t="s">
        <v>55</v>
      </c>
    </row>
    <row r="52" spans="1:2">
      <c r="A52" s="133">
        <v>40</v>
      </c>
      <c r="B52" s="134" t="s">
        <v>56</v>
      </c>
    </row>
    <row r="53" spans="1:2">
      <c r="A53" s="133">
        <v>41</v>
      </c>
      <c r="B53" s="134" t="s">
        <v>57</v>
      </c>
    </row>
    <row r="54" spans="1:2">
      <c r="A54" s="133">
        <v>42</v>
      </c>
      <c r="B54" s="134" t="s">
        <v>58</v>
      </c>
    </row>
    <row r="55" spans="1:2">
      <c r="A55" s="133">
        <v>43</v>
      </c>
      <c r="B55" s="134" t="s">
        <v>59</v>
      </c>
    </row>
    <row r="56" spans="1:2">
      <c r="A56" s="133">
        <v>44</v>
      </c>
      <c r="B56" s="134" t="s">
        <v>60</v>
      </c>
    </row>
    <row r="57" spans="1:2">
      <c r="A57" s="133">
        <v>45</v>
      </c>
      <c r="B57" s="134" t="s">
        <v>61</v>
      </c>
    </row>
    <row r="58" spans="1:2">
      <c r="A58" s="133">
        <v>46</v>
      </c>
      <c r="B58" s="134" t="s">
        <v>62</v>
      </c>
    </row>
    <row r="59" spans="1:2">
      <c r="A59" s="133">
        <v>47</v>
      </c>
      <c r="B59" s="134" t="s">
        <v>63</v>
      </c>
    </row>
    <row r="60" spans="1:2">
      <c r="A60" s="133">
        <v>48</v>
      </c>
      <c r="B60" s="134" t="s">
        <v>64</v>
      </c>
    </row>
    <row r="61" spans="1:2">
      <c r="A61" s="133">
        <v>49</v>
      </c>
      <c r="B61" s="134" t="s">
        <v>65</v>
      </c>
    </row>
    <row r="62" spans="1:2">
      <c r="A62" s="133">
        <v>50</v>
      </c>
      <c r="B62" s="134" t="s">
        <v>66</v>
      </c>
    </row>
    <row r="63" spans="1:2">
      <c r="A63" s="133">
        <v>51</v>
      </c>
      <c r="B63" s="134" t="s">
        <v>67</v>
      </c>
    </row>
    <row r="64" spans="1:2">
      <c r="A64" s="133">
        <v>52</v>
      </c>
      <c r="B64" s="134" t="s">
        <v>68</v>
      </c>
    </row>
    <row r="65" spans="1:2">
      <c r="A65" s="133">
        <v>53</v>
      </c>
      <c r="B65" s="134" t="s">
        <v>69</v>
      </c>
    </row>
    <row r="66" spans="1:2">
      <c r="A66" s="133">
        <v>54</v>
      </c>
      <c r="B66" s="134" t="s">
        <v>70</v>
      </c>
    </row>
    <row r="67" spans="1:2">
      <c r="A67" s="133">
        <v>55</v>
      </c>
      <c r="B67" s="134" t="s">
        <v>71</v>
      </c>
    </row>
    <row r="68" spans="1:2">
      <c r="A68" s="133">
        <v>56</v>
      </c>
      <c r="B68" s="134" t="s">
        <v>72</v>
      </c>
    </row>
    <row r="69" spans="1:2">
      <c r="A69" s="133">
        <v>57</v>
      </c>
      <c r="B69" s="134" t="s">
        <v>73</v>
      </c>
    </row>
    <row r="70" spans="1:2">
      <c r="A70" s="133">
        <v>58</v>
      </c>
      <c r="B70" s="134" t="s">
        <v>74</v>
      </c>
    </row>
    <row r="71" spans="1:2">
      <c r="A71" s="133">
        <v>59</v>
      </c>
      <c r="B71" s="134" t="s">
        <v>75</v>
      </c>
    </row>
    <row r="72" spans="1:2">
      <c r="A72" s="133">
        <v>60</v>
      </c>
      <c r="B72" s="134" t="s">
        <v>76</v>
      </c>
    </row>
    <row r="73" spans="1:2">
      <c r="A73" s="133">
        <v>61</v>
      </c>
      <c r="B73" s="134" t="s">
        <v>77</v>
      </c>
    </row>
    <row r="74" spans="1:2">
      <c r="A74" s="133">
        <v>62</v>
      </c>
      <c r="B74" s="134" t="s">
        <v>78</v>
      </c>
    </row>
    <row r="75" spans="1:2">
      <c r="A75" s="133">
        <v>63</v>
      </c>
      <c r="B75" s="134" t="s">
        <v>79</v>
      </c>
    </row>
    <row r="76" spans="1:2">
      <c r="A76" s="133">
        <v>64</v>
      </c>
      <c r="B76" s="134" t="s">
        <v>80</v>
      </c>
    </row>
    <row r="77" spans="1:2">
      <c r="A77" s="133">
        <v>65</v>
      </c>
      <c r="B77" s="134" t="s">
        <v>81</v>
      </c>
    </row>
    <row r="78" spans="1:2">
      <c r="A78" s="133">
        <v>66</v>
      </c>
      <c r="B78" s="134" t="s">
        <v>82</v>
      </c>
    </row>
    <row r="79" spans="1:2">
      <c r="A79" s="133">
        <v>67</v>
      </c>
      <c r="B79" s="134" t="s">
        <v>83</v>
      </c>
    </row>
    <row r="80" spans="1:2">
      <c r="A80" s="133">
        <v>68</v>
      </c>
      <c r="B80" s="134" t="s">
        <v>84</v>
      </c>
    </row>
    <row r="81" spans="1:2">
      <c r="A81" s="133">
        <v>69</v>
      </c>
      <c r="B81" s="134" t="s">
        <v>85</v>
      </c>
    </row>
    <row r="82" spans="1:2">
      <c r="A82" s="133">
        <v>70</v>
      </c>
      <c r="B82" s="134" t="s">
        <v>86</v>
      </c>
    </row>
    <row r="83" spans="1:2">
      <c r="A83" s="133">
        <v>71</v>
      </c>
      <c r="B83" s="134" t="s">
        <v>87</v>
      </c>
    </row>
    <row r="84" spans="1:2">
      <c r="A84" s="133">
        <v>72</v>
      </c>
      <c r="B84" s="134" t="s">
        <v>88</v>
      </c>
    </row>
    <row r="85" spans="1:2">
      <c r="A85" s="133">
        <v>73</v>
      </c>
      <c r="B85" s="134" t="s">
        <v>89</v>
      </c>
    </row>
    <row r="86" spans="1:2">
      <c r="A86" s="133">
        <v>74</v>
      </c>
      <c r="B86" s="134" t="s">
        <v>90</v>
      </c>
    </row>
    <row r="87" spans="1:2">
      <c r="A87" s="133">
        <v>75</v>
      </c>
      <c r="B87" s="134" t="s">
        <v>91</v>
      </c>
    </row>
    <row r="88" spans="1:2">
      <c r="A88" s="133">
        <v>76</v>
      </c>
      <c r="B88" s="134" t="s">
        <v>92</v>
      </c>
    </row>
    <row r="89" spans="1:2">
      <c r="A89" s="133">
        <v>77</v>
      </c>
      <c r="B89" s="134" t="s">
        <v>93</v>
      </c>
    </row>
    <row r="90" spans="1:2">
      <c r="A90" s="133">
        <v>78</v>
      </c>
      <c r="B90" s="134" t="s">
        <v>94</v>
      </c>
    </row>
    <row r="91" spans="1:2">
      <c r="A91" s="133">
        <v>79</v>
      </c>
      <c r="B91" s="134" t="s">
        <v>95</v>
      </c>
    </row>
    <row r="92" spans="1:2">
      <c r="A92" s="133">
        <v>80</v>
      </c>
      <c r="B92" s="134" t="s">
        <v>96</v>
      </c>
    </row>
    <row r="93" spans="1:2">
      <c r="A93" s="133">
        <v>81</v>
      </c>
      <c r="B93" s="134" t="s">
        <v>97</v>
      </c>
    </row>
    <row r="94" spans="1:2">
      <c r="A94" s="133">
        <v>82</v>
      </c>
      <c r="B94" s="134" t="s">
        <v>98</v>
      </c>
    </row>
    <row r="95" spans="1:2">
      <c r="A95" s="133">
        <v>83</v>
      </c>
      <c r="B95" s="134" t="s">
        <v>99</v>
      </c>
    </row>
    <row r="96" spans="1:2">
      <c r="A96" s="133">
        <v>84</v>
      </c>
      <c r="B96" s="134" t="s">
        <v>100</v>
      </c>
    </row>
    <row r="97" spans="1:2">
      <c r="A97" s="133">
        <v>85</v>
      </c>
      <c r="B97" s="134" t="s">
        <v>101</v>
      </c>
    </row>
    <row r="98" spans="1:2">
      <c r="A98" s="133">
        <v>86</v>
      </c>
      <c r="B98" s="134" t="s">
        <v>102</v>
      </c>
    </row>
    <row r="99" spans="1:2">
      <c r="A99" s="133">
        <v>87</v>
      </c>
      <c r="B99" s="134" t="s">
        <v>103</v>
      </c>
    </row>
    <row r="100" spans="1:2">
      <c r="A100" s="133">
        <v>88</v>
      </c>
      <c r="B100" s="134" t="s">
        <v>104</v>
      </c>
    </row>
    <row r="101" spans="1:2">
      <c r="A101" s="133">
        <v>89</v>
      </c>
      <c r="B101" s="134" t="s">
        <v>105</v>
      </c>
    </row>
    <row r="102" spans="1:2">
      <c r="A102" s="133">
        <v>90</v>
      </c>
      <c r="B102" s="134" t="s">
        <v>106</v>
      </c>
    </row>
    <row r="103" spans="1:2">
      <c r="A103" s="133">
        <v>91</v>
      </c>
      <c r="B103" s="134" t="s">
        <v>107</v>
      </c>
    </row>
    <row r="104" spans="1:2">
      <c r="A104" s="133">
        <v>92</v>
      </c>
      <c r="B104" s="134" t="s">
        <v>108</v>
      </c>
    </row>
    <row r="105" spans="1:2">
      <c r="A105" s="133">
        <v>93</v>
      </c>
      <c r="B105" s="134" t="s">
        <v>109</v>
      </c>
    </row>
    <row r="106" spans="1:2">
      <c r="A106" s="133">
        <v>94</v>
      </c>
      <c r="B106" s="134" t="s">
        <v>110</v>
      </c>
    </row>
    <row r="107" spans="1:2">
      <c r="A107" s="133">
        <v>95</v>
      </c>
      <c r="B107" s="134" t="s">
        <v>111</v>
      </c>
    </row>
    <row r="108" spans="1:2">
      <c r="A108" s="133">
        <v>96</v>
      </c>
      <c r="B108" s="134" t="s">
        <v>112</v>
      </c>
    </row>
    <row r="109" spans="1:2">
      <c r="A109" s="133">
        <v>97</v>
      </c>
      <c r="B109" s="134" t="s">
        <v>113</v>
      </c>
    </row>
    <row r="110" spans="1:2">
      <c r="A110" s="133">
        <v>98</v>
      </c>
      <c r="B110" s="134" t="s">
        <v>114</v>
      </c>
    </row>
    <row r="111" spans="1:2">
      <c r="A111" s="133">
        <v>99</v>
      </c>
      <c r="B111" s="134" t="s">
        <v>115</v>
      </c>
    </row>
    <row r="112" spans="1:2">
      <c r="A112" s="133">
        <v>100</v>
      </c>
      <c r="B112" s="134" t="s">
        <v>116</v>
      </c>
    </row>
  </sheetData>
  <sheetProtection password="E848" sheet="1" objects="1" selectLockedCells="1" selectUnlockedCells="1"/>
  <customSheetViews>
    <customSheetView guid="{67DAC4F5-B0CD-4242-94AE-DECE879F9E60}" state="hidden">
      <selection activeCell="E8" sqref="E8"/>
      <pageMargins left="0.75" right="0.75" top="1" bottom="1" header="0.5" footer="0.5"/>
      <pageSetup orientation="portrait" r:id="rId1"/>
      <headerFooter alignWithMargins="0"/>
    </customSheetView>
    <customSheetView guid="{FDA41E71-B59F-44DB-BB8A-A1DD5D6D0883}" state="hidden">
      <selection activeCell="E8" sqref="E8"/>
      <pageMargins left="0.75" right="0.75" top="1" bottom="1" header="0.5" footer="0.5"/>
      <pageSetup orientation="portrait" r:id="rId2"/>
      <headerFooter alignWithMargins="0"/>
    </customSheetView>
    <customSheetView guid="{883F4F4D-A630-4132-B676-8201FF751979}" state="hidden">
      <selection activeCell="E8" sqref="E8"/>
      <pageMargins left="0.75" right="0.75" top="1" bottom="1" header="0.5" footer="0.5"/>
      <pageSetup orientation="portrait" r:id="rId3"/>
      <headerFooter alignWithMargins="0"/>
    </customSheetView>
    <customSheetView guid="{D963BE1A-1920-4E18-8F54-07F354CCE224}" state="hidden">
      <selection activeCell="E8" sqref="E8"/>
      <pageMargins left="0.75" right="0.75" top="1" bottom="1" header="0.5" footer="0.5"/>
      <pageSetup orientation="portrait" r:id="rId4"/>
      <headerFooter alignWithMargins="0"/>
    </customSheetView>
    <customSheetView guid="{D39E83F3-4061-47C5-8153-10B7C21D208A}" state="hidden">
      <selection activeCell="E8" sqref="E8"/>
      <pageMargins left="0.75" right="0.75" top="1" bottom="1" header="0.5" footer="0.5"/>
      <pageSetup orientation="portrait" r:id="rId5"/>
      <headerFooter alignWithMargins="0"/>
    </customSheetView>
    <customSheetView guid="{EFF9997F-F423-457E-8339-C5D06689EC0D}" state="hidden">
      <selection activeCell="E8" sqref="E8"/>
      <pageMargins left="0.75" right="0.75" top="1" bottom="1" header="0.5" footer="0.5"/>
      <pageSetup orientation="portrait" r:id="rId6"/>
      <headerFooter alignWithMargins="0"/>
    </customSheetView>
    <customSheetView guid="{8020169D-1904-4071-9010-34C6BAD35472}" state="hidden">
      <selection activeCell="E8" sqref="E8"/>
      <pageMargins left="0.75" right="0.75" top="1" bottom="1" header="0.5" footer="0.5"/>
      <pageSetup orientation="portrait" r:id="rId7"/>
      <headerFooter alignWithMargins="0"/>
    </customSheetView>
    <customSheetView guid="{BE00177C-666B-4CCB-B6AF-EE8409A04F15}" state="hidden">
      <selection activeCell="E8" sqref="E8"/>
      <pageMargins left="0.75" right="0.75" top="1" bottom="1" header="0.5" footer="0.5"/>
      <pageSetup orientation="portrait" r:id="rId8"/>
      <headerFooter alignWithMargins="0"/>
    </customSheetView>
    <customSheetView guid="{5A07DBA2-29FE-46EA-8A64-6BF1FB7295C8}" state="hidden" showRuler="0">
      <selection activeCell="E8" sqref="E8"/>
      <pageMargins left="0.75" right="0.75" top="1" bottom="1" header="0.5" footer="0.5"/>
      <pageSetup orientation="portrait" r:id="rId9"/>
      <headerFooter alignWithMargins="0"/>
    </customSheetView>
    <customSheetView guid="{42E48991-4351-4471-8AF6-A35D24AE57E4}" state="hidden">
      <selection activeCell="E8" sqref="E8"/>
      <pageMargins left="0.75" right="0.75" top="1" bottom="1" header="0.5" footer="0.5"/>
      <pageSetup orientation="portrait" r:id="rId10"/>
      <headerFooter alignWithMargins="0"/>
    </customSheetView>
    <customSheetView guid="{9CA44E70-650F-49CD-967F-298619682CA2}" state="hidden">
      <selection activeCell="E8" sqref="E8"/>
      <pageMargins left="0.75" right="0.75" top="1" bottom="1" header="0.5" footer="0.5"/>
      <pageSetup orientation="portrait" r:id="rId11"/>
      <headerFooter alignWithMargins="0"/>
    </customSheetView>
    <customSheetView guid="{C39F923C-6CD3-45D8-86F8-6C4D806DDD7E}" state="hidden">
      <selection activeCell="E8" sqref="E8"/>
      <pageMargins left="0.75" right="0.75" top="1" bottom="1" header="0.5" footer="0.5"/>
      <pageSetup orientation="portrait" r:id="rId12"/>
      <headerFooter alignWithMargins="0"/>
    </customSheetView>
    <customSheetView guid="{B1277D53-29D6-4226-81E2-084FB62977B6}" state="hidden">
      <selection activeCell="E8" sqref="E8"/>
      <pageMargins left="0.75" right="0.75" top="1" bottom="1" header="0.5" footer="0.5"/>
      <pageSetup orientation="portrait" r:id="rId13"/>
      <headerFooter alignWithMargins="0"/>
    </customSheetView>
    <customSheetView guid="{58D82F59-8CF6-455F-B9F4-081499FDF243}" state="hidden">
      <selection activeCell="E8" sqref="E8"/>
      <pageMargins left="0.75" right="0.75" top="1" bottom="1" header="0.5" footer="0.5"/>
      <pageSetup orientation="portrait" r:id="rId14"/>
      <headerFooter alignWithMargins="0"/>
    </customSheetView>
    <customSheetView guid="{696D9240-6693-44E8-B9A4-2BFADD101EE2}" state="hidden">
      <selection activeCell="E8" sqref="E8"/>
      <pageMargins left="0.75" right="0.75" top="1" bottom="1" header="0.5" footer="0.5"/>
      <pageSetup orientation="portrait" r:id="rId15"/>
      <headerFooter alignWithMargins="0"/>
    </customSheetView>
    <customSheetView guid="{B0EE7D76-5806-4718-BDAD-3A3EA691E5E4}" state="hidden">
      <selection activeCell="E8" sqref="E8"/>
      <pageMargins left="0.75" right="0.75" top="1" bottom="1" header="0.5" footer="0.5"/>
      <pageSetup orientation="portrait" r:id="rId16"/>
      <headerFooter alignWithMargins="0"/>
    </customSheetView>
    <customSheetView guid="{E95B21C1-D936-4435-AF6F-90CF0B6A7506}" state="hidden">
      <selection activeCell="E8" sqref="E8"/>
      <pageMargins left="0.75" right="0.75" top="1" bottom="1" header="0.5" footer="0.5"/>
      <pageSetup orientation="portrait" r:id="rId17"/>
      <headerFooter alignWithMargins="0"/>
    </customSheetView>
    <customSheetView guid="{9C0E3A54-A1E4-4406-967B-FE168F751196}" state="hidden">
      <selection activeCell="E8" sqref="E8"/>
      <pageMargins left="0.75" right="0.75" top="1" bottom="1" header="0.5" footer="0.5"/>
      <pageSetup orientation="portrait" r:id="rId18"/>
      <headerFooter alignWithMargins="0"/>
    </customSheetView>
    <customSheetView guid="{EF525F2E-18DE-47FD-A864-6F2A2CA91061}" state="hidden">
      <selection activeCell="E8" sqref="E8"/>
      <pageMargins left="0.75" right="0.75" top="1" bottom="1" header="0.5" footer="0.5"/>
      <pageSetup orientation="portrait" r:id="rId19"/>
      <headerFooter alignWithMargins="0"/>
    </customSheetView>
    <customSheetView guid="{FE49A1A8-589E-4C61-B5F2-2DC8472D06ED}" state="hidden">
      <selection activeCell="E8" sqref="E8"/>
      <pageMargins left="0.75" right="0.75" top="1" bottom="1" header="0.5" footer="0.5"/>
      <pageSetup orientation="portrait" r:id="rId20"/>
      <headerFooter alignWithMargins="0"/>
    </customSheetView>
    <customSheetView guid="{7781E931-9022-448B-8CEA-16A952A0B08B}" state="hidden">
      <selection activeCell="E8" sqref="E8"/>
      <pageMargins left="0.75" right="0.75" top="1" bottom="1" header="0.5" footer="0.5"/>
      <pageSetup orientation="portrait" r:id="rId21"/>
      <headerFooter alignWithMargins="0"/>
    </customSheetView>
    <customSheetView guid="{FA8C7114-2E15-4727-B4B0-927BCE12D1A6}" state="hidden">
      <selection activeCell="E8" sqref="E8"/>
      <pageMargins left="0.75" right="0.75" top="1" bottom="1" header="0.5" footer="0.5"/>
      <pageSetup orientation="portrait" r:id="rId22"/>
      <headerFooter alignWithMargins="0"/>
    </customSheetView>
    <customSheetView guid="{2B22B4D9-734E-466D-B6F8-DF61D532EF69}" state="hidden">
      <selection activeCell="E8" sqref="E8"/>
      <pageMargins left="0.75" right="0.75" top="1" bottom="1" header="0.5" footer="0.5"/>
      <pageSetup orientation="portrait" r:id="rId23"/>
      <headerFooter alignWithMargins="0"/>
    </customSheetView>
    <customSheetView guid="{67F8AC65-9004-4C39-99EC-09D7FA92FA89}" state="hidden">
      <selection activeCell="E8" sqref="E8"/>
      <pageMargins left="0.75" right="0.75" top="1" bottom="1" header="0.5" footer="0.5"/>
      <pageSetup orientation="portrait" r:id="rId24"/>
      <headerFooter alignWithMargins="0"/>
    </customSheetView>
    <customSheetView guid="{D545044E-B7FF-408B-A291-2187C526EC3D}" state="hidden">
      <selection activeCell="E8" sqref="E8"/>
      <pageMargins left="0.75" right="0.75" top="1" bottom="1" header="0.5" footer="0.5"/>
      <pageSetup orientation="portrait" r:id="rId25"/>
      <headerFooter alignWithMargins="0"/>
    </customSheetView>
    <customSheetView guid="{3E4F762C-4A28-4D28-B79F-A3F1A75BC594}" state="hidden">
      <selection activeCell="E8" sqref="E8"/>
      <pageMargins left="0.75" right="0.75" top="1" bottom="1" header="0.5" footer="0.5"/>
      <pageSetup orientation="portrait" r:id="rId26"/>
      <headerFooter alignWithMargins="0"/>
    </customSheetView>
  </customSheetViews>
  <mergeCells count="1">
    <mergeCell ref="A1:B1"/>
  </mergeCells>
  <phoneticPr fontId="4" type="noConversion"/>
  <pageMargins left="0.75" right="0.75" top="1" bottom="1" header="0.5" footer="0.5"/>
  <pageSetup orientation="portrait" r:id="rId2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F15" sqref="F15"/>
    </sheetView>
  </sheetViews>
  <sheetFormatPr defaultColWidth="8" defaultRowHeight="16.5"/>
  <cols>
    <col min="1" max="1" width="8" style="169" customWidth="1"/>
    <col min="2" max="2" width="28.875" style="173" customWidth="1"/>
    <col min="3" max="3" width="10.25" style="173" customWidth="1"/>
    <col min="4" max="4" width="50.75" style="173" customWidth="1"/>
    <col min="5" max="5" width="10.375" style="173" customWidth="1"/>
    <col min="6" max="25" width="10.375" style="179" customWidth="1"/>
    <col min="26" max="26" width="8" style="169" customWidth="1"/>
    <col min="27" max="27" width="21" style="169" customWidth="1"/>
    <col min="28" max="16384" width="8" style="169"/>
  </cols>
  <sheetData>
    <row r="1" spans="2:29" s="176" customFormat="1" ht="66.75" customHeight="1">
      <c r="B1" s="608" t="str">
        <f>Cover!$B$2</f>
        <v>Line Trap Package LT- 01 associated with Bulk Procurement of Substation Equipment</v>
      </c>
      <c r="C1" s="608"/>
      <c r="D1" s="608"/>
      <c r="E1" s="170"/>
      <c r="F1" s="202"/>
      <c r="G1" s="171"/>
      <c r="H1" s="171"/>
      <c r="I1" s="171"/>
      <c r="J1" s="171"/>
      <c r="K1" s="171"/>
      <c r="L1" s="171"/>
      <c r="M1" s="171"/>
      <c r="N1" s="171"/>
      <c r="O1" s="171"/>
      <c r="P1" s="171"/>
      <c r="Q1" s="171"/>
      <c r="R1" s="171"/>
      <c r="S1" s="171"/>
      <c r="T1" s="171"/>
      <c r="U1" s="171"/>
      <c r="V1" s="171"/>
      <c r="W1" s="171"/>
      <c r="X1" s="171"/>
      <c r="Y1" s="171"/>
      <c r="AB1" s="205"/>
      <c r="AC1" s="205"/>
    </row>
    <row r="2" spans="2:29" ht="31.5" customHeight="1">
      <c r="B2" s="609" t="str">
        <f>Cover!B3</f>
        <v>Specification No.: CC/NT/G-SPARE/DOM/A06/23/01547</v>
      </c>
      <c r="C2" s="609"/>
      <c r="D2" s="609"/>
      <c r="E2" s="172"/>
      <c r="F2" s="173"/>
      <c r="G2" s="173"/>
      <c r="H2" s="173"/>
      <c r="I2" s="173"/>
      <c r="J2" s="173"/>
      <c r="K2" s="173"/>
      <c r="L2" s="173"/>
      <c r="M2" s="173"/>
      <c r="N2" s="173"/>
      <c r="O2" s="173"/>
      <c r="P2" s="173"/>
      <c r="Q2" s="173"/>
      <c r="R2" s="173"/>
      <c r="S2" s="173"/>
      <c r="T2" s="173"/>
      <c r="U2" s="173"/>
      <c r="V2" s="173"/>
      <c r="W2" s="173"/>
      <c r="X2" s="173"/>
      <c r="Y2" s="173"/>
      <c r="AA2" s="169" t="s">
        <v>163</v>
      </c>
      <c r="AB2" s="207">
        <v>1</v>
      </c>
      <c r="AC2" s="206"/>
    </row>
    <row r="3" spans="2:29" ht="12" customHeight="1">
      <c r="B3" s="174"/>
      <c r="C3" s="174"/>
      <c r="D3" s="174"/>
      <c r="E3" s="174"/>
      <c r="F3" s="173"/>
      <c r="G3" s="173"/>
      <c r="H3" s="173"/>
      <c r="I3" s="173"/>
      <c r="J3" s="173"/>
      <c r="K3" s="173"/>
      <c r="L3" s="173"/>
      <c r="M3" s="173"/>
      <c r="N3" s="173"/>
      <c r="O3" s="173"/>
      <c r="P3" s="173"/>
      <c r="Q3" s="173"/>
      <c r="R3" s="173"/>
      <c r="S3" s="173"/>
      <c r="T3" s="173"/>
      <c r="U3" s="173"/>
      <c r="V3" s="173"/>
      <c r="W3" s="173"/>
      <c r="X3" s="173"/>
      <c r="Y3" s="173"/>
      <c r="AA3" s="169" t="s">
        <v>164</v>
      </c>
      <c r="AB3" s="207">
        <v>2</v>
      </c>
      <c r="AC3" s="206"/>
    </row>
    <row r="4" spans="2:29" ht="20.100000000000001" customHeight="1">
      <c r="B4" s="607" t="s">
        <v>135</v>
      </c>
      <c r="C4" s="607"/>
      <c r="D4" s="607"/>
      <c r="E4" s="174"/>
      <c r="F4" s="173"/>
      <c r="G4" s="173"/>
      <c r="H4" s="173"/>
      <c r="I4" s="173"/>
      <c r="J4" s="173"/>
      <c r="K4" s="173"/>
      <c r="L4" s="173"/>
      <c r="M4" s="173"/>
      <c r="N4" s="173"/>
      <c r="O4" s="173"/>
      <c r="P4" s="173"/>
      <c r="Q4" s="173"/>
      <c r="R4" s="173"/>
      <c r="S4" s="173"/>
      <c r="T4" s="173"/>
      <c r="U4" s="173"/>
      <c r="V4" s="173"/>
      <c r="W4" s="173"/>
      <c r="X4" s="173"/>
      <c r="Y4" s="173"/>
      <c r="AA4" s="169" t="s">
        <v>165</v>
      </c>
      <c r="AB4" s="207"/>
      <c r="AC4" s="206"/>
    </row>
    <row r="5" spans="2:29" ht="12" customHeight="1">
      <c r="B5" s="175"/>
      <c r="C5" s="175"/>
      <c r="F5" s="173"/>
      <c r="G5" s="173"/>
      <c r="H5" s="173"/>
      <c r="I5" s="173"/>
      <c r="J5" s="173"/>
      <c r="K5" s="173"/>
      <c r="L5" s="173"/>
      <c r="M5" s="173"/>
      <c r="N5" s="173"/>
      <c r="O5" s="173"/>
      <c r="P5" s="173"/>
      <c r="Q5" s="173"/>
      <c r="R5" s="173"/>
      <c r="S5" s="173"/>
      <c r="T5" s="173"/>
      <c r="U5" s="173"/>
      <c r="V5" s="173"/>
      <c r="W5" s="173"/>
      <c r="X5" s="173"/>
      <c r="Y5" s="173"/>
      <c r="AB5" s="206"/>
      <c r="AC5" s="206"/>
    </row>
    <row r="6" spans="2:29" s="176" customFormat="1" ht="43.5" hidden="1" customHeight="1">
      <c r="B6" s="368" t="s">
        <v>334</v>
      </c>
      <c r="C6" s="177"/>
      <c r="D6" s="231" t="s">
        <v>163</v>
      </c>
      <c r="F6" s="178"/>
      <c r="G6" s="178"/>
      <c r="H6" s="178"/>
      <c r="I6" s="178"/>
      <c r="J6" s="178"/>
      <c r="K6" s="178"/>
      <c r="L6" s="178"/>
      <c r="M6" s="178"/>
      <c r="N6" s="178"/>
      <c r="O6" s="178"/>
      <c r="P6" s="178"/>
      <c r="Q6" s="178"/>
      <c r="R6" s="178"/>
      <c r="S6" s="178"/>
      <c r="U6" s="178"/>
      <c r="V6" s="178"/>
      <c r="W6" s="178"/>
      <c r="X6" s="178"/>
      <c r="Y6" s="178"/>
      <c r="AA6" s="230" t="e">
        <f xml:space="preserve"> IF(D6= "Sole Bidder", 0,#REF!)</f>
        <v>#REF!</v>
      </c>
      <c r="AB6" s="205"/>
      <c r="AC6" s="205"/>
    </row>
    <row r="7" spans="2:29" ht="19.5" customHeight="1">
      <c r="B7" s="180"/>
      <c r="C7" s="180"/>
      <c r="D7" s="178"/>
    </row>
    <row r="8" spans="2:29" ht="24" customHeight="1">
      <c r="B8" s="181" t="str">
        <f>IF(D6="Individual Firm","Name of Sole Bidder [Individual Firm]",IF(D6="Licensee of a Manufacturer","Name of Bidder [Licensee]","Name of Bidder [Authorised Representative]"))</f>
        <v>Name of Sole Bidder [Individual Firm]</v>
      </c>
      <c r="C8" s="182"/>
      <c r="D8" s="376"/>
    </row>
    <row r="9" spans="2:29" ht="27.75" customHeight="1">
      <c r="B9" s="183" t="s">
        <v>166</v>
      </c>
      <c r="C9" s="184"/>
      <c r="D9" s="376"/>
    </row>
    <row r="10" spans="2:29" ht="22.5" customHeight="1">
      <c r="B10" s="185"/>
      <c r="C10" s="186"/>
      <c r="D10" s="376"/>
    </row>
    <row r="11" spans="2:29" ht="27" customHeight="1">
      <c r="B11" s="187"/>
      <c r="C11" s="188"/>
      <c r="D11" s="376"/>
    </row>
    <row r="12" spans="2:29" ht="15" customHeight="1">
      <c r="D12" s="180"/>
    </row>
    <row r="13" spans="2:29">
      <c r="B13" s="181" t="str">
        <f>IF(D6="Individual Firm","",IF(D6="Licensee of a Manufacturer","Name of Manufacturer [Licenser]","Name of Manufacturer"))</f>
        <v/>
      </c>
      <c r="C13" s="182"/>
      <c r="D13" s="376"/>
    </row>
    <row r="14" spans="2:29">
      <c r="B14" s="183" t="s">
        <v>167</v>
      </c>
      <c r="C14" s="184"/>
      <c r="D14" s="376"/>
    </row>
    <row r="15" spans="2:29">
      <c r="B15" s="185"/>
      <c r="C15" s="186"/>
      <c r="D15" s="376"/>
    </row>
    <row r="16" spans="2:29">
      <c r="B16" s="187"/>
      <c r="C16" s="188"/>
      <c r="D16" s="376"/>
    </row>
    <row r="17" spans="2:5" ht="24" customHeight="1">
      <c r="D17" s="180"/>
    </row>
    <row r="18" spans="2:5">
      <c r="B18" s="189" t="s">
        <v>136</v>
      </c>
      <c r="C18" s="190"/>
      <c r="D18" s="376"/>
    </row>
    <row r="19" spans="2:5" ht="25.5" customHeight="1">
      <c r="B19" s="189" t="s">
        <v>137</v>
      </c>
      <c r="C19" s="190"/>
      <c r="D19" s="376"/>
    </row>
    <row r="20" spans="2:5" ht="21" customHeight="1">
      <c r="B20" s="191"/>
      <c r="C20" s="191"/>
      <c r="D20" s="191"/>
    </row>
    <row r="21" spans="2:5" ht="21" customHeight="1">
      <c r="B21" s="189" t="s">
        <v>138</v>
      </c>
      <c r="C21" s="190"/>
      <c r="D21" s="487"/>
      <c r="E21" s="179"/>
    </row>
    <row r="22" spans="2:5" ht="21" customHeight="1">
      <c r="B22" s="189" t="s">
        <v>139</v>
      </c>
      <c r="C22" s="190"/>
      <c r="D22" s="488"/>
      <c r="E22" s="179"/>
    </row>
    <row r="23" spans="2:5">
      <c r="E23" s="179"/>
    </row>
  </sheetData>
  <sheetProtection formatColumns="0" formatRows="0" selectLockedCells="1"/>
  <customSheetViews>
    <customSheetView guid="{67DAC4F5-B0CD-4242-94AE-DECE879F9E60}" showPageBreaks="1" showGridLines="0" printArea="1" hiddenRows="1" state="hidden" view="pageBreakPreview">
      <selection activeCell="F15" sqref="F15"/>
      <pageMargins left="0.75" right="0.75" top="0.69" bottom="0.7" header="0.4" footer="0.37"/>
      <pageSetup orientation="portrait" r:id="rId1"/>
      <headerFooter alignWithMargins="0"/>
    </customSheetView>
    <customSheetView guid="{FDA41E71-B59F-44DB-BB8A-A1DD5D6D0883}" showPageBreaks="1" showGridLines="0" printArea="1" hiddenRows="1" state="hidden" view="pageBreakPreview">
      <selection activeCell="F15" sqref="F15"/>
      <pageMargins left="0.75" right="0.75" top="0.69" bottom="0.7" header="0.4" footer="0.37"/>
      <pageSetup orientation="portrait" r:id="rId2"/>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3"/>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4"/>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5"/>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6"/>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7"/>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8"/>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9"/>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0"/>
      <headerFooter alignWithMargins="0"/>
    </customSheetView>
    <customSheetView guid="{9CA44E70-650F-49CD-967F-298619682CA2}" showGridLines="0" topLeftCell="A7">
      <selection activeCell="D11" sqref="D11"/>
      <pageMargins left="0.75" right="0.75" top="0.69" bottom="0.7" header="0.4" footer="0.37"/>
      <pageSetup orientation="portrait" r:id="rId11"/>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2"/>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3"/>
      <headerFooter alignWithMargins="0"/>
    </customSheetView>
    <customSheetView guid="{58D82F59-8CF6-455F-B9F4-081499FDF243}" showGridLines="0">
      <selection activeCell="D9" sqref="D9"/>
      <pageMargins left="0.75" right="0.75" top="0.69" bottom="0.7" header="0.4" footer="0.37"/>
      <pageSetup orientation="portrait" r:id="rId14"/>
      <headerFooter alignWithMargins="0"/>
    </customSheetView>
    <customSheetView guid="{696D9240-6693-44E8-B9A4-2BFADD101EE2}" showGridLines="0">
      <selection activeCell="D6" sqref="D6"/>
      <pageMargins left="0.75" right="0.75" top="0.69" bottom="0.7" header="0.4" footer="0.37"/>
      <pageSetup orientation="portrait" r:id="rId15"/>
      <headerFooter alignWithMargins="0"/>
    </customSheetView>
    <customSheetView guid="{B0EE7D76-5806-4718-BDAD-3A3EA691E5E4}" showGridLines="0" topLeftCell="A4">
      <selection activeCell="D22" sqref="D22"/>
      <pageMargins left="0.75" right="0.75" top="0.69" bottom="0.7" header="0.4" footer="0.37"/>
      <pageSetup orientation="portrait" r:id="rId16"/>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7"/>
      <headerFooter alignWithMargins="0"/>
    </customSheetView>
    <customSheetView guid="{9C0E3A54-A1E4-4406-967B-FE168F751196}" showGridLines="0" topLeftCell="A7">
      <selection activeCell="D11" sqref="D11"/>
      <pageMargins left="0.75" right="0.75" top="0.69" bottom="0.7" header="0.4" footer="0.37"/>
      <pageSetup orientation="portrait" r:id="rId18"/>
      <headerFooter alignWithMargins="0"/>
    </customSheetView>
    <customSheetView guid="{EF525F2E-18DE-47FD-A864-6F2A2CA91061}" showGridLines="0">
      <selection activeCell="D9" sqref="D9"/>
      <pageMargins left="0.75" right="0.75" top="0.69" bottom="0.7" header="0.4" footer="0.37"/>
      <pageSetup orientation="portrait" r:id="rId19"/>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0"/>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1"/>
      <headerFooter alignWithMargins="0"/>
    </customSheetView>
    <customSheetView guid="{FA8C7114-2E15-4727-B4B0-927BCE12D1A6}" showPageBreaks="1" showGridLines="0" printArea="1" hiddenRows="1" view="pageBreakPreview">
      <selection activeCell="D11" sqref="D11"/>
      <pageMargins left="0.75" right="0.75" top="0.69" bottom="0.7" header="0.4" footer="0.37"/>
      <pageSetup orientation="portrait" r:id="rId22"/>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3"/>
      <headerFooter alignWithMargins="0"/>
    </customSheetView>
    <customSheetView guid="{67F8AC65-9004-4C39-99EC-09D7FA92FA89}" showPageBreaks="1" showGridLines="0" printArea="1" hiddenRows="1" view="pageBreakPreview">
      <selection activeCell="D22" sqref="D22"/>
      <pageMargins left="0.75" right="0.75" top="0.69" bottom="0.7" header="0.4" footer="0.37"/>
      <pageSetup orientation="portrait" r:id="rId24"/>
      <headerFooter alignWithMargins="0"/>
    </customSheetView>
    <customSheetView guid="{D545044E-B7FF-408B-A291-2187C526EC3D}" showPageBreaks="1" showGridLines="0" printArea="1" hiddenRows="1" state="hidden" view="pageBreakPreview">
      <selection activeCell="F15" sqref="F15"/>
      <pageMargins left="0.75" right="0.75" top="0.69" bottom="0.7" header="0.4" footer="0.37"/>
      <pageSetup orientation="portrait" r:id="rId25"/>
      <headerFooter alignWithMargins="0"/>
    </customSheetView>
    <customSheetView guid="{3E4F762C-4A28-4D28-B79F-A3F1A75BC594}" showPageBreaks="1" showGridLines="0" printArea="1" hiddenRows="1" state="hidden" view="pageBreakPreview">
      <selection activeCell="F15" sqref="F15"/>
      <pageMargins left="0.75" right="0.75" top="0.69" bottom="0.7" header="0.4" footer="0.37"/>
      <pageSetup orientation="portrait" r:id="rId26"/>
      <headerFooter alignWithMargins="0"/>
    </customSheetView>
  </customSheetViews>
  <mergeCells count="3">
    <mergeCell ref="B4:D4"/>
    <mergeCell ref="B1:D1"/>
    <mergeCell ref="B2:D2"/>
  </mergeCells>
  <phoneticPr fontId="36" type="noConversion"/>
  <conditionalFormatting sqref="B13:C16">
    <cfRule type="expression" dxfId="5" priority="4" stopIfTrue="1">
      <formula>$D$6= "Individual Firm"</formula>
    </cfRule>
  </conditionalFormatting>
  <conditionalFormatting sqref="D7">
    <cfRule type="expression" dxfId="4" priority="3" stopIfTrue="1">
      <formula>$AA$6=0</formula>
    </cfRule>
  </conditionalFormatting>
  <conditionalFormatting sqref="D13:D16">
    <cfRule type="expression" dxfId="3"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r:id="rId27"/>
  <headerFooter alignWithMargins="0"/>
  <drawing r:id="rId2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AC33"/>
  <sheetViews>
    <sheetView showGridLines="0" view="pageBreakPreview" topLeftCell="B1" zoomScale="115" zoomScaleNormal="85" zoomScaleSheetLayoutView="115" workbookViewId="0">
      <selection activeCell="D9" sqref="D9"/>
    </sheetView>
  </sheetViews>
  <sheetFormatPr defaultRowHeight="14.25"/>
  <cols>
    <col min="1" max="1" width="8" style="521" hidden="1" customWidth="1"/>
    <col min="2" max="2" width="28.875" style="525" customWidth="1"/>
    <col min="3" max="3" width="11.75" style="525" customWidth="1"/>
    <col min="4" max="4" width="52.5" style="525" customWidth="1"/>
    <col min="5" max="5" width="10.375" style="525" customWidth="1"/>
    <col min="6" max="7" width="10.375" style="539" customWidth="1"/>
    <col min="8" max="8" width="4.375" style="539" customWidth="1"/>
    <col min="9" max="9" width="19.25" style="539" hidden="1" customWidth="1"/>
    <col min="10" max="25" width="10.375" style="539" customWidth="1"/>
    <col min="26" max="26" width="9" style="521"/>
    <col min="27" max="27" width="21" style="521" customWidth="1"/>
    <col min="28" max="28" width="8.125" style="521" bestFit="1" customWidth="1"/>
    <col min="29" max="16384" width="9" style="521"/>
  </cols>
  <sheetData>
    <row r="1" spans="1:29" s="517" customFormat="1" ht="75" customHeight="1">
      <c r="A1" s="517" t="s">
        <v>474</v>
      </c>
      <c r="B1" s="619" t="str">
        <f>Cover!$B$2</f>
        <v>Line Trap Package LT- 01 associated with Bulk Procurement of Substation Equipment</v>
      </c>
      <c r="C1" s="619"/>
      <c r="D1" s="619"/>
      <c r="E1" s="518"/>
      <c r="F1" s="519"/>
      <c r="G1" s="520"/>
      <c r="H1" s="520"/>
      <c r="I1" s="520"/>
      <c r="J1" s="520"/>
      <c r="K1" s="520"/>
      <c r="L1" s="520"/>
      <c r="M1" s="520"/>
      <c r="N1" s="520"/>
      <c r="O1" s="520"/>
      <c r="P1" s="520"/>
      <c r="Q1" s="520"/>
      <c r="R1" s="520"/>
      <c r="S1" s="520"/>
      <c r="T1" s="520"/>
      <c r="U1" s="520"/>
      <c r="V1" s="520"/>
      <c r="W1" s="520"/>
      <c r="X1" s="520"/>
      <c r="Y1" s="520"/>
      <c r="AA1" s="521"/>
      <c r="AB1" s="522"/>
      <c r="AC1" s="522"/>
    </row>
    <row r="2" spans="1:29" ht="20.100000000000001" customHeight="1">
      <c r="B2" s="523" t="s">
        <v>475</v>
      </c>
      <c r="C2" s="620" t="str">
        <f>Cover!B3</f>
        <v>Specification No.: CC/NT/G-SPARE/DOM/A06/23/01547</v>
      </c>
      <c r="D2" s="620"/>
      <c r="E2" s="524"/>
      <c r="F2" s="525"/>
      <c r="G2" s="525"/>
      <c r="H2" s="525"/>
      <c r="I2" s="525"/>
      <c r="J2" s="525"/>
      <c r="K2" s="525"/>
      <c r="L2" s="525"/>
      <c r="M2" s="525"/>
      <c r="N2" s="525"/>
      <c r="O2" s="525"/>
      <c r="P2" s="525"/>
      <c r="Q2" s="525"/>
      <c r="R2" s="525"/>
      <c r="S2" s="525"/>
      <c r="T2" s="525"/>
      <c r="U2" s="525"/>
      <c r="V2" s="525"/>
      <c r="W2" s="525"/>
      <c r="X2" s="525"/>
      <c r="Y2" s="525"/>
      <c r="AB2" s="526">
        <v>1</v>
      </c>
      <c r="AC2" s="527"/>
    </row>
    <row r="3" spans="1:29" ht="18.75" customHeight="1">
      <c r="B3" s="528"/>
      <c r="C3" s="528"/>
      <c r="D3" s="528"/>
      <c r="E3" s="528"/>
      <c r="F3" s="525"/>
      <c r="G3" s="525"/>
      <c r="H3" s="525"/>
      <c r="I3" s="525"/>
      <c r="J3" s="525"/>
      <c r="K3" s="525"/>
      <c r="L3" s="525"/>
      <c r="M3" s="525"/>
      <c r="N3" s="525"/>
      <c r="O3" s="525"/>
      <c r="P3" s="525"/>
      <c r="Q3" s="525"/>
      <c r="R3" s="525"/>
      <c r="S3" s="525"/>
      <c r="T3" s="525"/>
      <c r="U3" s="525"/>
      <c r="V3" s="525"/>
      <c r="W3" s="525"/>
      <c r="X3" s="525"/>
      <c r="Y3" s="525"/>
      <c r="AB3" s="526">
        <v>2</v>
      </c>
      <c r="AC3" s="527"/>
    </row>
    <row r="4" spans="1:29" ht="20.100000000000001" customHeight="1">
      <c r="B4" s="621" t="s">
        <v>135</v>
      </c>
      <c r="C4" s="621"/>
      <c r="D4" s="621"/>
      <c r="E4" s="528"/>
      <c r="F4" s="525"/>
      <c r="G4" s="525"/>
      <c r="H4" s="525"/>
      <c r="I4" s="525"/>
      <c r="J4" s="525"/>
      <c r="K4" s="525"/>
      <c r="L4" s="525"/>
      <c r="M4" s="525"/>
      <c r="N4" s="525"/>
      <c r="O4" s="525"/>
      <c r="P4" s="525"/>
      <c r="Q4" s="525"/>
      <c r="R4" s="525"/>
      <c r="S4" s="525"/>
      <c r="T4" s="525"/>
      <c r="U4" s="525"/>
      <c r="V4" s="525"/>
      <c r="W4" s="525"/>
      <c r="X4" s="525"/>
      <c r="Y4" s="525"/>
      <c r="AB4" s="526"/>
      <c r="AC4" s="527"/>
    </row>
    <row r="5" spans="1:29" ht="12" customHeight="1">
      <c r="B5" s="529"/>
      <c r="C5" s="529"/>
      <c r="F5" s="525"/>
      <c r="G5" s="525"/>
      <c r="H5" s="525"/>
      <c r="I5" s="525"/>
      <c r="J5" s="525"/>
      <c r="K5" s="525"/>
      <c r="L5" s="525"/>
      <c r="M5" s="525"/>
      <c r="N5" s="525"/>
      <c r="O5" s="525"/>
      <c r="P5" s="525"/>
      <c r="Q5" s="525"/>
      <c r="R5" s="525"/>
      <c r="S5" s="525"/>
      <c r="T5" s="525"/>
      <c r="U5" s="525"/>
      <c r="V5" s="525"/>
      <c r="W5" s="525"/>
      <c r="X5" s="525"/>
      <c r="Y5" s="525"/>
      <c r="AB5" s="527"/>
      <c r="AC5" s="527"/>
    </row>
    <row r="6" spans="1:29" ht="53.25" hidden="1" customHeight="1">
      <c r="B6" s="622" t="s">
        <v>476</v>
      </c>
      <c r="C6" s="623"/>
      <c r="D6" s="530"/>
      <c r="F6" s="525"/>
      <c r="G6" s="525"/>
      <c r="H6" s="525"/>
      <c r="I6" s="525"/>
      <c r="J6" s="525"/>
      <c r="K6" s="525"/>
      <c r="L6" s="525"/>
      <c r="M6" s="525"/>
      <c r="N6" s="525"/>
      <c r="O6" s="525"/>
      <c r="P6" s="525"/>
      <c r="Q6" s="525"/>
      <c r="R6" s="525"/>
      <c r="S6" s="525"/>
      <c r="T6" s="525"/>
      <c r="U6" s="525"/>
      <c r="V6" s="525"/>
      <c r="W6" s="525"/>
      <c r="X6" s="525"/>
      <c r="Y6" s="525"/>
      <c r="AB6" s="527"/>
      <c r="AC6" s="527"/>
    </row>
    <row r="7" spans="1:29" ht="12" customHeight="1">
      <c r="B7" s="529"/>
      <c r="C7" s="529"/>
      <c r="F7" s="525"/>
      <c r="G7" s="525"/>
      <c r="H7" s="525"/>
      <c r="I7" s="525"/>
      <c r="J7" s="525"/>
      <c r="K7" s="525"/>
      <c r="L7" s="525"/>
      <c r="M7" s="525"/>
      <c r="N7" s="525"/>
      <c r="O7" s="525"/>
      <c r="P7" s="525"/>
      <c r="Q7" s="525"/>
      <c r="R7" s="525"/>
      <c r="S7" s="525"/>
      <c r="T7" s="525"/>
      <c r="U7" s="525"/>
      <c r="V7" s="525"/>
      <c r="W7" s="525"/>
      <c r="X7" s="525"/>
      <c r="Y7" s="525"/>
      <c r="AB7" s="527"/>
      <c r="AC7" s="527"/>
    </row>
    <row r="8" spans="1:29" s="517" customFormat="1" ht="43.5" customHeight="1">
      <c r="B8" s="531" t="s">
        <v>477</v>
      </c>
      <c r="C8" s="532"/>
      <c r="D8" s="533"/>
      <c r="F8" s="534"/>
      <c r="G8" s="534"/>
      <c r="H8" s="534"/>
      <c r="I8" s="535" t="s">
        <v>485</v>
      </c>
      <c r="J8" s="534"/>
      <c r="K8" s="534"/>
      <c r="L8" s="534"/>
      <c r="M8" s="534"/>
      <c r="N8" s="534"/>
      <c r="O8" s="534"/>
      <c r="P8" s="534"/>
      <c r="Q8" s="534"/>
      <c r="R8" s="534"/>
      <c r="S8" s="534"/>
      <c r="U8" s="534"/>
      <c r="V8" s="534"/>
      <c r="W8" s="534"/>
      <c r="X8" s="534"/>
      <c r="Y8" s="534"/>
      <c r="AB8" s="522"/>
      <c r="AC8" s="522"/>
    </row>
    <row r="9" spans="1:29" ht="38.25" customHeight="1">
      <c r="B9" s="536" t="s">
        <v>478</v>
      </c>
      <c r="C9" s="537"/>
      <c r="D9" s="538"/>
      <c r="I9" s="535"/>
    </row>
    <row r="10" spans="1:29" ht="27" customHeight="1">
      <c r="B10" s="611" t="s">
        <v>479</v>
      </c>
      <c r="C10" s="612"/>
      <c r="D10" s="530"/>
      <c r="I10" s="535"/>
    </row>
    <row r="11" spans="1:29" ht="21" customHeight="1">
      <c r="B11" s="615" t="s">
        <v>480</v>
      </c>
      <c r="C11" s="616"/>
      <c r="D11" s="540"/>
      <c r="I11" s="542">
        <f>IF(D8="Qualified Manufacturer",1,IF(D8="Qualified Licensee of a Qualified Manufacturer",2,0))</f>
        <v>0</v>
      </c>
    </row>
    <row r="12" spans="1:29" ht="21" customHeight="1">
      <c r="B12" s="615"/>
      <c r="C12" s="616"/>
      <c r="D12" s="540"/>
      <c r="I12" s="534"/>
    </row>
    <row r="13" spans="1:29" ht="21" customHeight="1">
      <c r="B13" s="617"/>
      <c r="C13" s="618"/>
      <c r="D13" s="541"/>
    </row>
    <row r="14" spans="1:29" ht="18" hidden="1" customHeight="1">
      <c r="D14" s="537"/>
    </row>
    <row r="15" spans="1:29" ht="35.25" hidden="1" customHeight="1">
      <c r="B15" s="610"/>
      <c r="C15" s="610"/>
      <c r="D15" s="554"/>
    </row>
    <row r="16" spans="1:29" ht="16.5" hidden="1" customHeight="1">
      <c r="B16" s="610"/>
      <c r="C16" s="610"/>
      <c r="D16" s="555"/>
    </row>
    <row r="17" spans="2:28" hidden="1">
      <c r="B17" s="610"/>
      <c r="C17" s="610"/>
      <c r="D17" s="555"/>
    </row>
    <row r="18" spans="2:28" hidden="1">
      <c r="B18" s="610"/>
      <c r="C18" s="610"/>
      <c r="D18" s="556"/>
    </row>
    <row r="19" spans="2:28">
      <c r="B19" s="544"/>
      <c r="C19" s="544"/>
      <c r="D19" s="537"/>
    </row>
    <row r="20" spans="2:28" ht="32.25" hidden="1" customHeight="1">
      <c r="B20" s="611" t="s">
        <v>482</v>
      </c>
      <c r="C20" s="612"/>
      <c r="D20" s="530"/>
      <c r="F20" s="545"/>
    </row>
    <row r="21" spans="2:28" ht="20.25" hidden="1" customHeight="1">
      <c r="B21" s="613" t="s">
        <v>481</v>
      </c>
      <c r="C21" s="614"/>
      <c r="D21" s="543"/>
    </row>
    <row r="22" spans="2:28" ht="23.25" hidden="1" customHeight="1">
      <c r="B22" s="615"/>
      <c r="C22" s="616"/>
      <c r="D22" s="543"/>
    </row>
    <row r="23" spans="2:28" ht="20.25" hidden="1" customHeight="1">
      <c r="B23" s="617"/>
      <c r="C23" s="618"/>
      <c r="D23" s="541"/>
    </row>
    <row r="24" spans="2:28" ht="20.100000000000001" customHeight="1">
      <c r="D24" s="537"/>
      <c r="AB24" s="546">
        <v>40878</v>
      </c>
    </row>
    <row r="25" spans="2:28" ht="20.25" customHeight="1">
      <c r="B25" s="547" t="s">
        <v>136</v>
      </c>
      <c r="C25" s="548"/>
      <c r="D25" s="540"/>
      <c r="AB25" s="546">
        <v>41244</v>
      </c>
    </row>
    <row r="26" spans="2:28" ht="20.25" customHeight="1">
      <c r="B26" s="547" t="s">
        <v>137</v>
      </c>
      <c r="C26" s="548"/>
      <c r="D26" s="549"/>
      <c r="AB26" s="546"/>
    </row>
    <row r="27" spans="2:28" ht="20.25" customHeight="1">
      <c r="B27" s="547" t="s">
        <v>483</v>
      </c>
      <c r="C27" s="548"/>
      <c r="D27" s="549"/>
      <c r="AB27" s="546"/>
    </row>
    <row r="28" spans="2:28" ht="21" customHeight="1">
      <c r="B28" s="547" t="s">
        <v>484</v>
      </c>
      <c r="C28" s="548"/>
      <c r="D28" s="541"/>
    </row>
    <row r="29" spans="2:28" ht="21" customHeight="1">
      <c r="B29" s="550"/>
      <c r="C29" s="550"/>
      <c r="D29" s="550"/>
    </row>
    <row r="30" spans="2:28" ht="21" customHeight="1">
      <c r="B30" s="547" t="s">
        <v>138</v>
      </c>
      <c r="C30" s="548"/>
      <c r="D30" s="551"/>
      <c r="E30" s="539"/>
      <c r="I30" s="552">
        <v>41512</v>
      </c>
    </row>
    <row r="31" spans="2:28" ht="21" customHeight="1">
      <c r="B31" s="547" t="s">
        <v>139</v>
      </c>
      <c r="C31" s="548"/>
      <c r="D31" s="541"/>
      <c r="E31" s="539"/>
      <c r="I31" s="552">
        <v>45961</v>
      </c>
    </row>
    <row r="32" spans="2:28">
      <c r="E32" s="539"/>
    </row>
    <row r="33" spans="2:3" s="521" customFormat="1">
      <c r="B33" s="550"/>
      <c r="C33" s="550"/>
    </row>
  </sheetData>
  <sheetProtection algorithmName="SHA-512" hashValue="w3+RhMY+YZZ5QULQ/L2Ob+VL+AB2IRTe0RPHLp2HICyeSeASPhUdMQTwofJf0DVVh1MtUxHD9culUbeHxENpNg==" saltValue="5L8yFap//fubqeHTQVOZPQ==" spinCount="100000" sheet="1" formatColumns="0" formatRows="0" selectLockedCells="1"/>
  <customSheetViews>
    <customSheetView guid="{67DAC4F5-B0CD-4242-94AE-DECE879F9E60}" scale="115" showPageBreaks="1" showGridLines="0" fitToPage="1" printArea="1" hiddenRows="1" hiddenColumns="1" view="pageBreakPreview" topLeftCell="B4">
      <selection activeCell="D9" sqref="D9"/>
      <colBreaks count="1" manualBreakCount="1">
        <brk id="4" max="24" man="1"/>
      </colBreaks>
      <pageMargins left="0.75" right="0.75" top="0.69" bottom="0.7" header="0.4" footer="0.37"/>
      <pageSetup scale="97" fitToHeight="10000" orientation="portrait" r:id="rId1"/>
      <headerFooter alignWithMargins="0"/>
    </customSheetView>
    <customSheetView guid="{FDA41E71-B59F-44DB-BB8A-A1DD5D6D0883}"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2"/>
      <headerFooter alignWithMargins="0"/>
    </customSheetView>
    <customSheetView guid="{D545044E-B7FF-408B-A291-2187C526EC3D}"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7" fitToHeight="10000" orientation="portrait" r:id="rId3"/>
      <headerFooter alignWithMargins="0"/>
    </customSheetView>
    <customSheetView guid="{3E4F762C-4A28-4D28-B79F-A3F1A75BC594}" scale="115" showPageBreaks="1" showGridLines="0" fitToPage="1" printArea="1" hiddenRows="1" hiddenColumns="1" view="pageBreakPreview" topLeftCell="B4">
      <selection activeCell="D9" sqref="D9"/>
      <colBreaks count="1" manualBreakCount="1">
        <brk id="4" max="24" man="1"/>
      </colBreaks>
      <pageMargins left="0.75" right="0.75" top="0.69" bottom="0.7" header="0.4" footer="0.37"/>
      <pageSetup scale="97" fitToHeight="10000" orientation="portrait" r:id="rId4"/>
      <headerFooter alignWithMargins="0"/>
    </customSheetView>
  </customSheetViews>
  <mergeCells count="10">
    <mergeCell ref="B15:C15"/>
    <mergeCell ref="B16:C18"/>
    <mergeCell ref="B20:C20"/>
    <mergeCell ref="B21:C23"/>
    <mergeCell ref="B1:D1"/>
    <mergeCell ref="C2:D2"/>
    <mergeCell ref="B4:D4"/>
    <mergeCell ref="B6:C6"/>
    <mergeCell ref="B10:C10"/>
    <mergeCell ref="B11:C13"/>
  </mergeCells>
  <conditionalFormatting sqref="B15:D18">
    <cfRule type="expression" dxfId="2" priority="10" stopIfTrue="1">
      <formula>$I$11=3</formula>
    </cfRule>
  </conditionalFormatting>
  <conditionalFormatting sqref="B15:D23">
    <cfRule type="expression" dxfId="1" priority="6" stopIfTrue="1">
      <formula>$I$11=1</formula>
    </cfRule>
  </conditionalFormatting>
  <conditionalFormatting sqref="B20:D23">
    <cfRule type="expression" dxfId="0" priority="8" stopIfTrue="1">
      <formula>$I$11=2</formula>
    </cfRule>
  </conditionalFormatting>
  <dataValidations count="4">
    <dataValidation type="list" allowBlank="1" showInputMessage="1" showErrorMessage="1" sqref="D6" xr:uid="{00000000-0002-0000-0300-000000000000}">
      <formula1>"Yes, No"</formula1>
    </dataValidation>
    <dataValidation type="date" allowBlank="1" showInputMessage="1" showErrorMessage="1" error="Please enter Date in DD-MM-YYYY format, e.g, 01-Jan-10_x000a_" sqref="D30" xr:uid="{00000000-0002-0000-0300-000001000000}">
      <formula1>I30</formula1>
      <formula2>I31</formula2>
    </dataValidation>
    <dataValidation type="list" showInputMessage="1" showErrorMessage="1" sqref="D9" xr:uid="{00000000-0002-0000-0300-000002000000}">
      <formula1>"Domestic Bidder"</formula1>
    </dataValidation>
    <dataValidation type="list" allowBlank="1" showInputMessage="1" showErrorMessage="1" sqref="D8" xr:uid="{00000000-0002-0000-0300-000003000000}">
      <formula1>$I$8</formula1>
    </dataValidation>
  </dataValidations>
  <pageMargins left="0.75" right="0.75" top="0.69" bottom="0.7" header="0.4" footer="0.37"/>
  <pageSetup scale="97" fitToHeight="10000" orientation="portrait" r:id="rId5"/>
  <headerFooter alignWithMargins="0"/>
  <colBreaks count="1" manualBreakCount="1">
    <brk id="4" max="24" man="1"/>
  </col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fitToPage="1"/>
  </sheetPr>
  <dimension ref="A1:W40"/>
  <sheetViews>
    <sheetView showGridLines="0" showZeros="0" view="pageBreakPreview" zoomScale="70" zoomScaleNormal="100" zoomScaleSheetLayoutView="70" workbookViewId="0">
      <selection activeCell="G19" sqref="G19"/>
    </sheetView>
  </sheetViews>
  <sheetFormatPr defaultColWidth="9" defaultRowHeight="16.5"/>
  <cols>
    <col min="1" max="1" width="7.125" style="81" customWidth="1"/>
    <col min="2" max="2" width="13.375" style="81" customWidth="1"/>
    <col min="3" max="3" width="8.625" style="81" customWidth="1"/>
    <col min="4" max="4" width="31.625" style="81" customWidth="1"/>
    <col min="5" max="5" width="13.75" style="81" bestFit="1" customWidth="1"/>
    <col min="6" max="6" width="12.875" style="81" customWidth="1"/>
    <col min="7" max="7" width="18.25" style="81" customWidth="1"/>
    <col min="8" max="8" width="11.5" style="81" customWidth="1"/>
    <col min="9" max="9" width="18.875" style="81" customWidth="1"/>
    <col min="10" max="10" width="55.625" style="264" customWidth="1"/>
    <col min="11" max="11" width="13.125" style="264" hidden="1" customWidth="1"/>
    <col min="12" max="12" width="14.125" style="81" customWidth="1"/>
    <col min="13" max="13" width="13.625" style="81" customWidth="1"/>
    <col min="14" max="14" width="16.875" style="24" customWidth="1"/>
    <col min="15" max="15" width="19.625" style="24" customWidth="1"/>
    <col min="16" max="16" width="15.25" style="24" hidden="1" customWidth="1"/>
    <col min="17" max="17" width="9" style="239" hidden="1" customWidth="1"/>
    <col min="18" max="18" width="9" style="73" hidden="1" customWidth="1"/>
    <col min="19" max="19" width="6.375" style="73" hidden="1" customWidth="1"/>
    <col min="20" max="20" width="9" style="73" hidden="1" customWidth="1"/>
    <col min="21" max="21" width="12.875" style="73" hidden="1" customWidth="1"/>
    <col min="22" max="22" width="20.625" style="73" hidden="1" customWidth="1"/>
    <col min="23" max="23" width="18.375" style="73" hidden="1" customWidth="1"/>
    <col min="24" max="28" width="9" style="73" customWidth="1"/>
    <col min="29" max="16384" width="9" style="73"/>
  </cols>
  <sheetData>
    <row r="1" spans="1:23" ht="18" customHeight="1">
      <c r="A1" s="74" t="str">
        <f>Cover!B3</f>
        <v>Specification No.: CC/NT/G-SPARE/DOM/A06/23/01547</v>
      </c>
      <c r="B1" s="74"/>
      <c r="C1" s="74"/>
      <c r="D1" s="74"/>
      <c r="E1" s="74"/>
      <c r="F1" s="74"/>
      <c r="G1" s="74"/>
      <c r="H1" s="74"/>
      <c r="I1" s="74"/>
      <c r="J1" s="263"/>
      <c r="K1" s="263"/>
      <c r="L1" s="74"/>
      <c r="M1" s="74"/>
      <c r="N1" s="77"/>
      <c r="O1" s="78" t="s">
        <v>242</v>
      </c>
      <c r="P1" s="78"/>
    </row>
    <row r="2" spans="1:23" ht="9.75" customHeight="1">
      <c r="A2" s="59"/>
      <c r="B2" s="59"/>
      <c r="C2" s="59"/>
      <c r="D2" s="59"/>
      <c r="E2" s="59"/>
      <c r="F2" s="59"/>
      <c r="G2" s="59"/>
      <c r="H2" s="59"/>
      <c r="I2" s="59"/>
      <c r="J2" s="59"/>
      <c r="K2" s="59"/>
      <c r="L2" s="59"/>
      <c r="M2" s="59"/>
    </row>
    <row r="3" spans="1:23" ht="30" customHeight="1">
      <c r="A3" s="625" t="str">
        <f>Cover!$B$2</f>
        <v>Line Trap Package LT- 01 associated with Bulk Procurement of Substation Equipment</v>
      </c>
      <c r="B3" s="625"/>
      <c r="C3" s="625"/>
      <c r="D3" s="625"/>
      <c r="E3" s="625"/>
      <c r="F3" s="625"/>
      <c r="G3" s="625"/>
      <c r="H3" s="625"/>
      <c r="I3" s="625"/>
      <c r="J3" s="625"/>
      <c r="K3" s="625"/>
      <c r="L3" s="625"/>
      <c r="M3" s="625"/>
      <c r="N3" s="625"/>
      <c r="O3" s="625"/>
      <c r="P3" s="625"/>
    </row>
    <row r="4" spans="1:23" ht="21.95" customHeight="1">
      <c r="A4" s="626" t="s">
        <v>245</v>
      </c>
      <c r="B4" s="626"/>
      <c r="C4" s="626"/>
      <c r="D4" s="626"/>
      <c r="E4" s="626"/>
      <c r="F4" s="626"/>
      <c r="G4" s="626"/>
      <c r="H4" s="626"/>
      <c r="I4" s="626"/>
      <c r="J4" s="626"/>
      <c r="K4" s="626"/>
      <c r="L4" s="626"/>
      <c r="M4" s="626"/>
      <c r="N4" s="626"/>
      <c r="O4" s="626"/>
      <c r="P4" s="626"/>
    </row>
    <row r="5" spans="1:23" ht="18" customHeight="1">
      <c r="J5" s="81"/>
      <c r="K5" s="81"/>
    </row>
    <row r="6" spans="1:23" ht="18" customHeight="1">
      <c r="A6" s="21" t="s">
        <v>168</v>
      </c>
      <c r="B6" s="21"/>
      <c r="C6" s="21"/>
      <c r="D6" s="21"/>
      <c r="E6" s="21"/>
      <c r="F6" s="21"/>
      <c r="G6" s="21"/>
      <c r="H6" s="21"/>
      <c r="I6" s="21"/>
      <c r="J6" s="22"/>
      <c r="K6" s="22"/>
      <c r="L6" s="21"/>
      <c r="M6" s="21"/>
      <c r="N6" s="56" t="s">
        <v>216</v>
      </c>
      <c r="P6" s="22"/>
    </row>
    <row r="7" spans="1:23" ht="18" customHeight="1">
      <c r="A7" s="21"/>
      <c r="B7" s="21"/>
      <c r="C7" s="21"/>
      <c r="D7" s="21"/>
      <c r="E7" s="21"/>
      <c r="F7" s="21"/>
      <c r="G7" s="21"/>
      <c r="H7" s="21"/>
      <c r="I7" s="21"/>
      <c r="N7" s="55" t="s">
        <v>218</v>
      </c>
      <c r="P7" s="22"/>
    </row>
    <row r="8" spans="1:23" ht="15.75" customHeight="1">
      <c r="A8" s="21" t="s">
        <v>217</v>
      </c>
      <c r="B8" s="21"/>
      <c r="C8" s="624">
        <f>'Name of Bidders'!D10</f>
        <v>0</v>
      </c>
      <c r="D8" s="624"/>
      <c r="E8" s="624"/>
      <c r="F8" s="486"/>
      <c r="G8" s="486"/>
      <c r="H8" s="486"/>
      <c r="I8" s="486"/>
      <c r="J8" s="486"/>
      <c r="N8" s="55" t="s">
        <v>220</v>
      </c>
      <c r="P8" s="22"/>
    </row>
    <row r="9" spans="1:23">
      <c r="A9" s="21" t="s">
        <v>219</v>
      </c>
      <c r="B9" s="21"/>
      <c r="C9" s="624">
        <f>'Name of Bidders'!D11</f>
        <v>0</v>
      </c>
      <c r="D9" s="624"/>
      <c r="E9" s="624"/>
      <c r="F9" s="486"/>
      <c r="G9" s="486"/>
      <c r="H9" s="486"/>
      <c r="I9" s="486"/>
      <c r="J9" s="486"/>
      <c r="N9" s="55" t="s">
        <v>221</v>
      </c>
      <c r="P9" s="22"/>
    </row>
    <row r="10" spans="1:23">
      <c r="A10" s="22"/>
      <c r="B10" s="22"/>
      <c r="C10" s="624">
        <f>'Name of Bidders'!D12</f>
        <v>0</v>
      </c>
      <c r="D10" s="624"/>
      <c r="E10" s="624"/>
      <c r="F10" s="486"/>
      <c r="G10" s="486"/>
      <c r="H10" s="486"/>
      <c r="I10" s="486"/>
      <c r="J10" s="486"/>
      <c r="N10" s="369" t="s">
        <v>335</v>
      </c>
      <c r="P10" s="22"/>
    </row>
    <row r="11" spans="1:23">
      <c r="A11" s="22"/>
      <c r="B11" s="22"/>
      <c r="C11" s="624">
        <f>'Name of Bidders'!D13</f>
        <v>0</v>
      </c>
      <c r="D11" s="624"/>
      <c r="E11" s="624"/>
      <c r="F11" s="486"/>
      <c r="G11" s="486"/>
      <c r="H11" s="486"/>
      <c r="I11" s="486"/>
      <c r="J11" s="486"/>
      <c r="N11" s="55" t="s">
        <v>223</v>
      </c>
      <c r="P11" s="22"/>
    </row>
    <row r="12" spans="1:23" ht="18" customHeight="1">
      <c r="A12" s="22"/>
      <c r="B12" s="22"/>
      <c r="C12" s="22"/>
      <c r="D12" s="22"/>
      <c r="E12" s="22"/>
      <c r="F12" s="22"/>
      <c r="G12" s="22"/>
      <c r="H12" s="22"/>
      <c r="I12" s="22"/>
      <c r="J12" s="23"/>
      <c r="K12" s="23"/>
      <c r="L12" s="23"/>
      <c r="M12" s="23"/>
      <c r="N12" s="55"/>
      <c r="P12" s="22"/>
    </row>
    <row r="13" spans="1:23" ht="18" customHeight="1">
      <c r="A13" s="22"/>
      <c r="B13" s="22"/>
      <c r="C13" s="22"/>
      <c r="D13" s="22"/>
      <c r="E13" s="22"/>
      <c r="F13" s="22"/>
      <c r="G13" s="22"/>
      <c r="H13" s="22"/>
      <c r="I13" s="22"/>
      <c r="J13" s="22"/>
      <c r="K13" s="22"/>
      <c r="L13" s="22"/>
      <c r="M13" s="22"/>
      <c r="N13" s="21"/>
    </row>
    <row r="14" spans="1:23" ht="27" customHeight="1">
      <c r="A14" s="628" t="s">
        <v>415</v>
      </c>
      <c r="B14" s="628"/>
      <c r="C14" s="628"/>
      <c r="D14" s="628"/>
      <c r="E14" s="628"/>
      <c r="F14" s="628"/>
      <c r="G14" s="628"/>
      <c r="H14" s="628"/>
      <c r="I14" s="628"/>
      <c r="J14" s="629"/>
      <c r="K14" s="629"/>
      <c r="L14" s="629"/>
      <c r="M14" s="629"/>
      <c r="N14" s="629"/>
      <c r="O14" s="629"/>
      <c r="P14" s="629"/>
      <c r="Q14" s="265"/>
    </row>
    <row r="15" spans="1:23" ht="15" customHeight="1">
      <c r="J15" s="81"/>
      <c r="K15" s="81"/>
      <c r="N15" s="77"/>
      <c r="O15" s="511" t="s">
        <v>192</v>
      </c>
      <c r="U15" s="73">
        <f>Discount!O18</f>
        <v>0</v>
      </c>
    </row>
    <row r="16" spans="1:23" s="566" customFormat="1" ht="90" customHeight="1">
      <c r="A16" s="560" t="s">
        <v>193</v>
      </c>
      <c r="B16" s="560" t="s">
        <v>422</v>
      </c>
      <c r="C16" s="560" t="s">
        <v>423</v>
      </c>
      <c r="D16" s="561" t="s">
        <v>433</v>
      </c>
      <c r="E16" s="560" t="s">
        <v>424</v>
      </c>
      <c r="F16" s="562" t="s">
        <v>436</v>
      </c>
      <c r="G16" s="563" t="s">
        <v>466</v>
      </c>
      <c r="H16" s="563" t="s">
        <v>437</v>
      </c>
      <c r="I16" s="563" t="s">
        <v>454</v>
      </c>
      <c r="J16" s="560" t="s">
        <v>215</v>
      </c>
      <c r="K16" s="560" t="s">
        <v>169</v>
      </c>
      <c r="L16" s="564" t="s">
        <v>191</v>
      </c>
      <c r="M16" s="564" t="s">
        <v>194</v>
      </c>
      <c r="N16" s="560" t="s">
        <v>442</v>
      </c>
      <c r="O16" s="560" t="s">
        <v>443</v>
      </c>
      <c r="P16" s="560" t="s">
        <v>410</v>
      </c>
      <c r="Q16" s="565"/>
      <c r="U16" s="566" t="e">
        <f>Discount!O19</f>
        <v>#REF!</v>
      </c>
      <c r="W16" s="567" t="s">
        <v>455</v>
      </c>
    </row>
    <row r="17" spans="1:23" ht="18" customHeight="1">
      <c r="A17" s="238">
        <v>1</v>
      </c>
      <c r="B17" s="238">
        <v>2</v>
      </c>
      <c r="C17" s="238">
        <v>3</v>
      </c>
      <c r="D17" s="238" t="s">
        <v>435</v>
      </c>
      <c r="E17" s="238">
        <v>4</v>
      </c>
      <c r="F17" s="238" t="s">
        <v>438</v>
      </c>
      <c r="G17" s="238" t="s">
        <v>439</v>
      </c>
      <c r="H17" s="238" t="s">
        <v>440</v>
      </c>
      <c r="I17" s="238" t="s">
        <v>441</v>
      </c>
      <c r="J17" s="238">
        <v>5</v>
      </c>
      <c r="K17" s="238">
        <v>6</v>
      </c>
      <c r="L17" s="238">
        <v>6</v>
      </c>
      <c r="M17" s="238">
        <v>7</v>
      </c>
      <c r="N17" s="238">
        <v>8</v>
      </c>
      <c r="O17" s="238" t="s">
        <v>493</v>
      </c>
      <c r="P17" s="238">
        <v>11</v>
      </c>
      <c r="W17" s="494"/>
    </row>
    <row r="18" spans="1:23" s="91" customFormat="1" ht="26.25" customHeight="1">
      <c r="A18" s="572">
        <v>1</v>
      </c>
      <c r="B18" s="558">
        <v>7000023194</v>
      </c>
      <c r="C18" s="559">
        <v>10</v>
      </c>
      <c r="D18" s="553" t="s">
        <v>489</v>
      </c>
      <c r="E18" s="553">
        <v>1000005823</v>
      </c>
      <c r="F18" s="559">
        <v>85176210</v>
      </c>
      <c r="G18" s="505"/>
      <c r="H18" s="504">
        <v>18</v>
      </c>
      <c r="I18" s="505"/>
      <c r="J18" s="553" t="s">
        <v>490</v>
      </c>
      <c r="K18" s="506"/>
      <c r="L18" s="557" t="s">
        <v>429</v>
      </c>
      <c r="M18" s="557">
        <v>4</v>
      </c>
      <c r="N18" s="513"/>
      <c r="O18" s="514" t="str">
        <f>IF(N18=0, "Included", IF(ISERROR(M18*N18), N18, M18*N18))</f>
        <v>Included</v>
      </c>
      <c r="P18" s="322" t="s">
        <v>249</v>
      </c>
      <c r="Q18" s="24"/>
      <c r="S18" s="91" t="str">
        <f>IF(P18="",Bought Out,P18)</f>
        <v>Direct</v>
      </c>
      <c r="U18" s="91">
        <f>IF(P18="Direct",N18*(1-U5),N18*(1-U6))</f>
        <v>0</v>
      </c>
      <c r="V18" s="329">
        <f>IF(O18="Included",0,O18)</f>
        <v>0</v>
      </c>
      <c r="W18" s="322">
        <f>IF( OR( I18="",I18="Confirmed"), H18*V18%, I18*V18%)</f>
        <v>0</v>
      </c>
    </row>
    <row r="19" spans="1:23" s="91" customFormat="1" ht="18.75">
      <c r="A19" s="572">
        <v>2</v>
      </c>
      <c r="B19" s="558">
        <v>7000023194</v>
      </c>
      <c r="C19" s="559">
        <v>30</v>
      </c>
      <c r="D19" s="553" t="s">
        <v>489</v>
      </c>
      <c r="E19" s="553">
        <v>1000004290</v>
      </c>
      <c r="F19" s="559">
        <v>85176210</v>
      </c>
      <c r="G19" s="505"/>
      <c r="H19" s="504">
        <v>18</v>
      </c>
      <c r="I19" s="505"/>
      <c r="J19" s="553" t="s">
        <v>491</v>
      </c>
      <c r="K19" s="506"/>
      <c r="L19" s="557" t="s">
        <v>429</v>
      </c>
      <c r="M19" s="557">
        <v>12</v>
      </c>
      <c r="N19" s="513"/>
      <c r="O19" s="514" t="str">
        <f t="shared" ref="O19:O23" si="0">IF(N19=0, "Included", IF(ISERROR(M19*N19), N19, M19*N19))</f>
        <v>Included</v>
      </c>
      <c r="P19" s="322"/>
      <c r="Q19" s="24"/>
      <c r="V19" s="329"/>
      <c r="W19" s="322"/>
    </row>
    <row r="20" spans="1:23" s="91" customFormat="1" ht="18.75">
      <c r="A20" s="572">
        <v>3</v>
      </c>
      <c r="B20" s="558">
        <v>7000023194</v>
      </c>
      <c r="C20" s="559">
        <v>20</v>
      </c>
      <c r="D20" s="553" t="s">
        <v>489</v>
      </c>
      <c r="E20" s="553">
        <v>1000001568</v>
      </c>
      <c r="F20" s="559">
        <v>85176210</v>
      </c>
      <c r="G20" s="505"/>
      <c r="H20" s="504">
        <v>18</v>
      </c>
      <c r="I20" s="505"/>
      <c r="J20" s="553" t="s">
        <v>492</v>
      </c>
      <c r="K20" s="506"/>
      <c r="L20" s="557" t="s">
        <v>429</v>
      </c>
      <c r="M20" s="557">
        <v>12</v>
      </c>
      <c r="N20" s="513"/>
      <c r="O20" s="514" t="str">
        <f t="shared" si="0"/>
        <v>Included</v>
      </c>
      <c r="P20" s="322"/>
      <c r="Q20" s="24"/>
      <c r="V20" s="329"/>
      <c r="W20" s="322"/>
    </row>
    <row r="21" spans="1:23" s="91" customFormat="1" ht="18.75">
      <c r="A21" s="572">
        <v>4</v>
      </c>
      <c r="B21" s="558">
        <v>7000023194</v>
      </c>
      <c r="C21" s="559">
        <v>50</v>
      </c>
      <c r="D21" s="553" t="s">
        <v>489</v>
      </c>
      <c r="E21" s="553">
        <v>1000005823</v>
      </c>
      <c r="F21" s="559">
        <v>85176210</v>
      </c>
      <c r="G21" s="505"/>
      <c r="H21" s="504">
        <v>18</v>
      </c>
      <c r="I21" s="505"/>
      <c r="J21" s="553" t="s">
        <v>490</v>
      </c>
      <c r="K21" s="506"/>
      <c r="L21" s="557" t="s">
        <v>429</v>
      </c>
      <c r="M21" s="557">
        <v>4</v>
      </c>
      <c r="N21" s="513"/>
      <c r="O21" s="514" t="str">
        <f t="shared" si="0"/>
        <v>Included</v>
      </c>
      <c r="P21" s="322"/>
      <c r="Q21" s="24"/>
      <c r="V21" s="329"/>
      <c r="W21" s="322"/>
    </row>
    <row r="22" spans="1:23" s="91" customFormat="1" ht="18.75">
      <c r="A22" s="572">
        <v>5</v>
      </c>
      <c r="B22" s="558">
        <v>7000023194</v>
      </c>
      <c r="C22" s="559">
        <v>40</v>
      </c>
      <c r="D22" s="553" t="s">
        <v>489</v>
      </c>
      <c r="E22" s="553">
        <v>1000004290</v>
      </c>
      <c r="F22" s="559">
        <v>85176210</v>
      </c>
      <c r="G22" s="505"/>
      <c r="H22" s="504">
        <v>18</v>
      </c>
      <c r="I22" s="505"/>
      <c r="J22" s="553" t="s">
        <v>491</v>
      </c>
      <c r="K22" s="506"/>
      <c r="L22" s="557" t="s">
        <v>429</v>
      </c>
      <c r="M22" s="557">
        <v>12</v>
      </c>
      <c r="N22" s="513"/>
      <c r="O22" s="514" t="str">
        <f t="shared" si="0"/>
        <v>Included</v>
      </c>
      <c r="P22" s="322"/>
      <c r="Q22" s="24"/>
      <c r="V22" s="329"/>
      <c r="W22" s="322"/>
    </row>
    <row r="23" spans="1:23" s="91" customFormat="1" ht="18.75">
      <c r="A23" s="572">
        <v>6</v>
      </c>
      <c r="B23" s="558">
        <v>7000023194</v>
      </c>
      <c r="C23" s="559">
        <v>60</v>
      </c>
      <c r="D23" s="553" t="s">
        <v>489</v>
      </c>
      <c r="E23" s="553">
        <v>1000001568</v>
      </c>
      <c r="F23" s="559">
        <v>85176210</v>
      </c>
      <c r="G23" s="505"/>
      <c r="H23" s="504">
        <v>18</v>
      </c>
      <c r="I23" s="505"/>
      <c r="J23" s="553" t="s">
        <v>492</v>
      </c>
      <c r="K23" s="506"/>
      <c r="L23" s="557" t="s">
        <v>429</v>
      </c>
      <c r="M23" s="557">
        <v>12</v>
      </c>
      <c r="N23" s="513"/>
      <c r="O23" s="514" t="str">
        <f t="shared" si="0"/>
        <v>Included</v>
      </c>
      <c r="P23" s="322"/>
      <c r="Q23" s="24"/>
      <c r="V23" s="329"/>
      <c r="W23" s="322"/>
    </row>
    <row r="24" spans="1:23" ht="26.1" customHeight="1">
      <c r="A24" s="633" t="s">
        <v>248</v>
      </c>
      <c r="B24" s="634"/>
      <c r="C24" s="634"/>
      <c r="D24" s="634"/>
      <c r="E24" s="634"/>
      <c r="F24" s="634"/>
      <c r="G24" s="634"/>
      <c r="H24" s="634"/>
      <c r="I24" s="634"/>
      <c r="J24" s="634"/>
      <c r="K24" s="634"/>
      <c r="L24" s="634"/>
      <c r="M24" s="634"/>
      <c r="N24" s="635"/>
      <c r="O24" s="574">
        <f>SUM(O18:O23)</f>
        <v>0</v>
      </c>
      <c r="P24" s="326"/>
      <c r="Q24" s="24"/>
      <c r="W24" s="512">
        <f>SUM(W18:W23)</f>
        <v>0</v>
      </c>
    </row>
    <row r="25" spans="1:23" ht="26.1" customHeight="1">
      <c r="A25" s="636" t="s">
        <v>321</v>
      </c>
      <c r="B25" s="637"/>
      <c r="C25" s="637"/>
      <c r="D25" s="637"/>
      <c r="E25" s="637"/>
      <c r="F25" s="637"/>
      <c r="G25" s="637"/>
      <c r="H25" s="637"/>
      <c r="I25" s="637"/>
      <c r="J25" s="637"/>
      <c r="K25" s="637"/>
      <c r="L25" s="637"/>
      <c r="M25" s="637"/>
      <c r="N25" s="638"/>
      <c r="O25" s="575">
        <v>0</v>
      </c>
      <c r="P25" s="326"/>
      <c r="Q25" s="24"/>
    </row>
    <row r="26" spans="1:23" ht="26.1" customHeight="1">
      <c r="A26" s="639" t="s">
        <v>247</v>
      </c>
      <c r="B26" s="640"/>
      <c r="C26" s="640"/>
      <c r="D26" s="640"/>
      <c r="E26" s="640"/>
      <c r="F26" s="640"/>
      <c r="G26" s="640"/>
      <c r="H26" s="640"/>
      <c r="I26" s="640"/>
      <c r="J26" s="640"/>
      <c r="K26" s="640"/>
      <c r="L26" s="640"/>
      <c r="M26" s="640"/>
      <c r="N26" s="641"/>
      <c r="O26" s="576">
        <f>O24+O25</f>
        <v>0</v>
      </c>
      <c r="P26" s="326"/>
      <c r="Q26" s="24"/>
    </row>
    <row r="27" spans="1:23" ht="7.5" customHeight="1">
      <c r="A27" s="273"/>
      <c r="B27" s="273"/>
      <c r="C27" s="273"/>
      <c r="D27" s="273"/>
      <c r="E27" s="273"/>
      <c r="F27" s="273"/>
      <c r="G27" s="273"/>
      <c r="H27" s="273"/>
      <c r="I27" s="273"/>
      <c r="J27" s="274"/>
      <c r="K27" s="274"/>
      <c r="L27" s="274"/>
      <c r="M27" s="274"/>
      <c r="N27" s="275"/>
      <c r="O27" s="276"/>
      <c r="P27" s="277"/>
    </row>
    <row r="28" spans="1:23" ht="7.5" customHeight="1">
      <c r="J28" s="630"/>
      <c r="K28" s="630"/>
      <c r="L28" s="630"/>
      <c r="M28" s="630"/>
      <c r="N28" s="630"/>
      <c r="O28" s="630"/>
      <c r="P28" s="630"/>
    </row>
    <row r="29" spans="1:23" ht="7.5" customHeight="1">
      <c r="A29" s="278"/>
      <c r="B29" s="278"/>
      <c r="C29" s="278"/>
      <c r="D29" s="278"/>
      <c r="E29" s="278"/>
      <c r="F29" s="278"/>
      <c r="G29" s="278"/>
      <c r="H29" s="278"/>
      <c r="I29" s="278"/>
      <c r="J29" s="630"/>
      <c r="K29" s="630"/>
      <c r="L29" s="630"/>
      <c r="M29" s="630"/>
      <c r="N29" s="630"/>
      <c r="O29" s="630"/>
      <c r="P29" s="630"/>
    </row>
    <row r="30" spans="1:23" ht="27" customHeight="1">
      <c r="A30" s="279" t="s">
        <v>232</v>
      </c>
      <c r="B30" s="631" t="s">
        <v>445</v>
      </c>
      <c r="C30" s="631"/>
      <c r="D30" s="631"/>
      <c r="E30" s="631"/>
      <c r="F30" s="631"/>
      <c r="G30" s="631"/>
      <c r="H30" s="631"/>
      <c r="I30" s="631"/>
      <c r="J30" s="631"/>
      <c r="K30" s="631"/>
      <c r="L30" s="631"/>
      <c r="M30" s="631"/>
      <c r="N30" s="631"/>
      <c r="O30" s="631"/>
      <c r="P30" s="631"/>
      <c r="V30" s="516"/>
    </row>
    <row r="31" spans="1:23" ht="33.6" customHeight="1">
      <c r="A31" s="140"/>
      <c r="B31" s="632" t="s">
        <v>444</v>
      </c>
      <c r="C31" s="632"/>
      <c r="D31" s="632"/>
      <c r="E31" s="632"/>
      <c r="F31" s="632"/>
      <c r="G31" s="632"/>
      <c r="H31" s="632"/>
      <c r="I31" s="632"/>
      <c r="J31" s="632"/>
      <c r="K31" s="632"/>
      <c r="L31" s="632"/>
      <c r="M31" s="632"/>
      <c r="N31" s="632"/>
    </row>
    <row r="32" spans="1:23" ht="33.6" customHeight="1">
      <c r="A32" s="84" t="s">
        <v>472</v>
      </c>
      <c r="B32" s="253">
        <f>'Name of Bidders'!D30</f>
        <v>0</v>
      </c>
      <c r="D32" s="117"/>
      <c r="E32" s="84"/>
      <c r="F32" s="84"/>
      <c r="G32" s="84"/>
      <c r="H32" s="84"/>
      <c r="I32" s="84"/>
      <c r="K32" s="117"/>
      <c r="L32" s="461"/>
      <c r="M32" s="329"/>
      <c r="N32" s="86" t="s">
        <v>229</v>
      </c>
      <c r="O32" s="117" t="str">
        <f>IF('Name of Bidders'!D25=0, "", 'Name of Bidders'!D25)</f>
        <v/>
      </c>
      <c r="P32" s="88"/>
    </row>
    <row r="33" spans="1:16" ht="33.6" customHeight="1">
      <c r="A33" s="84" t="s">
        <v>473</v>
      </c>
      <c r="B33" s="496">
        <f>'Name of Bidders'!D31</f>
        <v>0</v>
      </c>
      <c r="D33" s="117"/>
      <c r="E33" s="84"/>
      <c r="F33" s="84"/>
      <c r="G33" s="84"/>
      <c r="H33" s="84"/>
      <c r="I33" s="84"/>
      <c r="K33" s="117"/>
      <c r="L33" s="91"/>
      <c r="M33" s="329"/>
      <c r="N33" s="86" t="s">
        <v>230</v>
      </c>
      <c r="O33" s="117" t="str">
        <f>IF('Name of Bidders'!D26=0, "", 'Name of Bidders'!D26)</f>
        <v/>
      </c>
      <c r="P33" s="496"/>
    </row>
    <row r="34" spans="1:16" ht="33.6" customHeight="1">
      <c r="J34" s="281"/>
      <c r="K34" s="281"/>
      <c r="L34" s="24"/>
    </row>
    <row r="35" spans="1:16" ht="33.6" hidden="1" customHeight="1">
      <c r="J35" s="281"/>
      <c r="K35" s="281"/>
      <c r="L35" s="24"/>
      <c r="N35" s="86"/>
      <c r="O35" s="627"/>
      <c r="P35" s="627"/>
    </row>
    <row r="36" spans="1:16" hidden="1">
      <c r="G36" s="81">
        <f>IF(I36=1,J36,IF(I36=2,J37,0))</f>
        <v>0</v>
      </c>
      <c r="I36" s="81">
        <f>'Name of Bidders'!I11</f>
        <v>0</v>
      </c>
      <c r="J36" s="264">
        <f>'Name of Bidders'!D10</f>
        <v>0</v>
      </c>
      <c r="K36" s="73"/>
      <c r="L36" s="73"/>
      <c r="M36" s="73"/>
      <c r="N36" s="73"/>
      <c r="O36" s="73"/>
      <c r="P36" s="73"/>
    </row>
    <row r="37" spans="1:16" hidden="1">
      <c r="G37" s="81" t="str">
        <f>IF(I$36=1,'Name of Bidders'!D11,IF('Sch-1'!I$36=2,'Name of Bidders'!D16,""))</f>
        <v/>
      </c>
      <c r="J37" s="264">
        <f>'Name of Bidders'!D15</f>
        <v>0</v>
      </c>
      <c r="K37" s="73"/>
      <c r="L37" s="73"/>
      <c r="M37" s="73"/>
      <c r="N37" s="73"/>
      <c r="O37" s="73"/>
      <c r="P37" s="73"/>
    </row>
    <row r="38" spans="1:16" hidden="1">
      <c r="G38" s="81" t="str">
        <f>IF(I$36=1,'Name of Bidders'!D12,IF('Sch-1'!I$36=2,'Name of Bidders'!D17,""))</f>
        <v/>
      </c>
      <c r="I38" s="81" t="b">
        <f>IF(I36=1,"Bidder as Qualified Manufacturer",IF(I36=2,"Bidder as Qualified Licenssee of a Qualified Manufacture"))</f>
        <v>0</v>
      </c>
      <c r="K38" s="73"/>
      <c r="L38" s="73"/>
      <c r="M38" s="73"/>
      <c r="N38" s="73"/>
      <c r="O38" s="73"/>
      <c r="P38" s="73"/>
    </row>
    <row r="39" spans="1:16" hidden="1">
      <c r="G39" s="81" t="str">
        <f>IF(I$36=1,'Name of Bidders'!D13,IF('Sch-1'!I$36=2,'Name of Bidders'!D18,""))</f>
        <v/>
      </c>
      <c r="K39" s="73"/>
      <c r="L39" s="73"/>
      <c r="M39" s="73"/>
      <c r="N39" s="73"/>
      <c r="O39" s="73"/>
      <c r="P39" s="73"/>
    </row>
    <row r="40" spans="1:16" hidden="1"/>
  </sheetData>
  <sheetProtection algorithmName="SHA-512" hashValue="YyxHOC7LQF/I9eibSqeElg1tE8z6OOyrGxl74KVE828zMZ/rEy8B9FzCehNhlu3A9XPyGWr5anPUsGdi5Y0SyA==" saltValue="/0O/ilNbe1BpObeXHYdhSg==" spinCount="100000" sheet="1" formatColumns="0" formatRows="0" selectLockedCells="1"/>
  <customSheetViews>
    <customSheetView guid="{67DAC4F5-B0CD-4242-94AE-DECE879F9E60}" scale="80" showPageBreaks="1" showGridLines="0" zeroValues="0" fitToPage="1" printArea="1" hiddenRows="1" hiddenColumns="1" view="pageBreakPreview" topLeftCell="A7">
      <selection activeCell="N19" sqref="N19"/>
      <colBreaks count="1" manualBreakCount="1">
        <brk id="16" max="1048575" man="1"/>
      </colBreaks>
      <pageMargins left="0.21" right="0.23" top="0.48" bottom="0.48" header="0.25" footer="0.27"/>
      <printOptions horizontalCentered="1"/>
      <pageSetup paperSize="9" scale="54" fitToHeight="10000" orientation="landscape" r:id="rId1"/>
      <headerFooter alignWithMargins="0">
        <oddFooter>&amp;R&amp;"Book Antiqua,Bold"&amp;10Schedule-1/ Page &amp;P of &amp;N</oddFooter>
      </headerFooter>
    </customSheetView>
    <customSheetView guid="{FDA41E71-B59F-44DB-BB8A-A1DD5D6D0883}"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3"/>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4"/>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5"/>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6"/>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7"/>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0"/>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4"/>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6"/>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2"/>
      <headerFooter alignWithMargins="0">
        <oddFooter>&amp;R&amp;"Book Antiqua,Bold"&amp;10Schedule-1/ Page &amp;P of &amp;N</oddFooter>
      </headerFooter>
    </customSheetView>
    <customSheetView guid="{FA8C7114-2E15-4727-B4B0-927BCE12D1A6}"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3"/>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4"/>
      <headerFooter alignWithMargins="0">
        <oddFooter>&amp;R&amp;"Book Antiqua,Bold"&amp;10Schedule-1/ Page &amp;P of &amp;N</oddFooter>
      </headerFooter>
    </customSheetView>
    <customSheetView guid="{67F8AC65-9004-4C39-99EC-09D7FA92FA89}" scale="85" showPageBreaks="1" showGridLines="0" fitToPage="1" printArea="1" hiddenColumns="1" view="pageBreakPreview" topLeftCell="A17">
      <selection activeCell="N26" sqref="N26"/>
      <colBreaks count="1" manualBreakCount="1">
        <brk id="16" max="1048575" man="1"/>
      </colBreaks>
      <pageMargins left="0.21" right="0.23" top="0.48" bottom="0.48" header="0.25" footer="0.27"/>
      <printOptions horizontalCentered="1"/>
      <pageSetup paperSize="9" scale="65" fitToHeight="10000" orientation="landscape" r:id="rId25"/>
      <headerFooter alignWithMargins="0">
        <oddFooter>&amp;R&amp;"Book Antiqua,Bold"&amp;10Schedule-1/ Page &amp;P of &amp;N</oddFooter>
      </headerFooter>
    </customSheetView>
    <customSheetView guid="{D545044E-B7FF-408B-A291-2187C526EC3D}" scale="85" showPageBreaks="1" showGridLines="0" fitToPage="1" printArea="1" hiddenRows="1" hiddenColumns="1" view="pageBreakPreview">
      <selection activeCell="N19" sqref="N19"/>
      <colBreaks count="1" manualBreakCount="1">
        <brk id="16" max="1048575" man="1"/>
      </colBreaks>
      <pageMargins left="0.21" right="0.23" top="0.48" bottom="0.48" header="0.25" footer="0.27"/>
      <printOptions horizontalCentered="1"/>
      <pageSetup paperSize="9" scale="65" fitToHeight="10000" orientation="landscape" r:id="rId26"/>
      <headerFooter alignWithMargins="0">
        <oddFooter>&amp;R&amp;"Book Antiqua,Bold"&amp;10Schedule-1/ Page &amp;P of &amp;N</oddFooter>
      </headerFooter>
    </customSheetView>
    <customSheetView guid="{3E4F762C-4A28-4D28-B79F-A3F1A75BC594}" scale="80" showPageBreaks="1" showGridLines="0" zeroValues="0" fitToPage="1" printArea="1" hiddenRows="1" hiddenColumns="1" view="pageBreakPreview" topLeftCell="A7">
      <selection activeCell="N19" sqref="N19"/>
      <colBreaks count="1" manualBreakCount="1">
        <brk id="16" max="1048575" man="1"/>
      </colBreaks>
      <pageMargins left="0.21" right="0.23" top="0.48" bottom="0.48" header="0.25" footer="0.27"/>
      <printOptions horizontalCentered="1"/>
      <pageSetup paperSize="9" scale="54" fitToHeight="10000" orientation="landscape" r:id="rId27"/>
      <headerFooter alignWithMargins="0">
        <oddFooter>&amp;R&amp;"Book Antiqua,Bold"&amp;10Schedule-1/ Page &amp;P of &amp;N</oddFooter>
      </headerFooter>
    </customSheetView>
  </customSheetViews>
  <mergeCells count="14">
    <mergeCell ref="O35:P35"/>
    <mergeCell ref="A14:P14"/>
    <mergeCell ref="J28:P29"/>
    <mergeCell ref="B30:P30"/>
    <mergeCell ref="B31:N31"/>
    <mergeCell ref="A24:N24"/>
    <mergeCell ref="A25:N25"/>
    <mergeCell ref="A26:N26"/>
    <mergeCell ref="C11:E11"/>
    <mergeCell ref="A3:P3"/>
    <mergeCell ref="A4:P4"/>
    <mergeCell ref="C8:E8"/>
    <mergeCell ref="C9:E9"/>
    <mergeCell ref="C10:E10"/>
  </mergeCells>
  <phoneticPr fontId="4" type="noConversion"/>
  <dataValidations xWindow="482" yWindow="355" count="4">
    <dataValidation type="date" allowBlank="1" showInputMessage="1" showErrorMessage="1" error="Enter date in &quot;dd-mmm-yy&quot; format. Example 03-oct-10." sqref="K33" xr:uid="{00000000-0002-0000-0400-000000000000}">
      <formula1>#REF!</formula1>
      <formula2>#REF!</formula2>
    </dataValidation>
    <dataValidation type="list" allowBlank="1" showInputMessage="1" showErrorMessage="1" sqref="P18:P23" xr:uid="{00000000-0002-0000-0400-000001000000}">
      <formula1>"Direct,Bought Out"</formula1>
    </dataValidation>
    <dataValidation type="whole" operator="greaterThan" allowBlank="1" showInputMessage="1" showErrorMessage="1" sqref="N18:N23" xr:uid="{00000000-0002-0000-0400-000002000000}">
      <formula1>0</formula1>
    </dataValidation>
    <dataValidation type="list" allowBlank="1" showInputMessage="1" showErrorMessage="1" sqref="I18:I23" xr:uid="{00000000-0002-0000-0400-000003000000}">
      <formula1>"Confirmed, 0,5,12,18,28"</formula1>
    </dataValidation>
  </dataValidations>
  <printOptions horizontalCentered="1"/>
  <pageMargins left="0.21" right="0.23" top="0.48" bottom="0.48" header="0.25" footer="0.27"/>
  <pageSetup paperSize="9" scale="57" fitToHeight="10000" orientation="landscape" r:id="rId28"/>
  <headerFooter alignWithMargins="0">
    <oddFooter>&amp;R&amp;"Book Antiqua,Bold"&amp;10Schedule-1/ Page &amp;P of &amp;N</oddFooter>
  </headerFooter>
  <colBreaks count="1" manualBreakCount="1">
    <brk id="16" max="1048575" man="1"/>
  </colBreaks>
  <drawing r:id="rId2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1" customWidth="1"/>
    <col min="2" max="2" width="31.75" style="264" customWidth="1"/>
    <col min="3" max="3" width="11.75" style="264" customWidth="1"/>
    <col min="4" max="4" width="6.625" style="81" customWidth="1"/>
    <col min="5" max="5" width="8.125" style="81" customWidth="1"/>
    <col min="6" max="6" width="11.375" style="24" customWidth="1"/>
    <col min="7" max="7" width="16.875" style="24" customWidth="1"/>
    <col min="8" max="8" width="11.125" style="24" customWidth="1"/>
    <col min="9" max="9" width="9" style="239"/>
    <col min="10" max="10" width="9.875" style="73" customWidth="1"/>
    <col min="11" max="11" width="6.375" style="73" hidden="1" customWidth="1"/>
    <col min="12" max="16384" width="9" style="73"/>
  </cols>
  <sheetData>
    <row r="1" spans="1:9" ht="18" customHeight="1">
      <c r="A1" s="74" t="str">
        <f>Cover!B3</f>
        <v>Specification No.: CC/NT/G-SPARE/DOM/A06/23/01547</v>
      </c>
      <c r="B1" s="263"/>
      <c r="C1" s="263"/>
      <c r="D1" s="74"/>
      <c r="E1" s="74"/>
      <c r="F1" s="77"/>
      <c r="G1" s="77"/>
      <c r="H1" s="78" t="s">
        <v>242</v>
      </c>
    </row>
    <row r="2" spans="1:9" ht="18" customHeight="1">
      <c r="A2" s="59"/>
      <c r="B2" s="59"/>
      <c r="C2" s="59"/>
      <c r="D2" s="59"/>
      <c r="E2" s="59"/>
    </row>
    <row r="3" spans="1:9" ht="64.5" customHeight="1">
      <c r="A3" s="646" t="str">
        <f>Cover!$B$2</f>
        <v>Line Trap Package LT- 01 associated with Bulk Procurement of Substation Equipment</v>
      </c>
      <c r="B3" s="646"/>
      <c r="C3" s="646"/>
      <c r="D3" s="646"/>
      <c r="E3" s="646"/>
      <c r="F3" s="646"/>
      <c r="G3" s="646"/>
      <c r="H3" s="646"/>
    </row>
    <row r="4" spans="1:9" ht="21.95" customHeight="1">
      <c r="A4" s="626" t="s">
        <v>245</v>
      </c>
      <c r="B4" s="626"/>
      <c r="C4" s="626"/>
      <c r="D4" s="626"/>
      <c r="E4" s="626"/>
      <c r="F4" s="626"/>
      <c r="G4" s="626"/>
      <c r="H4" s="626"/>
    </row>
    <row r="5" spans="1:9" ht="18" customHeight="1">
      <c r="B5" s="81"/>
      <c r="C5" s="81"/>
    </row>
    <row r="6" spans="1:9" ht="18" customHeight="1">
      <c r="A6" s="21" t="s">
        <v>168</v>
      </c>
      <c r="B6" s="22"/>
      <c r="C6" s="22"/>
      <c r="D6" s="21"/>
      <c r="E6" s="21"/>
      <c r="F6" s="56" t="s">
        <v>216</v>
      </c>
      <c r="H6" s="22"/>
    </row>
    <row r="7" spans="1:9" ht="18" customHeight="1">
      <c r="A7" s="21" t="str">
        <f>"Bidder as "&amp; 'Names of Bidder'!D6</f>
        <v>Bidder as Individual Firm</v>
      </c>
      <c r="F7" s="55" t="s">
        <v>218</v>
      </c>
      <c r="H7" s="22"/>
    </row>
    <row r="8" spans="1:9" ht="18" customHeight="1">
      <c r="A8" s="21" t="s">
        <v>217</v>
      </c>
      <c r="B8" s="647">
        <f>'Names of Bidder'!D8</f>
        <v>0</v>
      </c>
      <c r="C8" s="647"/>
      <c r="D8" s="647"/>
      <c r="E8" s="647"/>
      <c r="F8" s="55" t="s">
        <v>220</v>
      </c>
      <c r="H8" s="22"/>
    </row>
    <row r="9" spans="1:9" ht="18" customHeight="1">
      <c r="A9" s="21" t="s">
        <v>219</v>
      </c>
      <c r="B9" s="647">
        <f>'Names of Bidder'!D9</f>
        <v>0</v>
      </c>
      <c r="C9" s="647"/>
      <c r="D9" s="647"/>
      <c r="E9" s="647"/>
      <c r="F9" s="55" t="s">
        <v>221</v>
      </c>
      <c r="H9" s="22"/>
    </row>
    <row r="10" spans="1:9" ht="18" customHeight="1">
      <c r="A10" s="22"/>
      <c r="B10" s="647">
        <f>'Names of Bidder'!D10</f>
        <v>0</v>
      </c>
      <c r="C10" s="647"/>
      <c r="D10" s="647"/>
      <c r="E10" s="647"/>
      <c r="F10" s="55" t="s">
        <v>222</v>
      </c>
      <c r="H10" s="22"/>
    </row>
    <row r="11" spans="1:9" ht="18" customHeight="1">
      <c r="A11" s="22"/>
      <c r="B11" s="647">
        <f>'Names of Bidder'!D11</f>
        <v>0</v>
      </c>
      <c r="C11" s="647"/>
      <c r="D11" s="647"/>
      <c r="E11" s="647"/>
      <c r="F11" s="55" t="s">
        <v>223</v>
      </c>
      <c r="H11" s="22"/>
    </row>
    <row r="12" spans="1:9" ht="18" customHeight="1">
      <c r="A12" s="22"/>
      <c r="B12" s="23"/>
      <c r="C12" s="23"/>
      <c r="D12" s="23"/>
      <c r="E12" s="23"/>
      <c r="F12" s="55"/>
      <c r="H12" s="22"/>
    </row>
    <row r="13" spans="1:9" ht="18" customHeight="1">
      <c r="A13" s="22"/>
      <c r="B13" s="22"/>
      <c r="C13" s="22"/>
      <c r="D13" s="22"/>
      <c r="E13" s="22"/>
      <c r="F13" s="21"/>
    </row>
    <row r="14" spans="1:9" ht="40.5" customHeight="1">
      <c r="A14" s="629" t="s">
        <v>201</v>
      </c>
      <c r="B14" s="629"/>
      <c r="C14" s="629"/>
      <c r="D14" s="629"/>
      <c r="E14" s="629"/>
      <c r="F14" s="629"/>
      <c r="G14" s="629"/>
      <c r="H14" s="629"/>
      <c r="I14" s="265"/>
    </row>
    <row r="15" spans="1:9" ht="18" customHeight="1">
      <c r="B15" s="81"/>
      <c r="C15" s="81"/>
      <c r="F15" s="77"/>
      <c r="G15" s="77"/>
      <c r="H15" s="78" t="s">
        <v>192</v>
      </c>
    </row>
    <row r="16" spans="1:9" ht="62.25" customHeight="1">
      <c r="A16" s="95" t="s">
        <v>193</v>
      </c>
      <c r="B16" s="95" t="s">
        <v>215</v>
      </c>
      <c r="C16" s="95" t="s">
        <v>169</v>
      </c>
      <c r="D16" s="238" t="s">
        <v>191</v>
      </c>
      <c r="E16" s="238" t="s">
        <v>194</v>
      </c>
      <c r="F16" s="95" t="s">
        <v>195</v>
      </c>
      <c r="G16" s="95" t="s">
        <v>196</v>
      </c>
      <c r="H16" s="95" t="s">
        <v>224</v>
      </c>
    </row>
    <row r="17" spans="1:24" ht="18" customHeight="1">
      <c r="A17" s="238">
        <v>1</v>
      </c>
      <c r="B17" s="238">
        <v>2</v>
      </c>
      <c r="C17" s="238">
        <v>3</v>
      </c>
      <c r="D17" s="238">
        <v>4</v>
      </c>
      <c r="E17" s="238">
        <v>5</v>
      </c>
      <c r="F17" s="238">
        <v>6</v>
      </c>
      <c r="G17" s="238" t="s">
        <v>170</v>
      </c>
      <c r="H17" s="238">
        <v>8</v>
      </c>
    </row>
    <row r="18" spans="1:24" s="91" customFormat="1" ht="50.1" customHeight="1">
      <c r="A18" s="266" t="e">
        <f>'Sch-1'!#REF!</f>
        <v>#REF!</v>
      </c>
      <c r="B18" s="266" t="e">
        <f>'Sch-1'!#REF!</f>
        <v>#REF!</v>
      </c>
      <c r="C18" s="365" t="e">
        <f>'Sch-1'!#REF!</f>
        <v>#REF!</v>
      </c>
      <c r="D18" s="322" t="e">
        <f>'Sch-1'!#REF!</f>
        <v>#REF!</v>
      </c>
      <c r="E18" s="337" t="e">
        <f>'Sch-1'!#REF!</f>
        <v>#REF!</v>
      </c>
      <c r="F18" s="360" t="e">
        <f>'Sch-1'!#REF!</f>
        <v>#REF!</v>
      </c>
      <c r="G18" s="268" t="e">
        <f>IF(F18=0, "Included", IF(ISERROR(E18*F18), F18, E18*F18))</f>
        <v>#REF!</v>
      </c>
      <c r="H18" s="267" t="e">
        <f>'Sch-1'!#REF!</f>
        <v>#REF!</v>
      </c>
      <c r="I18" s="24"/>
      <c r="K18" s="91" t="e">
        <f>'Sch-1'!#REF!</f>
        <v>#REF!</v>
      </c>
    </row>
    <row r="19" spans="1:24" ht="26.1" customHeight="1">
      <c r="A19" s="269"/>
      <c r="B19" s="645" t="s">
        <v>248</v>
      </c>
      <c r="C19" s="645"/>
      <c r="D19" s="645"/>
      <c r="E19" s="645"/>
      <c r="F19" s="267"/>
      <c r="G19" s="270">
        <f>SUMIF(K18:K18,"Direct",G18:G18)</f>
        <v>0</v>
      </c>
      <c r="H19" s="326" t="s">
        <v>249</v>
      </c>
      <c r="I19" s="24"/>
    </row>
    <row r="20" spans="1:24" ht="26.1" customHeight="1">
      <c r="A20" s="269"/>
      <c r="B20" s="645" t="s">
        <v>248</v>
      </c>
      <c r="C20" s="645"/>
      <c r="D20" s="645"/>
      <c r="E20" s="645"/>
      <c r="F20" s="267"/>
      <c r="G20" s="270">
        <f>SUMIF(K18:K18,"Bought Out",G18:G18)</f>
        <v>0</v>
      </c>
      <c r="H20" s="326" t="s">
        <v>322</v>
      </c>
      <c r="I20" s="24"/>
    </row>
    <row r="21" spans="1:24" ht="26.1" customHeight="1">
      <c r="A21" s="269"/>
      <c r="B21" s="645" t="s">
        <v>248</v>
      </c>
      <c r="C21" s="645"/>
      <c r="D21" s="645"/>
      <c r="E21" s="645"/>
      <c r="F21" s="267"/>
      <c r="G21" s="270">
        <f>G19+G20</f>
        <v>0</v>
      </c>
      <c r="H21" s="271"/>
      <c r="I21" s="24"/>
    </row>
    <row r="22" spans="1:24" ht="26.1" customHeight="1">
      <c r="A22" s="272"/>
      <c r="B22" s="643" t="s">
        <v>321</v>
      </c>
      <c r="C22" s="643"/>
      <c r="D22" s="643"/>
      <c r="E22" s="643"/>
      <c r="F22" s="267"/>
      <c r="G22" s="270">
        <f>'Sch-6 Dis'!F21</f>
        <v>0</v>
      </c>
      <c r="H22" s="271"/>
      <c r="I22" s="24"/>
    </row>
    <row r="23" spans="1:24" ht="26.1" customHeight="1">
      <c r="A23" s="272"/>
      <c r="B23" s="644" t="s">
        <v>247</v>
      </c>
      <c r="C23" s="644"/>
      <c r="D23" s="644"/>
      <c r="E23" s="644"/>
      <c r="F23" s="267"/>
      <c r="G23" s="270">
        <f>G21+G22</f>
        <v>0</v>
      </c>
      <c r="H23" s="271"/>
      <c r="I23" s="24"/>
    </row>
    <row r="24" spans="1:24" ht="16.5" customHeight="1">
      <c r="A24" s="273"/>
      <c r="B24" s="274"/>
      <c r="C24" s="274"/>
      <c r="D24" s="274"/>
      <c r="E24" s="274"/>
      <c r="F24" s="275"/>
      <c r="G24" s="276"/>
      <c r="H24" s="277"/>
    </row>
    <row r="25" spans="1:24" ht="16.5" customHeight="1">
      <c r="B25" s="630"/>
      <c r="C25" s="630"/>
      <c r="D25" s="630"/>
      <c r="E25" s="630"/>
      <c r="F25" s="630"/>
      <c r="G25" s="630"/>
      <c r="H25" s="630"/>
    </row>
    <row r="26" spans="1:24" ht="16.5" customHeight="1">
      <c r="A26" s="278"/>
      <c r="B26" s="630"/>
      <c r="C26" s="630"/>
      <c r="D26" s="630"/>
      <c r="E26" s="630"/>
      <c r="F26" s="630"/>
      <c r="G26" s="630"/>
      <c r="H26" s="630"/>
    </row>
    <row r="27" spans="1:24" ht="117.75" customHeight="1">
      <c r="A27" s="279" t="s">
        <v>232</v>
      </c>
      <c r="B27" s="629" t="s">
        <v>177</v>
      </c>
      <c r="C27" s="629"/>
      <c r="D27" s="629"/>
      <c r="E27" s="629"/>
      <c r="F27" s="629"/>
      <c r="G27" s="629"/>
      <c r="H27" s="629"/>
    </row>
    <row r="28" spans="1:24" ht="33.6" customHeight="1">
      <c r="A28" s="140"/>
      <c r="B28" s="280"/>
      <c r="C28" s="280"/>
      <c r="D28" s="249"/>
      <c r="E28" s="249"/>
    </row>
    <row r="29" spans="1:24" ht="33.6" customHeight="1">
      <c r="A29" s="84" t="s">
        <v>226</v>
      </c>
      <c r="B29" s="117">
        <f>'Names of Bidder'!D21</f>
        <v>0</v>
      </c>
      <c r="C29" s="117"/>
      <c r="D29" s="85"/>
      <c r="F29" s="86" t="s">
        <v>228</v>
      </c>
      <c r="G29" s="627"/>
      <c r="H29" s="627"/>
    </row>
    <row r="30" spans="1:24" s="239" customFormat="1" ht="33.6" customHeight="1">
      <c r="A30" s="84" t="s">
        <v>227</v>
      </c>
      <c r="B30" s="117">
        <f>'Names of Bidder'!D22</f>
        <v>0</v>
      </c>
      <c r="C30" s="117"/>
      <c r="D30" s="24"/>
      <c r="E30" s="81"/>
      <c r="F30" s="86" t="s">
        <v>229</v>
      </c>
      <c r="G30" s="642">
        <f>'Names of Bidder'!D18</f>
        <v>0</v>
      </c>
      <c r="H30" s="642"/>
      <c r="J30" s="73"/>
      <c r="K30" s="73"/>
      <c r="L30" s="73"/>
      <c r="M30" s="73"/>
      <c r="N30" s="73"/>
      <c r="O30" s="73"/>
      <c r="P30" s="73"/>
      <c r="Q30" s="73"/>
      <c r="R30" s="73"/>
      <c r="S30" s="73"/>
      <c r="T30" s="73"/>
      <c r="U30" s="73"/>
      <c r="V30" s="73"/>
      <c r="W30" s="73"/>
      <c r="X30" s="73"/>
    </row>
    <row r="31" spans="1:24" s="239" customFormat="1" ht="33.6" customHeight="1">
      <c r="A31" s="81"/>
      <c r="B31" s="281"/>
      <c r="C31" s="281"/>
      <c r="D31" s="24"/>
      <c r="E31" s="81"/>
      <c r="F31" s="86" t="s">
        <v>230</v>
      </c>
      <c r="G31" s="642">
        <f>'Names of Bidder'!D19</f>
        <v>0</v>
      </c>
      <c r="H31" s="642"/>
      <c r="J31" s="73"/>
      <c r="K31" s="73"/>
      <c r="L31" s="73"/>
      <c r="M31" s="73"/>
      <c r="N31" s="73"/>
      <c r="O31" s="73"/>
      <c r="P31" s="73"/>
      <c r="Q31" s="73"/>
      <c r="R31" s="73"/>
      <c r="S31" s="73"/>
      <c r="T31" s="73"/>
      <c r="U31" s="73"/>
      <c r="V31" s="73"/>
      <c r="W31" s="73"/>
      <c r="X31" s="73"/>
    </row>
    <row r="32" spans="1:24" s="239" customFormat="1" ht="33.6" customHeight="1">
      <c r="A32" s="81"/>
      <c r="B32" s="281"/>
      <c r="C32" s="281"/>
      <c r="D32" s="24"/>
      <c r="E32" s="81"/>
      <c r="F32" s="86" t="s">
        <v>231</v>
      </c>
      <c r="G32" s="627"/>
      <c r="H32" s="627"/>
      <c r="J32" s="73"/>
      <c r="K32" s="73"/>
      <c r="L32" s="73"/>
      <c r="M32" s="73"/>
      <c r="N32" s="73"/>
      <c r="O32" s="73"/>
      <c r="P32" s="73"/>
      <c r="Q32" s="73"/>
      <c r="R32" s="73"/>
      <c r="S32" s="73"/>
      <c r="T32" s="73"/>
      <c r="U32" s="73"/>
      <c r="V32" s="73"/>
      <c r="W32" s="73"/>
      <c r="X32" s="73"/>
    </row>
  </sheetData>
  <sheetProtection password="E848" sheet="1" objects="1" scenarios="1" selectLockedCells="1" selectUnlockedCells="1"/>
  <customSheetViews>
    <customSheetView guid="{67DAC4F5-B0CD-4242-94AE-DECE879F9E6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FDA41E71-B59F-44DB-BB8A-A1DD5D6D088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67F8AC65-9004-4C39-99EC-09D7FA92FA8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3E4F762C-4A28-4D28-B79F-A3F1A75BC59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500-000000000000}">
      <formula1>#REF!</formula1>
      <formula2>#REF!</formula2>
    </dataValidation>
    <dataValidation type="list" allowBlank="1" showInputMessage="1" showErrorMessage="1" sqref="H18" xr:uid="{00000000-0002-0000-0500-000001000000}">
      <formula1>"Direct,Bought Out"</formula1>
    </dataValidation>
  </dataValidations>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fitToPage="1"/>
  </sheetPr>
  <dimension ref="A1:AE29"/>
  <sheetViews>
    <sheetView showGridLines="0" view="pageBreakPreview" topLeftCell="A2" zoomScale="80" zoomScaleNormal="100" zoomScaleSheetLayoutView="80" workbookViewId="0">
      <selection activeCell="J17" sqref="J17"/>
    </sheetView>
  </sheetViews>
  <sheetFormatPr defaultColWidth="9" defaultRowHeight="16.5"/>
  <cols>
    <col min="1" max="1" width="6.75" style="250" customWidth="1"/>
    <col min="2" max="2" width="13.75" style="250" customWidth="1"/>
    <col min="3" max="3" width="9.125" style="250" customWidth="1"/>
    <col min="4" max="4" width="26.875" style="250" customWidth="1"/>
    <col min="5" max="5" width="14.25" style="250" customWidth="1"/>
    <col min="6" max="6" width="63" style="83" customWidth="1"/>
    <col min="7" max="7" width="11.75" style="83" hidden="1" customWidth="1"/>
    <col min="8" max="8" width="7.625" style="82" customWidth="1"/>
    <col min="9" max="9" width="8.625" style="82" customWidth="1"/>
    <col min="10" max="10" width="14.5" style="82" customWidth="1"/>
    <col min="11" max="11" width="18.375" style="82" customWidth="1"/>
    <col min="12" max="12" width="11.125" style="24" customWidth="1"/>
    <col min="13" max="13" width="9" style="73" hidden="1" customWidth="1"/>
    <col min="14" max="14" width="0" style="73" hidden="1" customWidth="1"/>
    <col min="15" max="15" width="9" style="73"/>
    <col min="16" max="16" width="9" style="216"/>
    <col min="17" max="18" width="17.625" style="216" customWidth="1"/>
    <col min="19" max="31" width="9" style="216"/>
    <col min="32" max="16384" width="9" style="73"/>
  </cols>
  <sheetData>
    <row r="1" spans="1:31" ht="18" customHeight="1">
      <c r="A1" s="74" t="str">
        <f>Cover!B3</f>
        <v>Specification No.: CC/NT/G-SPARE/DOM/A06/23/01547</v>
      </c>
      <c r="B1" s="74"/>
      <c r="C1" s="74"/>
      <c r="D1" s="74"/>
      <c r="E1" s="74"/>
      <c r="F1" s="75"/>
      <c r="G1" s="75"/>
      <c r="H1" s="76"/>
      <c r="I1" s="76"/>
      <c r="J1" s="77"/>
      <c r="K1" s="78" t="s">
        <v>251</v>
      </c>
    </row>
    <row r="2" spans="1:31" ht="18" customHeight="1">
      <c r="A2" s="59"/>
      <c r="B2" s="59"/>
      <c r="C2" s="59"/>
      <c r="D2" s="59"/>
      <c r="E2" s="59"/>
      <c r="F2" s="80"/>
      <c r="G2" s="80"/>
      <c r="H2" s="81"/>
      <c r="I2" s="81"/>
      <c r="J2" s="24"/>
      <c r="K2" s="24"/>
    </row>
    <row r="3" spans="1:31" ht="37.5" customHeight="1">
      <c r="A3" s="646" t="str">
        <f>Cover!$B$2</f>
        <v>Line Trap Package LT- 01 associated with Bulk Procurement of Substation Equipment</v>
      </c>
      <c r="B3" s="646"/>
      <c r="C3" s="646"/>
      <c r="D3" s="646"/>
      <c r="E3" s="646"/>
      <c r="F3" s="646"/>
      <c r="G3" s="646"/>
      <c r="H3" s="646"/>
      <c r="I3" s="646"/>
      <c r="J3" s="646"/>
      <c r="K3" s="646"/>
      <c r="P3" s="232"/>
      <c r="R3" s="233"/>
    </row>
    <row r="4" spans="1:31" ht="21.95" customHeight="1">
      <c r="A4" s="626" t="s">
        <v>446</v>
      </c>
      <c r="B4" s="626"/>
      <c r="C4" s="626"/>
      <c r="D4" s="626"/>
      <c r="E4" s="626"/>
      <c r="F4" s="626"/>
      <c r="G4" s="626"/>
      <c r="H4" s="626"/>
      <c r="I4" s="626"/>
      <c r="J4" s="626"/>
      <c r="K4" s="626"/>
      <c r="L4" s="282"/>
      <c r="P4" s="232"/>
      <c r="R4" s="233"/>
    </row>
    <row r="5" spans="1:31" ht="18" customHeight="1">
      <c r="A5" s="283"/>
      <c r="B5" s="283"/>
      <c r="C5" s="283"/>
      <c r="D5" s="283"/>
      <c r="E5" s="283"/>
      <c r="F5" s="235"/>
      <c r="G5" s="235"/>
      <c r="H5" s="234"/>
      <c r="I5" s="234"/>
      <c r="J5" s="234"/>
      <c r="K5" s="284"/>
      <c r="P5" s="232"/>
      <c r="R5" s="233"/>
    </row>
    <row r="6" spans="1:31" ht="18" customHeight="1">
      <c r="A6" s="21" t="str">
        <f>'Sch-1'!A6</f>
        <v>Bidder’s Name and Address</v>
      </c>
      <c r="B6" s="21"/>
      <c r="C6" s="21"/>
      <c r="E6" s="486"/>
      <c r="F6" s="486"/>
      <c r="G6" s="486"/>
      <c r="H6" s="22"/>
      <c r="I6" s="22"/>
      <c r="J6" s="56" t="s">
        <v>216</v>
      </c>
      <c r="K6" s="24"/>
      <c r="L6" s="22"/>
      <c r="P6" s="232"/>
      <c r="R6" s="233"/>
    </row>
    <row r="7" spans="1:31" ht="18" customHeight="1">
      <c r="A7" s="236"/>
      <c r="B7" s="236"/>
      <c r="C7" s="236"/>
      <c r="E7" s="486"/>
      <c r="F7" s="486"/>
      <c r="G7" s="486"/>
      <c r="J7" s="55" t="s">
        <v>218</v>
      </c>
      <c r="K7" s="24"/>
      <c r="L7" s="22"/>
      <c r="P7" s="232"/>
      <c r="R7" s="233"/>
    </row>
    <row r="8" spans="1:31">
      <c r="A8" s="21" t="s">
        <v>217</v>
      </c>
      <c r="B8" s="21"/>
      <c r="C8" s="21"/>
      <c r="D8" s="486" t="str">
        <f>IF('Sch-1'!C8=0, "", 'Sch-1'!C8)</f>
        <v/>
      </c>
      <c r="J8" s="55" t="s">
        <v>220</v>
      </c>
      <c r="K8" s="24"/>
      <c r="L8" s="22"/>
      <c r="P8" s="232"/>
      <c r="R8" s="233"/>
    </row>
    <row r="9" spans="1:31">
      <c r="A9" s="21" t="s">
        <v>219</v>
      </c>
      <c r="B9" s="21"/>
      <c r="C9" s="21"/>
      <c r="D9" s="486" t="str">
        <f>IF('Sch-1'!C9=0, "", 'Sch-1'!C9)</f>
        <v/>
      </c>
      <c r="J9" s="55" t="s">
        <v>221</v>
      </c>
      <c r="K9" s="24"/>
      <c r="L9" s="22"/>
      <c r="P9" s="232"/>
      <c r="R9" s="233"/>
    </row>
    <row r="10" spans="1:31">
      <c r="A10" s="22"/>
      <c r="B10" s="22"/>
      <c r="C10" s="22"/>
      <c r="D10" s="624" t="str">
        <f>IF('Sch-1'!C10=0, "", 'Sch-1'!C10)</f>
        <v/>
      </c>
      <c r="E10" s="624"/>
      <c r="F10" s="624"/>
      <c r="G10" s="624"/>
      <c r="J10" s="55" t="s">
        <v>222</v>
      </c>
      <c r="K10" s="24"/>
      <c r="L10" s="22"/>
    </row>
    <row r="11" spans="1:31">
      <c r="A11" s="22"/>
      <c r="B11" s="22"/>
      <c r="C11" s="22"/>
      <c r="D11" s="624" t="str">
        <f>IF('Sch-1'!C11=0, "", 'Sch-1'!C11)</f>
        <v/>
      </c>
      <c r="E11" s="624"/>
      <c r="F11" s="624"/>
      <c r="G11" s="624"/>
      <c r="J11" s="55" t="s">
        <v>223</v>
      </c>
      <c r="K11" s="24"/>
      <c r="L11" s="22"/>
    </row>
    <row r="12" spans="1:31" ht="18" customHeight="1">
      <c r="A12" s="22"/>
      <c r="B12" s="22"/>
      <c r="C12" s="22"/>
      <c r="D12" s="22"/>
      <c r="E12" s="22"/>
      <c r="F12" s="23"/>
      <c r="G12" s="23"/>
      <c r="H12" s="23"/>
      <c r="I12" s="23"/>
      <c r="J12" s="60"/>
      <c r="K12" s="24"/>
      <c r="L12" s="22"/>
    </row>
    <row r="13" spans="1:31" ht="18" customHeight="1" thickBot="1">
      <c r="A13" s="22"/>
      <c r="B13" s="22"/>
      <c r="C13" s="22"/>
      <c r="D13" s="22"/>
      <c r="E13" s="22"/>
      <c r="F13" s="21"/>
      <c r="G13" s="21"/>
      <c r="H13" s="21"/>
      <c r="I13" s="21"/>
      <c r="J13" s="21"/>
      <c r="K13" s="511" t="s">
        <v>192</v>
      </c>
    </row>
    <row r="14" spans="1:31" s="566" customFormat="1" ht="80.25" customHeight="1">
      <c r="A14" s="560" t="s">
        <v>193</v>
      </c>
      <c r="B14" s="560" t="s">
        <v>422</v>
      </c>
      <c r="C14" s="560" t="s">
        <v>423</v>
      </c>
      <c r="D14" s="568" t="s">
        <v>433</v>
      </c>
      <c r="E14" s="560" t="s">
        <v>424</v>
      </c>
      <c r="F14" s="560" t="s">
        <v>215</v>
      </c>
      <c r="G14" s="560" t="s">
        <v>169</v>
      </c>
      <c r="H14" s="564" t="s">
        <v>191</v>
      </c>
      <c r="I14" s="564" t="s">
        <v>194</v>
      </c>
      <c r="J14" s="560" t="s">
        <v>447</v>
      </c>
      <c r="K14" s="560" t="s">
        <v>448</v>
      </c>
      <c r="L14" s="569"/>
      <c r="P14" s="570"/>
      <c r="Q14" s="571"/>
      <c r="R14" s="571"/>
      <c r="S14" s="570"/>
      <c r="T14" s="570"/>
      <c r="U14" s="570"/>
      <c r="V14" s="570"/>
      <c r="W14" s="570"/>
      <c r="X14" s="570"/>
      <c r="Y14" s="570"/>
      <c r="Z14" s="570"/>
      <c r="AA14" s="570"/>
      <c r="AB14" s="570"/>
      <c r="AC14" s="570"/>
      <c r="AD14" s="570"/>
      <c r="AE14" s="570"/>
    </row>
    <row r="15" spans="1:31" ht="18" customHeight="1">
      <c r="A15" s="238">
        <v>1</v>
      </c>
      <c r="B15" s="238">
        <v>2</v>
      </c>
      <c r="C15" s="238">
        <v>3</v>
      </c>
      <c r="D15" s="238" t="s">
        <v>435</v>
      </c>
      <c r="E15" s="238">
        <v>4</v>
      </c>
      <c r="F15" s="238">
        <v>5</v>
      </c>
      <c r="G15" s="238">
        <v>7</v>
      </c>
      <c r="H15" s="238">
        <v>6</v>
      </c>
      <c r="I15" s="238">
        <v>7</v>
      </c>
      <c r="J15" s="238">
        <v>8</v>
      </c>
      <c r="K15" s="238" t="s">
        <v>427</v>
      </c>
      <c r="L15" s="140"/>
      <c r="M15" s="73">
        <f>Discount!O20</f>
        <v>0</v>
      </c>
      <c r="Q15" s="208"/>
      <c r="R15" s="208"/>
    </row>
    <row r="16" spans="1:31" ht="18.75">
      <c r="A16" s="482">
        <f>'Sch-1'!A18</f>
        <v>1</v>
      </c>
      <c r="B16" s="558">
        <v>7000023194</v>
      </c>
      <c r="C16" s="559">
        <v>10</v>
      </c>
      <c r="D16" s="553" t="s">
        <v>489</v>
      </c>
      <c r="E16" s="553">
        <v>1000005823</v>
      </c>
      <c r="F16" s="553" t="s">
        <v>490</v>
      </c>
      <c r="G16" s="503"/>
      <c r="H16" s="573" t="s">
        <v>429</v>
      </c>
      <c r="I16" s="573">
        <v>4</v>
      </c>
      <c r="J16" s="503"/>
      <c r="K16" s="502" t="str">
        <f>IF(J16=0, "Included", IF(ISERROR(I16*J16), J16, I16*J16))</f>
        <v>Included</v>
      </c>
      <c r="L16" s="140"/>
      <c r="Q16" s="208"/>
      <c r="R16" s="208"/>
    </row>
    <row r="17" spans="1:18" ht="18.75">
      <c r="A17" s="482">
        <f>A16+1</f>
        <v>2</v>
      </c>
      <c r="B17" s="558">
        <v>7000023194</v>
      </c>
      <c r="C17" s="559">
        <v>30</v>
      </c>
      <c r="D17" s="553" t="s">
        <v>489</v>
      </c>
      <c r="E17" s="553">
        <v>1000004290</v>
      </c>
      <c r="F17" s="553" t="s">
        <v>491</v>
      </c>
      <c r="G17" s="503"/>
      <c r="H17" s="573" t="s">
        <v>429</v>
      </c>
      <c r="I17" s="573">
        <v>12</v>
      </c>
      <c r="J17" s="503"/>
      <c r="K17" s="502" t="str">
        <f t="shared" ref="K17:K21" si="0">IF(J17=0, "Included", IF(ISERROR(I17*J17), J17, I17*J17))</f>
        <v>Included</v>
      </c>
      <c r="L17" s="140"/>
      <c r="Q17" s="208"/>
      <c r="R17" s="208"/>
    </row>
    <row r="18" spans="1:18" ht="18.75">
      <c r="A18" s="482">
        <f t="shared" ref="A18:A21" si="1">A17+1</f>
        <v>3</v>
      </c>
      <c r="B18" s="558">
        <v>7000023194</v>
      </c>
      <c r="C18" s="559">
        <v>20</v>
      </c>
      <c r="D18" s="553" t="s">
        <v>489</v>
      </c>
      <c r="E18" s="553">
        <v>1000001568</v>
      </c>
      <c r="F18" s="553" t="s">
        <v>492</v>
      </c>
      <c r="G18" s="503"/>
      <c r="H18" s="573" t="s">
        <v>429</v>
      </c>
      <c r="I18" s="573">
        <v>12</v>
      </c>
      <c r="J18" s="503"/>
      <c r="K18" s="502" t="str">
        <f t="shared" si="0"/>
        <v>Included</v>
      </c>
      <c r="L18" s="140"/>
      <c r="Q18" s="208"/>
      <c r="R18" s="208"/>
    </row>
    <row r="19" spans="1:18" ht="18.75">
      <c r="A19" s="482">
        <f t="shared" si="1"/>
        <v>4</v>
      </c>
      <c r="B19" s="558">
        <v>7000023194</v>
      </c>
      <c r="C19" s="559">
        <v>50</v>
      </c>
      <c r="D19" s="553" t="s">
        <v>489</v>
      </c>
      <c r="E19" s="553">
        <v>1000005823</v>
      </c>
      <c r="F19" s="553" t="s">
        <v>490</v>
      </c>
      <c r="G19" s="503"/>
      <c r="H19" s="573" t="s">
        <v>429</v>
      </c>
      <c r="I19" s="573">
        <v>4</v>
      </c>
      <c r="J19" s="503"/>
      <c r="K19" s="502" t="str">
        <f t="shared" si="0"/>
        <v>Included</v>
      </c>
      <c r="L19" s="140"/>
      <c r="Q19" s="208"/>
      <c r="R19" s="208"/>
    </row>
    <row r="20" spans="1:18" ht="18.75">
      <c r="A20" s="482">
        <f t="shared" si="1"/>
        <v>5</v>
      </c>
      <c r="B20" s="558">
        <v>7000023194</v>
      </c>
      <c r="C20" s="559">
        <v>40</v>
      </c>
      <c r="D20" s="553" t="s">
        <v>489</v>
      </c>
      <c r="E20" s="553">
        <v>1000004290</v>
      </c>
      <c r="F20" s="553" t="s">
        <v>491</v>
      </c>
      <c r="G20" s="503"/>
      <c r="H20" s="573" t="s">
        <v>429</v>
      </c>
      <c r="I20" s="573">
        <v>12</v>
      </c>
      <c r="J20" s="503"/>
      <c r="K20" s="502" t="str">
        <f t="shared" si="0"/>
        <v>Included</v>
      </c>
      <c r="L20" s="140"/>
      <c r="Q20" s="208"/>
      <c r="R20" s="208"/>
    </row>
    <row r="21" spans="1:18" ht="18.75">
      <c r="A21" s="482">
        <f t="shared" si="1"/>
        <v>6</v>
      </c>
      <c r="B21" s="558">
        <v>7000023194</v>
      </c>
      <c r="C21" s="559">
        <v>60</v>
      </c>
      <c r="D21" s="553" t="s">
        <v>489</v>
      </c>
      <c r="E21" s="553">
        <v>1000001568</v>
      </c>
      <c r="F21" s="553" t="s">
        <v>492</v>
      </c>
      <c r="G21" s="503"/>
      <c r="H21" s="573" t="s">
        <v>429</v>
      </c>
      <c r="I21" s="573">
        <v>12</v>
      </c>
      <c r="J21" s="503"/>
      <c r="K21" s="502" t="str">
        <f t="shared" si="0"/>
        <v>Included</v>
      </c>
      <c r="L21" s="140"/>
      <c r="Q21" s="208"/>
      <c r="R21" s="208"/>
    </row>
    <row r="22" spans="1:18" ht="24" customHeight="1">
      <c r="A22" s="650" t="s">
        <v>469</v>
      </c>
      <c r="B22" s="651"/>
      <c r="C22" s="651"/>
      <c r="D22" s="651"/>
      <c r="E22" s="651"/>
      <c r="F22" s="651"/>
      <c r="G22" s="651"/>
      <c r="H22" s="651"/>
      <c r="I22" s="651"/>
      <c r="J22" s="652"/>
      <c r="K22" s="515">
        <f>SUM(K16:K21)</f>
        <v>0</v>
      </c>
      <c r="Q22" s="210"/>
      <c r="R22" s="211"/>
    </row>
    <row r="23" spans="1:18" ht="27.95" customHeight="1">
      <c r="A23" s="331"/>
      <c r="B23" s="331"/>
      <c r="C23" s="331"/>
      <c r="D23" s="331"/>
      <c r="E23" s="331"/>
      <c r="F23" s="332"/>
      <c r="G23" s="332"/>
      <c r="H23" s="333"/>
      <c r="I23" s="334"/>
      <c r="J23" s="335"/>
      <c r="K23" s="336"/>
      <c r="Q23" s="210"/>
      <c r="R23" s="211"/>
    </row>
    <row r="24" spans="1:18" ht="27.75" customHeight="1">
      <c r="A24" s="292"/>
      <c r="B24" s="292"/>
      <c r="C24" s="292"/>
      <c r="D24" s="292"/>
      <c r="E24" s="292"/>
      <c r="F24" s="252"/>
      <c r="G24" s="252"/>
      <c r="I24" s="250"/>
      <c r="J24" s="251"/>
      <c r="K24" s="251"/>
    </row>
    <row r="25" spans="1:18" ht="33.6" customHeight="1">
      <c r="A25" s="84" t="s">
        <v>472</v>
      </c>
      <c r="B25" s="253" t="str">
        <f>IF('Sch-1'!B32=0,"", 'Sch-1'!B32)</f>
        <v/>
      </c>
      <c r="C25" s="84"/>
      <c r="D25" s="84"/>
      <c r="E25" s="84"/>
      <c r="G25" s="253"/>
      <c r="H25" s="461"/>
      <c r="I25" s="329"/>
      <c r="J25" s="86" t="s">
        <v>229</v>
      </c>
      <c r="K25" s="88" t="str">
        <f>IF('Sch-1'!O32=0,"",'Sch-1'!O32)</f>
        <v/>
      </c>
      <c r="Q25" s="232"/>
      <c r="R25" s="293"/>
    </row>
    <row r="26" spans="1:18" ht="33.6" customHeight="1">
      <c r="A26" s="84" t="s">
        <v>473</v>
      </c>
      <c r="B26" s="253" t="str">
        <f>IF('Sch-1'!B33=0,"", 'Sch-1'!B33)</f>
        <v/>
      </c>
      <c r="C26" s="84"/>
      <c r="D26" s="84"/>
      <c r="E26" s="84"/>
      <c r="G26" s="253"/>
      <c r="H26" s="91"/>
      <c r="I26" s="329"/>
      <c r="J26" s="86" t="s">
        <v>230</v>
      </c>
      <c r="K26" s="88" t="str">
        <f>IF('Sch-1'!O33=0,"",'Sch-1'!O33)</f>
        <v/>
      </c>
    </row>
    <row r="27" spans="1:18" ht="33.6" customHeight="1">
      <c r="A27" s="81"/>
      <c r="B27" s="81"/>
      <c r="C27" s="81"/>
      <c r="D27" s="81"/>
      <c r="E27" s="81"/>
      <c r="F27" s="80"/>
      <c r="G27" s="80"/>
      <c r="H27" s="24"/>
      <c r="I27" s="81"/>
    </row>
    <row r="28" spans="1:18" ht="33.6" customHeight="1">
      <c r="A28" s="81"/>
      <c r="B28" s="81"/>
      <c r="C28" s="81"/>
      <c r="D28" s="81"/>
      <c r="E28" s="81"/>
      <c r="F28" s="80"/>
      <c r="G28" s="80"/>
      <c r="H28" s="24"/>
      <c r="I28" s="81"/>
      <c r="J28" s="86"/>
      <c r="K28" s="87"/>
    </row>
    <row r="29" spans="1:18">
      <c r="A29" s="81"/>
      <c r="B29" s="81"/>
      <c r="C29" s="81"/>
      <c r="D29" s="81"/>
      <c r="E29" s="81"/>
      <c r="F29" s="648"/>
      <c r="G29" s="648"/>
      <c r="H29" s="649"/>
      <c r="I29" s="649"/>
      <c r="J29" s="649"/>
      <c r="K29" s="649"/>
    </row>
  </sheetData>
  <sheetProtection algorithmName="SHA-512" hashValue="B6/8sdGdnJdytFCUO4qt5q1xZTHRig1+D1fOsuKoQBQHf2KfUtQJMbklnWUKXgrrOij1xAQNGRAefEgK9lOXUw==" saltValue="gUpU5Cn2o5tGG2uG7B8kpg==" spinCount="100000" sheet="1" formatColumns="0" formatRows="0" selectLockedCells="1"/>
  <customSheetViews>
    <customSheetView guid="{67DAC4F5-B0CD-4242-94AE-DECE879F9E60}" scale="80" showPageBreaks="1" showGridLines="0" fitToPage="1" printArea="1" hiddenColumns="1" view="pageBreakPreview" topLeftCell="A3">
      <selection activeCell="J18" sqref="J18"/>
      <colBreaks count="1" manualBreakCount="1">
        <brk id="11" max="1048575" man="1"/>
      </colBreaks>
      <pageMargins left="0.511811023622047" right="0.26" top="0.54" bottom="0.61" header="0.25" footer="0.43"/>
      <printOptions horizontalCentered="1"/>
      <pageSetup paperSize="9" scale="73" fitToHeight="10000" orientation="landscape" r:id="rId1"/>
      <headerFooter alignWithMargins="0">
        <oddFooter>&amp;R&amp;"Book Antiqua,Bold"&amp;10Schedule-2/ Page &amp;P of &amp;N</oddFooter>
      </headerFooter>
    </customSheetView>
    <customSheetView guid="{FDA41E71-B59F-44DB-BB8A-A1DD5D6D0883}"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3"/>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4"/>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5"/>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6"/>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7"/>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0"/>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FA8C7114-2E15-4727-B4B0-927BCE12D1A6}"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3"/>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4"/>
      <headerFooter alignWithMargins="0">
        <oddFooter>&amp;R&amp;"Book Antiqua,Bold"&amp;10Schedule-2/ Page &amp;P of &amp;N</oddFooter>
      </headerFooter>
    </customSheetView>
    <customSheetView guid="{67F8AC65-9004-4C39-99EC-09D7FA92FA89}" showPageBreaks="1" showGridLines="0" fitToPage="1" printArea="1" hiddenColumns="1" view="pageBreakPreview" topLeftCell="A12">
      <selection activeCell="J24" sqref="J24"/>
      <colBreaks count="1" manualBreakCount="1">
        <brk id="11" max="1048575" man="1"/>
      </colBreaks>
      <pageMargins left="0.511811023622047" right="0.26" top="0.54" bottom="0.61" header="0.25" footer="0.43"/>
      <printOptions horizontalCentered="1"/>
      <pageSetup paperSize="9" scale="89" fitToHeight="10000" orientation="landscape" r:id="rId25"/>
      <headerFooter alignWithMargins="0">
        <oddFooter>&amp;R&amp;"Book Antiqua,Bold"&amp;10Schedule-2/ Page &amp;P of &amp;N</oddFooter>
      </headerFooter>
    </customSheetView>
    <customSheetView guid="{D545044E-B7FF-408B-A291-2187C526EC3D}" showPageBreaks="1" showGridLines="0" fitToPage="1" printArea="1" hiddenColumns="1" view="pageBreakPreview" topLeftCell="A25">
      <selection activeCell="G36" sqref="G36"/>
      <colBreaks count="1" manualBreakCount="1">
        <brk id="11" max="1048575" man="1"/>
      </colBreaks>
      <pageMargins left="0.511811023622047" right="0.26" top="0.54" bottom="0.61" header="0.25" footer="0.43"/>
      <printOptions horizontalCentered="1"/>
      <pageSetup paperSize="9" scale="89" fitToHeight="10000" orientation="landscape" r:id="rId26"/>
      <headerFooter alignWithMargins="0">
        <oddFooter>&amp;R&amp;"Book Antiqua,Bold"&amp;10Schedule-2/ Page &amp;P of &amp;N</oddFooter>
      </headerFooter>
    </customSheetView>
    <customSheetView guid="{3E4F762C-4A28-4D28-B79F-A3F1A75BC594}" scale="80" showPageBreaks="1" showGridLines="0" fitToPage="1" printArea="1" hiddenColumns="1" view="pageBreakPreview" topLeftCell="A3">
      <selection activeCell="J18" sqref="J18"/>
      <colBreaks count="1" manualBreakCount="1">
        <brk id="11" max="1048575" man="1"/>
      </colBreaks>
      <pageMargins left="0.511811023622047" right="0.26" top="0.54" bottom="0.61" header="0.25" footer="0.43"/>
      <printOptions horizontalCentered="1"/>
      <pageSetup paperSize="9" scale="73" fitToHeight="10000" orientation="landscape" r:id="rId27"/>
      <headerFooter alignWithMargins="0">
        <oddFooter>&amp;R&amp;"Book Antiqua,Bold"&amp;10Schedule-2/ Page &amp;P of &amp;N</oddFooter>
      </headerFooter>
    </customSheetView>
  </customSheetViews>
  <mergeCells count="6">
    <mergeCell ref="F29:K29"/>
    <mergeCell ref="A3:K3"/>
    <mergeCell ref="A4:K4"/>
    <mergeCell ref="D10:G10"/>
    <mergeCell ref="D11:G11"/>
    <mergeCell ref="A22:J22"/>
  </mergeCells>
  <phoneticPr fontId="4" type="noConversion"/>
  <dataValidations count="1">
    <dataValidation type="whole" operator="greaterThan" allowBlank="1" showInputMessage="1" showErrorMessage="1" sqref="J16:J21" xr:uid="{00000000-0002-0000-0600-000000000000}">
      <formula1>0</formula1>
    </dataValidation>
  </dataValidations>
  <printOptions horizontalCentered="1"/>
  <pageMargins left="0.511811023622047" right="0.26" top="0.54" bottom="0.61" header="0.25" footer="0.43"/>
  <pageSetup paperSize="9" scale="77" fitToHeight="10000" orientation="landscape" r:id="rId28"/>
  <headerFooter alignWithMargins="0">
    <oddFooter>&amp;R&amp;"Book Antiqua,Bold"&amp;10Schedule-2/ Page &amp;P of &amp;N</oddFooter>
  </headerFooter>
  <colBreaks count="1" manualBreakCount="1">
    <brk id="11" max="1048575" man="1"/>
  </colBreaks>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50" customWidth="1"/>
    <col min="2" max="2" width="33" style="83" customWidth="1"/>
    <col min="3" max="3" width="11.75" style="83" customWidth="1"/>
    <col min="4" max="4" width="7.625" style="82" customWidth="1"/>
    <col min="5" max="5" width="8.625" style="82" customWidth="1"/>
    <col min="6" max="6" width="14.5" style="82" customWidth="1"/>
    <col min="7" max="7" width="19.125" style="82" customWidth="1"/>
    <col min="8" max="8" width="11.125" style="24" customWidth="1"/>
    <col min="9" max="11" width="9" style="73"/>
    <col min="12" max="12" width="9" style="216"/>
    <col min="13" max="14" width="17.625" style="216" customWidth="1"/>
    <col min="15" max="27" width="9" style="216"/>
    <col min="28" max="16384" width="9" style="73"/>
  </cols>
  <sheetData>
    <row r="1" spans="1:14" ht="18" customHeight="1">
      <c r="A1" s="74" t="str">
        <f>Cover!B3</f>
        <v>Specification No.: CC/NT/G-SPARE/DOM/A06/23/01547</v>
      </c>
      <c r="B1" s="75"/>
      <c r="C1" s="75"/>
      <c r="D1" s="76"/>
      <c r="E1" s="76"/>
      <c r="F1" s="77"/>
      <c r="G1" s="78" t="s">
        <v>251</v>
      </c>
    </row>
    <row r="2" spans="1:14" ht="18" customHeight="1">
      <c r="A2" s="59"/>
      <c r="B2" s="80"/>
      <c r="C2" s="80"/>
      <c r="D2" s="81"/>
      <c r="E2" s="81"/>
      <c r="F2" s="24"/>
      <c r="G2" s="24"/>
    </row>
    <row r="3" spans="1:14" ht="44.25" customHeight="1">
      <c r="A3" s="646" t="str">
        <f>Cover!$B$2</f>
        <v>Line Trap Package LT- 01 associated with Bulk Procurement of Substation Equipment</v>
      </c>
      <c r="B3" s="646"/>
      <c r="C3" s="646"/>
      <c r="D3" s="646"/>
      <c r="E3" s="646"/>
      <c r="F3" s="646"/>
      <c r="G3" s="646"/>
      <c r="L3" s="232"/>
      <c r="N3" s="233"/>
    </row>
    <row r="4" spans="1:14" ht="21.95" customHeight="1">
      <c r="A4" s="626" t="s">
        <v>246</v>
      </c>
      <c r="B4" s="626"/>
      <c r="C4" s="626"/>
      <c r="D4" s="626"/>
      <c r="E4" s="626"/>
      <c r="F4" s="626"/>
      <c r="G4" s="626"/>
      <c r="H4" s="282"/>
      <c r="L4" s="232"/>
      <c r="N4" s="233"/>
    </row>
    <row r="5" spans="1:14" ht="18" customHeight="1">
      <c r="A5" s="283"/>
      <c r="B5" s="235"/>
      <c r="C5" s="235"/>
      <c r="D5" s="234"/>
      <c r="E5" s="234"/>
      <c r="F5" s="234"/>
      <c r="G5" s="284"/>
      <c r="L5" s="232"/>
      <c r="N5" s="233"/>
    </row>
    <row r="6" spans="1:14" ht="18" customHeight="1">
      <c r="A6" s="21" t="str">
        <f>'Sch-1'!A6</f>
        <v>Bidder’s Name and Address</v>
      </c>
      <c r="B6" s="22"/>
      <c r="C6" s="22"/>
      <c r="D6" s="22"/>
      <c r="E6" s="22"/>
      <c r="F6" s="56" t="s">
        <v>216</v>
      </c>
      <c r="G6" s="24"/>
      <c r="H6" s="22"/>
      <c r="L6" s="232"/>
      <c r="N6" s="233"/>
    </row>
    <row r="7" spans="1:14" ht="18" customHeight="1">
      <c r="A7" s="236">
        <f>'Sch-1'!A7</f>
        <v>0</v>
      </c>
      <c r="F7" s="55" t="s">
        <v>218</v>
      </c>
      <c r="G7" s="24"/>
      <c r="H7" s="22"/>
      <c r="L7" s="232"/>
      <c r="N7" s="233"/>
    </row>
    <row r="8" spans="1:14" ht="18" customHeight="1">
      <c r="A8" s="21" t="s">
        <v>217</v>
      </c>
      <c r="B8" s="647" t="str">
        <f>IF('Sch-1'!C8=0, "", 'Sch-1'!C8)</f>
        <v/>
      </c>
      <c r="C8" s="647"/>
      <c r="D8" s="647"/>
      <c r="E8" s="647"/>
      <c r="F8" s="55" t="s">
        <v>220</v>
      </c>
      <c r="G8" s="24"/>
      <c r="H8" s="22"/>
      <c r="L8" s="232"/>
      <c r="N8" s="233"/>
    </row>
    <row r="9" spans="1:14" ht="18" customHeight="1">
      <c r="A9" s="21" t="s">
        <v>219</v>
      </c>
      <c r="B9" s="647" t="str">
        <f>IF('Sch-1'!C9=0, "", 'Sch-1'!C9)</f>
        <v/>
      </c>
      <c r="C9" s="647"/>
      <c r="D9" s="647"/>
      <c r="E9" s="647"/>
      <c r="F9" s="55" t="s">
        <v>221</v>
      </c>
      <c r="G9" s="24"/>
      <c r="H9" s="22"/>
      <c r="L9" s="232"/>
      <c r="N9" s="233"/>
    </row>
    <row r="10" spans="1:14" ht="18" customHeight="1">
      <c r="A10" s="22"/>
      <c r="B10" s="647" t="str">
        <f>IF('Sch-1'!C10=0, "", 'Sch-1'!C10)</f>
        <v/>
      </c>
      <c r="C10" s="647"/>
      <c r="D10" s="647"/>
      <c r="E10" s="647"/>
      <c r="F10" s="55" t="s">
        <v>222</v>
      </c>
      <c r="G10" s="24"/>
      <c r="H10" s="22"/>
    </row>
    <row r="11" spans="1:14" ht="18" customHeight="1">
      <c r="A11" s="22"/>
      <c r="B11" s="647" t="str">
        <f>IF('Sch-1'!C11=0, "", 'Sch-1'!C11)</f>
        <v/>
      </c>
      <c r="C11" s="647"/>
      <c r="D11" s="647"/>
      <c r="E11" s="647"/>
      <c r="F11" s="55" t="s">
        <v>223</v>
      </c>
      <c r="G11" s="24"/>
      <c r="H11" s="22"/>
    </row>
    <row r="12" spans="1:14" ht="18" customHeight="1">
      <c r="A12" s="22"/>
      <c r="B12" s="23"/>
      <c r="C12" s="23"/>
      <c r="D12" s="23"/>
      <c r="E12" s="23"/>
      <c r="F12" s="60"/>
      <c r="G12" s="24"/>
      <c r="H12" s="22"/>
    </row>
    <row r="13" spans="1:14" ht="18" customHeight="1">
      <c r="A13" s="22"/>
      <c r="B13" s="21"/>
      <c r="C13" s="21"/>
      <c r="D13" s="21"/>
      <c r="E13" s="21"/>
      <c r="F13" s="21"/>
      <c r="G13" s="78" t="s">
        <v>192</v>
      </c>
    </row>
    <row r="14" spans="1:14" ht="43.5" customHeight="1">
      <c r="A14" s="95" t="s">
        <v>193</v>
      </c>
      <c r="B14" s="95" t="s">
        <v>215</v>
      </c>
      <c r="C14" s="95" t="s">
        <v>169</v>
      </c>
      <c r="D14" s="238" t="s">
        <v>191</v>
      </c>
      <c r="E14" s="238" t="s">
        <v>194</v>
      </c>
      <c r="F14" s="95" t="s">
        <v>172</v>
      </c>
      <c r="G14" s="95" t="s">
        <v>196</v>
      </c>
      <c r="H14" s="204"/>
      <c r="M14" s="209"/>
      <c r="N14" s="209"/>
    </row>
    <row r="15" spans="1:14" ht="18" customHeight="1">
      <c r="A15" s="238">
        <v>1</v>
      </c>
      <c r="B15" s="238">
        <v>2</v>
      </c>
      <c r="C15" s="238">
        <v>3</v>
      </c>
      <c r="D15" s="238">
        <v>4</v>
      </c>
      <c r="E15" s="238">
        <v>5</v>
      </c>
      <c r="F15" s="238">
        <v>6</v>
      </c>
      <c r="G15" s="238" t="s">
        <v>170</v>
      </c>
      <c r="H15" s="140"/>
      <c r="M15" s="208"/>
      <c r="N15" s="208"/>
    </row>
    <row r="16" spans="1:14" ht="50.1" customHeight="1">
      <c r="A16" s="285" t="e">
        <f>'Sch-2'!#REF!</f>
        <v>#REF!</v>
      </c>
      <c r="B16" s="285" t="e">
        <f>'Sch-2'!#REF!</f>
        <v>#REF!</v>
      </c>
      <c r="C16" s="363" t="e">
        <f>'Sch-2'!#REF!</f>
        <v>#REF!</v>
      </c>
      <c r="D16" s="285" t="e">
        <f>'Sch-2'!#REF!</f>
        <v>#REF!</v>
      </c>
      <c r="E16" s="362" t="e">
        <f>'Sch-2'!#REF!</f>
        <v>#REF!</v>
      </c>
      <c r="F16" s="286" t="e">
        <f>'Sch-2'!#REF!</f>
        <v>#REF!</v>
      </c>
      <c r="G16" s="338" t="e">
        <f>IF(F16=0, "Included", IF(ISERROR(E16*F16), F16, E16*F16))</f>
        <v>#REF!</v>
      </c>
      <c r="M16" s="210"/>
      <c r="N16" s="210"/>
    </row>
    <row r="17" spans="1:14" ht="27.95" customHeight="1">
      <c r="A17" s="285" t="e">
        <f>'Sch-2'!#REF!</f>
        <v>#REF!</v>
      </c>
      <c r="B17" s="287" t="s">
        <v>250</v>
      </c>
      <c r="C17" s="287"/>
      <c r="D17" s="288"/>
      <c r="E17" s="289"/>
      <c r="F17" s="290"/>
      <c r="G17" s="291" t="e">
        <f>ROUND(SUM(G16:G16),0)</f>
        <v>#REF!</v>
      </c>
      <c r="M17" s="210"/>
      <c r="N17" s="211"/>
    </row>
    <row r="18" spans="1:14" ht="27.95" customHeight="1">
      <c r="A18" s="331"/>
      <c r="B18" s="332"/>
      <c r="C18" s="332"/>
      <c r="D18" s="333"/>
      <c r="E18" s="334"/>
      <c r="F18" s="335"/>
      <c r="G18" s="336"/>
      <c r="M18" s="210"/>
      <c r="N18" s="211"/>
    </row>
    <row r="19" spans="1:14" ht="27.75" customHeight="1">
      <c r="A19" s="292"/>
      <c r="B19" s="252"/>
      <c r="C19" s="252"/>
      <c r="E19" s="250"/>
      <c r="F19" s="251"/>
      <c r="G19" s="251"/>
    </row>
    <row r="20" spans="1:14" ht="33.6" customHeight="1">
      <c r="A20" s="84" t="s">
        <v>226</v>
      </c>
      <c r="B20" s="253" t="str">
        <f>IF('Sch-1'!B32=0,"", 'Sch-1'!B32)</f>
        <v/>
      </c>
      <c r="C20" s="253"/>
      <c r="D20" s="85"/>
      <c r="E20" s="81"/>
      <c r="F20" s="86" t="s">
        <v>228</v>
      </c>
      <c r="G20" s="87"/>
      <c r="M20" s="232"/>
      <c r="N20" s="293"/>
    </row>
    <row r="21" spans="1:14" ht="33.6" customHeight="1">
      <c r="A21" s="84" t="s">
        <v>227</v>
      </c>
      <c r="B21" s="253" t="str">
        <f>IF('Sch-1'!B33=0,"", 'Sch-1'!B33)</f>
        <v/>
      </c>
      <c r="C21" s="253"/>
      <c r="D21" s="24"/>
      <c r="E21" s="81"/>
      <c r="F21" s="86" t="s">
        <v>229</v>
      </c>
      <c r="G21" s="88" t="str">
        <f>IF('Sch-1'!O32=0,"",'Sch-1'!O32)</f>
        <v/>
      </c>
    </row>
    <row r="22" spans="1:14" ht="33.6" customHeight="1">
      <c r="A22" s="81"/>
      <c r="B22" s="80"/>
      <c r="C22" s="80"/>
      <c r="D22" s="24"/>
      <c r="E22" s="81"/>
      <c r="F22" s="86" t="s">
        <v>230</v>
      </c>
      <c r="G22" s="88" t="str">
        <f>IF('Sch-1'!O33=0,"",'Sch-1'!O33)</f>
        <v/>
      </c>
    </row>
    <row r="23" spans="1:14" ht="33.6" customHeight="1">
      <c r="A23" s="81"/>
      <c r="B23" s="80"/>
      <c r="C23" s="80"/>
      <c r="D23" s="24"/>
      <c r="E23" s="81"/>
      <c r="F23" s="86" t="s">
        <v>231</v>
      </c>
      <c r="G23" s="87"/>
    </row>
    <row r="24" spans="1:14">
      <c r="A24" s="81"/>
      <c r="B24" s="648"/>
      <c r="C24" s="648"/>
      <c r="D24" s="649"/>
      <c r="E24" s="649"/>
      <c r="F24" s="649"/>
      <c r="G24" s="649"/>
    </row>
  </sheetData>
  <sheetProtection password="E848" sheet="1" objects="1" scenarios="1" selectLockedCells="1" selectUnlockedCells="1"/>
  <customSheetViews>
    <customSheetView guid="{67DAC4F5-B0CD-4242-94AE-DECE879F9E6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FDA41E71-B59F-44DB-BB8A-A1DD5D6D088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67F8AC65-9004-4C39-99EC-09D7FA92FA8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3E4F762C-4A28-4D28-B79F-A3F1A75BC59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27"/>
  <headerFooter alignWithMargins="0">
    <oddFooter>&amp;R&amp;"Book Antiqua,Bold"&amp;10Schedule-2/ Page &amp;P of &amp;N</oddFooter>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sheetPr>
  <dimension ref="A1:Q28"/>
  <sheetViews>
    <sheetView showGridLines="0" view="pageBreakPreview" zoomScaleNormal="100" zoomScaleSheetLayoutView="100" workbookViewId="0">
      <selection activeCell="U16" sqref="U16"/>
    </sheetView>
  </sheetViews>
  <sheetFormatPr defaultColWidth="9" defaultRowHeight="16.5"/>
  <cols>
    <col min="1" max="1" width="10.625" style="82" customWidth="1"/>
    <col min="2" max="2" width="24.625" style="83" customWidth="1"/>
    <col min="3" max="3" width="11.75" style="83" customWidth="1"/>
    <col min="4" max="4" width="7.625" style="82" customWidth="1"/>
    <col min="5" max="5" width="8.625" style="82" customWidth="1"/>
    <col min="6" max="6" width="14.5" style="82" customWidth="1"/>
    <col min="7" max="7" width="19.125" style="82" customWidth="1"/>
    <col min="8" max="8" width="0" style="24" hidden="1" customWidth="1"/>
    <col min="9" max="11" width="0" style="73" hidden="1" customWidth="1"/>
    <col min="12" max="12" width="0" style="216" hidden="1" customWidth="1"/>
    <col min="13" max="14" width="17.625" style="216" hidden="1" customWidth="1"/>
    <col min="15" max="17" width="0" style="216" hidden="1" customWidth="1"/>
    <col min="18" max="19" width="0" style="73" hidden="1" customWidth="1"/>
    <col min="20" max="16384" width="9" style="73"/>
  </cols>
  <sheetData>
    <row r="1" spans="1:17" ht="18" customHeight="1">
      <c r="A1" s="74" t="str">
        <f>Cover!B3</f>
        <v>Specification No.: CC/NT/G-SPARE/DOM/A06/23/01547</v>
      </c>
      <c r="B1" s="75"/>
      <c r="C1" s="75"/>
      <c r="D1" s="76"/>
      <c r="E1" s="76"/>
      <c r="F1" s="77"/>
      <c r="G1" s="78" t="s">
        <v>252</v>
      </c>
    </row>
    <row r="2" spans="1:17" ht="10.5" customHeight="1">
      <c r="A2" s="59"/>
      <c r="B2" s="80"/>
      <c r="C2" s="80"/>
      <c r="D2" s="81"/>
      <c r="E2" s="81"/>
      <c r="F2" s="24"/>
      <c r="G2" s="24"/>
    </row>
    <row r="3" spans="1:17" ht="50.25" customHeight="1">
      <c r="A3" s="646" t="str">
        <f>Cover!$B$2</f>
        <v>Line Trap Package LT- 01 associated with Bulk Procurement of Substation Equipment</v>
      </c>
      <c r="B3" s="646"/>
      <c r="C3" s="646"/>
      <c r="D3" s="646"/>
      <c r="E3" s="646"/>
      <c r="F3" s="646"/>
      <c r="G3" s="646"/>
      <c r="L3" s="232" t="s">
        <v>182</v>
      </c>
      <c r="N3" s="233"/>
    </row>
    <row r="4" spans="1:17" ht="21.95" customHeight="1">
      <c r="A4" s="626" t="s">
        <v>171</v>
      </c>
      <c r="B4" s="626"/>
      <c r="C4" s="626"/>
      <c r="D4" s="626"/>
      <c r="E4" s="626"/>
      <c r="F4" s="626"/>
      <c r="G4" s="626"/>
      <c r="L4" s="232" t="s">
        <v>183</v>
      </c>
      <c r="N4" s="233"/>
    </row>
    <row r="5" spans="1:17" ht="18" customHeight="1">
      <c r="A5" s="234"/>
      <c r="B5" s="235"/>
      <c r="C5" s="235"/>
      <c r="D5" s="234"/>
      <c r="E5" s="234"/>
      <c r="F5" s="234"/>
      <c r="G5" s="234"/>
      <c r="L5" s="232" t="s">
        <v>187</v>
      </c>
      <c r="N5" s="233"/>
    </row>
    <row r="6" spans="1:17" ht="18" customHeight="1">
      <c r="A6" s="21" t="str">
        <f>'Sch-1'!A6</f>
        <v>Bidder’s Name and Address</v>
      </c>
      <c r="B6" s="22"/>
      <c r="C6" s="22"/>
      <c r="D6" s="22"/>
      <c r="E6" s="22"/>
      <c r="F6" s="56" t="s">
        <v>216</v>
      </c>
      <c r="G6" s="24"/>
      <c r="L6" s="232" t="s">
        <v>188</v>
      </c>
      <c r="N6" s="233"/>
    </row>
    <row r="7" spans="1:17" ht="18" customHeight="1">
      <c r="A7" s="236">
        <f>'Sch-1'!A7</f>
        <v>0</v>
      </c>
      <c r="F7" s="55" t="s">
        <v>218</v>
      </c>
      <c r="G7" s="24"/>
      <c r="L7" s="232" t="s">
        <v>184</v>
      </c>
      <c r="N7" s="233"/>
    </row>
    <row r="8" spans="1:17">
      <c r="A8" s="21" t="s">
        <v>217</v>
      </c>
      <c r="B8" s="624" t="str">
        <f>IF('Sch-1'!C8=0, "", 'Sch-1'!C8)</f>
        <v/>
      </c>
      <c r="C8" s="624"/>
      <c r="D8" s="624"/>
      <c r="E8" s="624"/>
      <c r="F8" s="55" t="s">
        <v>220</v>
      </c>
      <c r="G8" s="24"/>
      <c r="L8" s="232" t="s">
        <v>185</v>
      </c>
      <c r="N8" s="233"/>
    </row>
    <row r="9" spans="1:17">
      <c r="A9" s="21" t="s">
        <v>219</v>
      </c>
      <c r="B9" s="624" t="str">
        <f>IF('Sch-1'!C9=0, "", 'Sch-1'!C9)</f>
        <v/>
      </c>
      <c r="C9" s="624"/>
      <c r="D9" s="624"/>
      <c r="E9" s="624"/>
      <c r="F9" s="55" t="s">
        <v>221</v>
      </c>
      <c r="G9" s="24"/>
      <c r="L9" s="232" t="s">
        <v>186</v>
      </c>
      <c r="N9" s="233"/>
    </row>
    <row r="10" spans="1:17">
      <c r="A10" s="22"/>
      <c r="B10" s="624" t="str">
        <f>IF('Sch-1'!C10=0, "", 'Sch-1'!C10)</f>
        <v/>
      </c>
      <c r="C10" s="624"/>
      <c r="D10" s="624"/>
      <c r="E10" s="624"/>
      <c r="F10" s="55" t="s">
        <v>222</v>
      </c>
      <c r="G10" s="24"/>
    </row>
    <row r="11" spans="1:17">
      <c r="A11" s="22"/>
      <c r="B11" s="624" t="str">
        <f>IF('Sch-1'!C11=0, "", 'Sch-1'!C11)</f>
        <v/>
      </c>
      <c r="C11" s="624"/>
      <c r="D11" s="624"/>
      <c r="E11" s="624"/>
      <c r="F11" s="55" t="s">
        <v>223</v>
      </c>
      <c r="G11" s="24"/>
    </row>
    <row r="12" spans="1:17" ht="18" customHeight="1">
      <c r="A12" s="22"/>
      <c r="B12" s="23"/>
      <c r="C12" s="23"/>
      <c r="D12" s="23"/>
      <c r="E12" s="23"/>
      <c r="F12" s="22"/>
      <c r="G12" s="24"/>
    </row>
    <row r="13" spans="1:17" ht="18" customHeight="1">
      <c r="A13" s="237"/>
      <c r="B13" s="237"/>
      <c r="C13" s="237"/>
      <c r="D13" s="237"/>
      <c r="E13" s="237"/>
      <c r="F13" s="237"/>
      <c r="G13" s="237"/>
    </row>
    <row r="14" spans="1:17" ht="18.600000000000001" customHeight="1">
      <c r="A14" s="22"/>
      <c r="B14" s="21"/>
      <c r="C14" s="21"/>
      <c r="D14" s="21"/>
      <c r="E14" s="21"/>
      <c r="F14" s="21"/>
      <c r="G14" s="78" t="s">
        <v>192</v>
      </c>
    </row>
    <row r="15" spans="1:17" ht="30">
      <c r="A15" s="95" t="s">
        <v>193</v>
      </c>
      <c r="B15" s="95" t="s">
        <v>215</v>
      </c>
      <c r="C15" s="95" t="s">
        <v>169</v>
      </c>
      <c r="D15" s="238" t="s">
        <v>191</v>
      </c>
      <c r="E15" s="238" t="s">
        <v>194</v>
      </c>
      <c r="F15" s="95" t="s">
        <v>172</v>
      </c>
      <c r="G15" s="95" t="s">
        <v>196</v>
      </c>
      <c r="M15" s="209" t="s">
        <v>198</v>
      </c>
      <c r="N15" s="209" t="s">
        <v>233</v>
      </c>
    </row>
    <row r="16" spans="1:17" s="239" customFormat="1">
      <c r="A16" s="238">
        <v>1</v>
      </c>
      <c r="B16" s="238">
        <v>2</v>
      </c>
      <c r="C16" s="238">
        <v>3</v>
      </c>
      <c r="D16" s="238">
        <v>4</v>
      </c>
      <c r="E16" s="238">
        <v>5</v>
      </c>
      <c r="F16" s="238">
        <v>6</v>
      </c>
      <c r="G16" s="238" t="s">
        <v>414</v>
      </c>
      <c r="H16" s="24"/>
      <c r="L16" s="216"/>
      <c r="M16" s="208">
        <v>5</v>
      </c>
      <c r="N16" s="208" t="s">
        <v>225</v>
      </c>
      <c r="O16" s="216"/>
      <c r="P16" s="216"/>
      <c r="Q16" s="216"/>
    </row>
    <row r="17" spans="1:17" s="239" customFormat="1">
      <c r="A17" s="240"/>
      <c r="B17" s="241"/>
      <c r="C17" s="241"/>
      <c r="D17" s="241"/>
      <c r="E17" s="241"/>
      <c r="F17" s="241"/>
      <c r="G17" s="242"/>
      <c r="H17" s="24"/>
      <c r="L17" s="216"/>
      <c r="M17" s="208"/>
      <c r="N17" s="208"/>
      <c r="O17" s="216"/>
      <c r="P17" s="216"/>
      <c r="Q17" s="216"/>
    </row>
    <row r="18" spans="1:17" s="239" customFormat="1">
      <c r="A18" s="229"/>
      <c r="B18" s="140"/>
      <c r="C18" s="140"/>
      <c r="D18" s="140"/>
      <c r="E18" s="140"/>
      <c r="F18" s="140"/>
      <c r="G18" s="228"/>
      <c r="H18" s="24"/>
      <c r="L18" s="216"/>
      <c r="M18" s="208"/>
      <c r="N18" s="208"/>
      <c r="O18" s="216"/>
      <c r="P18" s="216"/>
      <c r="Q18" s="216"/>
    </row>
    <row r="19" spans="1:17" s="239" customFormat="1">
      <c r="A19" s="653" t="s">
        <v>258</v>
      </c>
      <c r="B19" s="654"/>
      <c r="C19" s="654"/>
      <c r="D19" s="654"/>
      <c r="E19" s="654"/>
      <c r="F19" s="654"/>
      <c r="G19" s="655"/>
      <c r="H19" s="24"/>
      <c r="L19" s="216"/>
      <c r="M19" s="208"/>
      <c r="N19" s="208"/>
      <c r="O19" s="216"/>
      <c r="P19" s="216"/>
      <c r="Q19" s="216"/>
    </row>
    <row r="20" spans="1:17" s="239" customFormat="1">
      <c r="A20" s="229"/>
      <c r="B20" s="140"/>
      <c r="C20" s="140"/>
      <c r="D20" s="140"/>
      <c r="E20" s="140"/>
      <c r="F20" s="140"/>
      <c r="G20" s="228"/>
      <c r="H20" s="24"/>
      <c r="L20" s="216"/>
      <c r="M20" s="208"/>
      <c r="N20" s="208"/>
      <c r="O20" s="216"/>
      <c r="P20" s="216"/>
      <c r="Q20" s="216"/>
    </row>
    <row r="21" spans="1:17" s="239" customFormat="1">
      <c r="A21" s="243"/>
      <c r="B21" s="76"/>
      <c r="C21" s="76"/>
      <c r="D21" s="76"/>
      <c r="E21" s="76"/>
      <c r="F21" s="76"/>
      <c r="G21" s="244"/>
      <c r="H21" s="24"/>
      <c r="L21" s="216"/>
      <c r="M21" s="208"/>
      <c r="N21" s="208"/>
      <c r="O21" s="216"/>
      <c r="P21" s="216"/>
      <c r="Q21" s="216"/>
    </row>
    <row r="22" spans="1:17">
      <c r="A22" s="245"/>
      <c r="B22" s="246" t="s">
        <v>253</v>
      </c>
      <c r="C22" s="246"/>
      <c r="D22" s="245"/>
      <c r="E22" s="245"/>
      <c r="F22" s="247"/>
      <c r="G22" s="248"/>
      <c r="M22" s="212"/>
      <c r="N22" s="213" t="e">
        <f>ROUND(SUM(#REF!),0)</f>
        <v>#REF!</v>
      </c>
    </row>
    <row r="23" spans="1:17">
      <c r="B23" s="249"/>
      <c r="C23" s="249"/>
      <c r="E23" s="250"/>
      <c r="F23" s="251"/>
      <c r="G23" s="251"/>
      <c r="M23" s="216" t="s">
        <v>133</v>
      </c>
      <c r="N23" s="219" t="e">
        <f>G22-N22</f>
        <v>#REF!</v>
      </c>
    </row>
    <row r="24" spans="1:17">
      <c r="B24" s="252"/>
      <c r="C24" s="252"/>
      <c r="E24" s="250"/>
      <c r="F24" s="251"/>
      <c r="G24" s="251"/>
    </row>
    <row r="25" spans="1:17" ht="33.6" customHeight="1">
      <c r="A25" s="84" t="s">
        <v>226</v>
      </c>
      <c r="B25" s="253" t="str">
        <f>IF('Sch-1'!B32=0,"", 'Sch-1'!B32)</f>
        <v/>
      </c>
      <c r="C25" s="253"/>
      <c r="D25" s="461"/>
      <c r="E25" s="329"/>
      <c r="F25" s="86" t="s">
        <v>229</v>
      </c>
      <c r="G25" s="88" t="str">
        <f>IF('Sch-1'!O32=0,"",'Sch-1'!O32)</f>
        <v/>
      </c>
    </row>
    <row r="26" spans="1:17" ht="33.6" customHeight="1">
      <c r="A26" s="84" t="s">
        <v>227</v>
      </c>
      <c r="B26" s="253" t="str">
        <f>IF('Sch-1'!B33=0,"", 'Sch-1'!B33)</f>
        <v/>
      </c>
      <c r="C26" s="253"/>
      <c r="D26" s="91"/>
      <c r="E26" s="329"/>
      <c r="F26" s="86" t="s">
        <v>230</v>
      </c>
      <c r="G26" s="88" t="str">
        <f>IF('Sch-1'!O33=0,"",'Sch-1'!O33)</f>
        <v/>
      </c>
    </row>
    <row r="27" spans="1:17" ht="33.6" customHeight="1">
      <c r="A27" s="81"/>
      <c r="B27" s="80"/>
      <c r="C27" s="80"/>
      <c r="D27" s="24"/>
      <c r="E27" s="81"/>
    </row>
    <row r="28" spans="1:17" ht="33.6" customHeight="1">
      <c r="A28" s="81"/>
      <c r="B28" s="80"/>
      <c r="C28" s="80"/>
      <c r="D28" s="24"/>
      <c r="E28" s="81"/>
      <c r="F28" s="86"/>
      <c r="G28" s="87"/>
    </row>
  </sheetData>
  <sheetProtection password="CCB9" sheet="1" formatColumns="0" formatRows="0" selectLockedCells="1"/>
  <customSheetViews>
    <customSheetView guid="{67DAC4F5-B0CD-4242-94AE-DECE879F9E60}"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
      <headerFooter alignWithMargins="0">
        <oddFooter>&amp;R&amp;"Book Antiqua,Bold"&amp;10Schedule-3/ Page &amp;P of &amp;N</oddFooter>
      </headerFooter>
    </customSheetView>
    <customSheetView guid="{FDA41E71-B59F-44DB-BB8A-A1DD5D6D0883}"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3"/>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4"/>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5"/>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6"/>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7"/>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8"/>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9"/>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0"/>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1"/>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2"/>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3"/>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15"/>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16"/>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1"/>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2"/>
      <headerFooter alignWithMargins="0">
        <oddFooter>&amp;R&amp;"Book Antiqua,Bold"&amp;10Schedule-3/ Page &amp;P of &amp;N</oddFooter>
      </headerFooter>
    </customSheetView>
    <customSheetView guid="{FA8C7114-2E15-4727-B4B0-927BCE12D1A6}"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3"/>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4"/>
      <headerFooter alignWithMargins="0">
        <oddFooter>&amp;R&amp;"Book Antiqua,Bold"&amp;10Schedule-3/ Page &amp;P of &amp;N</oddFooter>
      </headerFooter>
    </customSheetView>
    <customSheetView guid="{67F8AC65-9004-4C39-99EC-09D7FA92FA8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5"/>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6"/>
      <headerFooter alignWithMargins="0">
        <oddFooter>&amp;R&amp;"Book Antiqua,Bold"&amp;10Schedule-3/ Page &amp;P of &amp;N</oddFooter>
      </headerFooter>
    </customSheetView>
    <customSheetView guid="{3E4F762C-4A28-4D28-B79F-A3F1A75BC59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7"/>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4" type="noConversion"/>
  <printOptions horizontalCentered="1"/>
  <pageMargins left="0.51181102362204722" right="0.26" top="0.54" bottom="0.51" header="0.27" footer="0.32"/>
  <pageSetup paperSize="9" scale="89" fitToWidth="0" fitToHeight="0" orientation="landscape" r:id="rId28"/>
  <headerFooter alignWithMargins="0">
    <oddFooter>&amp;R&amp;"Book Antiqua,Bold"&amp;10Schedule-3/ Page &amp;P of &amp;N</oddFooter>
  </headerFooter>
  <colBreaks count="1" manualBreakCount="1">
    <brk id="7" max="1048575" man="1"/>
  </colBreaks>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Basic Data</vt:lpstr>
      <vt:lpstr>Cover</vt:lpstr>
      <vt:lpstr>Names of Bidder</vt:lpstr>
      <vt:lpstr>Name of Bidders</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 of Bidders'!Print_Area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Chandra Kr. Kamat {चंद्र कुमार कामत}</cp:lastModifiedBy>
  <cp:lastPrinted>2020-09-23T04:24:14Z</cp:lastPrinted>
  <dcterms:created xsi:type="dcterms:W3CDTF">2001-07-26T10:23:15Z</dcterms:created>
  <dcterms:modified xsi:type="dcterms:W3CDTF">2023-04-20T12:28:47Z</dcterms:modified>
</cp:coreProperties>
</file>