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andeep_tirkey_powergrid_in/Documents/CS-1/Solar Top/WR/Bid Docs/"/>
    </mc:Choice>
  </mc:AlternateContent>
  <xr:revisionPtr revIDLastSave="629" documentId="8_{38FC6757-D6E6-4676-AEC7-C2346D9457CF}" xr6:coauthVersionLast="47" xr6:coauthVersionMax="47" xr10:uidLastSave="{917B22CA-F405-4FD3-99A9-4DE43F9ABE5D}"/>
  <workbookProtection workbookAlgorithmName="SHA-512" workbookHashValue="dcgypTlKwQTAldLc71Iw6SW5mp3zX8ZuBvRezQZH70lzJF1Rh62rrUbSp0Hw0nhz8IcRYwO7Q3/l1J0vBUZHkQ==" workbookSaltValue="6RFWaLSnmh7QNicgm5Mhog=="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'Sch-1'!$A$17:$AY$17</definedName>
    <definedName name="_xlnm._FilterDatabase" localSheetId="5" hidden="1">'Sch-1 dis'!$A$16:$B$21</definedName>
    <definedName name="_xlnm._FilterDatabase" localSheetId="6" hidden="1">'Sch-2'!$E$21:$H$223</definedName>
    <definedName name="_xlnm._FilterDatabase" localSheetId="7" hidden="1">'Sch-2 Dis'!$A$15:$F$56</definedName>
    <definedName name="_xlnm._FilterDatabase" localSheetId="8" hidden="1">'Sch-3 '!$A$20:$AY$173</definedName>
    <definedName name="_xlnm._FilterDatabase" localSheetId="9" hidden="1">'Sch-3 Dis'!$A$15:$F$81</definedName>
    <definedName name="ab">#REF!</definedName>
    <definedName name="logo1">"Picture 7"</definedName>
    <definedName name="_xlnm.Print_Area" localSheetId="22">'Bid Form 2nd Envelope'!$A$1:$F$66</definedName>
    <definedName name="_xlnm.Print_Area" localSheetId="1">Cover!$A$1:$F$15</definedName>
    <definedName name="_xlnm.Print_Area" localSheetId="18">Discount!$A$2:$I$43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'Sch-1'!$A$1:$M$229</definedName>
    <definedName name="_xlnm.Print_Area" localSheetId="5">'Sch-1 dis'!$A$1:$G$84</definedName>
    <definedName name="_xlnm.Print_Area" localSheetId="6">'Sch-2'!$A$1:$H$230</definedName>
    <definedName name="_xlnm.Print_Area" localSheetId="7">'Sch-2 Dis'!$A$1:$F$62</definedName>
    <definedName name="_xlnm.Print_Area" localSheetId="8">'Sch-3 '!$A$1:$N$181</definedName>
    <definedName name="_xlnm.Print_Area" localSheetId="9">'Sch-3 Dis'!$A$1:$F$87</definedName>
    <definedName name="_xlnm.Print_Area" localSheetId="10">'Sch-4'!$A$1:$Q$29</definedName>
    <definedName name="_xlnm.Print_Area" localSheetId="11">'Sch-4b'!$A$1:$Q$37</definedName>
    <definedName name="_xlnm.Print_Area" localSheetId="12">'Sch-5'!$A$1:$G$29</definedName>
    <definedName name="_xlnm.Print_Area" localSheetId="13">'Sch-5 Dis'!$A$1:$E$29</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'Sch-1'!$A$1:$N$230</definedName>
    <definedName name="Z_01ACF2E1_8E61_4459_ABC1_B6C183DEED61_.wvu.PrintArea" localSheetId="5" hidden="1">'Sch-1 dis'!$A$1:$G$84</definedName>
    <definedName name="Z_01ACF2E1_8E61_4459_ABC1_B6C183DEED61_.wvu.PrintArea" localSheetId="6" hidden="1">'Sch-2'!$A$1:$H$222</definedName>
    <definedName name="Z_01ACF2E1_8E61_4459_ABC1_B6C183DEED61_.wvu.PrintArea" localSheetId="7" hidden="1">'Sch-2 Dis'!$A$1:$F$55</definedName>
    <definedName name="Z_01ACF2E1_8E61_4459_ABC1_B6C183DEED61_.wvu.PrintArea" localSheetId="8" hidden="1">'Sch-3 '!$A$1:$M$174</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'Sch-5'!$A$1:$G$30</definedName>
    <definedName name="Z_01ACF2E1_8E61_4459_ABC1_B6C183DEED61_.wvu.PrintArea" localSheetId="13" hidden="1">'Sch-5 Dis'!$A$1:$E$30</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'Sch-1'!$N:$Q,'Sch-1'!$AC:$AL</definedName>
    <definedName name="Z_023E95C7_CD0A_46A1_945E_64751E02EBFE_.wvu.Cols" localSheetId="7" hidden="1">'Sch-2 Dis'!$K:$Q</definedName>
    <definedName name="Z_023E95C7_CD0A_46A1_945E_64751E02EBFE_.wvu.Cols" localSheetId="8" hidden="1">'Sch-3 '!$N:$Q,'Sch-3 '!$AH:$AM</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'Sch-5'!$K:$R</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'Sch-1'!$A$21:$AY$21</definedName>
    <definedName name="Z_023E95C7_CD0A_46A1_945E_64751E02EBFE_.wvu.FilterData" localSheetId="5" hidden="1">'Sch-1 dis'!$A$16:$B$21</definedName>
    <definedName name="Z_023E95C7_CD0A_46A1_945E_64751E02EBFE_.wvu.FilterData" localSheetId="6" hidden="1">'Sch-2'!$E$21:$H$223</definedName>
    <definedName name="Z_023E95C7_CD0A_46A1_945E_64751E02EBFE_.wvu.FilterData" localSheetId="7" hidden="1">'Sch-2 Dis'!$A$15:$F$56</definedName>
    <definedName name="Z_023E95C7_CD0A_46A1_945E_64751E02EBFE_.wvu.FilterData" localSheetId="8" hidden="1">'Sch-3 '!$A$20:$AY$173</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'Sch-1'!$A$1:$N$229</definedName>
    <definedName name="Z_023E95C7_CD0A_46A1_945E_64751E02EBFE_.wvu.PrintArea" localSheetId="5" hidden="1">'Sch-1 dis'!$A$1:$G$84</definedName>
    <definedName name="Z_023E95C7_CD0A_46A1_945E_64751E02EBFE_.wvu.PrintArea" localSheetId="6" hidden="1">'Sch-2'!$A$1:$H$232</definedName>
    <definedName name="Z_023E95C7_CD0A_46A1_945E_64751E02EBFE_.wvu.PrintArea" localSheetId="7" hidden="1">'Sch-2 Dis'!$A$1:$F$62</definedName>
    <definedName name="Z_023E95C7_CD0A_46A1_945E_64751E02EBFE_.wvu.PrintArea" localSheetId="8" hidden="1">'Sch-3 '!$A$1:$N$181</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'Sch-5'!$A$1:$G$29</definedName>
    <definedName name="Z_023E95C7_CD0A_46A1_945E_64751E02EBFE_.wvu.PrintArea" localSheetId="13" hidden="1">'Sch-5 Dis'!$A$1:$E$29</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'Sch-1'!$18:$19,'Sch-1'!$222:$222</definedName>
    <definedName name="Z_023E95C7_CD0A_46A1_945E_64751E02EBFE_.wvu.Rows" localSheetId="6" hidden="1">'Sch-2'!$18:$20</definedName>
    <definedName name="Z_023E95C7_CD0A_46A1_945E_64751E02EBFE_.wvu.Rows" localSheetId="8" hidden="1">'Sch-3 '!$18:$18,'Sch-3 '!$176:$176</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'!$AH:$AM</definedName>
    <definedName name="Z_14D7F02E_BCCA_4517_ABC7_537FF4AEB67A_.wvu.Cols" localSheetId="9" hidden="1">'Sch-3 Dis'!$AA:$AF</definedName>
    <definedName name="Z_14D7F02E_BCCA_4517_ABC7_537FF4AEB67A_.wvu.Cols" localSheetId="12" hidden="1">'Sch-5'!$K:$R</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'Sch-1'!$A$18:$N$224</definedName>
    <definedName name="Z_14D7F02E_BCCA_4517_ABC7_537FF4AEB67A_.wvu.FilterData" localSheetId="5" hidden="1">'Sch-1 dis'!$A$17:$G$79</definedName>
    <definedName name="Z_14D7F02E_BCCA_4517_ABC7_537FF4AEB67A_.wvu.FilterData" localSheetId="8" hidden="1">'Sch-3 '!$A$16:$M$175</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'Sch-1'!$A$1:$N$230</definedName>
    <definedName name="Z_14D7F02E_BCCA_4517_ABC7_537FF4AEB67A_.wvu.PrintArea" localSheetId="5" hidden="1">'Sch-1 dis'!$A$1:$G$84</definedName>
    <definedName name="Z_14D7F02E_BCCA_4517_ABC7_537FF4AEB67A_.wvu.PrintArea" localSheetId="6" hidden="1">'Sch-2'!$A$1:$H$231</definedName>
    <definedName name="Z_14D7F02E_BCCA_4517_ABC7_537FF4AEB67A_.wvu.PrintArea" localSheetId="7" hidden="1">'Sch-2 Dis'!$A$1:$F$62</definedName>
    <definedName name="Z_14D7F02E_BCCA_4517_ABC7_537FF4AEB67A_.wvu.PrintArea" localSheetId="8" hidden="1">'Sch-3 '!$A$1:$M$182</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'Sch-5'!$A$1:$G$29</definedName>
    <definedName name="Z_14D7F02E_BCCA_4517_ABC7_537FF4AEB67A_.wvu.PrintArea" localSheetId="13" hidden="1">'Sch-5 Dis'!$A$1:$E$29</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'Sch-1'!$P:$Q,'Sch-1'!$AC:$AL</definedName>
    <definedName name="Z_1E0C44A1_9358_4FBD_8C2C_4DB661DA1476_.wvu.Cols" localSheetId="7" hidden="1">'Sch-2 Dis'!$K:$Q</definedName>
    <definedName name="Z_1E0C44A1_9358_4FBD_8C2C_4DB661DA1476_.wvu.Cols" localSheetId="8" hidden="1">'Sch-3 '!$O:$P,'Sch-3 '!$AH:$AM</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'Sch-5'!$K:$R</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'Sch-1'!$A$21:$AX$218</definedName>
    <definedName name="Z_1E0C44A1_9358_4FBD_8C2C_4DB661DA1476_.wvu.FilterData" localSheetId="5" hidden="1">'Sch-1 dis'!$A$16:$B$21</definedName>
    <definedName name="Z_1E0C44A1_9358_4FBD_8C2C_4DB661DA1476_.wvu.FilterData" localSheetId="6" hidden="1">'Sch-2'!$E$21:$H$223</definedName>
    <definedName name="Z_1E0C44A1_9358_4FBD_8C2C_4DB661DA1476_.wvu.FilterData" localSheetId="7" hidden="1">'Sch-2 Dis'!$A$15:$F$56</definedName>
    <definedName name="Z_1E0C44A1_9358_4FBD_8C2C_4DB661DA1476_.wvu.FilterData" localSheetId="8" hidden="1">'Sch-3 '!$A$20:$AY$173</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'Sch-1'!$A$1:$N$229</definedName>
    <definedName name="Z_1E0C44A1_9358_4FBD_8C2C_4DB661DA1476_.wvu.PrintArea" localSheetId="5" hidden="1">'Sch-1 dis'!$A$1:$G$84</definedName>
    <definedName name="Z_1E0C44A1_9358_4FBD_8C2C_4DB661DA1476_.wvu.PrintArea" localSheetId="6" hidden="1">'Sch-2'!$A$1:$H$232</definedName>
    <definedName name="Z_1E0C44A1_9358_4FBD_8C2C_4DB661DA1476_.wvu.PrintArea" localSheetId="7" hidden="1">'Sch-2 Dis'!$A$1:$F$62</definedName>
    <definedName name="Z_1E0C44A1_9358_4FBD_8C2C_4DB661DA1476_.wvu.PrintArea" localSheetId="8" hidden="1">'Sch-3 '!$A$1:$N$181</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'Sch-5'!$A$1:$G$29</definedName>
    <definedName name="Z_1E0C44A1_9358_4FBD_8C2C_4DB661DA1476_.wvu.PrintArea" localSheetId="13" hidden="1">'Sch-5 Dis'!$A$1:$E$29</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'Sch-2'!$I:$R</definedName>
    <definedName name="Z_223BC0FC_814D_40F0_9795_CE82A16FF3A5_.wvu.Cols" localSheetId="7" hidden="1">'Sch-2 Dis'!$K:$Q</definedName>
    <definedName name="Z_223BC0FC_814D_40F0_9795_CE82A16FF3A5_.wvu.Cols" localSheetId="8" hidden="1">'Sch-3 '!$P:$AB,'Sch-3 '!$AH:$AM</definedName>
    <definedName name="Z_223BC0FC_814D_40F0_9795_CE82A16FF3A5_.wvu.Cols" localSheetId="9" hidden="1">'Sch-3 Dis'!$AA:$AF</definedName>
    <definedName name="Z_223BC0FC_814D_40F0_9795_CE82A16FF3A5_.wvu.Cols" localSheetId="12" hidden="1">'Sch-5'!$K:$R</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'Sch-1'!$A$18:$N$218</definedName>
    <definedName name="Z_223BC0FC_814D_40F0_9795_CE82A16FF3A5_.wvu.FilterData" localSheetId="5" hidden="1">'Sch-1 dis'!$A$16:$B$21</definedName>
    <definedName name="Z_223BC0FC_814D_40F0_9795_CE82A16FF3A5_.wvu.FilterData" localSheetId="6" hidden="1">'Sch-2'!$E$21:$H$223</definedName>
    <definedName name="Z_223BC0FC_814D_40F0_9795_CE82A16FF3A5_.wvu.FilterData" localSheetId="7" hidden="1">'Sch-2 Dis'!$A$15:$F$56</definedName>
    <definedName name="Z_223BC0FC_814D_40F0_9795_CE82A16FF3A5_.wvu.FilterData" localSheetId="8" hidden="1">'Sch-3 '!$A$19:$M$175</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'Sch-1'!$A$1:$N$229</definedName>
    <definedName name="Z_223BC0FC_814D_40F0_9795_CE82A16FF3A5_.wvu.PrintArea" localSheetId="5" hidden="1">'Sch-1 dis'!$A$1:$G$84</definedName>
    <definedName name="Z_223BC0FC_814D_40F0_9795_CE82A16FF3A5_.wvu.PrintArea" localSheetId="6" hidden="1">'Sch-2'!$A$1:$H$230</definedName>
    <definedName name="Z_223BC0FC_814D_40F0_9795_CE82A16FF3A5_.wvu.PrintArea" localSheetId="7" hidden="1">'Sch-2 Dis'!$A$1:$F$62</definedName>
    <definedName name="Z_223BC0FC_814D_40F0_9795_CE82A16FF3A5_.wvu.PrintArea" localSheetId="8" hidden="1">'Sch-3 '!$A$1:$M$181</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'Sch-5'!$A$1:$G$29</definedName>
    <definedName name="Z_223BC0FC_814D_40F0_9795_CE82A16FF3A5_.wvu.PrintArea" localSheetId="13" hidden="1">'Sch-5 Dis'!$A$1:$E$29</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'Sch-1'!$S:$V</definedName>
    <definedName name="Z_27A45B7A_04F2_4516_B80B_5ED0825D4ED3_.wvu.Cols" localSheetId="6" hidden="1">'Sch-2'!$K:$K</definedName>
    <definedName name="Z_27A45B7A_04F2_4516_B80B_5ED0825D4ED3_.wvu.Cols" localSheetId="7" hidden="1">'Sch-2 Dis'!$K:$Q</definedName>
    <definedName name="Z_27A45B7A_04F2_4516_B80B_5ED0825D4ED3_.wvu.Cols" localSheetId="8" hidden="1">'Sch-3 '!$P:$P,'Sch-3 '!$AH:$AM</definedName>
    <definedName name="Z_27A45B7A_04F2_4516_B80B_5ED0825D4ED3_.wvu.Cols" localSheetId="9" hidden="1">'Sch-3 Dis'!$AA:$AF</definedName>
    <definedName name="Z_27A45B7A_04F2_4516_B80B_5ED0825D4ED3_.wvu.Cols" localSheetId="12" hidden="1">'Sch-5'!$K:$R</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'Sch-1'!$A$18:$N$218</definedName>
    <definedName name="Z_27A45B7A_04F2_4516_B80B_5ED0825D4ED3_.wvu.FilterData" localSheetId="5" hidden="1">'Sch-1 dis'!$A$16:$B$21</definedName>
    <definedName name="Z_27A45B7A_04F2_4516_B80B_5ED0825D4ED3_.wvu.FilterData" localSheetId="6" hidden="1">'Sch-2'!$E$21:$H$223</definedName>
    <definedName name="Z_27A45B7A_04F2_4516_B80B_5ED0825D4ED3_.wvu.FilterData" localSheetId="7" hidden="1">'Sch-2 Dis'!$A$15:$F$56</definedName>
    <definedName name="Z_27A45B7A_04F2_4516_B80B_5ED0825D4ED3_.wvu.FilterData" localSheetId="8" hidden="1">'Sch-3 '!$A$19:$M$175</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'Sch-1'!$A$1:$N$230</definedName>
    <definedName name="Z_27A45B7A_04F2_4516_B80B_5ED0825D4ED3_.wvu.PrintArea" localSheetId="5" hidden="1">'Sch-1 dis'!$A$1:$G$84</definedName>
    <definedName name="Z_27A45B7A_04F2_4516_B80B_5ED0825D4ED3_.wvu.PrintArea" localSheetId="6" hidden="1">'Sch-2'!$A$1:$H$231</definedName>
    <definedName name="Z_27A45B7A_04F2_4516_B80B_5ED0825D4ED3_.wvu.PrintArea" localSheetId="7" hidden="1">'Sch-2 Dis'!$A$1:$F$62</definedName>
    <definedName name="Z_27A45B7A_04F2_4516_B80B_5ED0825D4ED3_.wvu.PrintArea" localSheetId="8" hidden="1">'Sch-3 '!$A$1:$M$182</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'Sch-5'!$A$1:$G$29</definedName>
    <definedName name="Z_27A45B7A_04F2_4516_B80B_5ED0825D4ED3_.wvu.PrintArea" localSheetId="13" hidden="1">'Sch-5 Dis'!$A$1:$E$29</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'Sch-1'!$P:$Q,'Sch-1'!$AC:$AL</definedName>
    <definedName name="Z_498493C3_769C_4143_9114_C68CD1D40B11_.wvu.Cols" localSheetId="7" hidden="1">'Sch-2 Dis'!$K:$Q</definedName>
    <definedName name="Z_498493C3_769C_4143_9114_C68CD1D40B11_.wvu.Cols" localSheetId="8" hidden="1">'Sch-3 '!$O:$P,'Sch-3 '!$AH:$AM</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'Sch-5'!$K:$R</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'Sch-1'!$A$21:$AX$218</definedName>
    <definedName name="Z_498493C3_769C_4143_9114_C68CD1D40B11_.wvu.FilterData" localSheetId="5" hidden="1">'Sch-1 dis'!$A$16:$B$21</definedName>
    <definedName name="Z_498493C3_769C_4143_9114_C68CD1D40B11_.wvu.FilterData" localSheetId="6" hidden="1">'Sch-2'!$E$21:$H$223</definedName>
    <definedName name="Z_498493C3_769C_4143_9114_C68CD1D40B11_.wvu.FilterData" localSheetId="7" hidden="1">'Sch-2 Dis'!$A$15:$F$56</definedName>
    <definedName name="Z_498493C3_769C_4143_9114_C68CD1D40B11_.wvu.FilterData" localSheetId="8" hidden="1">'Sch-3 '!$A$20:$AY$173</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'Sch-1'!$A$1:$N$229</definedName>
    <definedName name="Z_498493C3_769C_4143_9114_C68CD1D40B11_.wvu.PrintArea" localSheetId="5" hidden="1">'Sch-1 dis'!$A$1:$G$84</definedName>
    <definedName name="Z_498493C3_769C_4143_9114_C68CD1D40B11_.wvu.PrintArea" localSheetId="6" hidden="1">'Sch-2'!$A$1:$H$232</definedName>
    <definedName name="Z_498493C3_769C_4143_9114_C68CD1D40B11_.wvu.PrintArea" localSheetId="7" hidden="1">'Sch-2 Dis'!$A$1:$F$62</definedName>
    <definedName name="Z_498493C3_769C_4143_9114_C68CD1D40B11_.wvu.PrintArea" localSheetId="8" hidden="1">'Sch-3 '!$A$1:$N$181</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'Sch-5'!$A$1:$G$29</definedName>
    <definedName name="Z_498493C3_769C_4143_9114_C68CD1D40B11_.wvu.PrintArea" localSheetId="13" hidden="1">'Sch-5 Dis'!$A$1:$E$29</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'Sch-2'!$K:$P</definedName>
    <definedName name="Z_4AA1107B_A795_4744_B566_827168772C7A_.wvu.Cols" localSheetId="7" hidden="1">'Sch-2 Dis'!$K:$Q</definedName>
    <definedName name="Z_4AA1107B_A795_4744_B566_827168772C7A_.wvu.Cols" localSheetId="8" hidden="1">'Sch-3 '!$P:$AB,'Sch-3 '!$AH:$AM</definedName>
    <definedName name="Z_4AA1107B_A795_4744_B566_827168772C7A_.wvu.Cols" localSheetId="9" hidden="1">'Sch-3 Dis'!$AA:$AF</definedName>
    <definedName name="Z_4AA1107B_A795_4744_B566_827168772C7A_.wvu.Cols" localSheetId="12" hidden="1">'Sch-5'!$K:$R</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'Sch-1'!$A$18:$N$218</definedName>
    <definedName name="Z_4AA1107B_A795_4744_B566_827168772C7A_.wvu.FilterData" localSheetId="5" hidden="1">'Sch-1 dis'!$A$16:$B$21</definedName>
    <definedName name="Z_4AA1107B_A795_4744_B566_827168772C7A_.wvu.FilterData" localSheetId="6" hidden="1">'Sch-2'!$E$21:$H$223</definedName>
    <definedName name="Z_4AA1107B_A795_4744_B566_827168772C7A_.wvu.FilterData" localSheetId="7" hidden="1">'Sch-2 Dis'!$A$15:$F$56</definedName>
    <definedName name="Z_4AA1107B_A795_4744_B566_827168772C7A_.wvu.FilterData" localSheetId="8" hidden="1">'Sch-3 '!$A$19:$M$175</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'Sch-1'!$A$1:$N$229</definedName>
    <definedName name="Z_4AA1107B_A795_4744_B566_827168772C7A_.wvu.PrintArea" localSheetId="5" hidden="1">'Sch-1 dis'!$A$1:$G$84</definedName>
    <definedName name="Z_4AA1107B_A795_4744_B566_827168772C7A_.wvu.PrintArea" localSheetId="6" hidden="1">'Sch-2'!$A$1:$H$230</definedName>
    <definedName name="Z_4AA1107B_A795_4744_B566_827168772C7A_.wvu.PrintArea" localSheetId="7" hidden="1">'Sch-2 Dis'!$A$1:$F$62</definedName>
    <definedName name="Z_4AA1107B_A795_4744_B566_827168772C7A_.wvu.PrintArea" localSheetId="8" hidden="1">'Sch-3 '!$A$1:$M$181</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'Sch-5'!$A$1:$G$29</definedName>
    <definedName name="Z_4AA1107B_A795_4744_B566_827168772C7A_.wvu.PrintArea" localSheetId="13" hidden="1">'Sch-5 Dis'!$A$1:$E$29</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'Sch-1'!$X:$AK</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'!$AH:$AM</definedName>
    <definedName name="Z_4F65FF32_EC61_4022_A399_2986D7B6B8B3_.wvu.Cols" localSheetId="9" hidden="1">'Sch-3 Dis'!$AA:$AF</definedName>
    <definedName name="Z_4F65FF32_EC61_4022_A399_2986D7B6B8B3_.wvu.Cols" localSheetId="12" hidden="1">'Sch-5'!$K:$R</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'Sch-1'!$A$1:$N$230</definedName>
    <definedName name="Z_4F65FF32_EC61_4022_A399_2986D7B6B8B3_.wvu.PrintArea" localSheetId="5" hidden="1">'Sch-1 dis'!$A$1:$G$84</definedName>
    <definedName name="Z_4F65FF32_EC61_4022_A399_2986D7B6B8B3_.wvu.PrintArea" localSheetId="6" hidden="1">'Sch-2'!$A$1:$H$222</definedName>
    <definedName name="Z_4F65FF32_EC61_4022_A399_2986D7B6B8B3_.wvu.PrintArea" localSheetId="7" hidden="1">'Sch-2 Dis'!$A$1:$F$55</definedName>
    <definedName name="Z_4F65FF32_EC61_4022_A399_2986D7B6B8B3_.wvu.PrintArea" localSheetId="8" hidden="1">'Sch-3 '!$A$1:$M$174</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'Sch-5'!$A$1:$G$29</definedName>
    <definedName name="Z_4F65FF32_EC61_4022_A399_2986D7B6B8B3_.wvu.PrintArea" localSheetId="13" hidden="1">'Sch-5 Dis'!$A$1:$E$29</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'Sch-1'!$255:$321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'Sch-2'!$K:$P</definedName>
    <definedName name="Z_7487ED9F_BBED_4B2A_9631_22F1A430946B_.wvu.Cols" localSheetId="7" hidden="1">'Sch-2 Dis'!$K:$Q</definedName>
    <definedName name="Z_7487ED9F_BBED_4B2A_9631_22F1A430946B_.wvu.Cols" localSheetId="8" hidden="1">'Sch-3 '!$P:$AB,'Sch-3 '!$AH:$AM</definedName>
    <definedName name="Z_7487ED9F_BBED_4B2A_9631_22F1A430946B_.wvu.Cols" localSheetId="9" hidden="1">'Sch-3 Dis'!$AA:$AF</definedName>
    <definedName name="Z_7487ED9F_BBED_4B2A_9631_22F1A430946B_.wvu.Cols" localSheetId="12" hidden="1">'Sch-5'!$K:$R</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'Sch-1'!$A$18:$N$218</definedName>
    <definedName name="Z_7487ED9F_BBED_4B2A_9631_22F1A430946B_.wvu.FilterData" localSheetId="5" hidden="1">'Sch-1 dis'!$A$16:$B$21</definedName>
    <definedName name="Z_7487ED9F_BBED_4B2A_9631_22F1A430946B_.wvu.FilterData" localSheetId="6" hidden="1">'Sch-2'!$E$21:$H$223</definedName>
    <definedName name="Z_7487ED9F_BBED_4B2A_9631_22F1A430946B_.wvu.FilterData" localSheetId="7" hidden="1">'Sch-2 Dis'!$A$15:$F$56</definedName>
    <definedName name="Z_7487ED9F_BBED_4B2A_9631_22F1A430946B_.wvu.FilterData" localSheetId="8" hidden="1">'Sch-3 '!$A$19:$M$175</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'Sch-1'!$A$1:$N$229</definedName>
    <definedName name="Z_7487ED9F_BBED_4B2A_9631_22F1A430946B_.wvu.PrintArea" localSheetId="5" hidden="1">'Sch-1 dis'!$A$1:$G$84</definedName>
    <definedName name="Z_7487ED9F_BBED_4B2A_9631_22F1A430946B_.wvu.PrintArea" localSheetId="6" hidden="1">'Sch-2'!$A$1:$H$230</definedName>
    <definedName name="Z_7487ED9F_BBED_4B2A_9631_22F1A430946B_.wvu.PrintArea" localSheetId="7" hidden="1">'Sch-2 Dis'!$A$1:$F$62</definedName>
    <definedName name="Z_7487ED9F_BBED_4B2A_9631_22F1A430946B_.wvu.PrintArea" localSheetId="8" hidden="1">'Sch-3 '!$A$1:$M$181</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'Sch-5'!$A$1:$G$29</definedName>
    <definedName name="Z_7487ED9F_BBED_4B2A_9631_22F1A430946B_.wvu.PrintArea" localSheetId="13" hidden="1">'Sch-5 Dis'!$A$1:$E$29</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'Sch-1'!$P:$Q,'Sch-1'!$AC:$AL</definedName>
    <definedName name="Z_8909CFDD_4F29_4C72_886E_908773EE94A2_.wvu.Cols" localSheetId="7" hidden="1">'Sch-2 Dis'!$K:$Q</definedName>
    <definedName name="Z_8909CFDD_4F29_4C72_886E_908773EE94A2_.wvu.Cols" localSheetId="8" hidden="1">'Sch-3 '!$O:$P,'Sch-3 '!$AH:$AM</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'Sch-5'!$K:$R</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'Sch-1'!$A$21:$AY$21</definedName>
    <definedName name="Z_8909CFDD_4F29_4C72_886E_908773EE94A2_.wvu.FilterData" localSheetId="5" hidden="1">'Sch-1 dis'!$A$16:$B$21</definedName>
    <definedName name="Z_8909CFDD_4F29_4C72_886E_908773EE94A2_.wvu.FilterData" localSheetId="6" hidden="1">'Sch-2'!$E$21:$H$223</definedName>
    <definedName name="Z_8909CFDD_4F29_4C72_886E_908773EE94A2_.wvu.FilterData" localSheetId="7" hidden="1">'Sch-2 Dis'!$A$15:$F$56</definedName>
    <definedName name="Z_8909CFDD_4F29_4C72_886E_908773EE94A2_.wvu.FilterData" localSheetId="8" hidden="1">'Sch-3 '!$A$20:$AY$173</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'Sch-1'!$A$1:$N$229</definedName>
    <definedName name="Z_8909CFDD_4F29_4C72_886E_908773EE94A2_.wvu.PrintArea" localSheetId="5" hidden="1">'Sch-1 dis'!$A$1:$G$84</definedName>
    <definedName name="Z_8909CFDD_4F29_4C72_886E_908773EE94A2_.wvu.PrintArea" localSheetId="6" hidden="1">'Sch-2'!$A$1:$H$232</definedName>
    <definedName name="Z_8909CFDD_4F29_4C72_886E_908773EE94A2_.wvu.PrintArea" localSheetId="7" hidden="1">'Sch-2 Dis'!$A$1:$F$62</definedName>
    <definedName name="Z_8909CFDD_4F29_4C72_886E_908773EE94A2_.wvu.PrintArea" localSheetId="8" hidden="1">'Sch-3 '!$A$1:$N$181</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'Sch-5'!$A$1:$G$29</definedName>
    <definedName name="Z_8909CFDD_4F29_4C72_886E_908773EE94A2_.wvu.PrintArea" localSheetId="13" hidden="1">'Sch-5 Dis'!$A$1:$E$29</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'Sch-1'!$N:$Q,'Sch-1'!$AC:$AL</definedName>
    <definedName name="Z_987A3FAC_920D_4C0C_8129_D8F4AFD7E477_.wvu.Cols" localSheetId="7" hidden="1">'Sch-2 Dis'!$K:$Q</definedName>
    <definedName name="Z_987A3FAC_920D_4C0C_8129_D8F4AFD7E477_.wvu.Cols" localSheetId="8" hidden="1">'Sch-3 '!$O:$P,'Sch-3 '!$AH:$AM</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'Sch-5'!$K:$R</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'Sch-1'!$A$17:$AY$17</definedName>
    <definedName name="Z_987A3FAC_920D_4C0C_8129_D8F4AFD7E477_.wvu.FilterData" localSheetId="5" hidden="1">'Sch-1 dis'!$A$16:$B$21</definedName>
    <definedName name="Z_987A3FAC_920D_4C0C_8129_D8F4AFD7E477_.wvu.FilterData" localSheetId="6" hidden="1">'Sch-2'!$E$21:$H$223</definedName>
    <definedName name="Z_987A3FAC_920D_4C0C_8129_D8F4AFD7E477_.wvu.FilterData" localSheetId="7" hidden="1">'Sch-2 Dis'!$A$15:$F$56</definedName>
    <definedName name="Z_987A3FAC_920D_4C0C_8129_D8F4AFD7E477_.wvu.FilterData" localSheetId="8" hidden="1">'Sch-3 '!$A$20:$AY$173</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'Sch-1'!$A$1:$M$229</definedName>
    <definedName name="Z_987A3FAC_920D_4C0C_8129_D8F4AFD7E477_.wvu.PrintArea" localSheetId="5" hidden="1">'Sch-1 dis'!$A$1:$G$84</definedName>
    <definedName name="Z_987A3FAC_920D_4C0C_8129_D8F4AFD7E477_.wvu.PrintArea" localSheetId="6" hidden="1">'Sch-2'!$A$1:$H$232</definedName>
    <definedName name="Z_987A3FAC_920D_4C0C_8129_D8F4AFD7E477_.wvu.PrintArea" localSheetId="7" hidden="1">'Sch-2 Dis'!$A$1:$F$62</definedName>
    <definedName name="Z_987A3FAC_920D_4C0C_8129_D8F4AFD7E477_.wvu.PrintArea" localSheetId="8" hidden="1">'Sch-3 '!$A$1:$N$181</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'Sch-5'!$A$1:$G$29</definedName>
    <definedName name="Z_987A3FAC_920D_4C0C_8129_D8F4AFD7E477_.wvu.PrintArea" localSheetId="13" hidden="1">'Sch-5 Dis'!$A$1:$E$29</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'Sch-2'!$18:$20</definedName>
    <definedName name="Z_987A3FAC_920D_4C0C_8129_D8F4AFD7E477_.wvu.Rows" localSheetId="8" hidden="1">'Sch-3 '!$18:$18,'Sch-3 '!$176:$176</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'Sch-1'!$P:$R</definedName>
    <definedName name="Z_A34CC49F_E309_4C23_B4F6_1E3B307C10D1_.wvu.Cols" localSheetId="7" hidden="1">'Sch-2 Dis'!$K:$Q</definedName>
    <definedName name="Z_A34CC49F_E309_4C23_B4F6_1E3B307C10D1_.wvu.Cols" localSheetId="8" hidden="1">'Sch-3 '!$O:$P,'Sch-3 '!$AH:$AM</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'Sch-5'!$K:$R</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'Sch-1'!$A$21:$AX$218</definedName>
    <definedName name="Z_A34CC49F_E309_4C23_B4F6_1E3B307C10D1_.wvu.FilterData" localSheetId="5" hidden="1">'Sch-1 dis'!$A$16:$B$21</definedName>
    <definedName name="Z_A34CC49F_E309_4C23_B4F6_1E3B307C10D1_.wvu.FilterData" localSheetId="6" hidden="1">'Sch-2'!$E$21:$H$223</definedName>
    <definedName name="Z_A34CC49F_E309_4C23_B4F6_1E3B307C10D1_.wvu.FilterData" localSheetId="7" hidden="1">'Sch-2 Dis'!$A$15:$F$56</definedName>
    <definedName name="Z_A34CC49F_E309_4C23_B4F6_1E3B307C10D1_.wvu.FilterData" localSheetId="8" hidden="1">'Sch-3 '!$A$20:$AY$173</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'Sch-1'!$A$1:$N$229</definedName>
    <definedName name="Z_A34CC49F_E309_4C23_B4F6_1E3B307C10D1_.wvu.PrintArea" localSheetId="5" hidden="1">'Sch-1 dis'!$A$1:$G$84</definedName>
    <definedName name="Z_A34CC49F_E309_4C23_B4F6_1E3B307C10D1_.wvu.PrintArea" localSheetId="6" hidden="1">'Sch-2'!$A$1:$H$232</definedName>
    <definedName name="Z_A34CC49F_E309_4C23_B4F6_1E3B307C10D1_.wvu.PrintArea" localSheetId="7" hidden="1">'Sch-2 Dis'!$A$1:$F$62</definedName>
    <definedName name="Z_A34CC49F_E309_4C23_B4F6_1E3B307C10D1_.wvu.PrintArea" localSheetId="8" hidden="1">'Sch-3 '!$A$1:$N$181</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'Sch-5'!$A$1:$G$29</definedName>
    <definedName name="Z_A34CC49F_E309_4C23_B4F6_1E3B307C10D1_.wvu.PrintArea" localSheetId="13" hidden="1">'Sch-5 Dis'!$A$1:$E$29</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'Sch-1'!$P:$Q,'Sch-1'!$AC:$AL</definedName>
    <definedName name="Z_A41EE4DE_0D82_4A56_8210_F78316511D11_.wvu.Cols" localSheetId="7" hidden="1">'Sch-2 Dis'!$K:$Q</definedName>
    <definedName name="Z_A41EE4DE_0D82_4A56_8210_F78316511D11_.wvu.Cols" localSheetId="8" hidden="1">'Sch-3 '!$O:$P,'Sch-3 '!$AH:$AM</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'Sch-5'!$K:$R</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'Sch-1'!$A$21:$AX$218</definedName>
    <definedName name="Z_A41EE4DE_0D82_4A56_8210_F78316511D11_.wvu.FilterData" localSheetId="5" hidden="1">'Sch-1 dis'!$A$16:$B$21</definedName>
    <definedName name="Z_A41EE4DE_0D82_4A56_8210_F78316511D11_.wvu.FilterData" localSheetId="6" hidden="1">'Sch-2'!$E$21:$H$223</definedName>
    <definedName name="Z_A41EE4DE_0D82_4A56_8210_F78316511D11_.wvu.FilterData" localSheetId="7" hidden="1">'Sch-2 Dis'!$A$15:$F$56</definedName>
    <definedName name="Z_A41EE4DE_0D82_4A56_8210_F78316511D11_.wvu.FilterData" localSheetId="8" hidden="1">'Sch-3 '!$A$20:$AY$173</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'Sch-1'!$A$1:$N$229</definedName>
    <definedName name="Z_A41EE4DE_0D82_4A56_8210_F78316511D11_.wvu.PrintArea" localSheetId="5" hidden="1">'Sch-1 dis'!$A$1:$G$84</definedName>
    <definedName name="Z_A41EE4DE_0D82_4A56_8210_F78316511D11_.wvu.PrintArea" localSheetId="6" hidden="1">'Sch-2'!$A$1:$H$232</definedName>
    <definedName name="Z_A41EE4DE_0D82_4A56_8210_F78316511D11_.wvu.PrintArea" localSheetId="7" hidden="1">'Sch-2 Dis'!$A$1:$F$62</definedName>
    <definedName name="Z_A41EE4DE_0D82_4A56_8210_F78316511D11_.wvu.PrintArea" localSheetId="8" hidden="1">'Sch-3 '!$A$1:$N$181</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'Sch-5'!$A$1:$G$29</definedName>
    <definedName name="Z_A41EE4DE_0D82_4A56_8210_F78316511D11_.wvu.PrintArea" localSheetId="13" hidden="1">'Sch-5 Dis'!$A$1:$E$29</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'Sch-1'!$O:$O,'Sch-1'!$S:$U</definedName>
    <definedName name="Z_A7DBDDEF_9245_44C6_9EBF_032DB6E1C0A2_.wvu.Cols" localSheetId="6" hidden="1">'Sch-2'!$K:$P</definedName>
    <definedName name="Z_A7DBDDEF_9245_44C6_9EBF_032DB6E1C0A2_.wvu.Cols" localSheetId="7" hidden="1">'Sch-2 Dis'!$K:$Q</definedName>
    <definedName name="Z_A7DBDDEF_9245_44C6_9EBF_032DB6E1C0A2_.wvu.Cols" localSheetId="8" hidden="1">'Sch-3 '!$P:$AB,'Sch-3 '!$AH:$AM</definedName>
    <definedName name="Z_A7DBDDEF_9245_44C6_9EBF_032DB6E1C0A2_.wvu.Cols" localSheetId="9" hidden="1">'Sch-3 Dis'!$AA:$AF</definedName>
    <definedName name="Z_A7DBDDEF_9245_44C6_9EBF_032DB6E1C0A2_.wvu.Cols" localSheetId="12" hidden="1">'Sch-5'!$K:$R</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'Sch-1'!$A$18:$N$218</definedName>
    <definedName name="Z_A7DBDDEF_9245_44C6_9EBF_032DB6E1C0A2_.wvu.FilterData" localSheetId="5" hidden="1">'Sch-1 dis'!$A$16:$B$21</definedName>
    <definedName name="Z_A7DBDDEF_9245_44C6_9EBF_032DB6E1C0A2_.wvu.FilterData" localSheetId="6" hidden="1">'Sch-2'!$E$21:$H$223</definedName>
    <definedName name="Z_A7DBDDEF_9245_44C6_9EBF_032DB6E1C0A2_.wvu.FilterData" localSheetId="7" hidden="1">'Sch-2 Dis'!$A$15:$F$56</definedName>
    <definedName name="Z_A7DBDDEF_9245_44C6_9EBF_032DB6E1C0A2_.wvu.FilterData" localSheetId="8" hidden="1">'Sch-3 '!$A$19:$M$175</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'Sch-1'!$A$1:$N$229</definedName>
    <definedName name="Z_A7DBDDEF_9245_44C6_9EBF_032DB6E1C0A2_.wvu.PrintArea" localSheetId="5" hidden="1">'Sch-1 dis'!$A$1:$G$84</definedName>
    <definedName name="Z_A7DBDDEF_9245_44C6_9EBF_032DB6E1C0A2_.wvu.PrintArea" localSheetId="6" hidden="1">'Sch-2'!$A$1:$H$230</definedName>
    <definedName name="Z_A7DBDDEF_9245_44C6_9EBF_032DB6E1C0A2_.wvu.PrintArea" localSheetId="7" hidden="1">'Sch-2 Dis'!$A$1:$F$62</definedName>
    <definedName name="Z_A7DBDDEF_9245_44C6_9EBF_032DB6E1C0A2_.wvu.PrintArea" localSheetId="8" hidden="1">'Sch-3 '!$A$1:$M$181</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'Sch-5'!$A$1:$G$29</definedName>
    <definedName name="Z_A7DBDDEF_9245_44C6_9EBF_032DB6E1C0A2_.wvu.PrintArea" localSheetId="13" hidden="1">'Sch-5 Dis'!$A$1:$E$29</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'Sch-1'!$R:$AU</definedName>
    <definedName name="Z_B23AD343_29DA_4CE0_BD10_47BF44F3782F_.wvu.Cols" localSheetId="6" hidden="1">'Sch-2'!$K:$P</definedName>
    <definedName name="Z_B23AD343_29DA_4CE0_BD10_47BF44F3782F_.wvu.Cols" localSheetId="7" hidden="1">'Sch-2 Dis'!$K:$Q</definedName>
    <definedName name="Z_B23AD343_29DA_4CE0_BD10_47BF44F3782F_.wvu.Cols" localSheetId="8" hidden="1">'Sch-3 '!$P:$AB,'Sch-3 '!$AH:$AM</definedName>
    <definedName name="Z_B23AD343_29DA_4CE0_BD10_47BF44F3782F_.wvu.Cols" localSheetId="9" hidden="1">'Sch-3 Dis'!$AA:$AF</definedName>
    <definedName name="Z_B23AD343_29DA_4CE0_BD10_47BF44F3782F_.wvu.Cols" localSheetId="12" hidden="1">'Sch-5'!$K:$R</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'Sch-1'!$A$18:$N$218</definedName>
    <definedName name="Z_B23AD343_29DA_4CE0_BD10_47BF44F3782F_.wvu.FilterData" localSheetId="5" hidden="1">'Sch-1 dis'!$A$16:$B$21</definedName>
    <definedName name="Z_B23AD343_29DA_4CE0_BD10_47BF44F3782F_.wvu.FilterData" localSheetId="6" hidden="1">'Sch-2'!$E$21:$H$223</definedName>
    <definedName name="Z_B23AD343_29DA_4CE0_BD10_47BF44F3782F_.wvu.FilterData" localSheetId="7" hidden="1">'Sch-2 Dis'!$A$15:$F$56</definedName>
    <definedName name="Z_B23AD343_29DA_4CE0_BD10_47BF44F3782F_.wvu.FilterData" localSheetId="8" hidden="1">'Sch-3 '!$A$19:$M$175</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'Sch-1'!$A$1:$N$229</definedName>
    <definedName name="Z_B23AD343_29DA_4CE0_BD10_47BF44F3782F_.wvu.PrintArea" localSheetId="5" hidden="1">'Sch-1 dis'!$A$1:$G$84</definedName>
    <definedName name="Z_B23AD343_29DA_4CE0_BD10_47BF44F3782F_.wvu.PrintArea" localSheetId="6" hidden="1">'Sch-2'!$A$1:$H$230</definedName>
    <definedName name="Z_B23AD343_29DA_4CE0_BD10_47BF44F3782F_.wvu.PrintArea" localSheetId="7" hidden="1">'Sch-2 Dis'!$A$1:$F$62</definedName>
    <definedName name="Z_B23AD343_29DA_4CE0_BD10_47BF44F3782F_.wvu.PrintArea" localSheetId="8" hidden="1">'Sch-3 '!$A$1:$M$181</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'Sch-5'!$A$1:$G$29</definedName>
    <definedName name="Z_B23AD343_29DA_4CE0_BD10_47BF44F3782F_.wvu.PrintArea" localSheetId="13" hidden="1">'Sch-5 Dis'!$A$1:$E$29</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'Sch-1'!$O:$AD</definedName>
    <definedName name="Z_B3CE7B10_A914_4559_A6DA_AED8C22AFD6D_.wvu.Cols" localSheetId="6" hidden="1">'Sch-2'!$K:$P</definedName>
    <definedName name="Z_B3CE7B10_A914_4559_A6DA_AED8C22AFD6D_.wvu.Cols" localSheetId="7" hidden="1">'Sch-2 Dis'!$K:$Q</definedName>
    <definedName name="Z_B3CE7B10_A914_4559_A6DA_AED8C22AFD6D_.wvu.Cols" localSheetId="8" hidden="1">'Sch-3 '!$P:$AB,'Sch-3 '!$AH:$AM</definedName>
    <definedName name="Z_B3CE7B10_A914_4559_A6DA_AED8C22AFD6D_.wvu.Cols" localSheetId="9" hidden="1">'Sch-3 Dis'!$AA:$AF</definedName>
    <definedName name="Z_B3CE7B10_A914_4559_A6DA_AED8C22AFD6D_.wvu.Cols" localSheetId="12" hidden="1">'Sch-5'!$K:$R</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'Sch-1'!$A$18:$N$218</definedName>
    <definedName name="Z_B3CE7B10_A914_4559_A6DA_AED8C22AFD6D_.wvu.FilterData" localSheetId="5" hidden="1">'Sch-1 dis'!$A$16:$B$21</definedName>
    <definedName name="Z_B3CE7B10_A914_4559_A6DA_AED8C22AFD6D_.wvu.FilterData" localSheetId="6" hidden="1">'Sch-2'!$E$21:$H$223</definedName>
    <definedName name="Z_B3CE7B10_A914_4559_A6DA_AED8C22AFD6D_.wvu.FilterData" localSheetId="7" hidden="1">'Sch-2 Dis'!$A$15:$F$56</definedName>
    <definedName name="Z_B3CE7B10_A914_4559_A6DA_AED8C22AFD6D_.wvu.FilterData" localSheetId="8" hidden="1">'Sch-3 '!$A$19:$M$175</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'Sch-1'!$A$1:$N$229</definedName>
    <definedName name="Z_B3CE7B10_A914_4559_A6DA_AED8C22AFD6D_.wvu.PrintArea" localSheetId="5" hidden="1">'Sch-1 dis'!$A$1:$G$84</definedName>
    <definedName name="Z_B3CE7B10_A914_4559_A6DA_AED8C22AFD6D_.wvu.PrintArea" localSheetId="6" hidden="1">'Sch-2'!$A$1:$H$230</definedName>
    <definedName name="Z_B3CE7B10_A914_4559_A6DA_AED8C22AFD6D_.wvu.PrintArea" localSheetId="7" hidden="1">'Sch-2 Dis'!$A$1:$F$62</definedName>
    <definedName name="Z_B3CE7B10_A914_4559_A6DA_AED8C22AFD6D_.wvu.PrintArea" localSheetId="8" hidden="1">'Sch-3 '!$A$1:$M$181</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'Sch-5'!$A$1:$G$29</definedName>
    <definedName name="Z_B3CE7B10_A914_4559_A6DA_AED8C22AFD6D_.wvu.PrintArea" localSheetId="13" hidden="1">'Sch-5 Dis'!$A$1:$E$29</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'Sch-1'!$N:$Q,'Sch-1'!$AC:$AL</definedName>
    <definedName name="Z_B79CB868_E256_4BC8_93B8_32C16DA3E61B_.wvu.Cols" localSheetId="7" hidden="1">'Sch-2 Dis'!$K:$Q</definedName>
    <definedName name="Z_B79CB868_E256_4BC8_93B8_32C16DA3E61B_.wvu.Cols" localSheetId="8" hidden="1">'Sch-3 '!$O:$P,'Sch-3 '!$AH:$AM</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'Sch-5'!$K:$R</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'Sch-1'!$A$17:$AY$17</definedName>
    <definedName name="Z_B79CB868_E256_4BC8_93B8_32C16DA3E61B_.wvu.FilterData" localSheetId="5" hidden="1">'Sch-1 dis'!$A$16:$B$21</definedName>
    <definedName name="Z_B79CB868_E256_4BC8_93B8_32C16DA3E61B_.wvu.FilterData" localSheetId="6" hidden="1">'Sch-2'!$E$21:$H$223</definedName>
    <definedName name="Z_B79CB868_E256_4BC8_93B8_32C16DA3E61B_.wvu.FilterData" localSheetId="7" hidden="1">'Sch-2 Dis'!$A$15:$F$56</definedName>
    <definedName name="Z_B79CB868_E256_4BC8_93B8_32C16DA3E61B_.wvu.FilterData" localSheetId="8" hidden="1">'Sch-3 '!$A$20:$AY$173</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'Sch-1'!$A$1:$M$229</definedName>
    <definedName name="Z_B79CB868_E256_4BC8_93B8_32C16DA3E61B_.wvu.PrintArea" localSheetId="5" hidden="1">'Sch-1 dis'!$A$1:$G$84</definedName>
    <definedName name="Z_B79CB868_E256_4BC8_93B8_32C16DA3E61B_.wvu.PrintArea" localSheetId="6" hidden="1">'Sch-2'!$A$1:$H$232</definedName>
    <definedName name="Z_B79CB868_E256_4BC8_93B8_32C16DA3E61B_.wvu.PrintArea" localSheetId="7" hidden="1">'Sch-2 Dis'!$A$1:$F$62</definedName>
    <definedName name="Z_B79CB868_E256_4BC8_93B8_32C16DA3E61B_.wvu.PrintArea" localSheetId="8" hidden="1">'Sch-3 '!$A$1:$N$181</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'Sch-5'!$A$1:$G$29</definedName>
    <definedName name="Z_B79CB868_E256_4BC8_93B8_32C16DA3E61B_.wvu.PrintArea" localSheetId="13" hidden="1">'Sch-5 Dis'!$A$1:$E$29</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'Sch-2'!$18:$20</definedName>
    <definedName name="Z_B79CB868_E256_4BC8_93B8_32C16DA3E61B_.wvu.Rows" localSheetId="8" hidden="1">'Sch-3 '!$18:$18,'Sch-3 '!$176:$176</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'Sch-1'!$R:$U</definedName>
    <definedName name="Z_B835C05C_B615_4DCB_982D_4519616B3CD8_.wvu.Cols" localSheetId="6" hidden="1">'Sch-2'!$I:$R</definedName>
    <definedName name="Z_B835C05C_B615_4DCB_982D_4519616B3CD8_.wvu.Cols" localSheetId="7" hidden="1">'Sch-2 Dis'!$K:$Q</definedName>
    <definedName name="Z_B835C05C_B615_4DCB_982D_4519616B3CD8_.wvu.Cols" localSheetId="8" hidden="1">'Sch-3 '!$P:$AB,'Sch-3 '!$AH:$AM</definedName>
    <definedName name="Z_B835C05C_B615_4DCB_982D_4519616B3CD8_.wvu.Cols" localSheetId="9" hidden="1">'Sch-3 Dis'!$AA:$AF</definedName>
    <definedName name="Z_B835C05C_B615_4DCB_982D_4519616B3CD8_.wvu.Cols" localSheetId="12" hidden="1">'Sch-5'!$K:$R</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'Sch-1'!$A$21:$AY$221</definedName>
    <definedName name="Z_B835C05C_B615_4DCB_982D_4519616B3CD8_.wvu.FilterData" localSheetId="5" hidden="1">'Sch-1 dis'!$A$16:$B$21</definedName>
    <definedName name="Z_B835C05C_B615_4DCB_982D_4519616B3CD8_.wvu.FilterData" localSheetId="6" hidden="1">'Sch-2'!$E$21:$H$223</definedName>
    <definedName name="Z_B835C05C_B615_4DCB_982D_4519616B3CD8_.wvu.FilterData" localSheetId="7" hidden="1">'Sch-2 Dis'!$A$15:$F$56</definedName>
    <definedName name="Z_B835C05C_B615_4DCB_982D_4519616B3CD8_.wvu.FilterData" localSheetId="8" hidden="1">'Sch-3 '!$A$20:$AY$175</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'Sch-1'!$A$1:$N$229</definedName>
    <definedName name="Z_B835C05C_B615_4DCB_982D_4519616B3CD8_.wvu.PrintArea" localSheetId="5" hidden="1">'Sch-1 dis'!$A$1:$G$84</definedName>
    <definedName name="Z_B835C05C_B615_4DCB_982D_4519616B3CD8_.wvu.PrintArea" localSheetId="6" hidden="1">'Sch-2'!$A$1:$H$230</definedName>
    <definedName name="Z_B835C05C_B615_4DCB_982D_4519616B3CD8_.wvu.PrintArea" localSheetId="7" hidden="1">'Sch-2 Dis'!$A$1:$F$62</definedName>
    <definedName name="Z_B835C05C_B615_4DCB_982D_4519616B3CD8_.wvu.PrintArea" localSheetId="8" hidden="1">'Sch-3 '!$A$1:$M$181</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'Sch-5'!$A$1:$G$29</definedName>
    <definedName name="Z_B835C05C_B615_4DCB_982D_4519616B3CD8_.wvu.PrintArea" localSheetId="13" hidden="1">'Sch-5 Dis'!$A$1:$E$29</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'Sch-1'!$AC:$AL</definedName>
    <definedName name="Z_BB6473B7_092C_417E_97E7_ED0705AE17A0_.wvu.Cols" localSheetId="7" hidden="1">'Sch-2 Dis'!$K:$Q</definedName>
    <definedName name="Z_BB6473B7_092C_417E_97E7_ED0705AE17A0_.wvu.Cols" localSheetId="8" hidden="1">'Sch-3 '!$O:$Q,'Sch-3 '!$AH:$AM</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'Sch-5'!$K:$R</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'Sch-1'!$A$21:$AY$21</definedName>
    <definedName name="Z_BB6473B7_092C_417E_97E7_ED0705AE17A0_.wvu.FilterData" localSheetId="5" hidden="1">'Sch-1 dis'!$A$16:$B$21</definedName>
    <definedName name="Z_BB6473B7_092C_417E_97E7_ED0705AE17A0_.wvu.FilterData" localSheetId="6" hidden="1">'Sch-2'!$E$21:$H$223</definedName>
    <definedName name="Z_BB6473B7_092C_417E_97E7_ED0705AE17A0_.wvu.FilterData" localSheetId="7" hidden="1">'Sch-2 Dis'!$A$15:$F$56</definedName>
    <definedName name="Z_BB6473B7_092C_417E_97E7_ED0705AE17A0_.wvu.FilterData" localSheetId="8" hidden="1">'Sch-3 '!$A$20:$AY$173</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'Sch-1'!$A$1:$N$229</definedName>
    <definedName name="Z_BB6473B7_092C_417E_97E7_ED0705AE17A0_.wvu.PrintArea" localSheetId="5" hidden="1">'Sch-1 dis'!$A$1:$G$84</definedName>
    <definedName name="Z_BB6473B7_092C_417E_97E7_ED0705AE17A0_.wvu.PrintArea" localSheetId="6" hidden="1">'Sch-2'!$A$1:$H$232</definedName>
    <definedName name="Z_BB6473B7_092C_417E_97E7_ED0705AE17A0_.wvu.PrintArea" localSheetId="7" hidden="1">'Sch-2 Dis'!$A$1:$F$62</definedName>
    <definedName name="Z_BB6473B7_092C_417E_97E7_ED0705AE17A0_.wvu.PrintArea" localSheetId="8" hidden="1">'Sch-3 '!$A$1:$N$181</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'Sch-5'!$A$1:$G$29</definedName>
    <definedName name="Z_BB6473B7_092C_417E_97E7_ED0705AE17A0_.wvu.PrintArea" localSheetId="13" hidden="1">'Sch-5 Dis'!$A$1:$E$29</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'Sch-1'!$18:$19,'Sch-1'!$222:$222</definedName>
    <definedName name="Z_BB6473B7_092C_417E_97E7_ED0705AE17A0_.wvu.Rows" localSheetId="6" hidden="1">'Sch-2'!$18:$20</definedName>
    <definedName name="Z_BB6473B7_092C_417E_97E7_ED0705AE17A0_.wvu.Rows" localSheetId="8" hidden="1">'Sch-3 '!$18:$18,'Sch-3 '!$176:$176</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'Sch-1'!$S:$V</definedName>
    <definedName name="Z_C431BC99_7569_44AB_83F6_AB73BDED3783_.wvu.Cols" localSheetId="6" hidden="1">'Sch-2'!$I:$R</definedName>
    <definedName name="Z_C431BC99_7569_44AB_83F6_AB73BDED3783_.wvu.Cols" localSheetId="7" hidden="1">'Sch-2 Dis'!$K:$Q</definedName>
    <definedName name="Z_C431BC99_7569_44AB_83F6_AB73BDED3783_.wvu.Cols" localSheetId="8" hidden="1">'Sch-3 '!$P:$AB,'Sch-3 '!$AH:$AM</definedName>
    <definedName name="Z_C431BC99_7569_44AB_83F6_AB73BDED3783_.wvu.Cols" localSheetId="9" hidden="1">'Sch-3 Dis'!$AA:$AF</definedName>
    <definedName name="Z_C431BC99_7569_44AB_83F6_AB73BDED3783_.wvu.Cols" localSheetId="12" hidden="1">'Sch-5'!$K:$R</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'Sch-1'!$A$21:$AY$221</definedName>
    <definedName name="Z_C431BC99_7569_44AB_83F6_AB73BDED3783_.wvu.FilterData" localSheetId="5" hidden="1">'Sch-1 dis'!$A$16:$B$21</definedName>
    <definedName name="Z_C431BC99_7569_44AB_83F6_AB73BDED3783_.wvu.FilterData" localSheetId="6" hidden="1">'Sch-2'!$E$21:$H$223</definedName>
    <definedName name="Z_C431BC99_7569_44AB_83F6_AB73BDED3783_.wvu.FilterData" localSheetId="7" hidden="1">'Sch-2 Dis'!$A$15:$F$56</definedName>
    <definedName name="Z_C431BC99_7569_44AB_83F6_AB73BDED3783_.wvu.FilterData" localSheetId="8" hidden="1">'Sch-3 '!$A$20:$AY$175</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'Sch-1'!$A$1:$N$229</definedName>
    <definedName name="Z_C431BC99_7569_44AB_83F6_AB73BDED3783_.wvu.PrintArea" localSheetId="5" hidden="1">'Sch-1 dis'!$A$1:$G$84</definedName>
    <definedName name="Z_C431BC99_7569_44AB_83F6_AB73BDED3783_.wvu.PrintArea" localSheetId="6" hidden="1">'Sch-2'!$A$1:$H$230</definedName>
    <definedName name="Z_C431BC99_7569_44AB_83F6_AB73BDED3783_.wvu.PrintArea" localSheetId="7" hidden="1">'Sch-2 Dis'!$A$1:$F$62</definedName>
    <definedName name="Z_C431BC99_7569_44AB_83F6_AB73BDED3783_.wvu.PrintArea" localSheetId="8" hidden="1">'Sch-3 '!$A$1:$M$181</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'Sch-5'!$A$1:$G$29</definedName>
    <definedName name="Z_C431BC99_7569_44AB_83F6_AB73BDED3783_.wvu.PrintArea" localSheetId="13" hidden="1">'Sch-5 Dis'!$A$1:$E$29</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'Sch-1'!$N:$Q,'Sch-1'!$AC:$AL</definedName>
    <definedName name="Z_CB55CDDD_15EC_4265_9148_3411BBB26D54_.wvu.Cols" localSheetId="7" hidden="1">'Sch-2 Dis'!$K:$Q</definedName>
    <definedName name="Z_CB55CDDD_15EC_4265_9148_3411BBB26D54_.wvu.Cols" localSheetId="8" hidden="1">'Sch-3 '!$N:$R,'Sch-3 '!$AH:$AM</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'Sch-5'!$K:$R</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'Sch-1'!$A$21:$AX$222</definedName>
    <definedName name="Z_CB55CDDD_15EC_4265_9148_3411BBB26D54_.wvu.FilterData" localSheetId="5" hidden="1">'Sch-1 dis'!$A$16:$B$21</definedName>
    <definedName name="Z_CB55CDDD_15EC_4265_9148_3411BBB26D54_.wvu.FilterData" localSheetId="6" hidden="1">'Sch-2'!$E$21:$H$223</definedName>
    <definedName name="Z_CB55CDDD_15EC_4265_9148_3411BBB26D54_.wvu.FilterData" localSheetId="7" hidden="1">'Sch-2 Dis'!$A$15:$F$56</definedName>
    <definedName name="Z_CB55CDDD_15EC_4265_9148_3411BBB26D54_.wvu.FilterData" localSheetId="8" hidden="1">'Sch-3 '!$A$20:$AY$173</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'Sch-1'!$A$1:$M$229</definedName>
    <definedName name="Z_CB55CDDD_15EC_4265_9148_3411BBB26D54_.wvu.PrintArea" localSheetId="5" hidden="1">'Sch-1 dis'!$A$1:$G$84</definedName>
    <definedName name="Z_CB55CDDD_15EC_4265_9148_3411BBB26D54_.wvu.PrintArea" localSheetId="6" hidden="1">'Sch-2'!$A$1:$H$232</definedName>
    <definedName name="Z_CB55CDDD_15EC_4265_9148_3411BBB26D54_.wvu.PrintArea" localSheetId="7" hidden="1">'Sch-2 Dis'!$A$1:$F$62</definedName>
    <definedName name="Z_CB55CDDD_15EC_4265_9148_3411BBB26D54_.wvu.PrintArea" localSheetId="8" hidden="1">'Sch-3 '!$A$1:$N$181</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'Sch-5'!$A$1:$G$29</definedName>
    <definedName name="Z_CB55CDDD_15EC_4265_9148_3411BBB26D54_.wvu.PrintArea" localSheetId="13" hidden="1">'Sch-5 Dis'!$A$1:$E$29</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'Sch-2'!$18:$20</definedName>
    <definedName name="Z_CB55CDDD_15EC_4265_9148_3411BBB26D54_.wvu.Rows" localSheetId="8" hidden="1">'Sch-3 '!$18:$18,'Sch-3 '!$176:$176</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'Sch-2'!$K:$P</definedName>
    <definedName name="Z_D0757F9E_DF41_4B40_A5E5_F4F8FDD8D61D_.wvu.Cols" localSheetId="7" hidden="1">'Sch-2 Dis'!$K:$Q</definedName>
    <definedName name="Z_D0757F9E_DF41_4B40_A5E5_F4F8FDD8D61D_.wvu.Cols" localSheetId="8" hidden="1">'Sch-3 '!$P:$AB,'Sch-3 '!$AH:$AM</definedName>
    <definedName name="Z_D0757F9E_DF41_4B40_A5E5_F4F8FDD8D61D_.wvu.Cols" localSheetId="9" hidden="1">'Sch-3 Dis'!$AA:$AF</definedName>
    <definedName name="Z_D0757F9E_DF41_4B40_A5E5_F4F8FDD8D61D_.wvu.Cols" localSheetId="12" hidden="1">'Sch-5'!$K:$R</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'Sch-1'!$A$18:$N$218</definedName>
    <definedName name="Z_D0757F9E_DF41_4B40_A5E5_F4F8FDD8D61D_.wvu.FilterData" localSheetId="5" hidden="1">'Sch-1 dis'!$A$16:$B$21</definedName>
    <definedName name="Z_D0757F9E_DF41_4B40_A5E5_F4F8FDD8D61D_.wvu.FilterData" localSheetId="6" hidden="1">'Sch-2'!$E$21:$H$223</definedName>
    <definedName name="Z_D0757F9E_DF41_4B40_A5E5_F4F8FDD8D61D_.wvu.FilterData" localSheetId="7" hidden="1">'Sch-2 Dis'!$A$15:$F$56</definedName>
    <definedName name="Z_D0757F9E_DF41_4B40_A5E5_F4F8FDD8D61D_.wvu.FilterData" localSheetId="8" hidden="1">'Sch-3 '!$A$19:$M$175</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'Sch-1'!$A$1:$N$229</definedName>
    <definedName name="Z_D0757F9E_DF41_4B40_A5E5_F4F8FDD8D61D_.wvu.PrintArea" localSheetId="5" hidden="1">'Sch-1 dis'!$A$1:$G$84</definedName>
    <definedName name="Z_D0757F9E_DF41_4B40_A5E5_F4F8FDD8D61D_.wvu.PrintArea" localSheetId="6" hidden="1">'Sch-2'!$A$1:$H$230</definedName>
    <definedName name="Z_D0757F9E_DF41_4B40_A5E5_F4F8FDD8D61D_.wvu.PrintArea" localSheetId="7" hidden="1">'Sch-2 Dis'!$A$1:$F$62</definedName>
    <definedName name="Z_D0757F9E_DF41_4B40_A5E5_F4F8FDD8D61D_.wvu.PrintArea" localSheetId="8" hidden="1">'Sch-3 '!$A$1:$M$181</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'Sch-5'!$A$1:$G$29</definedName>
    <definedName name="Z_D0757F9E_DF41_4B40_A5E5_F4F8FDD8D61D_.wvu.PrintArea" localSheetId="13" hidden="1">'Sch-5 Dis'!$A$1:$E$29</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'Sch-1'!$O:$AY</definedName>
    <definedName name="Z_D53177B2_31EC_4222_B97A_A37DCFD9E45B_.wvu.Cols" localSheetId="6" hidden="1">'Sch-2'!$K:$P</definedName>
    <definedName name="Z_D53177B2_31EC_4222_B97A_A37DCFD9E45B_.wvu.Cols" localSheetId="7" hidden="1">'Sch-2 Dis'!$K:$Q</definedName>
    <definedName name="Z_D53177B2_31EC_4222_B97A_A37DCFD9E45B_.wvu.Cols" localSheetId="8" hidden="1">'Sch-3 '!$P:$AB,'Sch-3 '!$AH:$AM</definedName>
    <definedName name="Z_D53177B2_31EC_4222_B97A_A37DCFD9E45B_.wvu.Cols" localSheetId="9" hidden="1">'Sch-3 Dis'!$AA:$AF</definedName>
    <definedName name="Z_D53177B2_31EC_4222_B97A_A37DCFD9E45B_.wvu.Cols" localSheetId="12" hidden="1">'Sch-5'!$K:$R</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'Sch-1'!$A$18:$N$218</definedName>
    <definedName name="Z_D53177B2_31EC_4222_B97A_A37DCFD9E45B_.wvu.FilterData" localSheetId="5" hidden="1">'Sch-1 dis'!$A$16:$B$21</definedName>
    <definedName name="Z_D53177B2_31EC_4222_B97A_A37DCFD9E45B_.wvu.FilterData" localSheetId="6" hidden="1">'Sch-2'!$E$21:$H$223</definedName>
    <definedName name="Z_D53177B2_31EC_4222_B97A_A37DCFD9E45B_.wvu.FilterData" localSheetId="7" hidden="1">'Sch-2 Dis'!$A$15:$F$56</definedName>
    <definedName name="Z_D53177B2_31EC_4222_B97A_A37DCFD9E45B_.wvu.FilterData" localSheetId="8" hidden="1">'Sch-3 '!$A$19:$M$175</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'Sch-1'!$A$1:$N$229</definedName>
    <definedName name="Z_D53177B2_31EC_4222_B97A_A37DCFD9E45B_.wvu.PrintArea" localSheetId="5" hidden="1">'Sch-1 dis'!$A$1:$G$84</definedName>
    <definedName name="Z_D53177B2_31EC_4222_B97A_A37DCFD9E45B_.wvu.PrintArea" localSheetId="6" hidden="1">'Sch-2'!$A$1:$H$230</definedName>
    <definedName name="Z_D53177B2_31EC_4222_B97A_A37DCFD9E45B_.wvu.PrintArea" localSheetId="7" hidden="1">'Sch-2 Dis'!$A$1:$F$62</definedName>
    <definedName name="Z_D53177B2_31EC_4222_B97A_A37DCFD9E45B_.wvu.PrintArea" localSheetId="8" hidden="1">'Sch-3 '!$A$1:$M$181</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'Sch-5'!$A$1:$G$29</definedName>
    <definedName name="Z_D53177B2_31EC_4222_B97A_A37DCFD9E45B_.wvu.PrintArea" localSheetId="13" hidden="1">'Sch-5 Dis'!$A$1:$E$29</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'Sch-1'!$N:$Q,'Sch-1'!$AC:$AL</definedName>
    <definedName name="Z_D5F8AD2D_F014_4A7B_9CE7_589273BD9F11_.wvu.Cols" localSheetId="7" hidden="1">'Sch-2 Dis'!$K:$Q</definedName>
    <definedName name="Z_D5F8AD2D_F014_4A7B_9CE7_589273BD9F11_.wvu.Cols" localSheetId="8" hidden="1">'Sch-3 '!$O:$P,'Sch-3 '!$AH:$AM</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'Sch-5'!$K:$R</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'Sch-1'!$A$17:$AY$17</definedName>
    <definedName name="Z_D5F8AD2D_F014_4A7B_9CE7_589273BD9F11_.wvu.FilterData" localSheetId="5" hidden="1">'Sch-1 dis'!$A$16:$B$21</definedName>
    <definedName name="Z_D5F8AD2D_F014_4A7B_9CE7_589273BD9F11_.wvu.FilterData" localSheetId="6" hidden="1">'Sch-2'!$E$21:$H$223</definedName>
    <definedName name="Z_D5F8AD2D_F014_4A7B_9CE7_589273BD9F11_.wvu.FilterData" localSheetId="7" hidden="1">'Sch-2 Dis'!$A$15:$F$56</definedName>
    <definedName name="Z_D5F8AD2D_F014_4A7B_9CE7_589273BD9F11_.wvu.FilterData" localSheetId="8" hidden="1">'Sch-3 '!$A$20:$AY$173</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'Sch-1'!$A$1:$M$229</definedName>
    <definedName name="Z_D5F8AD2D_F014_4A7B_9CE7_589273BD9F11_.wvu.PrintArea" localSheetId="5" hidden="1">'Sch-1 dis'!$A$1:$G$84</definedName>
    <definedName name="Z_D5F8AD2D_F014_4A7B_9CE7_589273BD9F11_.wvu.PrintArea" localSheetId="6" hidden="1">'Sch-2'!$A$1:$H$232</definedName>
    <definedName name="Z_D5F8AD2D_F014_4A7B_9CE7_589273BD9F11_.wvu.PrintArea" localSheetId="7" hidden="1">'Sch-2 Dis'!$A$1:$F$62</definedName>
    <definedName name="Z_D5F8AD2D_F014_4A7B_9CE7_589273BD9F11_.wvu.PrintArea" localSheetId="8" hidden="1">'Sch-3 '!$A$1:$N$181</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'Sch-5'!$A$1:$G$29</definedName>
    <definedName name="Z_D5F8AD2D_F014_4A7B_9CE7_589273BD9F11_.wvu.PrintArea" localSheetId="13" hidden="1">'Sch-5 Dis'!$A$1:$E$29</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'Sch-2'!$18:$20</definedName>
    <definedName name="Z_D5F8AD2D_F014_4A7B_9CE7_589273BD9F11_.wvu.Rows" localSheetId="8" hidden="1">'Sch-3 '!$18:$18,'Sch-3 '!$176:$176</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'Sch-1'!$O:$AY</definedName>
    <definedName name="Z_E97134B6_5E8D_4951_8DA0_73D065532361_.wvu.Cols" localSheetId="6" hidden="1">'Sch-2'!$K:$P</definedName>
    <definedName name="Z_E97134B6_5E8D_4951_8DA0_73D065532361_.wvu.Cols" localSheetId="7" hidden="1">'Sch-2 Dis'!$K:$Q</definedName>
    <definedName name="Z_E97134B6_5E8D_4951_8DA0_73D065532361_.wvu.Cols" localSheetId="8" hidden="1">'Sch-3 '!$P:$AB,'Sch-3 '!$AH:$AM</definedName>
    <definedName name="Z_E97134B6_5E8D_4951_8DA0_73D065532361_.wvu.Cols" localSheetId="9" hidden="1">'Sch-3 Dis'!$AA:$AF</definedName>
    <definedName name="Z_E97134B6_5E8D_4951_8DA0_73D065532361_.wvu.Cols" localSheetId="12" hidden="1">'Sch-5'!$K:$R</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'Sch-1'!$A$18:$N$218</definedName>
    <definedName name="Z_E97134B6_5E8D_4951_8DA0_73D065532361_.wvu.FilterData" localSheetId="5" hidden="1">'Sch-1 dis'!$A$16:$B$21</definedName>
    <definedName name="Z_E97134B6_5E8D_4951_8DA0_73D065532361_.wvu.FilterData" localSheetId="6" hidden="1">'Sch-2'!$E$21:$H$223</definedName>
    <definedName name="Z_E97134B6_5E8D_4951_8DA0_73D065532361_.wvu.FilterData" localSheetId="7" hidden="1">'Sch-2 Dis'!$A$15:$F$56</definedName>
    <definedName name="Z_E97134B6_5E8D_4951_8DA0_73D065532361_.wvu.FilterData" localSheetId="8" hidden="1">'Sch-3 '!$A$19:$M$175</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'Sch-1'!$A$1:$N$229</definedName>
    <definedName name="Z_E97134B6_5E8D_4951_8DA0_73D065532361_.wvu.PrintArea" localSheetId="5" hidden="1">'Sch-1 dis'!$A$1:$G$84</definedName>
    <definedName name="Z_E97134B6_5E8D_4951_8DA0_73D065532361_.wvu.PrintArea" localSheetId="6" hidden="1">'Sch-2'!$A$1:$H$230</definedName>
    <definedName name="Z_E97134B6_5E8D_4951_8DA0_73D065532361_.wvu.PrintArea" localSheetId="7" hidden="1">'Sch-2 Dis'!$A$1:$F$62</definedName>
    <definedName name="Z_E97134B6_5E8D_4951_8DA0_73D065532361_.wvu.PrintArea" localSheetId="8" hidden="1">'Sch-3 '!$A$1:$M$181</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'Sch-5'!$A$1:$G$29</definedName>
    <definedName name="Z_E97134B6_5E8D_4951_8DA0_73D065532361_.wvu.PrintArea" localSheetId="13" hidden="1">'Sch-5 Dis'!$A$1:$E$29</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'Sch-1'!$R:$AU</definedName>
    <definedName name="Z_E9F4E142_7D26_464D_BECA_4F3806DB1FE1_.wvu.Cols" localSheetId="6" hidden="1">'Sch-2'!$K:$P</definedName>
    <definedName name="Z_E9F4E142_7D26_464D_BECA_4F3806DB1FE1_.wvu.Cols" localSheetId="7" hidden="1">'Sch-2 Dis'!$K:$Q</definedName>
    <definedName name="Z_E9F4E142_7D26_464D_BECA_4F3806DB1FE1_.wvu.Cols" localSheetId="8" hidden="1">'Sch-3 '!$P:$AB,'Sch-3 '!$AH:$AM</definedName>
    <definedName name="Z_E9F4E142_7D26_464D_BECA_4F3806DB1FE1_.wvu.Cols" localSheetId="9" hidden="1">'Sch-3 Dis'!$AA:$AF</definedName>
    <definedName name="Z_E9F4E142_7D26_464D_BECA_4F3806DB1FE1_.wvu.Cols" localSheetId="12" hidden="1">'Sch-5'!$K:$R</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'Sch-1'!$A$18:$N$218</definedName>
    <definedName name="Z_E9F4E142_7D26_464D_BECA_4F3806DB1FE1_.wvu.FilterData" localSheetId="5" hidden="1">'Sch-1 dis'!$A$16:$B$21</definedName>
    <definedName name="Z_E9F4E142_7D26_464D_BECA_4F3806DB1FE1_.wvu.FilterData" localSheetId="6" hidden="1">'Sch-2'!$E$21:$H$223</definedName>
    <definedName name="Z_E9F4E142_7D26_464D_BECA_4F3806DB1FE1_.wvu.FilterData" localSheetId="7" hidden="1">'Sch-2 Dis'!$A$15:$F$56</definedName>
    <definedName name="Z_E9F4E142_7D26_464D_BECA_4F3806DB1FE1_.wvu.FilterData" localSheetId="8" hidden="1">'Sch-3 '!$A$19:$M$175</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'Sch-1'!$A$1:$N$229</definedName>
    <definedName name="Z_E9F4E142_7D26_464D_BECA_4F3806DB1FE1_.wvu.PrintArea" localSheetId="5" hidden="1">'Sch-1 dis'!$A$1:$G$84</definedName>
    <definedName name="Z_E9F4E142_7D26_464D_BECA_4F3806DB1FE1_.wvu.PrintArea" localSheetId="6" hidden="1">'Sch-2'!$A$1:$H$230</definedName>
    <definedName name="Z_E9F4E142_7D26_464D_BECA_4F3806DB1FE1_.wvu.PrintArea" localSheetId="7" hidden="1">'Sch-2 Dis'!$A$1:$F$62</definedName>
    <definedName name="Z_E9F4E142_7D26_464D_BECA_4F3806DB1FE1_.wvu.PrintArea" localSheetId="8" hidden="1">'Sch-3 '!$A$1:$M$181</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'Sch-5'!$A$1:$G$29</definedName>
    <definedName name="Z_E9F4E142_7D26_464D_BECA_4F3806DB1FE1_.wvu.PrintArea" localSheetId="13" hidden="1">'Sch-5 Dis'!$A$1:$E$29</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'Sch-1'!$R:$AU</definedName>
    <definedName name="Z_ECE9294F_C910_4036_88BC_B1F2176FB06B_.wvu.Cols" localSheetId="6" hidden="1">'Sch-2'!$K:$P</definedName>
    <definedName name="Z_ECE9294F_C910_4036_88BC_B1F2176FB06B_.wvu.Cols" localSheetId="7" hidden="1">'Sch-2 Dis'!$K:$Q</definedName>
    <definedName name="Z_ECE9294F_C910_4036_88BC_B1F2176FB06B_.wvu.Cols" localSheetId="8" hidden="1">'Sch-3 '!$P:$AB,'Sch-3 '!$AH:$AM</definedName>
    <definedName name="Z_ECE9294F_C910_4036_88BC_B1F2176FB06B_.wvu.Cols" localSheetId="9" hidden="1">'Sch-3 Dis'!$AA:$AF</definedName>
    <definedName name="Z_ECE9294F_C910_4036_88BC_B1F2176FB06B_.wvu.Cols" localSheetId="12" hidden="1">'Sch-5'!$K:$R</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'Sch-1'!$A$18:$N$218</definedName>
    <definedName name="Z_ECE9294F_C910_4036_88BC_B1F2176FB06B_.wvu.FilterData" localSheetId="5" hidden="1">'Sch-1 dis'!$A$16:$B$21</definedName>
    <definedName name="Z_ECE9294F_C910_4036_88BC_B1F2176FB06B_.wvu.FilterData" localSheetId="6" hidden="1">'Sch-2'!$E$21:$H$223</definedName>
    <definedName name="Z_ECE9294F_C910_4036_88BC_B1F2176FB06B_.wvu.FilterData" localSheetId="7" hidden="1">'Sch-2 Dis'!$A$15:$F$56</definedName>
    <definedName name="Z_ECE9294F_C910_4036_88BC_B1F2176FB06B_.wvu.FilterData" localSheetId="8" hidden="1">'Sch-3 '!$A$19:$M$175</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'Sch-1'!$A$1:$N$229</definedName>
    <definedName name="Z_ECE9294F_C910_4036_88BC_B1F2176FB06B_.wvu.PrintArea" localSheetId="5" hidden="1">'Sch-1 dis'!$A$1:$G$84</definedName>
    <definedName name="Z_ECE9294F_C910_4036_88BC_B1F2176FB06B_.wvu.PrintArea" localSheetId="6" hidden="1">'Sch-2'!$A$1:$H$230</definedName>
    <definedName name="Z_ECE9294F_C910_4036_88BC_B1F2176FB06B_.wvu.PrintArea" localSheetId="7" hidden="1">'Sch-2 Dis'!$A$1:$F$62</definedName>
    <definedName name="Z_ECE9294F_C910_4036_88BC_B1F2176FB06B_.wvu.PrintArea" localSheetId="8" hidden="1">'Sch-3 '!$A$1:$M$181</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'Sch-5'!$A$1:$G$29</definedName>
    <definedName name="Z_ECE9294F_C910_4036_88BC_B1F2176FB06B_.wvu.PrintArea" localSheetId="13" hidden="1">'Sch-5 Dis'!$A$1:$E$29</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'Sch-2'!$K:$P</definedName>
    <definedName name="Z_EE46BCD1_F715_4FA9_A5FC_1B125AD601E0_.wvu.Cols" localSheetId="7" hidden="1">'Sch-2 Dis'!$K:$Q</definedName>
    <definedName name="Z_EE46BCD1_F715_4FA9_A5FC_1B125AD601E0_.wvu.Cols" localSheetId="8" hidden="1">'Sch-3 '!$P:$AB,'Sch-3 '!$AH:$AM</definedName>
    <definedName name="Z_EE46BCD1_F715_4FA9_A5FC_1B125AD601E0_.wvu.Cols" localSheetId="9" hidden="1">'Sch-3 Dis'!$AA:$AF</definedName>
    <definedName name="Z_EE46BCD1_F715_4FA9_A5FC_1B125AD601E0_.wvu.Cols" localSheetId="12" hidden="1">'Sch-5'!$K:$R</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'Sch-1'!$A$18:$N$218</definedName>
    <definedName name="Z_EE46BCD1_F715_4FA9_A5FC_1B125AD601E0_.wvu.FilterData" localSheetId="5" hidden="1">'Sch-1 dis'!$A$16:$B$21</definedName>
    <definedName name="Z_EE46BCD1_F715_4FA9_A5FC_1B125AD601E0_.wvu.FilterData" localSheetId="6" hidden="1">'Sch-2'!$E$21:$H$223</definedName>
    <definedName name="Z_EE46BCD1_F715_4FA9_A5FC_1B125AD601E0_.wvu.FilterData" localSheetId="7" hidden="1">'Sch-2 Dis'!$A$15:$F$56</definedName>
    <definedName name="Z_EE46BCD1_F715_4FA9_A5FC_1B125AD601E0_.wvu.FilterData" localSheetId="8" hidden="1">'Sch-3 '!$A$19:$M$175</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'Sch-1'!$A$1:$N$229</definedName>
    <definedName name="Z_EE46BCD1_F715_4FA9_A5FC_1B125AD601E0_.wvu.PrintArea" localSheetId="5" hidden="1">'Sch-1 dis'!$A$1:$G$84</definedName>
    <definedName name="Z_EE46BCD1_F715_4FA9_A5FC_1B125AD601E0_.wvu.PrintArea" localSheetId="6" hidden="1">'Sch-2'!$A$1:$H$230</definedName>
    <definedName name="Z_EE46BCD1_F715_4FA9_A5FC_1B125AD601E0_.wvu.PrintArea" localSheetId="7" hidden="1">'Sch-2 Dis'!$A$1:$F$62</definedName>
    <definedName name="Z_EE46BCD1_F715_4FA9_A5FC_1B125AD601E0_.wvu.PrintArea" localSheetId="8" hidden="1">'Sch-3 '!$A$1:$M$181</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'Sch-5'!$A$1:$G$29</definedName>
    <definedName name="Z_EE46BCD1_F715_4FA9_A5FC_1B125AD601E0_.wvu.PrintArea" localSheetId="13" hidden="1">'Sch-5 Dis'!$A$1:$E$29</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19" l="1"/>
  <c r="A8" i="19"/>
  <c r="A9" i="19"/>
  <c r="A10" i="19"/>
  <c r="A6" i="19"/>
  <c r="K7" i="17"/>
  <c r="L228" i="5"/>
  <c r="D33" i="15" s="1" a="1"/>
  <c r="D33" i="15" s="1"/>
  <c r="L227" i="5"/>
  <c r="C228" i="5"/>
  <c r="B47" i="23" s="1"/>
  <c r="C227" i="5"/>
  <c r="B228" i="7" s="1"/>
  <c r="P26" i="11" l="1"/>
  <c r="D32" i="15" a="1"/>
  <c r="D32" i="15" s="1"/>
  <c r="B27" i="11"/>
  <c r="B33" i="15"/>
  <c r="L180" i="9"/>
  <c r="P27" i="11"/>
  <c r="D33" i="16" a="1"/>
  <c r="D33" i="16" s="1"/>
  <c r="K23" i="17"/>
  <c r="F27" i="13" a="1"/>
  <c r="F27" i="13" s="1"/>
  <c r="B28" i="13"/>
  <c r="B33" i="16"/>
  <c r="B23" i="17"/>
  <c r="B229" i="7"/>
  <c r="C180" i="9"/>
  <c r="C42" i="19"/>
  <c r="C179" i="9"/>
  <c r="B32" i="16"/>
  <c r="B26" i="11"/>
  <c r="B22" i="17"/>
  <c r="C41" i="19"/>
  <c r="B6" i="23"/>
  <c r="B32" i="15"/>
  <c r="B46" i="23"/>
  <c r="B27" i="13"/>
  <c r="F28" i="13" a="1"/>
  <c r="F28" i="13" s="1"/>
  <c r="F42" i="19"/>
  <c r="H229" i="7" a="1"/>
  <c r="H229" i="7" s="1"/>
  <c r="H228" i="7" a="1"/>
  <c r="H228" i="7" s="1"/>
  <c r="K22" i="17"/>
  <c r="G39" i="19"/>
  <c r="L179" i="9"/>
  <c r="F41" i="19"/>
  <c r="D32" i="16" a="1"/>
  <c r="D32" i="16" s="1"/>
  <c r="C9" i="5" l="1"/>
  <c r="C10" i="5"/>
  <c r="C11" i="5"/>
  <c r="C8" i="5"/>
  <c r="M24" i="9"/>
  <c r="M26" i="9"/>
  <c r="O26" i="9" s="1"/>
  <c r="P26" i="9" s="1"/>
  <c r="N26" i="9" s="1"/>
  <c r="M27" i="9"/>
  <c r="O27" i="9" s="1"/>
  <c r="P27" i="9" s="1"/>
  <c r="N27" i="9" s="1"/>
  <c r="M28" i="9"/>
  <c r="O28" i="9" s="1"/>
  <c r="P28" i="9" s="1"/>
  <c r="N28" i="9" s="1"/>
  <c r="M29" i="9"/>
  <c r="O29" i="9" s="1"/>
  <c r="P29" i="9" s="1"/>
  <c r="N29" i="9" s="1"/>
  <c r="M30" i="9"/>
  <c r="O30" i="9" s="1"/>
  <c r="P30" i="9" s="1"/>
  <c r="N30" i="9" s="1"/>
  <c r="M31" i="9"/>
  <c r="O31" i="9" s="1"/>
  <c r="P31" i="9" s="1"/>
  <c r="N31" i="9" s="1"/>
  <c r="M32" i="9"/>
  <c r="O32" i="9" s="1"/>
  <c r="P32" i="9" s="1"/>
  <c r="N32" i="9" s="1"/>
  <c r="M33" i="9"/>
  <c r="O33" i="9" s="1"/>
  <c r="P33" i="9" s="1"/>
  <c r="N33" i="9" s="1"/>
  <c r="M34" i="9"/>
  <c r="O34" i="9" s="1"/>
  <c r="P34" i="9" s="1"/>
  <c r="N34" i="9" s="1"/>
  <c r="M35" i="9"/>
  <c r="O35" i="9" s="1"/>
  <c r="P35" i="9" s="1"/>
  <c r="N35" i="9" s="1"/>
  <c r="M36" i="9"/>
  <c r="O36" i="9" s="1"/>
  <c r="P36" i="9" s="1"/>
  <c r="N36" i="9" s="1"/>
  <c r="M37" i="9"/>
  <c r="O37" i="9" s="1"/>
  <c r="P37" i="9" s="1"/>
  <c r="N37" i="9" s="1"/>
  <c r="M38" i="9"/>
  <c r="O38" i="9" s="1"/>
  <c r="P38" i="9" s="1"/>
  <c r="N38" i="9" s="1"/>
  <c r="M39" i="9"/>
  <c r="O39" i="9" s="1"/>
  <c r="P39" i="9" s="1"/>
  <c r="N39" i="9" s="1"/>
  <c r="M40" i="9"/>
  <c r="O40" i="9" s="1"/>
  <c r="P40" i="9" s="1"/>
  <c r="N40" i="9" s="1"/>
  <c r="M41" i="9"/>
  <c r="O41" i="9" s="1"/>
  <c r="P41" i="9" s="1"/>
  <c r="N41" i="9" s="1"/>
  <c r="M42" i="9"/>
  <c r="O42" i="9" s="1"/>
  <c r="P42" i="9" s="1"/>
  <c r="N42" i="9" s="1"/>
  <c r="M43" i="9"/>
  <c r="O43" i="9" s="1"/>
  <c r="P43" i="9" s="1"/>
  <c r="N43" i="9" s="1"/>
  <c r="M44" i="9"/>
  <c r="O44" i="9" s="1"/>
  <c r="P44" i="9" s="1"/>
  <c r="N44" i="9" s="1"/>
  <c r="M45" i="9"/>
  <c r="O45" i="9" s="1"/>
  <c r="P45" i="9" s="1"/>
  <c r="N45" i="9" s="1"/>
  <c r="M46" i="9"/>
  <c r="O46" i="9" s="1"/>
  <c r="P46" i="9" s="1"/>
  <c r="N46" i="9" s="1"/>
  <c r="M47" i="9"/>
  <c r="O47" i="9" s="1"/>
  <c r="P47" i="9" s="1"/>
  <c r="N47" i="9" s="1"/>
  <c r="M48" i="9"/>
  <c r="O48" i="9" s="1"/>
  <c r="P48" i="9" s="1"/>
  <c r="N48" i="9" s="1"/>
  <c r="M49" i="9"/>
  <c r="O49" i="9" s="1"/>
  <c r="P49" i="9" s="1"/>
  <c r="N49" i="9" s="1"/>
  <c r="M50" i="9"/>
  <c r="O50" i="9" s="1"/>
  <c r="P50" i="9" s="1"/>
  <c r="N50" i="9" s="1"/>
  <c r="M51" i="9"/>
  <c r="O51" i="9" s="1"/>
  <c r="P51" i="9" s="1"/>
  <c r="N51" i="9" s="1"/>
  <c r="M52" i="9"/>
  <c r="O52" i="9" s="1"/>
  <c r="P52" i="9" s="1"/>
  <c r="N52" i="9" s="1"/>
  <c r="M53" i="9"/>
  <c r="O53" i="9" s="1"/>
  <c r="P53" i="9" s="1"/>
  <c r="N53" i="9" s="1"/>
  <c r="M54" i="9"/>
  <c r="O54" i="9" s="1"/>
  <c r="P54" i="9" s="1"/>
  <c r="N54" i="9" s="1"/>
  <c r="M55" i="9"/>
  <c r="O55" i="9" s="1"/>
  <c r="P55" i="9" s="1"/>
  <c r="N55" i="9" s="1"/>
  <c r="M56" i="9"/>
  <c r="O56" i="9" s="1"/>
  <c r="P56" i="9" s="1"/>
  <c r="N56" i="9" s="1"/>
  <c r="M57" i="9"/>
  <c r="O57" i="9" s="1"/>
  <c r="P57" i="9" s="1"/>
  <c r="N57" i="9" s="1"/>
  <c r="M58" i="9"/>
  <c r="O58" i="9" s="1"/>
  <c r="P58" i="9" s="1"/>
  <c r="N58" i="9" s="1"/>
  <c r="M59" i="9"/>
  <c r="O59" i="9" s="1"/>
  <c r="P59" i="9" s="1"/>
  <c r="N59" i="9" s="1"/>
  <c r="M60" i="9"/>
  <c r="O60" i="9" s="1"/>
  <c r="P60" i="9" s="1"/>
  <c r="N60" i="9" s="1"/>
  <c r="M61" i="9"/>
  <c r="O61" i="9" s="1"/>
  <c r="P61" i="9" s="1"/>
  <c r="N61" i="9" s="1"/>
  <c r="M62" i="9"/>
  <c r="O62" i="9" s="1"/>
  <c r="P62" i="9" s="1"/>
  <c r="N62" i="9" s="1"/>
  <c r="M63" i="9"/>
  <c r="O63" i="9" s="1"/>
  <c r="P63" i="9" s="1"/>
  <c r="N63" i="9" s="1"/>
  <c r="M64" i="9"/>
  <c r="O64" i="9" s="1"/>
  <c r="P64" i="9" s="1"/>
  <c r="N64" i="9" s="1"/>
  <c r="M65" i="9"/>
  <c r="O65" i="9" s="1"/>
  <c r="P65" i="9" s="1"/>
  <c r="N65" i="9" s="1"/>
  <c r="M66" i="9"/>
  <c r="O66" i="9" s="1"/>
  <c r="P66" i="9" s="1"/>
  <c r="N66" i="9" s="1"/>
  <c r="M67" i="9"/>
  <c r="O67" i="9" s="1"/>
  <c r="P67" i="9" s="1"/>
  <c r="N67" i="9" s="1"/>
  <c r="M68" i="9"/>
  <c r="O68" i="9" s="1"/>
  <c r="P68" i="9" s="1"/>
  <c r="N68" i="9" s="1"/>
  <c r="M69" i="9"/>
  <c r="O69" i="9" s="1"/>
  <c r="P69" i="9" s="1"/>
  <c r="N69" i="9" s="1"/>
  <c r="M70" i="9"/>
  <c r="O70" i="9" s="1"/>
  <c r="P70" i="9" s="1"/>
  <c r="N70" i="9" s="1"/>
  <c r="M71" i="9"/>
  <c r="O71" i="9" s="1"/>
  <c r="P71" i="9" s="1"/>
  <c r="N71" i="9" s="1"/>
  <c r="M72" i="9"/>
  <c r="O72" i="9" s="1"/>
  <c r="P72" i="9" s="1"/>
  <c r="N72" i="9" s="1"/>
  <c r="M73" i="9"/>
  <c r="O73" i="9" s="1"/>
  <c r="P73" i="9" s="1"/>
  <c r="N73" i="9" s="1"/>
  <c r="M74" i="9"/>
  <c r="O74" i="9" s="1"/>
  <c r="P74" i="9" s="1"/>
  <c r="N74" i="9" s="1"/>
  <c r="M75" i="9"/>
  <c r="O75" i="9" s="1"/>
  <c r="P75" i="9" s="1"/>
  <c r="N75" i="9" s="1"/>
  <c r="M76" i="9"/>
  <c r="O76" i="9" s="1"/>
  <c r="P76" i="9" s="1"/>
  <c r="N76" i="9" s="1"/>
  <c r="M77" i="9"/>
  <c r="O77" i="9" s="1"/>
  <c r="P77" i="9" s="1"/>
  <c r="N77" i="9" s="1"/>
  <c r="M78" i="9"/>
  <c r="O78" i="9" s="1"/>
  <c r="P78" i="9" s="1"/>
  <c r="N78" i="9" s="1"/>
  <c r="M79" i="9"/>
  <c r="O79" i="9" s="1"/>
  <c r="P79" i="9" s="1"/>
  <c r="N79" i="9" s="1"/>
  <c r="M80" i="9"/>
  <c r="O80" i="9" s="1"/>
  <c r="P80" i="9" s="1"/>
  <c r="N80" i="9" s="1"/>
  <c r="M81" i="9"/>
  <c r="O81" i="9" s="1"/>
  <c r="P81" i="9" s="1"/>
  <c r="N81" i="9" s="1"/>
  <c r="M82" i="9"/>
  <c r="O82" i="9" s="1"/>
  <c r="P82" i="9" s="1"/>
  <c r="N82" i="9" s="1"/>
  <c r="M83" i="9"/>
  <c r="O83" i="9" s="1"/>
  <c r="P83" i="9" s="1"/>
  <c r="N83" i="9" s="1"/>
  <c r="M84" i="9"/>
  <c r="O84" i="9" s="1"/>
  <c r="P84" i="9" s="1"/>
  <c r="N84" i="9" s="1"/>
  <c r="M85" i="9"/>
  <c r="O85" i="9" s="1"/>
  <c r="P85" i="9" s="1"/>
  <c r="N85" i="9" s="1"/>
  <c r="M86" i="9"/>
  <c r="O86" i="9" s="1"/>
  <c r="P86" i="9" s="1"/>
  <c r="N86" i="9" s="1"/>
  <c r="M87" i="9"/>
  <c r="O87" i="9" s="1"/>
  <c r="P87" i="9" s="1"/>
  <c r="N87" i="9" s="1"/>
  <c r="M88" i="9"/>
  <c r="O88" i="9" s="1"/>
  <c r="P88" i="9" s="1"/>
  <c r="N88" i="9" s="1"/>
  <c r="M89" i="9"/>
  <c r="O89" i="9" s="1"/>
  <c r="P89" i="9" s="1"/>
  <c r="N89" i="9" s="1"/>
  <c r="M90" i="9"/>
  <c r="O90" i="9" s="1"/>
  <c r="P90" i="9" s="1"/>
  <c r="N90" i="9" s="1"/>
  <c r="M91" i="9"/>
  <c r="O91" i="9" s="1"/>
  <c r="P91" i="9" s="1"/>
  <c r="N91" i="9" s="1"/>
  <c r="M92" i="9"/>
  <c r="O92" i="9" s="1"/>
  <c r="P92" i="9" s="1"/>
  <c r="N92" i="9" s="1"/>
  <c r="M93" i="9"/>
  <c r="O93" i="9" s="1"/>
  <c r="P93" i="9" s="1"/>
  <c r="N93" i="9" s="1"/>
  <c r="M94" i="9"/>
  <c r="O94" i="9" s="1"/>
  <c r="P94" i="9" s="1"/>
  <c r="N94" i="9" s="1"/>
  <c r="M95" i="9"/>
  <c r="O95" i="9" s="1"/>
  <c r="P95" i="9" s="1"/>
  <c r="N95" i="9" s="1"/>
  <c r="M96" i="9"/>
  <c r="O96" i="9" s="1"/>
  <c r="P96" i="9" s="1"/>
  <c r="N96" i="9" s="1"/>
  <c r="M97" i="9"/>
  <c r="O97" i="9" s="1"/>
  <c r="P97" i="9" s="1"/>
  <c r="N97" i="9" s="1"/>
  <c r="M98" i="9"/>
  <c r="O98" i="9" s="1"/>
  <c r="P98" i="9" s="1"/>
  <c r="N98" i="9" s="1"/>
  <c r="M99" i="9"/>
  <c r="O99" i="9" s="1"/>
  <c r="P99" i="9" s="1"/>
  <c r="N99" i="9" s="1"/>
  <c r="M100" i="9"/>
  <c r="O100" i="9" s="1"/>
  <c r="P100" i="9" s="1"/>
  <c r="N100" i="9" s="1"/>
  <c r="M101" i="9"/>
  <c r="O101" i="9" s="1"/>
  <c r="P101" i="9" s="1"/>
  <c r="N101" i="9" s="1"/>
  <c r="M102" i="9"/>
  <c r="O102" i="9" s="1"/>
  <c r="P102" i="9" s="1"/>
  <c r="N102" i="9" s="1"/>
  <c r="M103" i="9"/>
  <c r="O103" i="9" s="1"/>
  <c r="P103" i="9" s="1"/>
  <c r="N103" i="9" s="1"/>
  <c r="M104" i="9"/>
  <c r="O104" i="9" s="1"/>
  <c r="P104" i="9" s="1"/>
  <c r="N104" i="9" s="1"/>
  <c r="M105" i="9"/>
  <c r="O105" i="9" s="1"/>
  <c r="P105" i="9" s="1"/>
  <c r="N105" i="9" s="1"/>
  <c r="M106" i="9"/>
  <c r="O106" i="9" s="1"/>
  <c r="P106" i="9" s="1"/>
  <c r="N106" i="9" s="1"/>
  <c r="M107" i="9"/>
  <c r="O107" i="9" s="1"/>
  <c r="P107" i="9" s="1"/>
  <c r="N107" i="9" s="1"/>
  <c r="M108" i="9"/>
  <c r="O108" i="9" s="1"/>
  <c r="P108" i="9" s="1"/>
  <c r="N108" i="9" s="1"/>
  <c r="M109" i="9"/>
  <c r="O109" i="9" s="1"/>
  <c r="P109" i="9" s="1"/>
  <c r="N109" i="9" s="1"/>
  <c r="M110" i="9"/>
  <c r="O110" i="9" s="1"/>
  <c r="P110" i="9" s="1"/>
  <c r="N110" i="9" s="1"/>
  <c r="M111" i="9"/>
  <c r="O111" i="9" s="1"/>
  <c r="P111" i="9" s="1"/>
  <c r="N111" i="9" s="1"/>
  <c r="M112" i="9"/>
  <c r="O112" i="9" s="1"/>
  <c r="P112" i="9" s="1"/>
  <c r="N112" i="9" s="1"/>
  <c r="M113" i="9"/>
  <c r="O113" i="9" s="1"/>
  <c r="P113" i="9" s="1"/>
  <c r="N113" i="9" s="1"/>
  <c r="M114" i="9"/>
  <c r="O114" i="9" s="1"/>
  <c r="P114" i="9" s="1"/>
  <c r="N114" i="9" s="1"/>
  <c r="M115" i="9"/>
  <c r="O115" i="9" s="1"/>
  <c r="P115" i="9" s="1"/>
  <c r="N115" i="9" s="1"/>
  <c r="M116" i="9"/>
  <c r="O116" i="9" s="1"/>
  <c r="P116" i="9" s="1"/>
  <c r="N116" i="9" s="1"/>
  <c r="M117" i="9"/>
  <c r="O117" i="9" s="1"/>
  <c r="P117" i="9" s="1"/>
  <c r="N117" i="9" s="1"/>
  <c r="M118" i="9"/>
  <c r="O118" i="9" s="1"/>
  <c r="P118" i="9" s="1"/>
  <c r="N118" i="9" s="1"/>
  <c r="M119" i="9"/>
  <c r="O119" i="9" s="1"/>
  <c r="P119" i="9" s="1"/>
  <c r="N119" i="9" s="1"/>
  <c r="M120" i="9"/>
  <c r="O120" i="9" s="1"/>
  <c r="P120" i="9" s="1"/>
  <c r="N120" i="9" s="1"/>
  <c r="M121" i="9"/>
  <c r="O121" i="9" s="1"/>
  <c r="P121" i="9" s="1"/>
  <c r="N121" i="9" s="1"/>
  <c r="M122" i="9"/>
  <c r="O122" i="9" s="1"/>
  <c r="P122" i="9" s="1"/>
  <c r="N122" i="9" s="1"/>
  <c r="M123" i="9"/>
  <c r="O123" i="9" s="1"/>
  <c r="P123" i="9" s="1"/>
  <c r="N123" i="9" s="1"/>
  <c r="M124" i="9"/>
  <c r="O124" i="9" s="1"/>
  <c r="P124" i="9" s="1"/>
  <c r="N124" i="9" s="1"/>
  <c r="M125" i="9"/>
  <c r="O125" i="9" s="1"/>
  <c r="P125" i="9" s="1"/>
  <c r="N125" i="9" s="1"/>
  <c r="M126" i="9"/>
  <c r="O126" i="9" s="1"/>
  <c r="P126" i="9" s="1"/>
  <c r="N126" i="9" s="1"/>
  <c r="M127" i="9"/>
  <c r="O127" i="9" s="1"/>
  <c r="P127" i="9" s="1"/>
  <c r="N127" i="9" s="1"/>
  <c r="M128" i="9"/>
  <c r="O128" i="9" s="1"/>
  <c r="P128" i="9" s="1"/>
  <c r="N128" i="9" s="1"/>
  <c r="M129" i="9"/>
  <c r="O129" i="9" s="1"/>
  <c r="P129" i="9" s="1"/>
  <c r="N129" i="9" s="1"/>
  <c r="M130" i="9"/>
  <c r="O130" i="9" s="1"/>
  <c r="P130" i="9" s="1"/>
  <c r="N130" i="9" s="1"/>
  <c r="M131" i="9"/>
  <c r="O131" i="9" s="1"/>
  <c r="P131" i="9" s="1"/>
  <c r="N131" i="9" s="1"/>
  <c r="M132" i="9"/>
  <c r="O132" i="9" s="1"/>
  <c r="P132" i="9" s="1"/>
  <c r="N132" i="9" s="1"/>
  <c r="M133" i="9"/>
  <c r="O133" i="9" s="1"/>
  <c r="P133" i="9" s="1"/>
  <c r="N133" i="9" s="1"/>
  <c r="M134" i="9"/>
  <c r="O134" i="9" s="1"/>
  <c r="P134" i="9" s="1"/>
  <c r="N134" i="9" s="1"/>
  <c r="M135" i="9"/>
  <c r="O135" i="9" s="1"/>
  <c r="P135" i="9" s="1"/>
  <c r="N135" i="9" s="1"/>
  <c r="M136" i="9"/>
  <c r="O136" i="9" s="1"/>
  <c r="P136" i="9" s="1"/>
  <c r="N136" i="9" s="1"/>
  <c r="M137" i="9"/>
  <c r="O137" i="9" s="1"/>
  <c r="P137" i="9" s="1"/>
  <c r="N137" i="9" s="1"/>
  <c r="M138" i="9"/>
  <c r="O138" i="9" s="1"/>
  <c r="P138" i="9" s="1"/>
  <c r="N138" i="9" s="1"/>
  <c r="M139" i="9"/>
  <c r="O139" i="9" s="1"/>
  <c r="P139" i="9" s="1"/>
  <c r="N139" i="9" s="1"/>
  <c r="M140" i="9"/>
  <c r="O140" i="9" s="1"/>
  <c r="P140" i="9" s="1"/>
  <c r="N140" i="9" s="1"/>
  <c r="M141" i="9"/>
  <c r="O141" i="9" s="1"/>
  <c r="P141" i="9" s="1"/>
  <c r="N141" i="9" s="1"/>
  <c r="M142" i="9"/>
  <c r="O142" i="9" s="1"/>
  <c r="P142" i="9" s="1"/>
  <c r="N142" i="9" s="1"/>
  <c r="M143" i="9"/>
  <c r="O143" i="9" s="1"/>
  <c r="P143" i="9" s="1"/>
  <c r="N143" i="9" s="1"/>
  <c r="M144" i="9"/>
  <c r="O144" i="9" s="1"/>
  <c r="P144" i="9" s="1"/>
  <c r="N144" i="9" s="1"/>
  <c r="M145" i="9"/>
  <c r="O145" i="9" s="1"/>
  <c r="P145" i="9" s="1"/>
  <c r="N145" i="9" s="1"/>
  <c r="M146" i="9"/>
  <c r="O146" i="9" s="1"/>
  <c r="P146" i="9" s="1"/>
  <c r="N146" i="9" s="1"/>
  <c r="M147" i="9"/>
  <c r="O147" i="9" s="1"/>
  <c r="P147" i="9" s="1"/>
  <c r="N147" i="9" s="1"/>
  <c r="M148" i="9"/>
  <c r="O148" i="9" s="1"/>
  <c r="P148" i="9" s="1"/>
  <c r="N148" i="9" s="1"/>
  <c r="M149" i="9"/>
  <c r="O149" i="9" s="1"/>
  <c r="P149" i="9" s="1"/>
  <c r="N149" i="9" s="1"/>
  <c r="M150" i="9"/>
  <c r="O150" i="9" s="1"/>
  <c r="P150" i="9" s="1"/>
  <c r="N150" i="9" s="1"/>
  <c r="M151" i="9"/>
  <c r="O151" i="9" s="1"/>
  <c r="P151" i="9" s="1"/>
  <c r="N151" i="9" s="1"/>
  <c r="M152" i="9"/>
  <c r="O152" i="9" s="1"/>
  <c r="P152" i="9" s="1"/>
  <c r="N152" i="9" s="1"/>
  <c r="M153" i="9"/>
  <c r="O153" i="9" s="1"/>
  <c r="P153" i="9" s="1"/>
  <c r="N153" i="9" s="1"/>
  <c r="M154" i="9"/>
  <c r="O154" i="9" s="1"/>
  <c r="P154" i="9" s="1"/>
  <c r="N154" i="9" s="1"/>
  <c r="M155" i="9"/>
  <c r="O155" i="9" s="1"/>
  <c r="P155" i="9" s="1"/>
  <c r="N155" i="9" s="1"/>
  <c r="M156" i="9"/>
  <c r="O156" i="9" s="1"/>
  <c r="P156" i="9" s="1"/>
  <c r="N156" i="9" s="1"/>
  <c r="M157" i="9"/>
  <c r="O157" i="9" s="1"/>
  <c r="P157" i="9" s="1"/>
  <c r="N157" i="9" s="1"/>
  <c r="M158" i="9"/>
  <c r="O158" i="9" s="1"/>
  <c r="P158" i="9" s="1"/>
  <c r="N158" i="9" s="1"/>
  <c r="M159" i="9"/>
  <c r="O159" i="9" s="1"/>
  <c r="P159" i="9" s="1"/>
  <c r="N159" i="9" s="1"/>
  <c r="M160" i="9"/>
  <c r="O160" i="9" s="1"/>
  <c r="P160" i="9" s="1"/>
  <c r="N160" i="9" s="1"/>
  <c r="M161" i="9"/>
  <c r="O161" i="9" s="1"/>
  <c r="P161" i="9" s="1"/>
  <c r="N161" i="9" s="1"/>
  <c r="M162" i="9"/>
  <c r="O162" i="9" s="1"/>
  <c r="P162" i="9" s="1"/>
  <c r="N162" i="9" s="1"/>
  <c r="M163" i="9"/>
  <c r="O163" i="9" s="1"/>
  <c r="P163" i="9" s="1"/>
  <c r="N163" i="9" s="1"/>
  <c r="M164" i="9"/>
  <c r="O164" i="9" s="1"/>
  <c r="P164" i="9" s="1"/>
  <c r="N164" i="9" s="1"/>
  <c r="M165" i="9"/>
  <c r="O165" i="9" s="1"/>
  <c r="P165" i="9" s="1"/>
  <c r="N165" i="9" s="1"/>
  <c r="M166" i="9"/>
  <c r="O166" i="9" s="1"/>
  <c r="P166" i="9" s="1"/>
  <c r="N166" i="9" s="1"/>
  <c r="M167" i="9"/>
  <c r="O167" i="9" s="1"/>
  <c r="P167" i="9" s="1"/>
  <c r="N167" i="9" s="1"/>
  <c r="M168" i="9"/>
  <c r="O168" i="9" s="1"/>
  <c r="P168" i="9" s="1"/>
  <c r="N168" i="9" s="1"/>
  <c r="M169" i="9"/>
  <c r="O169" i="9" s="1"/>
  <c r="P169" i="9" s="1"/>
  <c r="N169" i="9" s="1"/>
  <c r="M170" i="9"/>
  <c r="O170" i="9" s="1"/>
  <c r="P170" i="9" s="1"/>
  <c r="N170" i="9" s="1"/>
  <c r="M171" i="9"/>
  <c r="O171" i="9" s="1"/>
  <c r="P171" i="9" s="1"/>
  <c r="N171" i="9" s="1"/>
  <c r="M172" i="9"/>
  <c r="O172" i="9" s="1"/>
  <c r="P172" i="9" s="1"/>
  <c r="N172" i="9" s="1"/>
  <c r="M173" i="9"/>
  <c r="O173" i="9" s="1"/>
  <c r="P173" i="9" s="1"/>
  <c r="N173" i="9" s="1"/>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Q222" i="5"/>
  <c r="N220" i="5"/>
  <c r="O220" i="5"/>
  <c r="P220" i="5"/>
  <c r="Q220" i="5"/>
  <c r="O219" i="5"/>
  <c r="N222" i="5" s="1"/>
  <c r="M22" i="5"/>
  <c r="M23" i="5"/>
  <c r="P23" i="5" s="1"/>
  <c r="Q23" i="5" s="1"/>
  <c r="N23" i="5" s="1"/>
  <c r="M24" i="5"/>
  <c r="P24" i="5" s="1"/>
  <c r="Q24" i="5" s="1"/>
  <c r="N24" i="5" s="1"/>
  <c r="M25" i="5"/>
  <c r="P25" i="5" s="1"/>
  <c r="Q25" i="5" s="1"/>
  <c r="N25" i="5" s="1"/>
  <c r="M26" i="5"/>
  <c r="P26" i="5" s="1"/>
  <c r="Q26" i="5" s="1"/>
  <c r="N26" i="5" s="1"/>
  <c r="M27" i="5"/>
  <c r="P27" i="5" s="1"/>
  <c r="Q27" i="5" s="1"/>
  <c r="N27" i="5" s="1"/>
  <c r="M28" i="5"/>
  <c r="P28" i="5" s="1"/>
  <c r="Q28" i="5" s="1"/>
  <c r="N28" i="5" s="1"/>
  <c r="M29" i="5"/>
  <c r="P29" i="5" s="1"/>
  <c r="Q29" i="5" s="1"/>
  <c r="N29" i="5" s="1"/>
  <c r="M30" i="5"/>
  <c r="P30" i="5" s="1"/>
  <c r="Q30" i="5" s="1"/>
  <c r="N30" i="5" s="1"/>
  <c r="M31" i="5"/>
  <c r="P31" i="5" s="1"/>
  <c r="Q31" i="5" s="1"/>
  <c r="N31" i="5" s="1"/>
  <c r="M32" i="5"/>
  <c r="P32" i="5" s="1"/>
  <c r="Q32" i="5" s="1"/>
  <c r="N32" i="5" s="1"/>
  <c r="M33" i="5"/>
  <c r="P33" i="5" s="1"/>
  <c r="Q33" i="5" s="1"/>
  <c r="N33" i="5" s="1"/>
  <c r="M34" i="5"/>
  <c r="P34" i="5" s="1"/>
  <c r="Q34" i="5" s="1"/>
  <c r="N34" i="5" s="1"/>
  <c r="M35" i="5"/>
  <c r="P35" i="5" s="1"/>
  <c r="Q35" i="5" s="1"/>
  <c r="N35" i="5" s="1"/>
  <c r="M36" i="5"/>
  <c r="P36" i="5" s="1"/>
  <c r="Q36" i="5" s="1"/>
  <c r="N36" i="5" s="1"/>
  <c r="M37" i="5"/>
  <c r="P37" i="5" s="1"/>
  <c r="Q37" i="5" s="1"/>
  <c r="N37" i="5" s="1"/>
  <c r="M38" i="5"/>
  <c r="P38" i="5" s="1"/>
  <c r="Q38" i="5" s="1"/>
  <c r="N38" i="5" s="1"/>
  <c r="M39" i="5"/>
  <c r="P39" i="5" s="1"/>
  <c r="Q39" i="5" s="1"/>
  <c r="N39" i="5" s="1"/>
  <c r="M40" i="5"/>
  <c r="P40" i="5" s="1"/>
  <c r="Q40" i="5" s="1"/>
  <c r="N40" i="5" s="1"/>
  <c r="M41" i="5"/>
  <c r="P41" i="5" s="1"/>
  <c r="Q41" i="5" s="1"/>
  <c r="N41" i="5" s="1"/>
  <c r="M42" i="5"/>
  <c r="P42" i="5" s="1"/>
  <c r="Q42" i="5" s="1"/>
  <c r="N42" i="5" s="1"/>
  <c r="M43" i="5"/>
  <c r="P43" i="5" s="1"/>
  <c r="Q43" i="5" s="1"/>
  <c r="N43" i="5" s="1"/>
  <c r="M44" i="5"/>
  <c r="P44" i="5" s="1"/>
  <c r="Q44" i="5" s="1"/>
  <c r="N44" i="5" s="1"/>
  <c r="M45" i="5"/>
  <c r="P45" i="5" s="1"/>
  <c r="Q45" i="5" s="1"/>
  <c r="N45" i="5" s="1"/>
  <c r="M46" i="5"/>
  <c r="P46" i="5" s="1"/>
  <c r="Q46" i="5" s="1"/>
  <c r="N46" i="5" s="1"/>
  <c r="M47" i="5"/>
  <c r="P47" i="5" s="1"/>
  <c r="Q47" i="5" s="1"/>
  <c r="N47" i="5" s="1"/>
  <c r="M48" i="5"/>
  <c r="P48" i="5" s="1"/>
  <c r="Q48" i="5" s="1"/>
  <c r="N48" i="5" s="1"/>
  <c r="M49" i="5"/>
  <c r="P49" i="5" s="1"/>
  <c r="Q49" i="5" s="1"/>
  <c r="N49" i="5" s="1"/>
  <c r="M50" i="5"/>
  <c r="P50" i="5" s="1"/>
  <c r="Q50" i="5" s="1"/>
  <c r="N50" i="5" s="1"/>
  <c r="M51" i="5"/>
  <c r="P51" i="5" s="1"/>
  <c r="Q51" i="5" s="1"/>
  <c r="N51" i="5" s="1"/>
  <c r="M52" i="5"/>
  <c r="P52" i="5" s="1"/>
  <c r="Q52" i="5" s="1"/>
  <c r="N52" i="5" s="1"/>
  <c r="M53" i="5"/>
  <c r="P53" i="5" s="1"/>
  <c r="Q53" i="5" s="1"/>
  <c r="N53" i="5" s="1"/>
  <c r="M54" i="5"/>
  <c r="P54" i="5" s="1"/>
  <c r="Q54" i="5" s="1"/>
  <c r="N54" i="5" s="1"/>
  <c r="M55" i="5"/>
  <c r="P55" i="5" s="1"/>
  <c r="Q55" i="5" s="1"/>
  <c r="N55" i="5" s="1"/>
  <c r="M56" i="5"/>
  <c r="P56" i="5" s="1"/>
  <c r="Q56" i="5" s="1"/>
  <c r="N56" i="5" s="1"/>
  <c r="M57" i="5"/>
  <c r="P57" i="5" s="1"/>
  <c r="Q57" i="5" s="1"/>
  <c r="N57" i="5" s="1"/>
  <c r="M58" i="5"/>
  <c r="P58" i="5" s="1"/>
  <c r="Q58" i="5" s="1"/>
  <c r="N58" i="5" s="1"/>
  <c r="M59" i="5"/>
  <c r="P59" i="5" s="1"/>
  <c r="Q59" i="5" s="1"/>
  <c r="N59" i="5" s="1"/>
  <c r="M60" i="5"/>
  <c r="P60" i="5" s="1"/>
  <c r="Q60" i="5" s="1"/>
  <c r="N60" i="5" s="1"/>
  <c r="M61" i="5"/>
  <c r="P61" i="5" s="1"/>
  <c r="Q61" i="5" s="1"/>
  <c r="N61" i="5" s="1"/>
  <c r="M62" i="5"/>
  <c r="P62" i="5" s="1"/>
  <c r="Q62" i="5" s="1"/>
  <c r="N62" i="5" s="1"/>
  <c r="M63" i="5"/>
  <c r="P63" i="5" s="1"/>
  <c r="Q63" i="5" s="1"/>
  <c r="N63" i="5" s="1"/>
  <c r="M64" i="5"/>
  <c r="P64" i="5" s="1"/>
  <c r="Q64" i="5" s="1"/>
  <c r="N64" i="5" s="1"/>
  <c r="M65" i="5"/>
  <c r="P65" i="5" s="1"/>
  <c r="Q65" i="5" s="1"/>
  <c r="N65" i="5" s="1"/>
  <c r="M66" i="5"/>
  <c r="P66" i="5" s="1"/>
  <c r="Q66" i="5" s="1"/>
  <c r="N66" i="5" s="1"/>
  <c r="M67" i="5"/>
  <c r="P67" i="5" s="1"/>
  <c r="Q67" i="5" s="1"/>
  <c r="N67" i="5" s="1"/>
  <c r="M68" i="5"/>
  <c r="P68" i="5" s="1"/>
  <c r="Q68" i="5" s="1"/>
  <c r="N68" i="5" s="1"/>
  <c r="M69" i="5"/>
  <c r="P69" i="5" s="1"/>
  <c r="Q69" i="5" s="1"/>
  <c r="N69" i="5" s="1"/>
  <c r="M70" i="5"/>
  <c r="P70" i="5" s="1"/>
  <c r="Q70" i="5" s="1"/>
  <c r="N70" i="5" s="1"/>
  <c r="M71" i="5"/>
  <c r="P71" i="5" s="1"/>
  <c r="Q71" i="5" s="1"/>
  <c r="N71" i="5" s="1"/>
  <c r="M72" i="5"/>
  <c r="P72" i="5" s="1"/>
  <c r="Q72" i="5" s="1"/>
  <c r="N72" i="5" s="1"/>
  <c r="M73" i="5"/>
  <c r="P73" i="5" s="1"/>
  <c r="Q73" i="5" s="1"/>
  <c r="N73" i="5" s="1"/>
  <c r="M74" i="5"/>
  <c r="P74" i="5" s="1"/>
  <c r="Q74" i="5" s="1"/>
  <c r="N74" i="5" s="1"/>
  <c r="M75" i="5"/>
  <c r="P75" i="5" s="1"/>
  <c r="Q75" i="5" s="1"/>
  <c r="N75" i="5" s="1"/>
  <c r="M76" i="5"/>
  <c r="P76" i="5" s="1"/>
  <c r="Q76" i="5" s="1"/>
  <c r="N76" i="5" s="1"/>
  <c r="M77" i="5"/>
  <c r="P77" i="5" s="1"/>
  <c r="Q77" i="5" s="1"/>
  <c r="N77" i="5" s="1"/>
  <c r="M78" i="5"/>
  <c r="P78" i="5" s="1"/>
  <c r="Q78" i="5" s="1"/>
  <c r="N78" i="5" s="1"/>
  <c r="M79" i="5"/>
  <c r="P79" i="5" s="1"/>
  <c r="Q79" i="5" s="1"/>
  <c r="N79" i="5" s="1"/>
  <c r="M80" i="5"/>
  <c r="P80" i="5" s="1"/>
  <c r="Q80" i="5" s="1"/>
  <c r="N80" i="5" s="1"/>
  <c r="M81" i="5"/>
  <c r="P81" i="5" s="1"/>
  <c r="Q81" i="5" s="1"/>
  <c r="N81" i="5" s="1"/>
  <c r="M82" i="5"/>
  <c r="P82" i="5" s="1"/>
  <c r="Q82" i="5" s="1"/>
  <c r="N82" i="5" s="1"/>
  <c r="M83" i="5"/>
  <c r="P83" i="5" s="1"/>
  <c r="Q83" i="5" s="1"/>
  <c r="N83" i="5" s="1"/>
  <c r="M84" i="5"/>
  <c r="P84" i="5" s="1"/>
  <c r="Q84" i="5" s="1"/>
  <c r="N84" i="5" s="1"/>
  <c r="M85" i="5"/>
  <c r="P85" i="5" s="1"/>
  <c r="Q85" i="5" s="1"/>
  <c r="N85" i="5" s="1"/>
  <c r="M86" i="5"/>
  <c r="P86" i="5" s="1"/>
  <c r="Q86" i="5" s="1"/>
  <c r="N86" i="5" s="1"/>
  <c r="M87" i="5"/>
  <c r="P87" i="5" s="1"/>
  <c r="Q87" i="5" s="1"/>
  <c r="N87" i="5" s="1"/>
  <c r="M88" i="5"/>
  <c r="P88" i="5" s="1"/>
  <c r="Q88" i="5" s="1"/>
  <c r="N88" i="5" s="1"/>
  <c r="M89" i="5"/>
  <c r="P89" i="5" s="1"/>
  <c r="Q89" i="5" s="1"/>
  <c r="N89" i="5" s="1"/>
  <c r="M90" i="5"/>
  <c r="P90" i="5" s="1"/>
  <c r="Q90" i="5" s="1"/>
  <c r="N90" i="5" s="1"/>
  <c r="M91" i="5"/>
  <c r="P91" i="5" s="1"/>
  <c r="Q91" i="5" s="1"/>
  <c r="N91" i="5" s="1"/>
  <c r="M92" i="5"/>
  <c r="P92" i="5" s="1"/>
  <c r="Q92" i="5" s="1"/>
  <c r="N92" i="5" s="1"/>
  <c r="M93" i="5"/>
  <c r="P93" i="5" s="1"/>
  <c r="Q93" i="5" s="1"/>
  <c r="N93" i="5" s="1"/>
  <c r="M94" i="5"/>
  <c r="P94" i="5" s="1"/>
  <c r="Q94" i="5" s="1"/>
  <c r="N94" i="5" s="1"/>
  <c r="M95" i="5"/>
  <c r="P95" i="5" s="1"/>
  <c r="Q95" i="5" s="1"/>
  <c r="N95" i="5" s="1"/>
  <c r="M96" i="5"/>
  <c r="P96" i="5" s="1"/>
  <c r="Q96" i="5" s="1"/>
  <c r="N96" i="5" s="1"/>
  <c r="M97" i="5"/>
  <c r="P97" i="5" s="1"/>
  <c r="Q97" i="5" s="1"/>
  <c r="N97" i="5" s="1"/>
  <c r="M98" i="5"/>
  <c r="P98" i="5" s="1"/>
  <c r="Q98" i="5" s="1"/>
  <c r="N98" i="5" s="1"/>
  <c r="M99" i="5"/>
  <c r="P99" i="5" s="1"/>
  <c r="Q99" i="5" s="1"/>
  <c r="N99" i="5" s="1"/>
  <c r="M100" i="5"/>
  <c r="P100" i="5" s="1"/>
  <c r="Q100" i="5" s="1"/>
  <c r="N100" i="5" s="1"/>
  <c r="M101" i="5"/>
  <c r="P101" i="5" s="1"/>
  <c r="Q101" i="5" s="1"/>
  <c r="N101" i="5" s="1"/>
  <c r="M102" i="5"/>
  <c r="P102" i="5" s="1"/>
  <c r="Q102" i="5" s="1"/>
  <c r="N102" i="5" s="1"/>
  <c r="M103" i="5"/>
  <c r="P103" i="5" s="1"/>
  <c r="Q103" i="5" s="1"/>
  <c r="N103" i="5" s="1"/>
  <c r="M104" i="5"/>
  <c r="P104" i="5" s="1"/>
  <c r="Q104" i="5" s="1"/>
  <c r="N104" i="5" s="1"/>
  <c r="M105" i="5"/>
  <c r="P105" i="5" s="1"/>
  <c r="Q105" i="5" s="1"/>
  <c r="N105" i="5" s="1"/>
  <c r="M106" i="5"/>
  <c r="P106" i="5" s="1"/>
  <c r="Q106" i="5" s="1"/>
  <c r="N106" i="5" s="1"/>
  <c r="M107" i="5"/>
  <c r="P107" i="5" s="1"/>
  <c r="Q107" i="5" s="1"/>
  <c r="N107" i="5" s="1"/>
  <c r="M108" i="5"/>
  <c r="P108" i="5" s="1"/>
  <c r="Q108" i="5" s="1"/>
  <c r="N108" i="5" s="1"/>
  <c r="M109" i="5"/>
  <c r="P109" i="5" s="1"/>
  <c r="Q109" i="5" s="1"/>
  <c r="N109" i="5" s="1"/>
  <c r="M110" i="5"/>
  <c r="P110" i="5" s="1"/>
  <c r="Q110" i="5" s="1"/>
  <c r="N110" i="5" s="1"/>
  <c r="M111" i="5"/>
  <c r="P111" i="5" s="1"/>
  <c r="Q111" i="5" s="1"/>
  <c r="N111" i="5" s="1"/>
  <c r="M112" i="5"/>
  <c r="P112" i="5" s="1"/>
  <c r="Q112" i="5" s="1"/>
  <c r="N112" i="5" s="1"/>
  <c r="M113" i="5"/>
  <c r="P113" i="5" s="1"/>
  <c r="Q113" i="5" s="1"/>
  <c r="N113" i="5" s="1"/>
  <c r="M114" i="5"/>
  <c r="P114" i="5" s="1"/>
  <c r="Q114" i="5" s="1"/>
  <c r="N114" i="5" s="1"/>
  <c r="M115" i="5"/>
  <c r="P115" i="5" s="1"/>
  <c r="Q115" i="5" s="1"/>
  <c r="N115" i="5" s="1"/>
  <c r="M116" i="5"/>
  <c r="P116" i="5" s="1"/>
  <c r="Q116" i="5" s="1"/>
  <c r="N116" i="5" s="1"/>
  <c r="M117" i="5"/>
  <c r="P117" i="5" s="1"/>
  <c r="Q117" i="5" s="1"/>
  <c r="N117" i="5" s="1"/>
  <c r="M118" i="5"/>
  <c r="P118" i="5" s="1"/>
  <c r="Q118" i="5" s="1"/>
  <c r="N118" i="5" s="1"/>
  <c r="M119" i="5"/>
  <c r="P119" i="5" s="1"/>
  <c r="Q119" i="5" s="1"/>
  <c r="N119" i="5" s="1"/>
  <c r="M120" i="5"/>
  <c r="P120" i="5" s="1"/>
  <c r="Q120" i="5" s="1"/>
  <c r="N120" i="5" s="1"/>
  <c r="M121" i="5"/>
  <c r="P121" i="5" s="1"/>
  <c r="Q121" i="5" s="1"/>
  <c r="N121" i="5" s="1"/>
  <c r="M122" i="5"/>
  <c r="P122" i="5" s="1"/>
  <c r="Q122" i="5" s="1"/>
  <c r="N122" i="5" s="1"/>
  <c r="M123" i="5"/>
  <c r="P123" i="5" s="1"/>
  <c r="Q123" i="5" s="1"/>
  <c r="N123" i="5" s="1"/>
  <c r="M124" i="5"/>
  <c r="P124" i="5" s="1"/>
  <c r="Q124" i="5" s="1"/>
  <c r="N124" i="5" s="1"/>
  <c r="M125" i="5"/>
  <c r="P125" i="5" s="1"/>
  <c r="Q125" i="5" s="1"/>
  <c r="N125" i="5" s="1"/>
  <c r="M126" i="5"/>
  <c r="P126" i="5" s="1"/>
  <c r="Q126" i="5" s="1"/>
  <c r="N126" i="5" s="1"/>
  <c r="M127" i="5"/>
  <c r="P127" i="5" s="1"/>
  <c r="Q127" i="5" s="1"/>
  <c r="N127" i="5" s="1"/>
  <c r="M128" i="5"/>
  <c r="P128" i="5" s="1"/>
  <c r="Q128" i="5" s="1"/>
  <c r="N128" i="5" s="1"/>
  <c r="M129" i="5"/>
  <c r="P129" i="5" s="1"/>
  <c r="Q129" i="5" s="1"/>
  <c r="N129" i="5" s="1"/>
  <c r="M130" i="5"/>
  <c r="P130" i="5" s="1"/>
  <c r="Q130" i="5" s="1"/>
  <c r="N130" i="5" s="1"/>
  <c r="M131" i="5"/>
  <c r="P131" i="5" s="1"/>
  <c r="Q131" i="5" s="1"/>
  <c r="N131" i="5" s="1"/>
  <c r="M132" i="5"/>
  <c r="P132" i="5" s="1"/>
  <c r="Q132" i="5" s="1"/>
  <c r="N132" i="5" s="1"/>
  <c r="M133" i="5"/>
  <c r="P133" i="5" s="1"/>
  <c r="Q133" i="5" s="1"/>
  <c r="N133" i="5" s="1"/>
  <c r="M134" i="5"/>
  <c r="P134" i="5" s="1"/>
  <c r="Q134" i="5" s="1"/>
  <c r="N134" i="5" s="1"/>
  <c r="M135" i="5"/>
  <c r="P135" i="5" s="1"/>
  <c r="Q135" i="5" s="1"/>
  <c r="N135" i="5" s="1"/>
  <c r="M136" i="5"/>
  <c r="P136" i="5" s="1"/>
  <c r="Q136" i="5" s="1"/>
  <c r="N136" i="5" s="1"/>
  <c r="M137" i="5"/>
  <c r="P137" i="5" s="1"/>
  <c r="Q137" i="5" s="1"/>
  <c r="N137" i="5" s="1"/>
  <c r="M138" i="5"/>
  <c r="P138" i="5" s="1"/>
  <c r="Q138" i="5" s="1"/>
  <c r="N138" i="5" s="1"/>
  <c r="M139" i="5"/>
  <c r="P139" i="5" s="1"/>
  <c r="Q139" i="5" s="1"/>
  <c r="N139" i="5" s="1"/>
  <c r="M140" i="5"/>
  <c r="P140" i="5" s="1"/>
  <c r="Q140" i="5" s="1"/>
  <c r="N140" i="5" s="1"/>
  <c r="M141" i="5"/>
  <c r="P141" i="5" s="1"/>
  <c r="Q141" i="5" s="1"/>
  <c r="N141" i="5" s="1"/>
  <c r="M142" i="5"/>
  <c r="P142" i="5" s="1"/>
  <c r="Q142" i="5" s="1"/>
  <c r="N142" i="5" s="1"/>
  <c r="M143" i="5"/>
  <c r="P143" i="5" s="1"/>
  <c r="Q143" i="5" s="1"/>
  <c r="N143" i="5" s="1"/>
  <c r="M144" i="5"/>
  <c r="P144" i="5" s="1"/>
  <c r="Q144" i="5" s="1"/>
  <c r="N144" i="5" s="1"/>
  <c r="M145" i="5"/>
  <c r="P145" i="5" s="1"/>
  <c r="Q145" i="5" s="1"/>
  <c r="N145" i="5" s="1"/>
  <c r="M146" i="5"/>
  <c r="P146" i="5" s="1"/>
  <c r="Q146" i="5" s="1"/>
  <c r="N146" i="5" s="1"/>
  <c r="M147" i="5"/>
  <c r="P147" i="5" s="1"/>
  <c r="Q147" i="5" s="1"/>
  <c r="N147" i="5" s="1"/>
  <c r="M148" i="5"/>
  <c r="P148" i="5" s="1"/>
  <c r="Q148" i="5" s="1"/>
  <c r="N148" i="5" s="1"/>
  <c r="M149" i="5"/>
  <c r="P149" i="5" s="1"/>
  <c r="Q149" i="5" s="1"/>
  <c r="N149" i="5" s="1"/>
  <c r="M150" i="5"/>
  <c r="P150" i="5" s="1"/>
  <c r="Q150" i="5" s="1"/>
  <c r="N150" i="5" s="1"/>
  <c r="M151" i="5"/>
  <c r="P151" i="5" s="1"/>
  <c r="Q151" i="5" s="1"/>
  <c r="N151" i="5" s="1"/>
  <c r="M152" i="5"/>
  <c r="P152" i="5" s="1"/>
  <c r="Q152" i="5" s="1"/>
  <c r="N152" i="5" s="1"/>
  <c r="M153" i="5"/>
  <c r="P153" i="5" s="1"/>
  <c r="Q153" i="5" s="1"/>
  <c r="N153" i="5" s="1"/>
  <c r="M154" i="5"/>
  <c r="P154" i="5" s="1"/>
  <c r="Q154" i="5" s="1"/>
  <c r="N154" i="5" s="1"/>
  <c r="M155" i="5"/>
  <c r="P155" i="5" s="1"/>
  <c r="Q155" i="5" s="1"/>
  <c r="N155" i="5" s="1"/>
  <c r="M156" i="5"/>
  <c r="P156" i="5" s="1"/>
  <c r="Q156" i="5" s="1"/>
  <c r="N156" i="5" s="1"/>
  <c r="M157" i="5"/>
  <c r="P157" i="5" s="1"/>
  <c r="Q157" i="5" s="1"/>
  <c r="N157" i="5" s="1"/>
  <c r="M158" i="5"/>
  <c r="P158" i="5" s="1"/>
  <c r="Q158" i="5" s="1"/>
  <c r="N158" i="5" s="1"/>
  <c r="M159" i="5"/>
  <c r="P159" i="5" s="1"/>
  <c r="Q159" i="5" s="1"/>
  <c r="N159" i="5" s="1"/>
  <c r="M160" i="5"/>
  <c r="P160" i="5" s="1"/>
  <c r="Q160" i="5" s="1"/>
  <c r="N160" i="5" s="1"/>
  <c r="M161" i="5"/>
  <c r="P161" i="5" s="1"/>
  <c r="Q161" i="5" s="1"/>
  <c r="N161" i="5" s="1"/>
  <c r="M162" i="5"/>
  <c r="P162" i="5" s="1"/>
  <c r="Q162" i="5" s="1"/>
  <c r="N162" i="5" s="1"/>
  <c r="M163" i="5"/>
  <c r="P163" i="5" s="1"/>
  <c r="Q163" i="5" s="1"/>
  <c r="N163" i="5" s="1"/>
  <c r="M164" i="5"/>
  <c r="P164" i="5" s="1"/>
  <c r="Q164" i="5" s="1"/>
  <c r="N164" i="5" s="1"/>
  <c r="M165" i="5"/>
  <c r="P165" i="5" s="1"/>
  <c r="Q165" i="5" s="1"/>
  <c r="N165" i="5" s="1"/>
  <c r="M166" i="5"/>
  <c r="P166" i="5" s="1"/>
  <c r="Q166" i="5" s="1"/>
  <c r="N166" i="5" s="1"/>
  <c r="M167" i="5"/>
  <c r="P167" i="5" s="1"/>
  <c r="Q167" i="5" s="1"/>
  <c r="N167" i="5" s="1"/>
  <c r="M168" i="5"/>
  <c r="P168" i="5" s="1"/>
  <c r="Q168" i="5" s="1"/>
  <c r="N168" i="5" s="1"/>
  <c r="M169" i="5"/>
  <c r="P169" i="5" s="1"/>
  <c r="Q169" i="5" s="1"/>
  <c r="N169" i="5" s="1"/>
  <c r="M170" i="5"/>
  <c r="P170" i="5" s="1"/>
  <c r="Q170" i="5" s="1"/>
  <c r="N170" i="5" s="1"/>
  <c r="M171" i="5"/>
  <c r="P171" i="5" s="1"/>
  <c r="Q171" i="5" s="1"/>
  <c r="N171" i="5" s="1"/>
  <c r="M172" i="5"/>
  <c r="P172" i="5" s="1"/>
  <c r="Q172" i="5" s="1"/>
  <c r="N172" i="5" s="1"/>
  <c r="M173" i="5"/>
  <c r="P173" i="5" s="1"/>
  <c r="Q173" i="5" s="1"/>
  <c r="N173" i="5" s="1"/>
  <c r="M174" i="5"/>
  <c r="P174" i="5" s="1"/>
  <c r="Q174" i="5" s="1"/>
  <c r="N174" i="5" s="1"/>
  <c r="M175" i="5"/>
  <c r="P175" i="5" s="1"/>
  <c r="Q175" i="5" s="1"/>
  <c r="N175" i="5" s="1"/>
  <c r="M176" i="5"/>
  <c r="P176" i="5" s="1"/>
  <c r="Q176" i="5" s="1"/>
  <c r="N176" i="5" s="1"/>
  <c r="M177" i="5"/>
  <c r="P177" i="5" s="1"/>
  <c r="Q177" i="5" s="1"/>
  <c r="N177" i="5" s="1"/>
  <c r="M178" i="5"/>
  <c r="P178" i="5" s="1"/>
  <c r="Q178" i="5" s="1"/>
  <c r="N178" i="5" s="1"/>
  <c r="M179" i="5"/>
  <c r="P179" i="5" s="1"/>
  <c r="Q179" i="5" s="1"/>
  <c r="N179" i="5" s="1"/>
  <c r="M180" i="5"/>
  <c r="P180" i="5" s="1"/>
  <c r="Q180" i="5" s="1"/>
  <c r="N180" i="5" s="1"/>
  <c r="M181" i="5"/>
  <c r="P181" i="5" s="1"/>
  <c r="Q181" i="5" s="1"/>
  <c r="N181" i="5" s="1"/>
  <c r="M182" i="5"/>
  <c r="P182" i="5" s="1"/>
  <c r="Q182" i="5" s="1"/>
  <c r="N182" i="5" s="1"/>
  <c r="M183" i="5"/>
  <c r="P183" i="5" s="1"/>
  <c r="Q183" i="5" s="1"/>
  <c r="N183" i="5" s="1"/>
  <c r="M184" i="5"/>
  <c r="P184" i="5" s="1"/>
  <c r="Q184" i="5" s="1"/>
  <c r="N184" i="5" s="1"/>
  <c r="M185" i="5"/>
  <c r="P185" i="5" s="1"/>
  <c r="Q185" i="5" s="1"/>
  <c r="N185" i="5" s="1"/>
  <c r="M186" i="5"/>
  <c r="P186" i="5" s="1"/>
  <c r="Q186" i="5" s="1"/>
  <c r="N186" i="5" s="1"/>
  <c r="M187" i="5"/>
  <c r="P187" i="5" s="1"/>
  <c r="Q187" i="5" s="1"/>
  <c r="N187" i="5" s="1"/>
  <c r="M188" i="5"/>
  <c r="P188" i="5" s="1"/>
  <c r="Q188" i="5" s="1"/>
  <c r="N188" i="5" s="1"/>
  <c r="M189" i="5"/>
  <c r="P189" i="5" s="1"/>
  <c r="Q189" i="5" s="1"/>
  <c r="N189" i="5" s="1"/>
  <c r="M190" i="5"/>
  <c r="P190" i="5" s="1"/>
  <c r="Q190" i="5" s="1"/>
  <c r="N190" i="5" s="1"/>
  <c r="M191" i="5"/>
  <c r="P191" i="5" s="1"/>
  <c r="Q191" i="5" s="1"/>
  <c r="N191" i="5" s="1"/>
  <c r="M192" i="5"/>
  <c r="P192" i="5" s="1"/>
  <c r="Q192" i="5" s="1"/>
  <c r="N192" i="5" s="1"/>
  <c r="M193" i="5"/>
  <c r="P193" i="5" s="1"/>
  <c r="Q193" i="5" s="1"/>
  <c r="N193" i="5" s="1"/>
  <c r="M194" i="5"/>
  <c r="P194" i="5" s="1"/>
  <c r="Q194" i="5" s="1"/>
  <c r="N194" i="5" s="1"/>
  <c r="M195" i="5"/>
  <c r="P195" i="5" s="1"/>
  <c r="Q195" i="5" s="1"/>
  <c r="N195" i="5" s="1"/>
  <c r="M196" i="5"/>
  <c r="P196" i="5" s="1"/>
  <c r="Q196" i="5" s="1"/>
  <c r="N196" i="5" s="1"/>
  <c r="M197" i="5"/>
  <c r="P197" i="5" s="1"/>
  <c r="Q197" i="5" s="1"/>
  <c r="N197" i="5" s="1"/>
  <c r="M198" i="5"/>
  <c r="P198" i="5" s="1"/>
  <c r="Q198" i="5" s="1"/>
  <c r="N198" i="5" s="1"/>
  <c r="M199" i="5"/>
  <c r="P199" i="5" s="1"/>
  <c r="Q199" i="5" s="1"/>
  <c r="N199" i="5" s="1"/>
  <c r="M200" i="5"/>
  <c r="P200" i="5" s="1"/>
  <c r="Q200" i="5" s="1"/>
  <c r="N200" i="5" s="1"/>
  <c r="M201" i="5"/>
  <c r="P201" i="5" s="1"/>
  <c r="Q201" i="5" s="1"/>
  <c r="N201" i="5" s="1"/>
  <c r="M202" i="5"/>
  <c r="P202" i="5" s="1"/>
  <c r="Q202" i="5" s="1"/>
  <c r="N202" i="5" s="1"/>
  <c r="M203" i="5"/>
  <c r="P203" i="5" s="1"/>
  <c r="Q203" i="5" s="1"/>
  <c r="N203" i="5" s="1"/>
  <c r="M204" i="5"/>
  <c r="P204" i="5" s="1"/>
  <c r="Q204" i="5" s="1"/>
  <c r="N204" i="5" s="1"/>
  <c r="M205" i="5"/>
  <c r="P205" i="5" s="1"/>
  <c r="Q205" i="5" s="1"/>
  <c r="N205" i="5" s="1"/>
  <c r="M206" i="5"/>
  <c r="P206" i="5" s="1"/>
  <c r="Q206" i="5" s="1"/>
  <c r="N206" i="5" s="1"/>
  <c r="M207" i="5"/>
  <c r="P207" i="5" s="1"/>
  <c r="Q207" i="5" s="1"/>
  <c r="N207" i="5" s="1"/>
  <c r="M208" i="5"/>
  <c r="P208" i="5" s="1"/>
  <c r="Q208" i="5" s="1"/>
  <c r="N208" i="5" s="1"/>
  <c r="M209" i="5"/>
  <c r="P209" i="5" s="1"/>
  <c r="Q209" i="5" s="1"/>
  <c r="N209" i="5" s="1"/>
  <c r="M210" i="5"/>
  <c r="P210" i="5" s="1"/>
  <c r="Q210" i="5" s="1"/>
  <c r="N210" i="5" s="1"/>
  <c r="M211" i="5"/>
  <c r="P211" i="5" s="1"/>
  <c r="Q211" i="5" s="1"/>
  <c r="N211" i="5" s="1"/>
  <c r="M212" i="5"/>
  <c r="P212" i="5" s="1"/>
  <c r="Q212" i="5" s="1"/>
  <c r="N212" i="5" s="1"/>
  <c r="M213" i="5"/>
  <c r="P213" i="5" s="1"/>
  <c r="Q213" i="5" s="1"/>
  <c r="N213" i="5" s="1"/>
  <c r="M214" i="5"/>
  <c r="P214" i="5" s="1"/>
  <c r="Q214" i="5" s="1"/>
  <c r="N214" i="5" s="1"/>
  <c r="M215" i="5"/>
  <c r="P215" i="5" s="1"/>
  <c r="Q215" i="5" s="1"/>
  <c r="N215" i="5" s="1"/>
  <c r="M216" i="5"/>
  <c r="P216" i="5" s="1"/>
  <c r="Q216" i="5" s="1"/>
  <c r="N216" i="5" s="1"/>
  <c r="M217" i="5"/>
  <c r="P217" i="5" s="1"/>
  <c r="Q217" i="5" s="1"/>
  <c r="N217" i="5" s="1"/>
  <c r="M218" i="5"/>
  <c r="P218" i="5" s="1"/>
  <c r="Q218" i="5" s="1"/>
  <c r="N218" i="5" s="1"/>
  <c r="B8" i="14" l="1"/>
  <c r="B8" i="13"/>
  <c r="B9" i="14"/>
  <c r="B9" i="13"/>
  <c r="P22" i="5"/>
  <c r="Q22" i="5" s="1"/>
  <c r="N22" i="5" s="1"/>
  <c r="O25" i="9"/>
  <c r="P25" i="9" s="1"/>
  <c r="N25" i="9" s="1"/>
  <c r="O24" i="9"/>
  <c r="P24" i="9" s="1"/>
  <c r="N24" i="9" s="1"/>
  <c r="O221" i="5"/>
  <c r="B11" i="17"/>
  <c r="C11" i="9"/>
  <c r="B11" i="13"/>
  <c r="B11" i="15"/>
  <c r="B11" i="11"/>
  <c r="B11" i="16"/>
  <c r="B11" i="7"/>
  <c r="B10" i="15"/>
  <c r="B10" i="17"/>
  <c r="B10" i="11"/>
  <c r="B10" i="7"/>
  <c r="B10" i="16"/>
  <c r="C10" i="9"/>
  <c r="B10" i="13"/>
  <c r="B9" i="17"/>
  <c r="B9" i="15"/>
  <c r="B9" i="7"/>
  <c r="B9" i="16"/>
  <c r="C9" i="9"/>
  <c r="B9" i="11"/>
  <c r="F44" i="23"/>
  <c r="B8" i="16"/>
  <c r="B8" i="11"/>
  <c r="B8" i="7"/>
  <c r="B8" i="17"/>
  <c r="C8" i="9"/>
  <c r="B8" i="15"/>
  <c r="J22" i="17"/>
  <c r="J23" i="17"/>
  <c r="F47" i="23"/>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F7" i="13"/>
  <c r="F8" i="13"/>
  <c r="F9" i="13"/>
  <c r="F10" i="13"/>
  <c r="F11" i="13"/>
  <c r="M14" i="13"/>
  <c r="D14" i="25" s="1"/>
  <c r="Q14" i="13"/>
  <c r="M17" i="13"/>
  <c r="D15" i="25" s="1"/>
  <c r="F23" i="25" s="1"/>
  <c r="Q17" i="13"/>
  <c r="M18" i="13"/>
  <c r="Q18"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J4" i="9"/>
  <c r="AJ5" i="9"/>
  <c r="AJ6" i="9"/>
  <c r="J7" i="9"/>
  <c r="J8" i="9"/>
  <c r="J9" i="9"/>
  <c r="J10" i="9"/>
  <c r="AJ10" i="9"/>
  <c r="J11" i="9"/>
  <c r="M20" i="9"/>
  <c r="M2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G7" i="7"/>
  <c r="G8" i="7"/>
  <c r="G9" i="7"/>
  <c r="G10" i="7"/>
  <c r="G1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I1" i="5"/>
  <c r="AI8" i="5"/>
  <c r="A7" i="5" s="1"/>
  <c r="A7" i="13" s="1"/>
  <c r="M21" i="5"/>
  <c r="I6" i="4"/>
  <c r="K6" i="4" s="1"/>
  <c r="H39" i="23" s="1"/>
  <c r="L6" i="4"/>
  <c r="AI2" i="5" s="1"/>
  <c r="M6" i="4"/>
  <c r="N6" i="4" s="1"/>
  <c r="AA6" i="4"/>
  <c r="B7" i="4"/>
  <c r="L8" i="4"/>
  <c r="B9" i="4"/>
  <c r="A6" i="6" s="1"/>
  <c r="B14" i="4"/>
  <c r="B15" i="4"/>
  <c r="H31" i="4"/>
  <c r="G31" i="4" s="1"/>
  <c r="B2" i="2"/>
  <c r="F2" i="2"/>
  <c r="B3" i="2"/>
  <c r="M219" i="5" l="1"/>
  <c r="F227" i="5" s="1"/>
  <c r="P21" i="5"/>
  <c r="O23" i="9"/>
  <c r="P23" i="9" s="1"/>
  <c r="N23" i="9" s="1"/>
  <c r="O22" i="9"/>
  <c r="O21" i="9"/>
  <c r="P21" i="9" s="1"/>
  <c r="O20" i="9"/>
  <c r="P20" i="9" s="1"/>
  <c r="N20" i="9" s="1"/>
  <c r="A1" i="12"/>
  <c r="A1" i="17"/>
  <c r="A98" i="17" s="1"/>
  <c r="A1" i="11"/>
  <c r="K31" i="25"/>
  <c r="P219" i="5"/>
  <c r="O33" i="25"/>
  <c r="O32" i="25"/>
  <c r="O37" i="25"/>
  <c r="T76" i="6"/>
  <c r="F36" i="24"/>
  <c r="F18" i="24" s="1"/>
  <c r="O35" i="25"/>
  <c r="P22" i="11"/>
  <c r="H21" i="19" s="1"/>
  <c r="I21" i="19" s="1"/>
  <c r="E16" i="21"/>
  <c r="E53" i="23"/>
  <c r="E16" i="20"/>
  <c r="F16" i="22"/>
  <c r="B26" i="24"/>
  <c r="J37" i="25"/>
  <c r="J35" i="25"/>
  <c r="J33" i="25"/>
  <c r="O31" i="25"/>
  <c r="I39" i="25" s="1"/>
  <c r="M20" i="17"/>
  <c r="F35" i="24"/>
  <c r="F16" i="24" s="1"/>
  <c r="P30" i="12"/>
  <c r="H29" i="19" s="1"/>
  <c r="H223" i="7"/>
  <c r="H19" i="19" s="1"/>
  <c r="I19" i="19" s="1"/>
  <c r="K36" i="25"/>
  <c r="K34" i="25"/>
  <c r="K32" i="25"/>
  <c r="B15" i="23"/>
  <c r="A3" i="15"/>
  <c r="A3" i="7"/>
  <c r="A3" i="9"/>
  <c r="Z2" i="6"/>
  <c r="Z2" i="23"/>
  <c r="M175" i="9"/>
  <c r="Q20" i="12"/>
  <c r="Q31" i="12" s="1"/>
  <c r="S30" i="12"/>
  <c r="A6" i="5"/>
  <c r="A6" i="17" s="1"/>
  <c r="A103" i="17" s="1"/>
  <c r="H22" i="19"/>
  <c r="I22" i="19" s="1"/>
  <c r="D22" i="15"/>
  <c r="Q20" i="11"/>
  <c r="Q23" i="11" s="1"/>
  <c r="S22" i="11"/>
  <c r="N21" i="17"/>
  <c r="O36" i="25"/>
  <c r="O34" i="25"/>
  <c r="F33" i="25"/>
  <c r="F15" i="25" s="1"/>
  <c r="F18" i="25" s="1"/>
  <c r="Q21" i="13"/>
  <c r="F71" i="6"/>
  <c r="B77" i="6"/>
  <c r="U1" i="6"/>
  <c r="U2" i="6" s="1"/>
  <c r="M21" i="13"/>
  <c r="B60" i="8"/>
  <c r="B25" i="18"/>
  <c r="B28" i="14"/>
  <c r="E23" i="17"/>
  <c r="B35" i="12"/>
  <c r="B85" i="10"/>
  <c r="O27" i="11"/>
  <c r="E86" i="10"/>
  <c r="C25" i="18"/>
  <c r="D28" i="14"/>
  <c r="E61" i="8"/>
  <c r="O35" i="12"/>
  <c r="D18" i="25"/>
  <c r="F22" i="25"/>
  <c r="E22" i="17"/>
  <c r="B34" i="12"/>
  <c r="B84" i="10"/>
  <c r="B24" i="18"/>
  <c r="B27" i="14"/>
  <c r="B59" i="8"/>
  <c r="B9" i="18"/>
  <c r="B112" i="18" s="1"/>
  <c r="B9" i="12"/>
  <c r="B9" i="10"/>
  <c r="B9" i="8"/>
  <c r="C24" i="18"/>
  <c r="D27" i="14"/>
  <c r="E85" i="10"/>
  <c r="O34" i="12"/>
  <c r="E60" i="8"/>
  <c r="O26" i="11"/>
  <c r="B11" i="12"/>
  <c r="B11" i="18"/>
  <c r="B114" i="18" s="1"/>
  <c r="B11" i="10"/>
  <c r="B11" i="8"/>
  <c r="B8" i="8"/>
  <c r="B8" i="18"/>
  <c r="B111" i="18" s="1"/>
  <c r="B8" i="12"/>
  <c r="B8" i="10"/>
  <c r="D4" i="25"/>
  <c r="A7" i="10"/>
  <c r="A7" i="15"/>
  <c r="A7" i="16"/>
  <c r="A7" i="18"/>
  <c r="A110" i="18" s="1"/>
  <c r="F72" i="6"/>
  <c r="B10" i="10"/>
  <c r="B10" i="12"/>
  <c r="A7" i="14"/>
  <c r="A7" i="17"/>
  <c r="A104" i="17" s="1"/>
  <c r="B10" i="18"/>
  <c r="B113" i="18" s="1"/>
  <c r="A7" i="7"/>
  <c r="A7" i="8"/>
  <c r="A7" i="11"/>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O175" i="9" l="1"/>
  <c r="P22" i="9"/>
  <c r="N22" i="9" s="1"/>
  <c r="D20" i="15"/>
  <c r="F20" i="13"/>
  <c r="M178" i="9"/>
  <c r="F18" i="13"/>
  <c r="F19" i="13"/>
  <c r="N21" i="9"/>
  <c r="O222" i="5"/>
  <c r="P221" i="5"/>
  <c r="I107" i="17"/>
  <c r="I108" i="17"/>
  <c r="I105" i="17"/>
  <c r="I106" i="17"/>
  <c r="F37" i="24"/>
  <c r="F38" i="24" s="1"/>
  <c r="F17" i="24" s="1"/>
  <c r="F19" i="24" s="1"/>
  <c r="Q21" i="5"/>
  <c r="H28" i="19"/>
  <c r="I41" i="25"/>
  <c r="F73" i="6"/>
  <c r="F75" i="6" s="1"/>
  <c r="Q76" i="6" s="1"/>
  <c r="A6" i="12"/>
  <c r="A6" i="10"/>
  <c r="A6" i="7"/>
  <c r="A6" i="13"/>
  <c r="A6" i="11"/>
  <c r="A6" i="16"/>
  <c r="A6" i="8"/>
  <c r="A6" i="15"/>
  <c r="A6" i="18"/>
  <c r="A109" i="18" s="1"/>
  <c r="A6" i="9"/>
  <c r="A6" i="14"/>
  <c r="I40" i="25"/>
  <c r="H26" i="19"/>
  <c r="H30" i="19"/>
  <c r="M22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N176" i="9" l="1"/>
  <c r="P175" i="9"/>
  <c r="N21" i="5"/>
  <c r="N219" i="5" s="1"/>
  <c r="N221" i="5" s="1"/>
  <c r="Q219" i="5"/>
  <c r="AD1" i="5"/>
  <c r="AD2" i="5" s="1"/>
  <c r="D7" i="24"/>
  <c r="F7" i="24" s="1"/>
  <c r="D20" i="25"/>
  <c r="F20" i="25" s="1"/>
  <c r="M221" i="5"/>
  <c r="D8" i="24"/>
  <c r="F8" i="24" s="1"/>
  <c r="D8" i="25"/>
  <c r="F8" i="25" s="1"/>
  <c r="B41" i="23"/>
  <c r="K19" i="19"/>
  <c r="D16" i="16" s="1"/>
  <c r="K23" i="19"/>
  <c r="D26" i="16" s="1"/>
  <c r="K18" i="19"/>
  <c r="K22" i="19"/>
  <c r="D22" i="16" s="1"/>
  <c r="K21" i="19"/>
  <c r="D20" i="16" s="1"/>
  <c r="D20" i="14" s="1"/>
  <c r="K20" i="19"/>
  <c r="F16" i="13" l="1"/>
  <c r="F15" i="13"/>
  <c r="F21" i="13" s="1"/>
  <c r="D24" i="15" s="1"/>
  <c r="P222" i="5"/>
  <c r="Q221" i="5"/>
  <c r="M222" i="5"/>
  <c r="K18" i="13"/>
  <c r="O18" i="13" s="1"/>
  <c r="H11" i="24"/>
  <c r="D11" i="24" s="1"/>
  <c r="F11" i="24" s="1"/>
  <c r="D14" i="15"/>
  <c r="D14" i="16"/>
  <c r="D18" i="16"/>
  <c r="D19" i="14" l="1"/>
  <c r="D18" i="14"/>
  <c r="D16" i="14"/>
  <c r="D15" i="14"/>
  <c r="D6" i="25"/>
  <c r="AF3" i="18"/>
  <c r="AF7" i="18" s="1"/>
  <c r="D28" i="15"/>
  <c r="AC3" i="10"/>
  <c r="AC7" i="10" s="1"/>
  <c r="M3" i="8"/>
  <c r="M7" i="8" s="1"/>
  <c r="D6" i="24"/>
  <c r="AI3" i="17"/>
  <c r="AI7" i="17" s="1"/>
  <c r="AJ3" i="9"/>
  <c r="AJ7" i="9" s="1"/>
  <c r="D17" i="14" l="1"/>
  <c r="D15" i="24" s="1"/>
  <c r="L25" i="24" s="1"/>
  <c r="K25" i="24" s="1"/>
  <c r="B25" i="24" s="1"/>
  <c r="D14" i="14"/>
  <c r="D21" i="14" s="1"/>
  <c r="D14" i="24"/>
  <c r="L24" i="24" s="1"/>
  <c r="K24" i="24" s="1"/>
  <c r="B24" i="24" s="1"/>
  <c r="D24" i="16"/>
  <c r="D28" i="16" s="1"/>
  <c r="AB17" i="23" s="1"/>
  <c r="A1" i="26" s="1"/>
  <c r="F6" i="24"/>
  <c r="F10" i="24" s="1"/>
  <c r="D10" i="24"/>
  <c r="D12" i="24" s="1"/>
  <c r="D10" i="25"/>
  <c r="F6" i="25"/>
  <c r="F10" i="25" s="1"/>
  <c r="F35" i="25"/>
  <c r="F36" i="25" s="1"/>
  <c r="F16" i="25" s="1"/>
  <c r="D19" i="24"/>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<sst xmlns="http://schemas.openxmlformats.org/spreadsheetml/2006/main" count="2706" uniqueCount="955">
  <si>
    <t>Package Name</t>
  </si>
  <si>
    <t>Package Code</t>
  </si>
  <si>
    <t>Specification No.</t>
  </si>
  <si>
    <t>ORIGINAL</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</si>
  <si>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</si>
  <si>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</si>
  <si>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</si>
  <si>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</si>
  <si>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</si>
  <si>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</si>
  <si>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</si>
  <si>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</si>
  <si>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</si>
  <si>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</si>
  <si>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</si>
  <si>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</si>
  <si>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</si>
  <si>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</si>
  <si>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</si>
  <si>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</si>
  <si>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</si>
  <si>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</si>
  <si>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</si>
  <si>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</si>
  <si>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</si>
  <si>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</si>
  <si>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</si>
  <si>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</si>
  <si>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</si>
  <si>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</si>
  <si>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</si>
  <si>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</si>
  <si>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</si>
  <si>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</si>
  <si>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</si>
  <si>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</si>
  <si>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</si>
  <si>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</si>
  <si>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</si>
  <si>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</si>
  <si>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</si>
  <si>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</si>
  <si>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</si>
  <si>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</si>
  <si>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</si>
  <si>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</si>
  <si>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</si>
  <si>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</si>
  <si>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</si>
  <si>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</si>
  <si>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</si>
  <si>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</si>
  <si>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</si>
  <si>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</si>
  <si>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</si>
  <si>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</si>
  <si>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</si>
  <si>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</si>
  <si>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</si>
  <si>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</si>
  <si>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</si>
  <si>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</si>
  <si>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</si>
  <si>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</si>
  <si>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</si>
  <si>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</si>
  <si>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</si>
  <si>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</si>
  <si>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</si>
  <si>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</si>
  <si>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</si>
  <si>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</si>
  <si>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</si>
  <si>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</si>
  <si>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</si>
  <si>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</si>
  <si>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</si>
  <si>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</si>
  <si>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</si>
  <si>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</si>
  <si>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</si>
  <si>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</si>
  <si>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</si>
  <si>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</si>
  <si>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</si>
  <si>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Contracts Services, 2nd Floor</t>
  </si>
  <si>
    <t>Name        :</t>
  </si>
  <si>
    <t>POWERGRID Energy Services Ltd</t>
  </si>
  <si>
    <t>Address    :</t>
  </si>
  <si>
    <t>Plot no. 42, Sector-44</t>
  </si>
  <si>
    <t>Gurugram (Haryana) -122003</t>
  </si>
  <si>
    <t>PLANT AND EQUIPMENT (INCLUDING MANDATORY SPARES PARTS) TO BE SUPPLIED, INCLUDING TYPE TEST CHARGES FOR TESTS TO BE CONDUCTED</t>
  </si>
  <si>
    <t>Direct</t>
  </si>
  <si>
    <t>All Prices are in Indian Rupees.</t>
  </si>
  <si>
    <t>Bought-Out</t>
  </si>
  <si>
    <t>SI.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</si>
  <si>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</si>
  <si>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</si>
  <si>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</si>
  <si>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</si>
  <si>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</si>
  <si>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</si>
  <si>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</si>
  <si>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</si>
  <si>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</si>
  <si>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</si>
  <si>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</si>
  <si>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</si>
  <si>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</si>
  <si>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Revaluation of J column</t>
  </si>
  <si>
    <t>Tax Calculation</t>
  </si>
  <si>
    <t xml:space="preserve">Supply-RTS                              </t>
  </si>
  <si>
    <t xml:space="preserve">COMPLETE SUPPLY OF ALL EQUIPMENT &amp; MATERIAL FOR ROOFTOP SOLAR SYSTEMAS PER TECH. SPEC. </t>
  </si>
  <si>
    <t xml:space="preserve">KW </t>
  </si>
  <si>
    <t xml:space="preserve">EA </t>
  </si>
  <si>
    <t xml:space="preserve">800kV 50kA AIS EQUIPMENT                </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</si>
  <si>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</si>
  <si>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</si>
  <si>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</si>
  <si>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</si>
  <si>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</si>
  <si>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765kV, 3150A, 50kA Circuit Breaker(3-Phase) with closing resistor (withsupport structure)</t>
  </si>
  <si>
    <t xml:space="preserve">420kV, 63kA AIS EQUIPMENT               </t>
  </si>
  <si>
    <t>420kV, 3150A, 63kA Circuit Breaker (3-Phase) without closing resistorand with Support Structure</t>
  </si>
  <si>
    <t>420 kV, 3000A, 63KA, 1-Phase CurrentTransformer with 120% extended currentrating</t>
  </si>
  <si>
    <t>420kV, 3150A, 63KA,  Isolator (3-phase)(Double Break) with one E/S</t>
  </si>
  <si>
    <t>420kV, 3150A, 63KA, Isolator (1 phase)(Double Break) with one E/S</t>
  </si>
  <si>
    <t>420kV, 3150A, 63KA, Isolator (1 phase)(Double Break) without E/S</t>
  </si>
  <si>
    <t>336kV Surge Arrester (1-phase)</t>
  </si>
  <si>
    <t>420 kV, 1 phase Bus Post Insulator (except for Line Traps)</t>
  </si>
  <si>
    <t xml:space="preserve">245kV, 50kA AIS EQUIPMENT               </t>
  </si>
  <si>
    <t>245kV, 1600A, 50KA Circuit Breaker(3-Phase) with support structure</t>
  </si>
  <si>
    <t>245 kV, 1600A, 50KA, 1-Phase CurrentTransformer with 120% extended currentrating</t>
  </si>
  <si>
    <t>245 kV, 4400pf  Capacitive Voltage Transformer (1- Phase)</t>
  </si>
  <si>
    <t>245kV, 1600A, 50 KA, 3-phase DoubleBreak Isolator with one E/S</t>
  </si>
  <si>
    <t>245kV, 1600A, 50 KA, 3-phase DoubleBreak Isolator with two E/S</t>
  </si>
  <si>
    <t>245KV, 1600 A, 50KA, 3-PHASE, DOUBLE BREAK TANDEM ISOLATOR WITHOUT E/S</t>
  </si>
  <si>
    <t>216kV Surge Arrester (1-phase)</t>
  </si>
  <si>
    <t>245 kV, 1 phase Bus Post Insulator (except for Line Traps)</t>
  </si>
  <si>
    <t>245kV, 3150A, 50KA Circuit Breaker(3-Phase) with support structure</t>
  </si>
  <si>
    <t>245 kV, 2500A, 50KA, 1-Phase CurrentTransformer with 120% extended currentrating</t>
  </si>
  <si>
    <t>245KV, 3150A, 50KA, 3-PHASE DOUBLE BREAK ISOLATOR WITH TWO E/S</t>
  </si>
  <si>
    <t>245KV, 3150A, 50KA, 3-PHASE DOUBLE BREAK ISOLATOR WITH ONE E/S</t>
  </si>
  <si>
    <t xml:space="preserve">36kV AIS EQUIPMENT                      </t>
  </si>
  <si>
    <t>Current transformer (33kV) for transformer Netural along with supportstructure &amp; terminal connector</t>
  </si>
  <si>
    <t>SET</t>
  </si>
  <si>
    <t xml:space="preserve">Erection Hardware for 765 kV S/Y        </t>
  </si>
  <si>
    <t>Erection Hardware for 765kV I type layout-Bus Work (For one diameters)as per technical specification</t>
  </si>
  <si>
    <t>Erection Hardware for 765kV I type layout-Transformer bay as pertechnical specification</t>
  </si>
  <si>
    <t>Erection Hardware for 765kV I type layout-Spare bay of half dia. asper technical specification</t>
  </si>
  <si>
    <t>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t>
  </si>
  <si>
    <t>LOT</t>
  </si>
  <si>
    <t xml:space="preserve">765kV Insulator and Hardware            </t>
  </si>
  <si>
    <t>765KV SUSPENSION INSULATOR STRING  AND ASSOCIATED HARDWARE FITTINGSWITH THROUGH CLAMP SUITABLE FOR QUAD CONDUCTOR</t>
  </si>
  <si>
    <t>765KV TENSION INSULATOR STRING  AND ASSOCIATED HARDWARE FITTINGSWITHOUT TURN BUCKLE SUITABLE FOR QUAD CONDUCTOR</t>
  </si>
  <si>
    <t>765KV TENSION INSULATOR STRING AND ASSOCIATED HARDWARE FITTINGS WITHTURN BUCKLE SUITABLE FOR QUAD CONDUCTOR</t>
  </si>
  <si>
    <t>Erection Hardware for 420  kV I Type S/Y</t>
  </si>
  <si>
    <t>Erection Hardware for 400kV I type layout-Bus Work (For two diameters)as per technical specification</t>
  </si>
  <si>
    <t>Erection Hardware for 400kV I type layout-Bus Work (For one diameter)as per technical specification</t>
  </si>
  <si>
    <t>Erection Hardware for 400kV I type layout-Transformer bay as pertechnical specification</t>
  </si>
  <si>
    <t>Erection Hardware for 400kV I type layout-Spare bay of half dia as pertechnical specification</t>
  </si>
  <si>
    <t xml:space="preserve">420kV Insulator and Hardware            </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</si>
  <si>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</si>
  <si>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</si>
  <si>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</si>
  <si>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400KV SUSPENSION INSULATOR STRING  AND ASSOCIATED HARDWARE FITTINGSWITH THROUGH CLAMP SUITABLE FOR QUAD CONDUCTOR</t>
  </si>
  <si>
    <t>Erection Hardware for 220  kV DMT Type S</t>
  </si>
  <si>
    <t>Erection Hardware for 220kV layout (Double Main and TransferScheme)-Bus work (one Bay) as per technical specification</t>
  </si>
  <si>
    <t>Erection Hardware for 220kV layout (Double Main and TransferScheme)-Bus work (two Bay) as per technical specification</t>
  </si>
  <si>
    <t>Erection Hardware for 220kV layout (Double Main and TransferScheme)-Bus work (three Bay) as per technical specification</t>
  </si>
  <si>
    <t>Erection Hardware for 220kV layout (Double Main and TransferScheme)-Transformer Bay as per technical specification</t>
  </si>
  <si>
    <t>Erection Hardware for 220kV layout (Double Main and TransferScheme)-Bus Coupler Bay as per technical specification</t>
  </si>
  <si>
    <t>Erection Hardware for 220kV layout (Double Main and TransferScheme)-Transfer Bus Coupler Bay as per technical specification</t>
  </si>
  <si>
    <t>Erection Hardware for 220kV layout (Double Main and TransferScheme)-Bus section Bay as per technical specification</t>
  </si>
  <si>
    <t xml:space="preserve">CRP for 765kV Bays                      </t>
  </si>
  <si>
    <t>765KV CIRCUIT BREAKER RELAY PANEL (WITH AUTOMATION)</t>
  </si>
  <si>
    <t>765kV Transformer Protection Panel (For both HV &amp; MV side)-(withAutomation)</t>
  </si>
  <si>
    <t xml:space="preserve">CRP for  420kV Bays with SAS            </t>
  </si>
  <si>
    <t>400KV CIRCUIT BREAKER RELAY PANEL (WITH AUTOMATION)</t>
  </si>
  <si>
    <t>400kV Transformer Protection Panel (For both HV &amp; MV side)-(withAutomation)</t>
  </si>
  <si>
    <t xml:space="preserve">CRP for 220kV Bays with SAS             </t>
  </si>
  <si>
    <t>220KV CIRCUIT BREAKER RELAY PANEL (WITH AUTOMATION)</t>
  </si>
  <si>
    <t>220kV Bus Bar Protection Panel (Single)-(with Automation)</t>
  </si>
  <si>
    <t xml:space="preserve">SAS-AUG                                 </t>
  </si>
  <si>
    <t>Augmentation of Substation automation system for 765kV Main bay as perTechnical Specification</t>
  </si>
  <si>
    <t>Augmentation of Substation automation System for 765kV Tie bay as perTechnical Specification</t>
  </si>
  <si>
    <t>Augmentation of Substation automation System for 400kV Main bay as perTechnical Specification</t>
  </si>
  <si>
    <t>Augmentation of Substation automation System for 400kV Tie bay as perTechnical Specification</t>
  </si>
  <si>
    <t>Augmentation of Substation automation System for 220kV bay as perTechnical Specification</t>
  </si>
  <si>
    <t xml:space="preserve">VMS                                     </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</si>
  <si>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</si>
  <si>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 xml:space="preserve">AIR CONDITIONING &amp; VENTILATION SYSTEM   </t>
  </si>
  <si>
    <t>Air conditioning system  for Switchyard Panel Room of 6m length</t>
  </si>
  <si>
    <t>Air conditioning system  for Switchyard Panel Room of 3m length</t>
  </si>
  <si>
    <t xml:space="preserve">FIRE FIGHTING SYSTEM                    </t>
  </si>
  <si>
    <t>HVW spray system, Hydrant system and complete U/G &amp; O/G piping andaccessories etc. out side the pump house  for 500 MVA,(765/v3)/(400/v3)/(33) kV, 1 -phase Autotransformer</t>
  </si>
  <si>
    <t>HVW spray system, Hydrant system and complete U/G &amp; O/G piping andaccessories etc. out side the pump house  for 500MVA , 400KV/220/33kV, 3-phase  Autotransformer</t>
  </si>
  <si>
    <t>Fire Detection and Alarm System for Switchyard Panel Room of 6 mlength</t>
  </si>
  <si>
    <t>Fire Detection and Alarm System for Switchyard Panel Room of 3 mlength</t>
  </si>
  <si>
    <t>4.5 kg CO2 type Portable Fire extinguisher</t>
  </si>
  <si>
    <t xml:space="preserve">ILLUMINATION SYSTEM                     </t>
  </si>
  <si>
    <t>Lighting Panel type ACP-2 as per technical specification</t>
  </si>
  <si>
    <t>63A, 415V : Interlocked switch socket outdoor Receptacle (type RP) asper technical specifications</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</si>
  <si>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</si>
  <si>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</si>
  <si>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</si>
  <si>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</si>
  <si>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3 m length</t>
  </si>
  <si>
    <t xml:space="preserve">LS </t>
  </si>
  <si>
    <t>Illumination System for switchyard panel room of 6 m length</t>
  </si>
  <si>
    <t xml:space="preserve"> Mandatory Spare LOT                    </t>
  </si>
  <si>
    <t>Spare-765KV Circuit Breaker</t>
  </si>
  <si>
    <t>Spare-765kV VKDB Isolator</t>
  </si>
  <si>
    <t>SPARE-765KV CURRENT TRANSFORMER</t>
  </si>
  <si>
    <t>SPARES FOR 624KV SURGE ARRESTER</t>
  </si>
  <si>
    <t>Spares for 420kV Circuit Breaker</t>
  </si>
  <si>
    <t>Spares for 420kV Double break Isolator</t>
  </si>
  <si>
    <t>SPARES FOR 336KV SURGE ARRESTER</t>
  </si>
  <si>
    <t>Spare-420kV BPI</t>
  </si>
  <si>
    <t>Spare-420kV CT 1</t>
  </si>
  <si>
    <t>Spare-245kV Circuit Breaker</t>
  </si>
  <si>
    <t>Spare-245kV Isolator</t>
  </si>
  <si>
    <t>Spare-245kV CT</t>
  </si>
  <si>
    <t>Spare-245kV CVT</t>
  </si>
  <si>
    <t>Spare-245kV BPI</t>
  </si>
  <si>
    <t>Relay &amp; protection Panels (with automation)</t>
  </si>
  <si>
    <t>SPARES FOFIRE PROTECTION SYSTEM</t>
  </si>
  <si>
    <t>SPARES FOR CLAMPS &amp; CONNECTORS</t>
  </si>
  <si>
    <t>Spare-216kV Surge Arrester</t>
  </si>
  <si>
    <t xml:space="preserve">PMU &amp; asso. item (Bhadla-III)           </t>
  </si>
  <si>
    <t>PMU with GPS Clock (clock can be either internal or external)</t>
  </si>
  <si>
    <t>WAMS Hardware - Time System (GPS receiver)</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</si>
  <si>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</si>
  <si>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</si>
  <si>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</si>
  <si>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</si>
  <si>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 xml:space="preserve">220kV Insulator and Hardware            </t>
  </si>
  <si>
    <t>220KV SUSPENSION INSULATOR STRING  AND ASSOCIATED HARDWARE FITTINGSWITH DROP CLAMP SUITABLE FOR TWIN CONDUCTOR</t>
  </si>
  <si>
    <t>220KV SUSPENSION INSULATOR STRING  AND ASSOCIATED HARDWARE FITTINGSWITH THROUGH CLAMP SUITABLE FOR TWIN CONDUCTOR</t>
  </si>
  <si>
    <t>220KV  TENSION INSULATOR STRING  AND ASSOCIATED HARDWARE FITTINGSWITHOUT TURN BUCKLE SUITABLE FOR QUAD CONDUCTOR</t>
  </si>
  <si>
    <t>220KV  TENSION INSULATOR STRING  AND ASSOCIATED HARDWARE FITTINGSWITHOUT TURN BUCKLE SUITABLE FOR TWIN CONDUCTOR</t>
  </si>
  <si>
    <t>220KV  TENSION INSULATOR STRING  AND ASSOCIATED HARDWARE FITTINGS WITHTURN BUCKLE SUITABLE FOR QUAD CONDUCTOR</t>
  </si>
  <si>
    <t>220KV  TENSION INSULATOR STRING  AND ASSOCIATED HARDWARE FITTINGS WITHTURN BUCKLE SUITABLE FOR TWIN CONDUCTOR</t>
  </si>
  <si>
    <t xml:space="preserve">POWER &amp; CONTROL CABLE                   </t>
  </si>
  <si>
    <t>1.1KV GRADE 3CX2.5 SQMM CONTROL CABLE</t>
  </si>
  <si>
    <t xml:space="preserve">KM </t>
  </si>
  <si>
    <t>1.1KV GRADE 5CX2.5 SQMM CONTROL CABLE</t>
  </si>
  <si>
    <t>1.1KV GRADE 10CX2.5 SQMM CONTROL CABLE</t>
  </si>
  <si>
    <t>1.1KV GRADE 19CX1.5 SQMM CONTROL CABLE</t>
  </si>
  <si>
    <t>1.1KV GRADE 27CX1.5 SQMM CONTROL CABLE</t>
  </si>
  <si>
    <t>8PAIR 0.5 SQ.MM SCREENED CABLE</t>
  </si>
  <si>
    <t>1.1KV GRADE 3.5CX70 SQMM (PVC) POWER CABLE</t>
  </si>
  <si>
    <t>1.1KV GRADE 3.5CX35 SQMM (PVC) POWER CABLE</t>
  </si>
  <si>
    <t>1.1KV GRADE 4CX6 SQMM (PVC) POWER CABLE</t>
  </si>
  <si>
    <t>1.1KV GRADE 2CX6 SQMM (PVC) POWER CABLE</t>
  </si>
  <si>
    <t>1.1KV GRADE 3.5CX300 SQMM (XLPE) POWER CABLE</t>
  </si>
  <si>
    <t xml:space="preserve">CSD                                     </t>
  </si>
  <si>
    <t>Controlled Switching Device for 420 kV, 3-ph Circuit Breaker</t>
  </si>
  <si>
    <t xml:space="preserve">Breakup Mandatory spares                </t>
  </si>
  <si>
    <t>Complete Pole of 765kV, 3150A, 50kA SF6Circuit Breaker including closingresistor, grading capacitor, polecolumn, interrupter with drivingmechanism and Marshelling Box butwithout support structure</t>
  </si>
  <si>
    <t>Grading capacitors for 765kV SF6 Circuit Breaker</t>
  </si>
  <si>
    <t>Rubber gasket, O rings and seals for SF6 gas (complete replacement forone 765kV breaker)</t>
  </si>
  <si>
    <t>Trip coil with resistor for 765kV SF6 Circuit Breaker</t>
  </si>
  <si>
    <t>Closing coil with resistor for 765kV SF6 Circuit Breaker</t>
  </si>
  <si>
    <t>Terminal pad for 765kV, 3150A, SF6Circuit Breaker</t>
  </si>
  <si>
    <t>Molecular filter for 765kV SF6 Circuit Breaker</t>
  </si>
  <si>
    <t>Corona rings (1 No of each type) for 765 kV Circuit Breaker</t>
  </si>
  <si>
    <t>Relays, Power contactors, SFU, limit switches, push buttons, timers &amp;MCB etc. (1 No of each type) for 765kV Circuit Breaker</t>
  </si>
  <si>
    <t>Density/Pressure monitoring system for 765kV Circuit Breaker</t>
  </si>
  <si>
    <t>Aux. Switch/contact assembly for 765kV SF6 Circuit Breaker</t>
  </si>
  <si>
    <t>Operation counter for Circuit Breaker</t>
  </si>
  <si>
    <t>SF6 GAS (40% ORDERED QUANTITY)</t>
  </si>
  <si>
    <t>OPERATING MECHANISM FOR 765KV CB OF ALSTOM</t>
  </si>
  <si>
    <t>One Complete Pole of 765kV, 3150A, 50kAIsolator including support Insulator,Motor operating Mechanism with Box butexcluding structure</t>
  </si>
  <si>
    <t>Copper contact fingers for female &amp; male contacts of 765kV Isolator</t>
  </si>
  <si>
    <t>Open / Close contactor assembly, timers, key interlock push buttonswitch &amp; auxiliary switches  for 765kV Isolator</t>
  </si>
  <si>
    <t>Limit Switch (Complete for 1 MOM box of Isolator)</t>
  </si>
  <si>
    <t>Terminal pads &amp; connectors for 765kV,3150A Isolator</t>
  </si>
  <si>
    <t>Corona shield rings for 765kV Isolator</t>
  </si>
  <si>
    <t>765 kV, 3000A, 50KA, 1-Phase CurrentTransformer with 120% extended currentrating</t>
  </si>
  <si>
    <t>Surge monitor for 624 kV Surge Arrester (1-Phase)</t>
  </si>
  <si>
    <t>One Pole of 420kV, 3150A, 63kA SF6circuit breaker including gradingcapacitor (if applicable),pole column,interrupter,operating mechanism andMarshalling Box but without supportstructure</t>
  </si>
  <si>
    <t>Rubber gasket, O rings and seals for SF6 gas (complete replacement forone 420kV SF6 Circuit Breaker)</t>
  </si>
  <si>
    <t>Trip coil with resistor for 420kV SF6 Circuit Breaker</t>
  </si>
  <si>
    <t>Closing coil with resistor  for 420kV SF6 Circuit Breaker</t>
  </si>
  <si>
    <t>Terminal pad for 420kV SF6 Circuit Breaker</t>
  </si>
  <si>
    <t>Molecular filter for 420kV SF6 Circuit Breaker</t>
  </si>
  <si>
    <t>Corona rings (1 No of each type)  for 420 kV Circuit Breaker</t>
  </si>
  <si>
    <t>Relays, Power contactors, SFU, limit switches, push buttons, timers &amp;MCB etc. (1 No of each type) for 420kV Circuit Breaker</t>
  </si>
  <si>
    <t>Pressure switches (1 No. of each type) for 420kV SF6 Circuit Breaker</t>
  </si>
  <si>
    <t>Aux. Switch/contact assembly for 420kV SF6 Circuit Breaker</t>
  </si>
  <si>
    <t>COMPLETE SPRING OPERATING MECHANISM FOR 420 KV SF6 CIRCUIT BREAKER</t>
  </si>
  <si>
    <t>One Complete Pole of Double BreakIsolator including support Insulatorwith 1 E/s (excluding structure) withMotor Operating Mechanism for 420kV,3150A, 63kA main Isolator and E/S</t>
  </si>
  <si>
    <t>COPPER CONTACT FINGERS FOR FEMALE &amp; MALE CONTACTS OF 420KV DOUBLE BREAK ISOLATOR</t>
  </si>
  <si>
    <t>Open / Close contactor assembly, timers, key interlock push buttonswitch &amp; auxiliary switches  for 420kV Isolator</t>
  </si>
  <si>
    <t>Limit switch  for 420kV Isolator</t>
  </si>
  <si>
    <t>Terminal pads &amp; connectors for 420kV  Isolator</t>
  </si>
  <si>
    <t>Corona shield rings for 420kV DB Isolator for 1-pole</t>
  </si>
  <si>
    <t>Surge monitor (1-Phase)</t>
  </si>
  <si>
    <t>Complete Pole of 245kV, 1600A, 50kA SF6Circuit Breaker including closingresistor(if applicable), gradingcapacitor (if applicable), pole column,interrupter with driving mechanism andMarshelling Box but without supportstructure</t>
  </si>
  <si>
    <t>Rubber gasket, O rings and seals for SF6 gas (complete replacement forone 245kV SF6 Circuit Breaker)</t>
  </si>
  <si>
    <t>Trip coil with resistor  for 245kV Circuit Breaker</t>
  </si>
  <si>
    <t>Closing coil with resistor for 245kV Circuit Breaker</t>
  </si>
  <si>
    <t>Terminal pad for 245kV SF6 Circuit Breaker</t>
  </si>
  <si>
    <t>Molecular filter for 245kV SF6 Circuit Breaker</t>
  </si>
  <si>
    <t>Relays, Power contactors, SFU, limit switches, push buttons, timers &amp;MCB etc. (1 No of each type) for 245kV SF6 Circuit Breaker</t>
  </si>
  <si>
    <t>Complete pole for 245kV, 1600 Aisolator with 1 earth switch includingsupport Insulator, motor operatingmechanism (MOM) with box  but excludingstructure</t>
  </si>
  <si>
    <t>Copper contact fingers for female &amp; male contacts of 245kV DoubleBreak Isolator</t>
  </si>
  <si>
    <t>Open / Close contactor assembly, timers, key interlock push buttonswitch &amp; auxiliary switches  for 245kV Isolator</t>
  </si>
  <si>
    <t>Limit switch  for 245kV Isolator</t>
  </si>
  <si>
    <t>Terminal pads &amp; connectors (of eachtype) for 245kV 1600A DB Isolator</t>
  </si>
  <si>
    <t>Corona shield rings for 245 kV DB isolator</t>
  </si>
  <si>
    <t>Transformer differential protection relay</t>
  </si>
  <si>
    <t>Restricted earthfault relay type with non-linear resistor andassociated software in case of numerical relay</t>
  </si>
  <si>
    <t>Numerical LBB relay</t>
  </si>
  <si>
    <t>Bay Unit module for Bus Bar Protection</t>
  </si>
  <si>
    <t>Ionisation type Smoke detector (10% of popu)</t>
  </si>
  <si>
    <t>Deluge valve (1 No. of each size)</t>
  </si>
  <si>
    <t>SPARES FOR CLAMPS AND CONNECTORS</t>
  </si>
  <si>
    <t xml:space="preserve">STRUCTURE SUPPLY                        </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</si>
  <si>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</si>
  <si>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</si>
  <si>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</si>
  <si>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</si>
  <si>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</si>
  <si>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Earthmat                                </t>
  </si>
  <si>
    <t>40 MM MS ROD FOR MAIN EARTHMAT</t>
  </si>
  <si>
    <t xml:space="preserve">Total Ex-works Price </t>
  </si>
  <si>
    <t>Total Type Test charges as per Schedule-7</t>
  </si>
  <si>
    <t>Total Ex-works Price including Type Test charges</t>
  </si>
  <si>
    <t>Total GST Tax as confirmed by Bidder</t>
  </si>
  <si>
    <t>Note          :</t>
  </si>
  <si>
    <t>on FOR destination site basis</t>
  </si>
  <si>
    <t>*</t>
  </si>
  <si>
    <t xml:space="preserve">Date: </t>
  </si>
  <si>
    <t>Printed Name   :</t>
  </si>
  <si>
    <t>Place:</t>
  </si>
  <si>
    <t>Designation   :</t>
  </si>
  <si>
    <t>(SCHEDULE OF RATES AND PRICES : EX-WORKS PRICES)</t>
  </si>
  <si>
    <t>Contract Services</t>
  </si>
  <si>
    <t>Power Grid Corporation of India Ltd.,</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</si>
  <si>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</si>
  <si>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</si>
  <si>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</si>
  <si>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</si>
  <si>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</si>
  <si>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</si>
  <si>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</si>
  <si>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</si>
  <si>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</si>
  <si>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</si>
  <si>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</si>
  <si>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</si>
  <si>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</si>
  <si>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</si>
  <si>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</si>
  <si>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</si>
  <si>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</si>
  <si>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</si>
  <si>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</si>
  <si>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</si>
  <si>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</si>
  <si>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</si>
  <si>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</si>
  <si>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</si>
  <si>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</si>
  <si>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NOT APPLICABLE</t>
  </si>
  <si>
    <t>765kV, 3150A, 50Ka, Vertical Knee/DoubleBreak Isolator (3-Phase) with one E/S</t>
  </si>
  <si>
    <t>Total F&amp;I Price</t>
  </si>
  <si>
    <t>#</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</si>
  <si>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</si>
  <si>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</si>
  <si>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</si>
  <si>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</si>
  <si>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</si>
  <si>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</si>
  <si>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</si>
  <si>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</si>
  <si>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</si>
  <si>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</si>
  <si>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</si>
  <si>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</si>
  <si>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</si>
  <si>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</si>
  <si>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</si>
  <si>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</si>
  <si>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</si>
  <si>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</si>
  <si>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</si>
  <si>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</si>
  <si>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</si>
  <si>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</si>
  <si>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</si>
  <si>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</si>
  <si>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</si>
  <si>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</si>
  <si>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</si>
  <si>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</si>
  <si>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</si>
  <si>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 xml:space="preserve">PMSGY-Govt. Buildings-NR Balance        </t>
  </si>
  <si>
    <t xml:space="preserve">Installation of Rooftop Solar System complete in all respect as per Tech. Spec. including associated Civil Works </t>
  </si>
  <si>
    <t>Installation of Rooftop Solar System complete in all respect as per Tech. Spec. including associated Civil Works (30% of Sch-3)</t>
  </si>
  <si>
    <t xml:space="preserve">Three Phase Net-Meter Reverse Power flow scheme/ Zero export controller as per State Utility policy for Grid Connectivity </t>
  </si>
  <si>
    <t>Three Phase Net-Meter Reverse Power flow scheme/ Zero export controller as per State Utility policy for Grid Connectivity (30% of Sch-3)</t>
  </si>
  <si>
    <t>765kV, 3150A, 50kA, Vertical Knee/DoubleBreak Isolator (3-Phase) with one E/S</t>
  </si>
  <si>
    <t>765kV, 3150A, 50kA, Vertical Knee/DoubleBreak Isolator (3-Phase) with two E/S</t>
  </si>
  <si>
    <t>Erection of 765 kV, 1-Phase, Bus Post Insulator (except wave Traps)</t>
  </si>
  <si>
    <t>765kV, 3150A, 50kA Circuit Breaker(3-Phase) without closing resistor(with support structure)</t>
  </si>
  <si>
    <t>420kV, 3150A, 63kA Circuit Breaker(3-Phase) without closing resistor(with support structure)</t>
  </si>
  <si>
    <t>420KV, 1-PHASE BUS POST INSULATORS</t>
  </si>
  <si>
    <t>245 kV 1600A, 50KA Circuit Breakers (3-Phase) with support</t>
  </si>
  <si>
    <t>245kV, 1600A, 50 KA, 3-phase DoubleBreak Tandem Isolator without E/S</t>
  </si>
  <si>
    <t>245 kV,1 phase Bus Post Insulator (except for Line Traps)</t>
  </si>
  <si>
    <t>245KV, 3150 A, 50kA Circuit Breaker (3-Phase) with support structure</t>
  </si>
  <si>
    <t>245kV, 3150A, 50KA, 3-Phase Double Break Isolator with two E/S</t>
  </si>
  <si>
    <t>Current transformer (33kV) for transformer Netural along with support structure &amp; terminal connector</t>
  </si>
  <si>
    <t>Erection Hardware for 765kV I type layout-Bus Work (For one diameters) as per specification</t>
  </si>
  <si>
    <t>Erection Hardware for 765kV I type layout-Transformer bay as per specification</t>
  </si>
  <si>
    <t>Erection Hardware for 765kV I type layout-Spare bay of half dia. as per specification</t>
  </si>
  <si>
    <t>Bus post insulators, spacers, equipment support structures, conductors, Al tube, clamp, connectors (including 765kV, 400kV, tertiaryand neutural bushing terminal connectors etc) for arrangement of netural formation for Transformer(s), DELTA formation for one bank(each bank comprises of 3 single phase units of Autotransformers) and making connection arrangement to connect spare unit in placeof any unit of the bank without physical shifting</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</si>
  <si>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</si>
  <si>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</si>
  <si>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</si>
  <si>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400kV I type layout-Bus Work (For two diameters)/bays as per specification</t>
  </si>
  <si>
    <t>Erection Hardware for 400kV I type layout-Bus Work (For one diameter) as per specification</t>
  </si>
  <si>
    <t>Erection Hardware for 400kV I type layout-Transformer bay as per specification</t>
  </si>
  <si>
    <t>Erection Hardware for 400kV I type layout-Spare bay of half dia as per specification</t>
  </si>
  <si>
    <t>400KV  TENSION INSULATOR STRING  AND ASSOCIATED HARDWARE FITTINGS WITHOUT TURN BUCKLE SUITABLE FOR QUAD CONDUCTOR</t>
  </si>
  <si>
    <t>400KV   TENSION INSULATOR STRING  AND ASSOCIATED HARDWARE FITTINGS WITH TURN BUCKLE SUITABLE FOR QUAD CONDUCTOR</t>
  </si>
  <si>
    <t>400KV SUSPENSION INSULATOR STRING  AND ASSOCIATED HARDWARE FITTINGS WITH DROP CLAMP SUITABLE FOR QUAD CONDUCTOR</t>
  </si>
  <si>
    <t>400KV SUSPENSION INSULATOR STRING  AND ASSOCIATED HARDWARE FITTINGS WITH THROUGH CLAMP SUITABLE FOR QUAD CONDUCTOR</t>
  </si>
  <si>
    <t>Erection Hardware for 220kV layout (Double Main and Transfer Scheme as per SLD)-Bus work (one Bay) as per specification</t>
  </si>
  <si>
    <t>Erection Hardware for 220kV layout (Double Main and Transfer Scheme as per SLD)-Bus work (two Bay) as per specification</t>
  </si>
  <si>
    <t>Erection Hardware for 220kV layout (Double Main and Transfer Scheme as per SLD)-Bus work (three Bay) as per specification</t>
  </si>
  <si>
    <t>Erection Hardware for 220kV layout (Double Main and Transfer Scheme as per SLD)-Transformer Bay as per specification</t>
  </si>
  <si>
    <t>Erection Hardware for 220kV layout (Double Main and Transfer Scheme as per SLD)-Bus Coupler Bay as per specification</t>
  </si>
  <si>
    <t>Erection Hardware for 220kV layout (Double Main and Transfer Scheme as per SLD)-Transfer Bus Coupler Bay as per specification</t>
  </si>
  <si>
    <t>Erection Hardware for 220kV layout (Double Main and Transfer Scheme as per SLD)-Bus section Bay as per specification</t>
  </si>
  <si>
    <t>220KV SUSPENSION INSULATOR STRING  AND ASSOCIATED HARDWARE FITTINGS WITH DROP CLAMP SUITABLE FOR TWIN CONDUCTOR</t>
  </si>
  <si>
    <t>220KV SUSPENSION INSULATOR STRING  AND ASSOCIATED HARDWARE FITTINGS WITH THROUGH CLAMP SUITABLE FOR TWIN CONDUCTOR</t>
  </si>
  <si>
    <t>220KV  TENSION INSULATOR STRING  AND ASSOCIATED HARDWARE FITTINGS WITHOUT TURN BUCKLE SUITABLE FOR QUAD CONDUCTOR</t>
  </si>
  <si>
    <t>220KV  TENSION INSULATOR STRING  AND ASSOCIATED HARDWARE FITTINGS WITHOUT TURN BUCKLE SUITABLE FOR TWIN CONDUCTOR</t>
  </si>
  <si>
    <t>220KV  TENSION INSULATOR STRING  AND ASSOCIATED HARDWARE FITTINGS WITH TURN BUCKLE SUITABLE FOR QUAD CONDUCTOR</t>
  </si>
  <si>
    <t>220KV  TENSION INSULATOR STRING  AND ASSOCIATED HARDWARE FITTINGS WITH TURN BUCKLE SUITABLE FOR TWIN CONDUCTOR</t>
  </si>
  <si>
    <t>40 mm MS rod for Main Earthmat</t>
  </si>
  <si>
    <t>765kV Circuit Breaker Relay Panel (with Automation)</t>
  </si>
  <si>
    <t>765kV Transformer Protection Panel (For both HV &amp; MV side)-(with Automation)</t>
  </si>
  <si>
    <t>Augmentation of existing 765kV bus bar protection scheme.(No. of bays as per specification)-(with Automation)</t>
  </si>
  <si>
    <t xml:space="preserve">CRP for 420kV Bays with SAS             </t>
  </si>
  <si>
    <t>400kV Circuit Breaker Relay Panel (with Automation)</t>
  </si>
  <si>
    <t>400kV Transformer Protection Panel (For both HV &amp; MV side)-(with Automation)</t>
  </si>
  <si>
    <t>Augmentation of existing 400kV bus bar protection scheme.(No. of bays as per specification)-(with Automation)</t>
  </si>
  <si>
    <t>220kV Circuit Breaker Relay Panel (with Automation)</t>
  </si>
  <si>
    <t>Augmentation of existing 220kV bus bar protection scheme.(No. of bays as per specification)-(with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</si>
  <si>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</si>
  <si>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</si>
  <si>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Main bay as per Technical Specification</t>
  </si>
  <si>
    <t>Augmentation of   Substation automation System for 400kV Tie bay as per Technical Specification</t>
  </si>
  <si>
    <t>Augmentation of   Substation automation System for 220kV bay as per Technical Specification</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</si>
  <si>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</si>
  <si>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HVW spray system, Hydrant system and complete U/G &amp; O/G piping and accessories etc. out side the pump house  for 500 MVA,(765/v3)/(400/v3)/(33) kV, 1 -phase Autotransformer</t>
  </si>
  <si>
    <t>HVW spray system, Hydrant system and complete U/G &amp; O/G piping and accessories etc. out side the pump house  for 500MVA ,400KV/220/33 kV, 3-phase  Autotransformer</t>
  </si>
  <si>
    <t>Fire Detection and Alarm System for Switchyard Panel Room of 6 m length</t>
  </si>
  <si>
    <t>Fire Detection and Alarm System for Switchyard Panel Room of 3 m length</t>
  </si>
  <si>
    <t>63A, 415V : Interlocked switch socket outdoor Receptacle (type RP) as per technical specifications</t>
  </si>
  <si>
    <t>Lighting Fixture LED Luminaires type FL-1 as per tech. specifications</t>
  </si>
  <si>
    <t>Lighting Fixture LED Luminaires type FL2 as per tech. specifications</t>
  </si>
  <si>
    <t>Fire Wall Mounted LED Luminarie Type FL-2 (250W)</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</si>
  <si>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</si>
  <si>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</si>
  <si>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</si>
  <si>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</si>
  <si>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</si>
  <si>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</si>
  <si>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</si>
  <si>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 xml:space="preserve">COST ESTIMATE _POWER &amp; CONTROL CABLE    </t>
  </si>
  <si>
    <t>1.1kV grade 3Cx2.5 sqmm Control Cable</t>
  </si>
  <si>
    <t>1.1kV grade 5Cx2.5 sqmm Control Cable</t>
  </si>
  <si>
    <t>1.1kV grade 10Cx2.5 sqmm Control Cable</t>
  </si>
  <si>
    <t>1.1kV grade 3.5Cx300 sqmm (XLPE) Power Cable</t>
  </si>
  <si>
    <t>1.1kV grade 3.5Cx70 sqmm (PVC) Power Cable</t>
  </si>
  <si>
    <t>1.1kV grade 3.5Cx35 sqmm (PVC) Power Cable</t>
  </si>
  <si>
    <t>1.1kV grade 4Cx6 sqmm (PVC) Power Cable</t>
  </si>
  <si>
    <t>1.1kV grade 2Cx6 sqmm (PVC) Power Cable</t>
  </si>
  <si>
    <t>1.1kV grade Power Cables (PVCinsulated)along withlugs,glands,straight joints &amp;accessories,etc.</t>
  </si>
  <si>
    <t>1.1kV grade Control Cables (PVCinsulated) along withlugs,glands,straight joints &amp;accessories,etc.</t>
  </si>
  <si>
    <t xml:space="preserve">STRUCTURE ERECTION                      </t>
  </si>
  <si>
    <t>Erection of  Lattice Structures (MS Steel), to be designed during detailed engineering, for towers, beams and equipment supportstructure  including pack plates / packwashers and gusset plates excluding fasteners and foundation bolts</t>
  </si>
  <si>
    <t xml:space="preserve">Erection of  Lattice Structures (HT Steel), to be designed during detailed engineering, for towers, beams and equipment supportstructure  including pack plates / packwashers and gusset plates excluding fasteners and foundation bolts.
</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</si>
  <si>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</si>
  <si>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</si>
  <si>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Preparation of design and all types ofdrawings for 765 kV or 400 kV or 220 kVtowers.</t>
  </si>
  <si>
    <t>Preparation of design and all types ofdrawings for 765 kV or 400 kV or 220 kVbeams.</t>
  </si>
  <si>
    <t xml:space="preserve">CIVIL WORKS                             </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</si>
  <si>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</si>
  <si>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</si>
  <si>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</si>
  <si>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</si>
  <si>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</si>
  <si>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</si>
  <si>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</si>
  <si>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</si>
  <si>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</si>
  <si>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</si>
  <si>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</si>
  <si>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</si>
  <si>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Providing &amp; laying non-woven Geo-synthetics fabric of minimum 200 GSM  in separration layer between sub garde and stone spreading inswitchyard as per Technical Specification and direction of Engineer-in-Charge.</t>
  </si>
  <si>
    <t>External finishing / painting of fire wall (water proofing cement paint) (DSR 13.44.1)</t>
  </si>
  <si>
    <t>3.75m wide Bitumen road with earthen shoulder including 100 mm dia RCC Hume Pipe @ 100 metre interval as per drawing and TS (as perDSR item no 16.35 and 16.30.1) and including 225 mm thick WBM in three equal layers of 75 mm each as per CPWD specification.</t>
  </si>
  <si>
    <t xml:space="preserve"> Construction of rail cum road as per drawing including all item such as excavation,compactions, rolling watering, WBM etc. butexcluding concrete reinforcement and structural steel-Section having four rails for auto transformer.</t>
  </si>
  <si>
    <t>14.4.2  Providing, laying and fixing following dia RCC pipe NP2 class (light duty) in ground complete with RCC collars, jointingwith cement mortar 1:2 (1 cement : 2 fine sand) including trenching (75 cm deep) and refilling etc as required. : 150 mm dia</t>
  </si>
  <si>
    <t xml:space="preserve">M  </t>
  </si>
  <si>
    <t>14.4.3  Providing, laying and fixing following dia RCC pipe NP2 class (light duty) in ground complete with RCC collars, jointingwith cement mortar 1:2 (1 cement : 2 fine sand) including trenching (75 cm deep) and refilling etc as required. : 250 mm dia</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</si>
  <si>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</si>
  <si>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</si>
  <si>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</si>
  <si>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</si>
  <si>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</si>
  <si>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</si>
  <si>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</si>
  <si>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</si>
  <si>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Rain water harvesting excluding reinforcement and concrete as per drawing</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</si>
  <si>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</si>
  <si>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</si>
  <si>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</si>
  <si>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</si>
  <si>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</si>
  <si>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</si>
  <si>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</si>
  <si>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</si>
  <si>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</si>
  <si>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</si>
  <si>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Total Installation Charges </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</si>
  <si>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</si>
  <si>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</si>
  <si>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</si>
  <si>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</si>
  <si>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</si>
  <si>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</si>
  <si>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</si>
  <si>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</si>
  <si>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</si>
  <si>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</si>
  <si>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</si>
  <si>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 xml:space="preserve">Operation and Maintenance Charges </t>
  </si>
  <si>
    <t>PR No</t>
  </si>
  <si>
    <t>PR Line Item No</t>
  </si>
  <si>
    <t>Activity Header</t>
  </si>
  <si>
    <t>PR Activity No</t>
  </si>
  <si>
    <t>Unit O&amp;M Charges excluding GST</t>
  </si>
  <si>
    <t>Total O&amp;M Charges excluding GST</t>
  </si>
  <si>
    <t xml:space="preserve">Comprehensive Maintenance of Rooftop Solar system for 05 Years from the date of commissioning (CAMC) as per Tech. Spec. </t>
  </si>
  <si>
    <t>KW</t>
  </si>
  <si>
    <t>Total Operation &amp; Maintenance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</si>
  <si>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</si>
  <si>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</si>
  <si>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</si>
  <si>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</si>
  <si>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</si>
  <si>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</si>
  <si>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</si>
  <si>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</si>
  <si>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</si>
  <si>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</si>
  <si>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</si>
  <si>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</si>
  <si>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</si>
  <si>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</si>
  <si>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Rate of GST Applicable (%)</t>
  </si>
  <si>
    <t>Whether rate of GST in column '3' is confirmed. If not indicate applicable rate of GST #</t>
  </si>
  <si>
    <t>Total GST (INR)</t>
  </si>
  <si>
    <t>After Discount</t>
  </si>
  <si>
    <t>After MPDiscount</t>
  </si>
  <si>
    <t>1</t>
  </si>
  <si>
    <t>TOTAL GST ON GOODS</t>
  </si>
  <si>
    <t>Excise Duty</t>
  </si>
  <si>
    <t>1a</t>
  </si>
  <si>
    <r>
      <rPr>
        <sz val="11"/>
        <color rgb="FF000000"/>
        <rFont val="Book Antiqua"/>
      </rPr>
      <t>Total GST (</t>
    </r>
    <r>
      <rPr>
        <b/>
        <sz val="11"/>
        <color rgb="FF000000"/>
        <rFont val="Book Antiqua"/>
      </rPr>
      <t>70% of Sch-1</t>
    </r>
    <r>
      <rPr>
        <sz val="11"/>
        <color rgb="FF000000"/>
        <rFont val="Book Antiqua"/>
      </rPr>
      <t xml:space="preserve"> ) for Supply of Goods (inter-alia including Type Test Charges) between the Contractor and the Employer (identified in Schedule 1') which are not included in the Ex-works price as per the provision of the Bidding Documents, as applicable.</t>
    </r>
  </si>
  <si>
    <t>1b</t>
  </si>
  <si>
    <r>
      <rPr>
        <sz val="11"/>
        <color rgb="FF000000"/>
        <rFont val="Book Antiqua"/>
      </rPr>
      <t>Total GST (</t>
    </r>
    <r>
      <rPr>
        <b/>
        <sz val="11"/>
        <color rgb="FF000000"/>
        <rFont val="Book Antiqua"/>
      </rPr>
      <t>30% of Sch-1</t>
    </r>
    <r>
      <rPr>
        <sz val="11"/>
        <color rgb="FF000000"/>
        <rFont val="Book Antiqua"/>
      </rPr>
      <t>) for Supply of Goods (inter-alia including Type Test Charges) between the Contractor and the Employer (identified in Schedule 1') which are not included in the Ex-works price as per the provision of the Bidding Documents, as applicable.</t>
    </r>
  </si>
  <si>
    <t>2</t>
  </si>
  <si>
    <t>TOTAL GST ON SERVICES</t>
  </si>
  <si>
    <t>Sales Tax</t>
  </si>
  <si>
    <t>2a</t>
  </si>
  <si>
    <r>
      <rPr>
        <sz val="11"/>
        <color rgb="FF000000"/>
        <rFont val="Book Antiqua"/>
      </rPr>
      <t>Total GST on Installation Services  (</t>
    </r>
    <r>
      <rPr>
        <b/>
        <sz val="11"/>
        <color rgb="FF000000"/>
        <rFont val="Book Antiqua"/>
      </rPr>
      <t>70% of Schedule-3</t>
    </r>
    <r>
      <rPr>
        <sz val="11"/>
        <color rgb="FF000000"/>
        <rFont val="Book Antiqua"/>
      </rPr>
      <t xml:space="preserve">), </t>
    </r>
  </si>
  <si>
    <t>2b</t>
  </si>
  <si>
    <r>
      <rPr>
        <sz val="11"/>
        <color rgb="FF000000"/>
        <rFont val="Book Antiqua"/>
      </rPr>
      <t>Total GST on Installation Services  (</t>
    </r>
    <r>
      <rPr>
        <b/>
        <sz val="11"/>
        <color rgb="FF000000"/>
        <rFont val="Book Antiqua"/>
      </rPr>
      <t>30% of Schedule-3</t>
    </r>
    <r>
      <rPr>
        <sz val="11"/>
        <color rgb="FF000000"/>
        <rFont val="Book Antiqua"/>
      </rPr>
      <t xml:space="preserve">), </t>
    </r>
  </si>
  <si>
    <t>2c</t>
  </si>
  <si>
    <t>Total GST on Comprehensive Maintenance Charges (Schedule-4)</t>
  </si>
  <si>
    <t xml:space="preserve">GRAND TOTAL [1+2] </t>
  </si>
  <si>
    <t>Grand Total after Discount</t>
  </si>
  <si>
    <t>Grand Total after MPD</t>
  </si>
  <si>
    <t>In case the bidder leaves the cell for confirmation of the GST rate "blank", the GST rate indicated by the Employer shall be deemed to be the one confirmed by the Bidder.</t>
  </si>
  <si>
    <t>SUMMARY OF TAXES &amp; DUTIES APPLICABLE ON GOODS &amp; SERVICES</t>
  </si>
  <si>
    <t>Total Price (INR)</t>
  </si>
  <si>
    <r>
      <rPr>
        <sz val="11"/>
        <color rgb="FF000000"/>
        <rFont val="Book Antiqua"/>
      </rPr>
      <t xml:space="preserve">Total GST </t>
    </r>
    <r>
      <rPr>
        <b/>
        <sz val="11"/>
        <color rgb="FF000000"/>
        <rFont val="Book Antiqua"/>
      </rPr>
      <t>(70% of Sch-1)</t>
    </r>
    <r>
      <rPr>
        <sz val="11"/>
        <color rgb="FF000000"/>
        <rFont val="Book Antiqua"/>
      </rPr>
      <t xml:space="preserve"> for Supply of Goods (inter-alia including Type Test Charges) between the Contractor and the Employer (identified in Schedule 1') which are not included in the Ex-works price as per the provision of the Bidding Documents, as applicable.</t>
    </r>
  </si>
  <si>
    <r>
      <rPr>
        <sz val="11"/>
        <color rgb="FF000000"/>
        <rFont val="Book Antiqua"/>
      </rPr>
      <t xml:space="preserve">Total GST </t>
    </r>
    <r>
      <rPr>
        <b/>
        <sz val="11"/>
        <color rgb="FF000000"/>
        <rFont val="Book Antiqua"/>
      </rPr>
      <t>(30% of Sch-1)</t>
    </r>
    <r>
      <rPr>
        <sz val="11"/>
        <color rgb="FF000000"/>
        <rFont val="Book Antiqua"/>
      </rPr>
      <t xml:space="preserve"> for Supply of Goods (inter-alia including Type Test Charges) between the Contractor and the Employer (identified in Schedule 1') which are not included in the Ex-works price as per the provision of the Bidding Documents, as applicable.</t>
    </r>
  </si>
  <si>
    <r>
      <rPr>
        <sz val="11"/>
        <color rgb="FF000000"/>
        <rFont val="Book Antiqua"/>
      </rPr>
      <t>Total GST (</t>
    </r>
    <r>
      <rPr>
        <b/>
        <sz val="11"/>
        <color rgb="FF000000"/>
        <rFont val="Book Antiqua"/>
      </rPr>
      <t>70% of Sch-3</t>
    </r>
    <r>
      <rPr>
        <sz val="11"/>
        <color rgb="FF000000"/>
        <rFont val="Book Antiqua"/>
      </rPr>
      <t xml:space="preserve">) on Installation Services  (Schedule-3), </t>
    </r>
  </si>
  <si>
    <r>
      <rPr>
        <sz val="11"/>
        <color rgb="FF000000"/>
        <rFont val="Book Antiqua"/>
      </rPr>
      <t>Total GST (</t>
    </r>
    <r>
      <rPr>
        <b/>
        <sz val="11"/>
        <color rgb="FF000000"/>
        <rFont val="Book Antiqua"/>
      </rPr>
      <t>30% of Sch-3</t>
    </r>
    <r>
      <rPr>
        <sz val="11"/>
        <color rgb="FF000000"/>
        <rFont val="Book Antiqua"/>
      </rPr>
      <t xml:space="preserve">) on Installation Services  (Schedule-3), </t>
    </r>
  </si>
  <si>
    <t>Total GST Comprehensive Maintenance Charges (Schedule-4)</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</si>
  <si>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</si>
  <si>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</si>
  <si>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</si>
  <si>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</si>
  <si>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</si>
  <si>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</si>
  <si>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</si>
  <si>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</si>
  <si>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</si>
  <si>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</si>
  <si>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</si>
  <si>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</si>
  <si>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</si>
  <si>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Comprehensive Maintenance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</si>
  <si>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</si>
  <si>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</si>
  <si>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</si>
  <si>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</si>
  <si>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</si>
  <si>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</si>
  <si>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</si>
  <si>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</si>
  <si>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</si>
  <si>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</si>
  <si>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</si>
  <si>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Comprehensive Maintenance</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</si>
  <si>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</si>
  <si>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</si>
  <si>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</si>
  <si>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</si>
  <si>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</si>
  <si>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</si>
  <si>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</si>
  <si>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</si>
  <si>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</si>
  <si>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</si>
  <si>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</si>
  <si>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</si>
  <si>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</si>
  <si>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</si>
  <si>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</si>
  <si>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</si>
  <si>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</si>
  <si>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</si>
  <si>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</si>
  <si>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</si>
  <si>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</si>
  <si>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</si>
  <si>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</si>
  <si>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</si>
  <si>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</si>
  <si>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</si>
  <si>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</si>
  <si>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</si>
  <si>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</si>
  <si>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</si>
  <si>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</si>
  <si>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</si>
  <si>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</si>
  <si>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</si>
  <si>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</si>
  <si>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</si>
  <si>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</si>
  <si>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</si>
  <si>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</si>
  <si>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</si>
  <si>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</si>
  <si>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</si>
  <si>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</si>
  <si>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Comprehensive Maintenance Charges</t>
  </si>
  <si>
    <t>Schedule-4a : O&amp;M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</si>
  <si>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</si>
  <si>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</si>
  <si>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</si>
  <si>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</si>
  <si>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</si>
  <si>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</si>
  <si>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</si>
  <si>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</si>
  <si>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</si>
  <si>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</si>
  <si>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</si>
  <si>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</si>
  <si>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</si>
  <si>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</si>
  <si>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</si>
  <si>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</si>
  <si>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</si>
  <si>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</si>
  <si>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</si>
  <si>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</si>
  <si>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</si>
  <si>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</si>
  <si>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</si>
  <si>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</si>
  <si>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</si>
  <si>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</si>
  <si>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</si>
  <si>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</si>
  <si>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</si>
  <si>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</si>
  <si>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</si>
  <si>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</si>
  <si>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</si>
  <si>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</si>
  <si>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</si>
  <si>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</si>
  <si>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</si>
  <si>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</si>
  <si>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</si>
  <si>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</si>
  <si>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</si>
  <si>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</si>
  <si>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</si>
  <si>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</si>
  <si>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</si>
  <si>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</si>
  <si>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</si>
  <si>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</si>
  <si>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</si>
  <si>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</si>
  <si>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</si>
  <si>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</si>
  <si>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</si>
  <si>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</si>
  <si>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</si>
  <si>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</si>
  <si>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</si>
  <si>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</si>
  <si>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</si>
  <si>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</si>
  <si>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</si>
  <si>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</si>
  <si>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</si>
  <si>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</si>
  <si>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</si>
  <si>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</si>
  <si>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</si>
  <si>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</si>
  <si>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</si>
  <si>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</si>
  <si>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</si>
  <si>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</si>
  <si>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Comprehensive Maintenance Charges</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</si>
  <si>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</si>
  <si>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</si>
  <si>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</si>
  <si>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</si>
  <si>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</si>
  <si>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</si>
  <si>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</si>
  <si>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</si>
  <si>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</si>
  <si>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</si>
  <si>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</si>
  <si>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</si>
  <si>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</si>
  <si>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</si>
  <si>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</si>
  <si>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</si>
  <si>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</si>
  <si>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</si>
  <si>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</si>
  <si>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</si>
  <si>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</si>
  <si>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</si>
  <si>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</si>
  <si>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</si>
  <si>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</si>
  <si>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</si>
  <si>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</si>
  <si>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</si>
  <si>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</si>
  <si>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</si>
  <si>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</si>
  <si>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</si>
  <si>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</si>
  <si>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</si>
  <si>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</si>
  <si>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</si>
  <si>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</si>
  <si>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</si>
  <si>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</si>
  <si>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</si>
  <si>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</si>
  <si>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</si>
  <si>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</si>
  <si>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</si>
  <si>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</si>
  <si>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</si>
  <si>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</si>
  <si>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</si>
  <si>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</si>
  <si>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</si>
  <si>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</si>
  <si>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</si>
  <si>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</si>
  <si>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</si>
  <si>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</si>
  <si>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</si>
  <si>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</si>
  <si>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</si>
  <si>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</si>
  <si>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</si>
  <si>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</si>
  <si>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</si>
  <si>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</si>
  <si>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</si>
  <si>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</si>
  <si>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</si>
  <si>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</si>
  <si>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</si>
  <si>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</si>
  <si>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</si>
  <si>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</si>
  <si>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</si>
  <si>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</si>
  <si>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</si>
  <si>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</si>
  <si>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</si>
  <si>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</si>
  <si>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</si>
  <si>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</si>
  <si>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</si>
  <si>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</si>
  <si>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</si>
  <si>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</si>
  <si>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</si>
  <si>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</si>
  <si>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</si>
  <si>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</si>
  <si>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</si>
  <si>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</si>
  <si>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</si>
  <si>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</si>
  <si>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</si>
  <si>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</si>
  <si>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</si>
  <si>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</si>
  <si>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</si>
  <si>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</si>
  <si>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</si>
  <si>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</si>
  <si>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</si>
  <si>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</si>
  <si>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</si>
  <si>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</si>
  <si>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</si>
  <si>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</si>
  <si>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</si>
  <si>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</si>
  <si>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</si>
  <si>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</si>
  <si>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</si>
  <si>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</si>
  <si>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</si>
  <si>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</si>
  <si>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</si>
  <si>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</si>
  <si>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</si>
  <si>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</si>
  <si>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</si>
  <si>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</si>
  <si>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</si>
  <si>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</si>
  <si>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</si>
  <si>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</si>
  <si>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</si>
  <si>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</si>
  <si>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</si>
  <si>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</si>
  <si>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</si>
  <si>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</si>
  <si>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</si>
  <si>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</si>
  <si>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</si>
  <si>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</si>
  <si>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</si>
  <si>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</si>
  <si>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</si>
  <si>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</si>
  <si>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</si>
  <si>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</si>
  <si>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</si>
  <si>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</si>
  <si>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</si>
  <si>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</si>
  <si>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</si>
  <si>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</si>
  <si>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</si>
  <si>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</si>
  <si>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</si>
  <si>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</si>
  <si>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</si>
  <si>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</si>
  <si>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</si>
  <si>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</si>
  <si>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</si>
  <si>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</si>
  <si>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</si>
  <si>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</si>
  <si>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</si>
  <si>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</si>
  <si>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</si>
  <si>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</si>
  <si>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</si>
  <si>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</si>
  <si>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</si>
  <si>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</si>
  <si>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</si>
  <si>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</si>
  <si>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</si>
  <si>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</si>
  <si>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</si>
  <si>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</si>
  <si>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</si>
  <si>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</si>
  <si>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</si>
  <si>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</si>
  <si>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</si>
  <si>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</si>
  <si>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</si>
  <si>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</si>
  <si>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</si>
  <si>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</si>
  <si>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</si>
  <si>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</si>
  <si>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</si>
  <si>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</si>
  <si>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</si>
  <si>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</si>
  <si>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</si>
  <si>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</si>
  <si>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</si>
  <si>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</si>
  <si>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</si>
  <si>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</si>
  <si>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</si>
  <si>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</si>
  <si>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</si>
  <si>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</si>
  <si>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</si>
  <si>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</si>
  <si>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</si>
  <si>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</si>
  <si>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</si>
  <si>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</si>
  <si>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</si>
  <si>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</si>
  <si>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</si>
  <si>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Bulk Contract for Supply &amp; Installation of Rooftop Solar projects on POWERGRID Buildings in Western Region (WR) under PM Surya Ghar (PMSGY) Scheme</t>
  </si>
  <si>
    <t xml:space="preserve">CC/NT/W-SOLAR/DOM/T00/25/02256 </t>
  </si>
  <si>
    <t>PR</t>
  </si>
  <si>
    <t>THREE PHASE NET-METER/ REVERSE POWER FLOW SCHEME/ ZERO POWER FLOWCONTROLLER AS PER STATE UTILITY POLICY FOR GRIDCONNECTIVITY</t>
  </si>
  <si>
    <t>PR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</si>
</sst>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quot;£&quot;* #,##0.00_-;\-&quot;£&quot;* #,##0.00_-;_-&quot;£&quot;* &quot;-&quot;??_-;_-@_-"/>
    <numFmt numFmtId="165" formatCode="_(* #,##0.00_);_(* \(#,##0.00\);_(*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5">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sz val="11"/>
      <name val="Calibri"/>
      <family val="2"/>
    </font>
    <font>
      <b/>
      <i/>
      <sz val="10"/>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b/>
      <i/>
      <sz val="11"/>
      <name val="Book Antiqua"/>
      <family val="1"/>
    </font>
    <font>
      <sz val="11"/>
      <color indexed="10"/>
      <name val="Book Antiqua"/>
      <family val="1"/>
    </font>
    <font>
      <sz val="12"/>
      <color rgb="FF000000"/>
      <name val="Book Antiqua"/>
      <family val="1"/>
    </font>
    <font>
      <sz val="11"/>
      <color rgb="FF000000"/>
      <name val="Book Antiqua"/>
      <family val="1"/>
    </font>
    <font>
      <sz val="11"/>
      <color rgb="FF000000"/>
      <name val="Book Antiqua"/>
    </font>
    <font>
      <b/>
      <sz val="11"/>
      <color rgb="FF000000"/>
      <name val="Book Antiqua"/>
    </font>
    <font>
      <sz val="11"/>
      <color rgb="FF000000"/>
      <name val="Book Antiqua"/>
      <charset val="1"/>
    </font>
    <font>
      <b/>
      <sz val="18"/>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s>
  <cellStyleXfs count="222">
    <xf numFmtId="0" fontId="0" fillId="0" borderId="0"/>
    <xf numFmtId="9" fontId="6" fillId="0" borderId="0"/>
    <xf numFmtId="9" fontId="65" fillId="0" borderId="0"/>
    <xf numFmtId="9" fontId="6" fillId="0" borderId="0"/>
    <xf numFmtId="9" fontId="79" fillId="0" borderId="0"/>
    <xf numFmtId="9" fontId="6" fillId="0" borderId="0"/>
    <xf numFmtId="164"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5"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1" fontId="8" fillId="0" borderId="1">
      <alignment horizontal="right"/>
    </xf>
    <xf numFmtId="171" fontId="66" fillId="0" borderId="1">
      <alignment horizontal="right"/>
    </xf>
    <xf numFmtId="171"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8" fillId="0" borderId="0"/>
    <xf numFmtId="37" fontId="10" fillId="0" borderId="0"/>
    <xf numFmtId="167" fontId="1" fillId="0" borderId="0"/>
    <xf numFmtId="167"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7"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7" fillId="0" borderId="0"/>
    <xf numFmtId="0" fontId="16" fillId="0" borderId="0"/>
    <xf numFmtId="0" fontId="32"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76">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8" fillId="0" borderId="0" xfId="205" applyFont="1" applyAlignment="1" applyProtection="1">
      <alignment vertical="center"/>
      <protection hidden="1"/>
    </xf>
    <xf numFmtId="0" fontId="18"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2" fillId="0" borderId="7" xfId="205" applyFont="1" applyBorder="1" applyAlignment="1" applyProtection="1">
      <alignment vertical="center"/>
      <protection hidden="1"/>
    </xf>
    <xf numFmtId="0" fontId="1" fillId="0" borderId="0" xfId="205" applyAlignment="1" applyProtection="1">
      <alignment vertical="center"/>
      <protection hidden="1"/>
    </xf>
    <xf numFmtId="0" fontId="17" fillId="0" borderId="7" xfId="205" applyFont="1" applyBorder="1" applyAlignment="1" applyProtection="1">
      <alignment vertical="center"/>
      <protection hidden="1"/>
    </xf>
    <xf numFmtId="0" fontId="24" fillId="0" borderId="0" xfId="205" applyFont="1" applyAlignment="1" applyProtection="1">
      <alignment vertical="center"/>
      <protection hidden="1"/>
    </xf>
    <xf numFmtId="0" fontId="17"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7"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6"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6"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7"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1"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5"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9"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8"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7"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7"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7"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7"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5" fillId="0" borderId="0" xfId="205" applyFont="1" applyAlignment="1" applyProtection="1">
      <alignment vertical="top"/>
      <protection hidden="1"/>
    </xf>
    <xf numFmtId="0" fontId="32" fillId="0" borderId="0" xfId="197" applyProtection="1">
      <protection hidden="1"/>
    </xf>
    <xf numFmtId="0" fontId="36"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2"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7" fillId="0" borderId="0" xfId="197" applyFont="1" applyAlignment="1" applyProtection="1">
      <alignment vertical="center"/>
      <protection hidden="1"/>
    </xf>
    <xf numFmtId="0" fontId="37" fillId="0" borderId="0" xfId="197" applyFont="1" applyProtection="1">
      <protection hidden="1"/>
    </xf>
    <xf numFmtId="0" fontId="31" fillId="0" borderId="0" xfId="0" applyFont="1" applyProtection="1">
      <protection hidden="1"/>
    </xf>
    <xf numFmtId="0" fontId="31"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6" fillId="0" borderId="0" xfId="0" applyFont="1" applyAlignment="1">
      <alignment vertical="center"/>
    </xf>
    <xf numFmtId="0" fontId="31" fillId="0" borderId="0" xfId="206" applyFont="1" applyAlignment="1" applyProtection="1">
      <alignment vertical="center"/>
      <protection hidden="1"/>
    </xf>
    <xf numFmtId="0" fontId="31" fillId="0" borderId="0" xfId="0" applyFont="1" applyAlignment="1" applyProtection="1">
      <alignment vertical="center"/>
      <protection hidden="1"/>
    </xf>
    <xf numFmtId="0" fontId="26" fillId="0" borderId="0" xfId="200"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1" fillId="0" borderId="0" xfId="200"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6" applyFont="1" applyAlignment="1" applyProtection="1">
      <alignment horizontal="left" vertical="center" indent="1"/>
      <protection hidden="1"/>
    </xf>
    <xf numFmtId="0" fontId="31" fillId="0" borderId="0" xfId="206" applyFont="1" applyAlignment="1" applyProtection="1">
      <alignment horizontal="left" vertical="center"/>
      <protection hidden="1"/>
    </xf>
    <xf numFmtId="0" fontId="26" fillId="0" borderId="0" xfId="206"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200" applyNumberFormat="1" applyFont="1" applyFill="1" applyBorder="1" applyAlignment="1" applyProtection="1">
      <alignment vertical="center" wrapText="1"/>
      <protection hidden="1"/>
    </xf>
    <xf numFmtId="0" fontId="31" fillId="0" borderId="0" xfId="211" applyFont="1" applyFill="1" applyBorder="1" applyAlignment="1" applyProtection="1">
      <alignment vertical="center" wrapText="1"/>
      <protection hidden="1"/>
    </xf>
    <xf numFmtId="0" fontId="31" fillId="0" borderId="0" xfId="211" applyNumberFormat="1" applyFont="1" applyFill="1" applyBorder="1" applyAlignment="1" applyProtection="1">
      <alignment horizontal="center" vertical="center" wrapText="1"/>
      <protection hidden="1"/>
    </xf>
    <xf numFmtId="3"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center" vertical="center" wrapText="1"/>
      <protection hidden="1"/>
    </xf>
    <xf numFmtId="166" fontId="26" fillId="0" borderId="0" xfId="211" applyNumberFormat="1" applyFont="1" applyFill="1" applyBorder="1" applyAlignment="1" applyProtection="1">
      <alignment horizontal="center" vertical="center" wrapText="1"/>
      <protection hidden="1"/>
    </xf>
    <xf numFmtId="166" fontId="31" fillId="0" borderId="0" xfId="211" applyNumberFormat="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vertical="center" wrapText="1"/>
      <protection hidden="1"/>
    </xf>
    <xf numFmtId="0" fontId="31" fillId="0" borderId="0" xfId="211" applyFont="1" applyFill="1" applyBorder="1" applyAlignment="1" applyProtection="1">
      <alignment horizontal="left" vertical="center" wrapText="1"/>
      <protection hidden="1"/>
    </xf>
    <xf numFmtId="0" fontId="26" fillId="0" borderId="0" xfId="211"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1" fillId="0" borderId="0" xfId="205" applyFont="1" applyAlignment="1" applyProtection="1">
      <alignment vertical="center"/>
      <protection hidden="1"/>
    </xf>
    <xf numFmtId="0" fontId="31" fillId="0" borderId="0" xfId="205" applyFont="1" applyAlignment="1" applyProtection="1">
      <alignment horizontal="right" vertical="center"/>
      <protection hidden="1"/>
    </xf>
    <xf numFmtId="0" fontId="31" fillId="0" borderId="0" xfId="205"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6" applyNumberFormat="1" applyFont="1" applyAlignment="1" applyProtection="1">
      <alignment vertical="center"/>
      <protection hidden="1"/>
    </xf>
    <xf numFmtId="2" fontId="31"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11" applyFont="1" applyFill="1" applyBorder="1" applyAlignment="1" applyProtection="1">
      <alignment vertical="center"/>
      <protection hidden="1"/>
    </xf>
    <xf numFmtId="0" fontId="31" fillId="0" borderId="0" xfId="211"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11"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11"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11" quotePrefix="1" applyNumberFormat="1" applyFont="1" applyFill="1" applyBorder="1" applyAlignment="1" applyProtection="1">
      <alignment horizontal="left" vertical="center" wrapText="1"/>
      <protection hidden="1"/>
    </xf>
    <xf numFmtId="172" fontId="31" fillId="0" borderId="0" xfId="211" applyNumberFormat="1" applyFont="1" applyFill="1" applyBorder="1" applyAlignment="1" applyProtection="1">
      <alignment horizontal="left" vertical="center" wrapText="1"/>
      <protection hidden="1"/>
    </xf>
    <xf numFmtId="166"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right" vertical="center" wrapText="1"/>
      <protection hidden="1"/>
    </xf>
    <xf numFmtId="0" fontId="26" fillId="0" borderId="0" xfId="21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horizontal="center" vertical="center"/>
      <protection hidden="1"/>
    </xf>
    <xf numFmtId="0" fontId="31" fillId="0" borderId="0" xfId="211"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7" fillId="0" borderId="6" xfId="209" applyFont="1" applyBorder="1" applyProtection="1">
      <protection hidden="1"/>
    </xf>
    <xf numFmtId="0" fontId="17"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0" fillId="0" borderId="0" xfId="205" applyFont="1" applyAlignment="1" applyProtection="1">
      <alignment vertical="top"/>
      <protection hidden="1"/>
    </xf>
    <xf numFmtId="2" fontId="40" fillId="0" borderId="0" xfId="205" applyNumberFormat="1" applyFont="1" applyAlignment="1" applyProtection="1">
      <alignment vertical="top"/>
      <protection hidden="1"/>
    </xf>
    <xf numFmtId="167" fontId="35" fillId="0" borderId="0" xfId="205" applyNumberFormat="1" applyFont="1" applyAlignment="1" applyProtection="1">
      <alignment vertical="top"/>
      <protection hidden="1"/>
    </xf>
    <xf numFmtId="2" fontId="40" fillId="2" borderId="0" xfId="205"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9" applyFont="1" applyProtection="1">
      <protection hidden="1"/>
    </xf>
    <xf numFmtId="0" fontId="31" fillId="0" borderId="0" xfId="203" applyNumberFormat="1" applyFont="1" applyFill="1" applyBorder="1" applyAlignment="1" applyProtection="1">
      <alignment vertical="center" wrapText="1"/>
      <protection hidden="1"/>
    </xf>
    <xf numFmtId="0" fontId="41"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19"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6"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6"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9" fontId="15" fillId="0" borderId="0" xfId="0" applyNumberFormat="1" applyFont="1" applyAlignment="1" applyProtection="1">
      <alignment horizontal="center" vertical="center" wrapText="1"/>
      <protection hidden="1"/>
    </xf>
    <xf numFmtId="170"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70"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70" fontId="16" fillId="0" borderId="0" xfId="11" applyNumberFormat="1" applyFont="1" applyFill="1" applyBorder="1" applyAlignment="1" applyProtection="1">
      <alignment horizontal="left" vertical="center" wrapText="1"/>
      <protection hidden="1"/>
    </xf>
    <xf numFmtId="166" fontId="15" fillId="0" borderId="0" xfId="206" applyNumberFormat="1" applyFont="1" applyAlignment="1" applyProtection="1">
      <alignment horizontal="center" vertical="center"/>
      <protection hidden="1"/>
    </xf>
    <xf numFmtId="170" fontId="15" fillId="0" borderId="0" xfId="11" applyNumberFormat="1" applyFont="1" applyFill="1" applyBorder="1" applyAlignment="1" applyProtection="1">
      <alignment horizontal="right" vertical="center" wrapText="1" indent="1"/>
      <protection hidden="1"/>
    </xf>
    <xf numFmtId="170"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70" fontId="16"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6" applyFont="1" applyAlignment="1" applyProtection="1">
      <alignment vertical="center"/>
      <protection hidden="1"/>
    </xf>
    <xf numFmtId="0" fontId="46" fillId="0" borderId="0" xfId="213" applyFont="1" applyAlignment="1" applyProtection="1">
      <alignment horizontal="center"/>
      <protection hidden="1"/>
    </xf>
    <xf numFmtId="0" fontId="46" fillId="0" borderId="0" xfId="213" applyFont="1" applyProtection="1">
      <protection hidden="1"/>
    </xf>
    <xf numFmtId="0" fontId="46" fillId="0" borderId="0" xfId="198" applyFont="1" applyAlignment="1" applyProtection="1">
      <alignment horizontal="left" vertical="center"/>
      <protection hidden="1"/>
    </xf>
    <xf numFmtId="0" fontId="46" fillId="0" borderId="0" xfId="198" applyFont="1" applyProtection="1">
      <protection hidden="1"/>
    </xf>
    <xf numFmtId="0" fontId="46" fillId="0" borderId="0" xfId="198" applyFont="1" applyAlignment="1" applyProtection="1">
      <alignment vertical="center"/>
      <protection hidden="1"/>
    </xf>
    <xf numFmtId="0" fontId="46" fillId="0" borderId="0" xfId="198" applyFont="1" applyAlignment="1" applyProtection="1">
      <alignment horizontal="center" vertical="center"/>
      <protection hidden="1"/>
    </xf>
    <xf numFmtId="0" fontId="46" fillId="0" borderId="0" xfId="198" applyFont="1" applyAlignment="1" applyProtection="1">
      <alignment horizontal="left"/>
      <protection hidden="1"/>
    </xf>
    <xf numFmtId="0" fontId="46"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7" fillId="0" borderId="0" xfId="197" applyFont="1" applyAlignment="1" applyProtection="1">
      <alignment horizontal="center" vertical="center"/>
      <protection hidden="1"/>
    </xf>
    <xf numFmtId="0" fontId="47" fillId="0" borderId="0" xfId="197" applyFont="1" applyAlignment="1" applyProtection="1">
      <alignment vertical="center"/>
      <protection hidden="1"/>
    </xf>
    <xf numFmtId="0" fontId="32"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9"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5" fillId="0" borderId="0" xfId="200" applyNumberFormat="1" applyFont="1" applyFill="1" applyBorder="1" applyAlignment="1" applyProtection="1">
      <alignment vertical="center"/>
    </xf>
    <xf numFmtId="0" fontId="45" fillId="0" borderId="0" xfId="200" applyNumberFormat="1" applyFont="1" applyFill="1" applyBorder="1" applyAlignment="1" applyProtection="1">
      <alignment vertical="center" wrapText="1"/>
    </xf>
    <xf numFmtId="166"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5" fillId="0" borderId="0" xfId="206" applyFont="1" applyAlignment="1" applyProtection="1">
      <alignment horizontal="left" vertical="center"/>
      <protection hidden="1"/>
    </xf>
    <xf numFmtId="2" fontId="31" fillId="0" borderId="0" xfId="200" applyNumberFormat="1" applyFont="1" applyFill="1" applyBorder="1" applyAlignment="1" applyProtection="1">
      <alignment horizontal="right" vertical="center"/>
      <protection hidden="1"/>
    </xf>
    <xf numFmtId="2" fontId="26"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5" fillId="0" borderId="0" xfId="0" applyFont="1" applyProtection="1">
      <protection hidden="1"/>
    </xf>
    <xf numFmtId="0" fontId="27" fillId="0" borderId="0" xfId="206" applyFont="1" applyAlignment="1" applyProtection="1">
      <alignment horizontal="center" vertical="center" wrapText="1"/>
      <protection hidden="1"/>
    </xf>
    <xf numFmtId="0" fontId="15" fillId="0" borderId="0" xfId="0" applyFont="1" applyAlignment="1">
      <alignment horizontal="left" vertical="center" wrapText="1"/>
    </xf>
    <xf numFmtId="0" fontId="45" fillId="0" borderId="0" xfId="200" applyNumberFormat="1" applyFont="1" applyFill="1" applyBorder="1" applyAlignment="1" applyProtection="1">
      <alignment horizontal="center" vertical="center"/>
    </xf>
    <xf numFmtId="0" fontId="27" fillId="0" borderId="0" xfId="0" applyFont="1" applyAlignment="1">
      <alignment vertical="center"/>
    </xf>
    <xf numFmtId="2" fontId="16" fillId="0" borderId="4" xfId="200" applyNumberFormat="1" applyFill="1" applyBorder="1" applyAlignment="1" applyProtection="1">
      <alignment horizontal="right" vertical="top"/>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5" fillId="7" borderId="4" xfId="211"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1" fillId="0" borderId="0" xfId="194" applyFont="1"/>
    <xf numFmtId="0" fontId="31" fillId="0" borderId="0" xfId="194" applyFont="1" applyAlignment="1">
      <alignment horizontal="center" vertical="center"/>
    </xf>
    <xf numFmtId="0" fontId="45" fillId="0" borderId="0" xfId="194" applyFont="1"/>
    <xf numFmtId="0" fontId="45" fillId="0" borderId="0" xfId="194" applyFont="1" applyAlignment="1">
      <alignment vertical="center"/>
    </xf>
    <xf numFmtId="0" fontId="15" fillId="0" borderId="0" xfId="194" applyFont="1" applyAlignment="1">
      <alignment horizontal="center" vertical="center"/>
    </xf>
    <xf numFmtId="0" fontId="45" fillId="0" borderId="0" xfId="194" applyFont="1" applyAlignment="1">
      <alignment horizontal="left" vertical="center"/>
    </xf>
    <xf numFmtId="0" fontId="31" fillId="0" borderId="0" xfId="194" applyFont="1" applyAlignment="1">
      <alignment horizontal="center"/>
    </xf>
    <xf numFmtId="0" fontId="15" fillId="0" borderId="0" xfId="196"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31"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7" fillId="0" borderId="0" xfId="206" applyFont="1" applyAlignment="1" applyProtection="1">
      <alignment horizontal="justify" vertical="center" wrapText="1"/>
      <protection hidden="1"/>
    </xf>
    <xf numFmtId="0" fontId="0" fillId="0" borderId="0" xfId="0" applyAlignment="1">
      <alignment wrapText="1"/>
    </xf>
    <xf numFmtId="166"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6" fontId="18" fillId="0" borderId="23" xfId="0" applyNumberFormat="1" applyFont="1" applyBorder="1" applyAlignment="1">
      <alignment horizontal="right" vertical="top" wrapText="1"/>
    </xf>
    <xf numFmtId="0" fontId="50" fillId="0" borderId="0" xfId="0" applyFont="1" applyAlignment="1">
      <alignment vertical="top"/>
    </xf>
    <xf numFmtId="0" fontId="51" fillId="0" borderId="0" xfId="0" applyFont="1" applyAlignment="1">
      <alignment vertical="top"/>
    </xf>
    <xf numFmtId="166"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4" fillId="4" borderId="4" xfId="0" applyFont="1" applyFill="1" applyBorder="1" applyAlignment="1" applyProtection="1">
      <alignment vertical="center"/>
      <protection locked="0"/>
    </xf>
    <xf numFmtId="0" fontId="53" fillId="0" borderId="0" xfId="200" applyNumberFormat="1" applyFont="1" applyFill="1" applyBorder="1" applyProtection="1">
      <alignment vertical="top"/>
    </xf>
    <xf numFmtId="0" fontId="18" fillId="0" borderId="0" xfId="200" applyNumberFormat="1" applyFont="1" applyFill="1" applyBorder="1" applyProtection="1">
      <alignment vertical="top"/>
    </xf>
    <xf numFmtId="0" fontId="53" fillId="0" borderId="6" xfId="200" applyNumberFormat="1" applyFont="1" applyFill="1" applyBorder="1" applyProtection="1">
      <alignment vertical="top"/>
    </xf>
    <xf numFmtId="0" fontId="18"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200" applyNumberFormat="1" applyFont="1" applyFill="1" applyBorder="1" applyAlignment="1" applyProtection="1">
      <alignment vertical="top" wrapText="1"/>
    </xf>
    <xf numFmtId="0" fontId="50"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6"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4"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49"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49"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49"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49"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6" fontId="16" fillId="0" borderId="0" xfId="0" applyNumberFormat="1" applyFont="1" applyAlignment="1" applyProtection="1">
      <alignment horizontal="center" vertical="center"/>
      <protection hidden="1"/>
    </xf>
    <xf numFmtId="0" fontId="17"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1" fontId="52"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5" fillId="0" borderId="0" xfId="205" applyFont="1" applyAlignment="1" applyProtection="1">
      <alignment vertical="top"/>
      <protection hidden="1"/>
    </xf>
    <xf numFmtId="0" fontId="58" fillId="0" borderId="0" xfId="205" applyFont="1" applyAlignment="1" applyProtection="1">
      <alignment vertical="top"/>
      <protection hidden="1"/>
    </xf>
    <xf numFmtId="0" fontId="60" fillId="0" borderId="0" xfId="204" applyNumberFormat="1" applyFont="1" applyFill="1" applyBorder="1" applyAlignment="1" applyProtection="1">
      <alignment horizontal="center"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vertical="top"/>
      <protection hidden="1"/>
    </xf>
    <xf numFmtId="0" fontId="63" fillId="0" borderId="0" xfId="204" applyNumberFormat="1" applyFont="1" applyFill="1" applyBorder="1" applyAlignment="1" applyProtection="1">
      <alignment vertical="top"/>
      <protection hidden="1"/>
    </xf>
    <xf numFmtId="0" fontId="59"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7"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7"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7"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7" fillId="0" borderId="0" xfId="210" applyNumberFormat="1" applyFont="1" applyProtection="1">
      <protection hidden="1"/>
    </xf>
    <xf numFmtId="179" fontId="17"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7"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1" fillId="0" borderId="0" xfId="204" applyNumberFormat="1" applyFont="1" applyFill="1" applyBorder="1" applyAlignment="1" applyProtection="1">
      <alignment horizontal="center" vertical="center"/>
      <protection hidden="1"/>
    </xf>
    <xf numFmtId="0" fontId="71"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vertical="center"/>
      <protection hidden="1"/>
    </xf>
    <xf numFmtId="0" fontId="72" fillId="0" borderId="0" xfId="204" applyNumberFormat="1" applyFont="1" applyFill="1" applyBorder="1" applyAlignment="1" applyProtection="1">
      <alignment vertical="center"/>
      <protection hidden="1"/>
    </xf>
    <xf numFmtId="0" fontId="72"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wrapText="1"/>
      <protection hidden="1"/>
    </xf>
    <xf numFmtId="2" fontId="72" fillId="0" borderId="0" xfId="204" applyNumberFormat="1" applyFont="1" applyFill="1" applyBorder="1" applyAlignment="1" applyProtection="1">
      <alignment vertical="center"/>
      <protection hidden="1"/>
    </xf>
    <xf numFmtId="181" fontId="70" fillId="0" borderId="0" xfId="204" applyNumberFormat="1" applyFont="1" applyFill="1" applyBorder="1" applyAlignment="1" applyProtection="1">
      <alignment vertical="center"/>
      <protection hidden="1"/>
    </xf>
    <xf numFmtId="10" fontId="72"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2" fontId="70" fillId="0" borderId="0" xfId="204" applyNumberFormat="1" applyFont="1" applyFill="1" applyBorder="1" applyAlignment="1" applyProtection="1">
      <alignment vertical="center"/>
      <protection hidden="1"/>
    </xf>
    <xf numFmtId="181" fontId="70"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horizontal="left" vertical="center" indent="3"/>
      <protection hidden="1"/>
    </xf>
    <xf numFmtId="10" fontId="70"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56" fillId="0" borderId="0" xfId="200" applyNumberFormat="1" applyFont="1" applyFill="1" applyBorder="1" applyProtection="1">
      <alignment vertical="top"/>
    </xf>
    <xf numFmtId="166" fontId="35" fillId="0" borderId="0" xfId="0" applyNumberFormat="1" applyFont="1" applyAlignment="1">
      <alignment horizontal="center" vertical="top"/>
    </xf>
    <xf numFmtId="0" fontId="17"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0"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6" fontId="5" fillId="0" borderId="0" xfId="0" applyNumberFormat="1" applyFont="1" applyAlignment="1">
      <alignment horizontal="center" vertical="top"/>
    </xf>
    <xf numFmtId="0" fontId="78" fillId="0" borderId="0" xfId="0" applyFont="1" applyAlignment="1" applyProtection="1">
      <alignment vertical="top" wrapText="1"/>
      <protection hidden="1"/>
    </xf>
    <xf numFmtId="0" fontId="76"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5"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5" fillId="0" borderId="0" xfId="0" applyFont="1" applyAlignment="1">
      <alignment horizontal="left" vertical="top"/>
    </xf>
    <xf numFmtId="0" fontId="35"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5"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5"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6" fontId="5" fillId="0" borderId="5" xfId="0" applyNumberFormat="1" applyFont="1" applyBorder="1" applyAlignment="1">
      <alignment horizontal="left" vertical="top"/>
    </xf>
    <xf numFmtId="166" fontId="4" fillId="0" borderId="0" xfId="0" applyNumberFormat="1" applyFont="1" applyAlignment="1">
      <alignment horizontal="center" vertical="top"/>
    </xf>
    <xf numFmtId="10" fontId="35" fillId="0" borderId="0" xfId="0" applyNumberFormat="1" applyFont="1" applyAlignment="1">
      <alignment horizontal="center" vertical="top"/>
    </xf>
    <xf numFmtId="166" fontId="4" fillId="0" borderId="0" xfId="200" applyNumberFormat="1" applyFont="1" applyFill="1" applyBorder="1" applyAlignment="1" applyProtection="1">
      <alignment horizontal="center" vertical="top"/>
    </xf>
    <xf numFmtId="166"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6" fontId="4" fillId="0" borderId="0" xfId="206" applyNumberFormat="1" applyFont="1" applyAlignment="1" applyProtection="1">
      <alignment horizontal="left" vertical="top"/>
      <protection hidden="1"/>
    </xf>
    <xf numFmtId="166"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56" fillId="0" borderId="0" xfId="0" applyFont="1" applyAlignment="1">
      <alignment vertical="top"/>
    </xf>
    <xf numFmtId="0" fontId="40" fillId="0" borderId="0" xfId="0" applyFont="1" applyAlignment="1">
      <alignment horizontal="center" vertical="top"/>
    </xf>
    <xf numFmtId="0" fontId="40"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6"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5" fillId="0" borderId="0" xfId="200" applyNumberFormat="1" applyFont="1" applyFill="1" applyBorder="1" applyAlignment="1" applyProtection="1">
      <alignment horizontal="right" vertical="top"/>
      <protection hidden="1"/>
    </xf>
    <xf numFmtId="4" fontId="35" fillId="0" borderId="0" xfId="200" applyNumberFormat="1" applyFont="1" applyFill="1" applyBorder="1" applyProtection="1">
      <alignment vertical="top"/>
      <protection hidden="1"/>
    </xf>
    <xf numFmtId="2" fontId="40" fillId="0" borderId="0" xfId="200" applyNumberFormat="1" applyFont="1" applyFill="1" applyBorder="1" applyAlignment="1" applyProtection="1">
      <alignment horizontal="right" vertical="top"/>
      <protection hidden="1"/>
    </xf>
    <xf numFmtId="2" fontId="35" fillId="0" borderId="0" xfId="0" applyNumberFormat="1" applyFont="1" applyAlignment="1" applyProtection="1">
      <alignment vertical="top"/>
      <protection hidden="1"/>
    </xf>
    <xf numFmtId="166" fontId="35"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justify" vertical="top" wrapText="1"/>
      <protection hidden="1"/>
    </xf>
    <xf numFmtId="0" fontId="35" fillId="0" borderId="0" xfId="200" applyNumberFormat="1" applyFont="1" applyFill="1" applyBorder="1" applyAlignment="1" applyProtection="1">
      <alignment horizontal="center" vertical="top"/>
      <protection hidden="1"/>
    </xf>
    <xf numFmtId="0" fontId="40" fillId="0" borderId="0" xfId="200" applyNumberFormat="1" applyFont="1" applyFill="1" applyBorder="1" applyAlignment="1" applyProtection="1">
      <alignment horizontal="justify" vertical="top" wrapText="1"/>
      <protection hidden="1"/>
    </xf>
    <xf numFmtId="166" fontId="4" fillId="0" borderId="0" xfId="200" applyNumberFormat="1" applyFont="1" applyFill="1" applyBorder="1" applyAlignment="1" applyProtection="1">
      <alignment horizontal="center" vertical="top"/>
      <protection hidden="1"/>
    </xf>
    <xf numFmtId="166"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5"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5"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5" fillId="0" borderId="0" xfId="0" applyFont="1" applyAlignment="1">
      <alignment vertical="center"/>
    </xf>
    <xf numFmtId="0" fontId="56" fillId="0" borderId="0" xfId="0" applyFont="1" applyAlignment="1">
      <alignment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9" fontId="26"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1" fillId="12" borderId="4" xfId="0" applyFont="1" applyFill="1" applyBorder="1" applyAlignment="1">
      <alignment vertical="top" wrapText="1"/>
    </xf>
    <xf numFmtId="0" fontId="91" fillId="12" borderId="15" xfId="0" applyFont="1" applyFill="1" applyBorder="1" applyAlignment="1">
      <alignment vertical="top" wrapText="1"/>
    </xf>
    <xf numFmtId="2" fontId="4" fillId="0" borderId="4" xfId="200" applyNumberFormat="1" applyFont="1" applyFill="1" applyBorder="1" applyProtection="1">
      <alignment vertical="top"/>
    </xf>
    <xf numFmtId="172" fontId="80"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5"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1"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0"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5"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5"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7" fillId="0" borderId="0" xfId="197" applyFont="1" applyProtection="1">
      <protection hidden="1"/>
    </xf>
    <xf numFmtId="0" fontId="38"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0" fillId="14" borderId="0" xfId="203" applyFont="1" applyFill="1" applyAlignment="1" applyProtection="1">
      <alignment vertical="center" wrapText="1"/>
      <protection hidden="1"/>
    </xf>
    <xf numFmtId="0" fontId="30"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6" fontId="5" fillId="15" borderId="4" xfId="200" applyNumberFormat="1" applyFont="1" applyFill="1" applyBorder="1" applyAlignment="1" applyProtection="1">
      <alignment horizontal="center" vertical="top" wrapText="1"/>
    </xf>
    <xf numFmtId="1" fontId="81" fillId="15" borderId="4" xfId="0" applyNumberFormat="1" applyFont="1" applyFill="1" applyBorder="1" applyAlignment="1">
      <alignment horizontal="center" vertical="top" wrapText="1"/>
    </xf>
    <xf numFmtId="0" fontId="81"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2" fillId="15" borderId="4" xfId="0" applyNumberFormat="1" applyFont="1" applyFill="1" applyBorder="1" applyAlignment="1">
      <alignment horizontal="center" vertical="center"/>
    </xf>
    <xf numFmtId="1" fontId="82" fillId="15" borderId="4" xfId="0" applyNumberFormat="1" applyFont="1" applyFill="1" applyBorder="1" applyAlignment="1">
      <alignment horizontal="center" vertical="center" wrapText="1"/>
    </xf>
    <xf numFmtId="1" fontId="81" fillId="15" borderId="4" xfId="0" applyNumberFormat="1" applyFont="1" applyFill="1" applyBorder="1" applyAlignment="1">
      <alignment horizontal="center" vertical="center" wrapText="1"/>
    </xf>
    <xf numFmtId="0" fontId="81"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5" fillId="0" borderId="4" xfId="203" applyNumberFormat="1" applyFont="1" applyFill="1" applyBorder="1" applyAlignment="1" applyProtection="1">
      <alignment vertical="center" wrapText="1"/>
      <protection hidden="1"/>
    </xf>
    <xf numFmtId="0" fontId="25"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6"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9"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1" fillId="0" borderId="0" xfId="0" applyFont="1" applyAlignment="1">
      <alignment vertical="top"/>
    </xf>
    <xf numFmtId="0" fontId="92"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0" fillId="0" borderId="4"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6"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76" fillId="17" borderId="15" xfId="0" applyFont="1" applyFill="1" applyBorder="1" applyAlignment="1">
      <alignment horizontal="center" vertical="top" wrapText="1"/>
    </xf>
    <xf numFmtId="0" fontId="76" fillId="17" borderId="3" xfId="214" applyFont="1" applyFill="1" applyBorder="1" applyAlignment="1">
      <alignment vertical="top" wrapText="1"/>
    </xf>
    <xf numFmtId="0" fontId="76" fillId="17" borderId="15" xfId="214" applyFont="1" applyFill="1" applyBorder="1" applyAlignment="1">
      <alignment vertical="top" wrapText="1"/>
    </xf>
    <xf numFmtId="0" fontId="85" fillId="0" borderId="0" xfId="0" applyFont="1" applyAlignment="1">
      <alignment vertical="top"/>
    </xf>
    <xf numFmtId="0" fontId="85" fillId="0" borderId="0" xfId="0" applyFont="1" applyAlignment="1">
      <alignment horizontal="justify" vertical="top" wrapText="1"/>
    </xf>
    <xf numFmtId="0" fontId="84" fillId="11" borderId="15" xfId="0" applyFont="1" applyFill="1" applyBorder="1" applyAlignment="1">
      <alignment horizontal="center" vertical="top" wrapText="1"/>
    </xf>
    <xf numFmtId="0" fontId="85" fillId="0" borderId="0" xfId="0" applyFont="1" applyAlignment="1">
      <alignment horizontal="right" vertical="top"/>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1"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7" fillId="0" borderId="0" xfId="0" applyFont="1" applyAlignment="1">
      <alignment vertical="top"/>
    </xf>
    <xf numFmtId="0" fontId="31" fillId="0" borderId="0" xfId="0" applyFont="1" applyAlignment="1">
      <alignment horizontal="center" vertical="top"/>
    </xf>
    <xf numFmtId="0" fontId="31" fillId="0" borderId="0" xfId="0" applyFont="1" applyAlignment="1">
      <alignment horizontal="left" vertical="top"/>
    </xf>
    <xf numFmtId="0" fontId="26"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1"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6"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84" fillId="11" borderId="3" xfId="0" applyFont="1" applyFill="1" applyBorder="1" applyAlignment="1">
      <alignment horizontal="center" vertical="top" wrapText="1"/>
    </xf>
    <xf numFmtId="0" fontId="54" fillId="0" borderId="0" xfId="0" applyFont="1" applyAlignment="1">
      <alignment horizontal="center"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5" fontId="0" fillId="2" borderId="0" xfId="11" applyFont="1" applyFill="1" applyBorder="1" applyAlignment="1" applyProtection="1">
      <alignment horizontal="right" vertical="top"/>
    </xf>
    <xf numFmtId="0" fontId="15" fillId="0" borderId="0" xfId="0" applyFont="1" applyAlignment="1">
      <alignment horizontal="center" vertical="top"/>
    </xf>
    <xf numFmtId="14" fontId="0" fillId="0" borderId="0" xfId="0" applyNumberFormat="1" applyAlignment="1">
      <alignment horizontal="center" vertical="top"/>
    </xf>
    <xf numFmtId="0" fontId="15" fillId="0" borderId="0" xfId="0" applyFont="1" applyAlignment="1">
      <alignment vertical="top"/>
    </xf>
    <xf numFmtId="0" fontId="31"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6"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2" fillId="15" borderId="4" xfId="200" applyNumberFormat="1" applyFont="1" applyFill="1" applyBorder="1" applyAlignment="1" applyProtection="1">
      <alignment horizontal="center" vertical="top" wrapText="1"/>
    </xf>
    <xf numFmtId="0" fontId="22" fillId="15" borderId="4" xfId="200" applyNumberFormat="1" applyFont="1" applyFill="1" applyBorder="1" applyAlignment="1" applyProtection="1">
      <alignment horizontal="justify" vertical="top" wrapText="1"/>
    </xf>
    <xf numFmtId="0" fontId="22" fillId="15" borderId="4" xfId="200" applyNumberFormat="1" applyFont="1" applyFill="1" applyBorder="1" applyAlignment="1" applyProtection="1">
      <alignment horizontal="center" vertical="top"/>
    </xf>
    <xf numFmtId="0" fontId="22" fillId="15" borderId="4" xfId="0" applyFont="1" applyFill="1" applyBorder="1" applyAlignment="1">
      <alignment horizontal="center" vertical="top"/>
    </xf>
    <xf numFmtId="1" fontId="22" fillId="15" borderId="4" xfId="200" applyNumberFormat="1" applyFont="1" applyFill="1" applyBorder="1" applyAlignment="1" applyProtection="1">
      <alignment horizontal="center" vertical="top" wrapText="1"/>
    </xf>
    <xf numFmtId="166" fontId="22" fillId="15" borderId="4" xfId="200" applyNumberFormat="1" applyFont="1" applyFill="1" applyBorder="1" applyAlignment="1" applyProtection="1">
      <alignment horizontal="center" vertical="top" wrapText="1"/>
    </xf>
    <xf numFmtId="1" fontId="22" fillId="15" borderId="4" xfId="0" applyNumberFormat="1" applyFont="1" applyFill="1" applyBorder="1" applyAlignment="1">
      <alignment horizontal="center" vertical="top" wrapText="1"/>
    </xf>
    <xf numFmtId="0" fontId="22" fillId="15" borderId="4" xfId="0" applyFont="1" applyFill="1" applyBorder="1" applyAlignment="1">
      <alignment horizontal="center" vertical="top" wrapText="1"/>
    </xf>
    <xf numFmtId="0" fontId="22" fillId="15" borderId="4" xfId="0" applyFont="1" applyFill="1" applyBorder="1" applyAlignment="1">
      <alignment vertical="top" wrapText="1"/>
    </xf>
    <xf numFmtId="1" fontId="22" fillId="15" borderId="4" xfId="0" applyNumberFormat="1" applyFont="1" applyFill="1" applyBorder="1" applyAlignment="1">
      <alignment horizontal="center" vertical="center"/>
    </xf>
    <xf numFmtId="1" fontId="87" fillId="15" borderId="4" xfId="0" applyNumberFormat="1" applyFont="1" applyFill="1" applyBorder="1" applyAlignment="1">
      <alignment horizontal="center" vertical="center"/>
    </xf>
    <xf numFmtId="1" fontId="87" fillId="15" borderId="4" xfId="0" applyNumberFormat="1" applyFont="1" applyFill="1" applyBorder="1" applyAlignment="1">
      <alignment horizontal="center" vertical="center" wrapText="1"/>
    </xf>
    <xf numFmtId="1" fontId="22" fillId="15" borderId="4" xfId="0" applyNumberFormat="1" applyFont="1" applyFill="1" applyBorder="1" applyAlignment="1">
      <alignment horizontal="center" vertical="center" wrapText="1"/>
    </xf>
    <xf numFmtId="0" fontId="22" fillId="15" borderId="4" xfId="0" applyFont="1" applyFill="1" applyBorder="1" applyAlignment="1">
      <alignment horizontal="center" vertical="center" wrapText="1"/>
    </xf>
    <xf numFmtId="0" fontId="22" fillId="15" borderId="4" xfId="0" applyFont="1" applyFill="1" applyBorder="1" applyAlignment="1">
      <alignment horizontal="center" vertical="center"/>
    </xf>
    <xf numFmtId="0" fontId="17" fillId="0" borderId="0" xfId="197" applyFont="1" applyAlignment="1" applyProtection="1">
      <alignment horizontal="center"/>
      <protection hidden="1"/>
    </xf>
    <xf numFmtId="0" fontId="93" fillId="0" borderId="0" xfId="197" applyFont="1" applyAlignment="1" applyProtection="1">
      <alignment horizontal="center" vertical="center"/>
      <protection hidden="1"/>
    </xf>
    <xf numFmtId="0" fontId="94" fillId="0" borderId="0" xfId="0" applyFont="1"/>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5" fillId="0" borderId="0" xfId="0" applyNumberFormat="1" applyFont="1" applyAlignment="1" applyProtection="1">
      <alignment vertical="top"/>
      <protection hidden="1"/>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5" fillId="0" borderId="0" xfId="205" applyFont="1" applyAlignment="1" applyProtection="1">
      <alignment vertical="center"/>
      <protection hidden="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0" fillId="0" borderId="4" xfId="0" applyBorder="1" applyAlignment="1">
      <alignment horizontal="center" vertical="top" wrapText="1"/>
    </xf>
    <xf numFmtId="0" fontId="4" fillId="11" borderId="4" xfId="0" applyFont="1" applyFill="1" applyBorder="1" applyAlignment="1">
      <alignment horizontal="center" vertical="top" wrapText="1"/>
    </xf>
    <xf numFmtId="2" fontId="54" fillId="0" borderId="4" xfId="0" applyNumberFormat="1" applyFont="1" applyBorder="1" applyAlignment="1">
      <alignment horizontal="center"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84"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6" fontId="30" fillId="14" borderId="0" xfId="206" applyNumberFormat="1" applyFont="1" applyFill="1" applyAlignment="1" applyProtection="1">
      <alignment vertical="center"/>
      <protection hidden="1"/>
    </xf>
    <xf numFmtId="166" fontId="30"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5"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5"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center" vertical="top"/>
      <protection hidden="1"/>
    </xf>
    <xf numFmtId="4" fontId="35" fillId="0" borderId="0" xfId="200" applyNumberFormat="1" applyFont="1" applyFill="1" applyBorder="1" applyAlignment="1" applyProtection="1">
      <alignment horizontal="center" vertical="top"/>
      <protection hidden="1"/>
    </xf>
    <xf numFmtId="166" fontId="38" fillId="14" borderId="0" xfId="206" applyNumberFormat="1" applyFont="1" applyFill="1" applyAlignment="1" applyProtection="1">
      <alignment horizontal="center" vertical="center"/>
      <protection hidden="1"/>
    </xf>
    <xf numFmtId="166" fontId="5" fillId="0" borderId="5" xfId="0" applyNumberFormat="1" applyFont="1" applyBorder="1" applyAlignment="1">
      <alignment horizontal="center" vertical="top"/>
    </xf>
    <xf numFmtId="166"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0" fillId="0" borderId="0" xfId="0" applyFont="1" applyAlignment="1">
      <alignment horizontal="center" vertical="top"/>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1" fillId="12" borderId="15" xfId="0" applyFont="1" applyFill="1" applyBorder="1" applyAlignment="1">
      <alignment vertical="center" wrapText="1"/>
    </xf>
    <xf numFmtId="0" fontId="91" fillId="12" borderId="4" xfId="0" applyFont="1" applyFill="1" applyBorder="1" applyAlignment="1">
      <alignment vertical="center" wrapText="1"/>
    </xf>
    <xf numFmtId="0" fontId="56"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5"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2" fontId="85" fillId="0" borderId="4" xfId="0" applyNumberFormat="1" applyFont="1" applyBorder="1" applyAlignment="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23" fillId="0" borderId="6" xfId="205" applyFont="1" applyBorder="1" applyAlignment="1" applyProtection="1">
      <alignment vertical="center"/>
      <protection hidden="1"/>
    </xf>
    <xf numFmtId="0" fontId="23" fillId="0" borderId="0" xfId="205" applyFont="1" applyAlignment="1" applyProtection="1">
      <alignment vertical="center"/>
      <protection hidden="1"/>
    </xf>
    <xf numFmtId="0" fontId="21" fillId="0" borderId="6" xfId="205" applyFont="1" applyBorder="1" applyAlignment="1" applyProtection="1">
      <alignment vertical="center"/>
      <protection hidden="1"/>
    </xf>
    <xf numFmtId="0" fontId="21" fillId="0" borderId="0" xfId="205" applyFont="1" applyAlignment="1" applyProtection="1">
      <alignment vertical="center"/>
      <protection hidden="1"/>
    </xf>
    <xf numFmtId="0" fontId="23" fillId="0" borderId="8" xfId="205" applyFont="1" applyBorder="1" applyAlignment="1" applyProtection="1">
      <alignment vertical="center"/>
      <protection hidden="1"/>
    </xf>
    <xf numFmtId="0" fontId="23" fillId="0" borderId="5" xfId="205" applyFont="1" applyBorder="1" applyAlignment="1" applyProtection="1">
      <alignment vertical="center"/>
      <protection hidden="1"/>
    </xf>
    <xf numFmtId="0" fontId="21" fillId="0" borderId="29" xfId="205" applyFont="1" applyBorder="1" applyAlignment="1" applyProtection="1">
      <alignment vertical="center"/>
      <protection hidden="1"/>
    </xf>
    <xf numFmtId="0" fontId="21"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0" fillId="0" borderId="5" xfId="0" applyBorder="1" applyAlignment="1">
      <alignment vertical="top"/>
    </xf>
    <xf numFmtId="0" fontId="26" fillId="0" borderId="0" xfId="0" applyFont="1" applyAlignment="1">
      <alignment horizontal="left"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10" fontId="15" fillId="0" borderId="0" xfId="206" applyNumberFormat="1" applyFont="1" applyAlignment="1" applyProtection="1">
      <alignment horizontal="center" vertical="top"/>
      <protection hidden="1"/>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2" fontId="0" fillId="0" borderId="0" xfId="0" applyNumberFormat="1" applyAlignment="1">
      <alignment horizontal="center" vertical="top"/>
    </xf>
    <xf numFmtId="10" fontId="0" fillId="0" borderId="0" xfId="206" applyNumberFormat="1" applyFont="1" applyAlignment="1" applyProtection="1">
      <alignment horizontal="center" vertical="top"/>
      <protection hidden="1"/>
    </xf>
    <xf numFmtId="2" fontId="15" fillId="0" borderId="0" xfId="0" applyNumberFormat="1" applyFon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0" fontId="26" fillId="0" borderId="0" xfId="0" applyFont="1" applyAlignment="1">
      <alignment horizontal="left" vertical="top" wrapText="1"/>
    </xf>
    <xf numFmtId="0" fontId="31" fillId="0" borderId="0" xfId="0" applyFont="1" applyAlignment="1">
      <alignment horizontal="center" vertical="top" wrapText="1"/>
    </xf>
    <xf numFmtId="0" fontId="31" fillId="0" borderId="0" xfId="0" applyFont="1" applyAlignment="1">
      <alignment vertical="top" wrapText="1"/>
    </xf>
    <xf numFmtId="0" fontId="0" fillId="0" borderId="0" xfId="0" applyAlignment="1">
      <alignment horizontal="justify" vertical="top" wrapText="1"/>
    </xf>
    <xf numFmtId="10" fontId="0" fillId="0" borderId="0" xfId="0" applyNumberFormat="1" applyAlignment="1">
      <alignment horizontal="center" vertical="top" wrapText="1"/>
    </xf>
    <xf numFmtId="0" fontId="0" fillId="0" borderId="0" xfId="0" applyAlignment="1">
      <alignment horizontal="center" vertical="top" wrapText="1"/>
    </xf>
    <xf numFmtId="10" fontId="22"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2" fillId="15" borderId="23" xfId="0" applyFont="1" applyFill="1" applyBorder="1" applyAlignment="1">
      <alignment horizontal="center" vertical="top"/>
    </xf>
    <xf numFmtId="0" fontId="22" fillId="15" borderId="15" xfId="0" applyFont="1" applyFill="1" applyBorder="1" applyAlignment="1">
      <alignment horizontal="center" vertical="top"/>
    </xf>
    <xf numFmtId="0" fontId="17"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65" fontId="0" fillId="0" borderId="4" xfId="0" applyNumberFormat="1" applyBorder="1" applyAlignment="1">
      <alignment horizontal="left" vertical="top" wrapText="1"/>
    </xf>
    <xf numFmtId="165" fontId="0" fillId="0" borderId="4" xfId="0" applyNumberFormat="1" applyBorder="1" applyAlignment="1">
      <alignment horizontal="center" vertical="top" wrapText="1"/>
    </xf>
    <xf numFmtId="1" fontId="31"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165" fontId="15"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5"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5"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0" borderId="0" xfId="0" applyAlignment="1">
      <alignment horizontal="right" vertical="top"/>
    </xf>
    <xf numFmtId="0" fontId="0" fillId="7" borderId="0" xfId="211" applyNumberFormat="1" applyFont="1" applyFill="1" applyBorder="1" applyAlignment="1" applyProtection="1">
      <alignment horizontal="center" vertical="top"/>
    </xf>
    <xf numFmtId="165" fontId="0" fillId="7" borderId="4" xfId="11" applyFont="1" applyFill="1" applyBorder="1" applyAlignment="1" applyProtection="1">
      <alignment horizontal="center" vertical="top"/>
    </xf>
    <xf numFmtId="10" fontId="31" fillId="0" borderId="0" xfId="0" applyNumberFormat="1" applyFont="1" applyAlignment="1">
      <alignment horizontal="center" vertical="top"/>
    </xf>
    <xf numFmtId="10" fontId="31" fillId="0" borderId="0" xfId="0" applyNumberFormat="1" applyFont="1" applyAlignment="1" applyProtection="1">
      <alignment horizontal="center"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left" vertical="top"/>
      <protection hidden="1"/>
    </xf>
    <xf numFmtId="10" fontId="26" fillId="0" borderId="0" xfId="0" applyNumberFormat="1" applyFont="1" applyAlignment="1" applyProtection="1">
      <alignment horizontal="center" vertical="top"/>
      <protection hidden="1"/>
    </xf>
    <xf numFmtId="0" fontId="26" fillId="0" borderId="0" xfId="0" applyFont="1" applyAlignment="1" applyProtection="1">
      <alignment horizontal="center" vertical="top"/>
      <protection hidden="1"/>
    </xf>
    <xf numFmtId="0" fontId="26" fillId="0" borderId="0" xfId="0" applyFont="1" applyAlignment="1" applyProtection="1">
      <alignment vertical="top"/>
      <protection hidden="1"/>
    </xf>
    <xf numFmtId="0" fontId="31" fillId="0" borderId="0" xfId="0" applyFont="1" applyAlignment="1" applyProtection="1">
      <alignment horizontal="left" vertical="top"/>
      <protection hidden="1"/>
    </xf>
    <xf numFmtId="0" fontId="26" fillId="0" borderId="0" xfId="0" applyFont="1" applyAlignment="1" applyProtection="1">
      <alignment horizontal="center" vertical="top" wrapText="1"/>
      <protection hidden="1"/>
    </xf>
    <xf numFmtId="0" fontId="26" fillId="0" borderId="0" xfId="206" applyFont="1" applyAlignment="1" applyProtection="1">
      <alignment vertical="top"/>
      <protection hidden="1"/>
    </xf>
    <xf numFmtId="10" fontId="26" fillId="0" borderId="0" xfId="206" applyNumberFormat="1" applyFont="1" applyAlignment="1" applyProtection="1">
      <alignment horizontal="center" vertical="top"/>
      <protection hidden="1"/>
    </xf>
    <xf numFmtId="0" fontId="26" fillId="0" borderId="0" xfId="206" applyFont="1" applyAlignment="1" applyProtection="1">
      <alignment horizontal="center" vertical="top"/>
      <protection hidden="1"/>
    </xf>
    <xf numFmtId="0" fontId="31" fillId="0" borderId="0" xfId="206" applyFont="1" applyAlignment="1" applyProtection="1">
      <alignment horizontal="left" vertical="top"/>
      <protection hidden="1"/>
    </xf>
    <xf numFmtId="10" fontId="31" fillId="0" borderId="0" xfId="206" applyNumberFormat="1" applyFont="1" applyAlignment="1" applyProtection="1">
      <alignment horizontal="center" vertical="top"/>
      <protection hidden="1"/>
    </xf>
    <xf numFmtId="180" fontId="0" fillId="0" borderId="0" xfId="0" applyNumberFormat="1" applyAlignment="1">
      <alignment vertical="top"/>
    </xf>
    <xf numFmtId="0" fontId="31" fillId="0" borderId="0" xfId="206" applyFont="1" applyAlignment="1" applyProtection="1">
      <alignment horizontal="center" vertical="top"/>
      <protection hidden="1"/>
    </xf>
    <xf numFmtId="10" fontId="26" fillId="0" borderId="0" xfId="0" applyNumberFormat="1" applyFont="1" applyAlignment="1" applyProtection="1">
      <alignment horizontal="center" vertical="top" wrapText="1"/>
      <protection hidden="1"/>
    </xf>
    <xf numFmtId="0" fontId="26" fillId="0" borderId="0" xfId="0" applyFont="1" applyAlignment="1" applyProtection="1">
      <alignment vertical="top" wrapText="1"/>
      <protection hidden="1"/>
    </xf>
    <xf numFmtId="0" fontId="0" fillId="0" borderId="0" xfId="0" applyAlignment="1" applyProtection="1">
      <alignment horizontal="center" vertical="top" wrapText="1"/>
      <protection hidden="1"/>
    </xf>
    <xf numFmtId="166" fontId="26" fillId="0" borderId="0" xfId="211" applyNumberFormat="1" applyFont="1" applyFill="1" applyBorder="1" applyAlignment="1" applyProtection="1">
      <alignment horizontal="center" vertical="top" wrapText="1"/>
      <protection hidden="1"/>
    </xf>
    <xf numFmtId="10" fontId="26" fillId="0" borderId="0" xfId="211" applyNumberFormat="1" applyFont="1" applyFill="1" applyBorder="1" applyAlignment="1" applyProtection="1">
      <alignment horizontal="center" vertical="top" wrapText="1"/>
      <protection hidden="1"/>
    </xf>
    <xf numFmtId="0" fontId="26" fillId="0" borderId="0" xfId="211" applyFont="1" applyFill="1" applyBorder="1" applyAlignment="1" applyProtection="1">
      <alignment vertical="top"/>
      <protection hidden="1"/>
    </xf>
    <xf numFmtId="0" fontId="31" fillId="0" borderId="0" xfId="211" applyNumberFormat="1" applyFont="1" applyFill="1" applyBorder="1" applyAlignment="1" applyProtection="1">
      <alignment horizontal="center" vertical="top" wrapText="1"/>
      <protection hidden="1"/>
    </xf>
    <xf numFmtId="2" fontId="31" fillId="0" borderId="0" xfId="0" applyNumberFormat="1" applyFont="1" applyAlignment="1" applyProtection="1">
      <alignment horizontal="right" vertical="top" wrapText="1"/>
      <protection hidden="1"/>
    </xf>
    <xf numFmtId="2" fontId="31"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6" fontId="31" fillId="0" borderId="0" xfId="211" applyNumberFormat="1" applyFont="1" applyFill="1" applyBorder="1" applyAlignment="1" applyProtection="1">
      <alignment horizontal="center" vertical="top" wrapText="1"/>
      <protection hidden="1"/>
    </xf>
    <xf numFmtId="10" fontId="31" fillId="0" borderId="0" xfId="211" applyNumberFormat="1" applyFont="1" applyFill="1" applyBorder="1" applyAlignment="1" applyProtection="1">
      <alignment horizontal="center" vertical="top" wrapText="1"/>
      <protection hidden="1"/>
    </xf>
    <xf numFmtId="0" fontId="31" fillId="0" borderId="0" xfId="211" applyFont="1" applyFill="1" applyBorder="1" applyAlignment="1" applyProtection="1">
      <alignment vertical="top" wrapText="1"/>
      <protection hidden="1"/>
    </xf>
    <xf numFmtId="169" fontId="31" fillId="0" borderId="0" xfId="0" applyNumberFormat="1" applyFont="1" applyAlignment="1" applyProtection="1">
      <alignment horizontal="right" vertical="top" wrapText="1"/>
      <protection hidden="1"/>
    </xf>
    <xf numFmtId="2" fontId="31" fillId="0" borderId="0" xfId="0" applyNumberFormat="1" applyFont="1" applyAlignment="1" applyProtection="1">
      <alignment horizontal="center" vertical="top" wrapText="1"/>
      <protection hidden="1"/>
    </xf>
    <xf numFmtId="169"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0" fontId="31" fillId="0" borderId="0" xfId="211" applyNumberFormat="1" applyFont="1" applyFill="1" applyBorder="1" applyAlignment="1" applyProtection="1">
      <alignment vertical="top"/>
      <protection hidden="1"/>
    </xf>
    <xf numFmtId="168" fontId="31" fillId="0" borderId="0" xfId="0" applyNumberFormat="1" applyFont="1" applyAlignment="1" applyProtection="1">
      <alignment horizontal="right" vertical="top" wrapText="1"/>
      <protection hidden="1"/>
    </xf>
    <xf numFmtId="2" fontId="0" fillId="0" borderId="0" xfId="0" applyNumberFormat="1" applyAlignment="1" applyProtection="1">
      <alignment vertical="top"/>
      <protection hidden="1"/>
    </xf>
    <xf numFmtId="0" fontId="31" fillId="0" borderId="0" xfId="211" applyFont="1" applyFill="1" applyBorder="1" applyAlignment="1" applyProtection="1">
      <alignment horizontal="center" vertical="top" wrapText="1"/>
      <protection hidden="1"/>
    </xf>
    <xf numFmtId="2" fontId="31" fillId="0" borderId="0" xfId="11" applyNumberFormat="1" applyFont="1" applyFill="1" applyBorder="1" applyAlignment="1" applyProtection="1">
      <alignment horizontal="right" vertical="top" wrapText="1"/>
      <protection hidden="1"/>
    </xf>
    <xf numFmtId="169" fontId="0" fillId="0" borderId="0" xfId="11" applyNumberFormat="1" applyFont="1" applyFill="1" applyBorder="1" applyAlignment="1" applyProtection="1">
      <alignment horizontal="center" vertical="top"/>
      <protection hidden="1"/>
    </xf>
    <xf numFmtId="172" fontId="31" fillId="0" borderId="0" xfId="211" quotePrefix="1" applyNumberFormat="1" applyFont="1" applyFill="1" applyBorder="1" applyAlignment="1" applyProtection="1">
      <alignment vertical="top" wrapText="1"/>
      <protection hidden="1"/>
    </xf>
    <xf numFmtId="172" fontId="31" fillId="0" borderId="0" xfId="211" applyNumberFormat="1" applyFont="1" applyFill="1" applyBorder="1" applyAlignment="1" applyProtection="1">
      <alignment vertical="top" wrapText="1"/>
      <protection hidden="1"/>
    </xf>
    <xf numFmtId="0" fontId="26" fillId="0" borderId="0" xfId="211" applyFont="1" applyFill="1" applyBorder="1" applyAlignment="1" applyProtection="1">
      <alignment vertical="top" wrapText="1"/>
      <protection hidden="1"/>
    </xf>
    <xf numFmtId="166" fontId="31"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1" fillId="0" borderId="0" xfId="211" applyNumberFormat="1" applyFont="1" applyFill="1" applyBorder="1" applyAlignment="1" applyProtection="1">
      <alignment vertical="top" wrapText="1"/>
      <protection hidden="1"/>
    </xf>
    <xf numFmtId="3" fontId="31" fillId="0" borderId="0" xfId="211" applyNumberFormat="1" applyFont="1" applyFill="1" applyBorder="1" applyAlignment="1" applyProtection="1">
      <alignment vertical="top" wrapText="1"/>
      <protection hidden="1"/>
    </xf>
    <xf numFmtId="2" fontId="31" fillId="0" borderId="0" xfId="0" applyNumberFormat="1" applyFont="1" applyAlignment="1" applyProtection="1">
      <alignment horizontal="right" vertical="top"/>
      <protection hidden="1"/>
    </xf>
    <xf numFmtId="0" fontId="26" fillId="0" borderId="0" xfId="211" applyFont="1" applyFill="1" applyBorder="1" applyAlignment="1" applyProtection="1">
      <alignment horizontal="center" vertical="top" wrapText="1"/>
      <protection hidden="1"/>
    </xf>
    <xf numFmtId="0" fontId="31" fillId="0" borderId="0" xfId="211" applyNumberFormat="1" applyFont="1" applyFill="1" applyBorder="1" applyAlignment="1" applyProtection="1">
      <alignment horizontal="center" vertical="top"/>
      <protection hidden="1"/>
    </xf>
    <xf numFmtId="10" fontId="31" fillId="0" borderId="0" xfId="211" applyNumberFormat="1" applyFont="1" applyFill="1" applyBorder="1" applyAlignment="1" applyProtection="1">
      <alignment horizontal="center" vertical="top"/>
      <protection hidden="1"/>
    </xf>
    <xf numFmtId="0" fontId="17"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6" fillId="0" borderId="0" xfId="0" applyNumberFormat="1" applyFont="1" applyAlignment="1" applyProtection="1">
      <alignment horizontal="left" vertical="center" indent="1"/>
      <protection hidden="1"/>
    </xf>
    <xf numFmtId="0" fontId="98" fillId="0" borderId="0" xfId="0" applyFont="1" applyAlignment="1" applyProtection="1">
      <alignment vertical="center"/>
      <protection hidden="1"/>
    </xf>
    <xf numFmtId="0" fontId="96"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70"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70"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70"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3" fillId="0" borderId="0" xfId="204" applyNumberFormat="1" applyFont="1" applyFill="1" applyBorder="1" applyAlignment="1" applyProtection="1">
      <alignment vertical="center"/>
      <protection hidden="1"/>
    </xf>
    <xf numFmtId="0" fontId="41"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0" fontId="15" fillId="0" borderId="0" xfId="206" applyFont="1" applyAlignment="1" applyProtection="1">
      <alignment horizontal="right" vertical="top"/>
      <protection hidden="1"/>
    </xf>
    <xf numFmtId="0" fontId="5" fillId="0" borderId="0" xfId="206" applyFont="1" applyAlignment="1">
      <alignment horizontal="left" vertical="top"/>
    </xf>
    <xf numFmtId="1" fontId="5" fillId="11" borderId="13" xfId="0" applyNumberFormat="1" applyFont="1" applyFill="1" applyBorder="1" applyAlignment="1">
      <alignment horizontal="center" vertical="center"/>
    </xf>
    <xf numFmtId="0" fontId="5" fillId="11" borderId="3" xfId="0" applyFont="1" applyFill="1" applyBorder="1" applyAlignment="1">
      <alignment vertical="center"/>
    </xf>
    <xf numFmtId="1" fontId="0" fillId="0" borderId="0" xfId="0" applyNumberFormat="1" applyAlignment="1">
      <alignment horizontal="justify" vertical="top"/>
    </xf>
    <xf numFmtId="1" fontId="0" fillId="0" borderId="0" xfId="0" applyNumberFormat="1" applyAlignment="1">
      <alignment horizontal="center" vertical="top"/>
    </xf>
    <xf numFmtId="0" fontId="96" fillId="0" borderId="0" xfId="205" applyFont="1" applyAlignment="1" applyProtection="1">
      <alignment vertical="top"/>
      <protection hidden="1"/>
    </xf>
    <xf numFmtId="0" fontId="0" fillId="0" borderId="10" xfId="0" applyBorder="1" applyAlignment="1" applyProtection="1">
      <alignment vertical="center" wrapText="1"/>
      <protection hidden="1"/>
    </xf>
    <xf numFmtId="43" fontId="0" fillId="0" borderId="0" xfId="0" applyNumberFormat="1" applyAlignment="1">
      <alignment horizontal="justify" vertical="top"/>
    </xf>
    <xf numFmtId="0" fontId="0" fillId="0" borderId="0" xfId="0" applyAlignment="1">
      <alignment vertical="center" wrapText="1"/>
    </xf>
    <xf numFmtId="0" fontId="16" fillId="0" borderId="0" xfId="206" applyAlignment="1">
      <alignment horizontal="left" vertical="center"/>
    </xf>
    <xf numFmtId="0" fontId="3" fillId="0" borderId="0" xfId="0" applyFont="1" applyProtection="1">
      <protection hidden="1"/>
    </xf>
    <xf numFmtId="0" fontId="54" fillId="0" borderId="0" xfId="197"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11" applyNumberFormat="1" applyFont="1" applyFill="1" applyBorder="1" applyAlignment="1" applyProtection="1">
      <alignment horizontal="center" vertical="center"/>
    </xf>
    <xf numFmtId="0" fontId="16" fillId="7" borderId="4" xfId="211" applyNumberFormat="1" applyFont="1" applyFill="1" applyBorder="1" applyAlignment="1" applyProtection="1">
      <alignment horizontal="center" vertical="center"/>
    </xf>
    <xf numFmtId="0" fontId="16" fillId="0" borderId="0" xfId="200"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200" applyNumberFormat="1" applyFill="1" applyBorder="1" applyAlignment="1" applyProtection="1">
      <alignment horizontal="center" vertical="center"/>
      <protection hidden="1"/>
    </xf>
    <xf numFmtId="178" fontId="16" fillId="0" borderId="0" xfId="194" applyNumberFormat="1" applyFont="1" applyAlignment="1">
      <alignment horizontal="left" vertical="center"/>
    </xf>
    <xf numFmtId="0" fontId="16" fillId="0" borderId="0" xfId="196" applyAlignment="1">
      <alignment horizontal="left" vertical="center"/>
    </xf>
    <xf numFmtId="0" fontId="16" fillId="0" borderId="0" xfId="207" applyAlignment="1">
      <alignment horizontal="left" vertical="center"/>
    </xf>
    <xf numFmtId="0" fontId="16" fillId="0" borderId="0" xfId="194" applyFont="1" applyAlignment="1">
      <alignment vertical="top" wrapText="1"/>
    </xf>
    <xf numFmtId="166" fontId="16" fillId="0" borderId="0" xfId="194" applyNumberFormat="1" applyFont="1" applyAlignment="1">
      <alignment horizontal="center" vertical="top"/>
    </xf>
    <xf numFmtId="0" fontId="16" fillId="0" borderId="0" xfId="194" applyFont="1" applyAlignment="1">
      <alignment horizontal="justify"/>
    </xf>
    <xf numFmtId="166" fontId="16" fillId="0" borderId="0" xfId="194" applyNumberFormat="1" applyFont="1" applyAlignment="1">
      <alignment horizontal="center" vertical="center"/>
    </xf>
    <xf numFmtId="0" fontId="16" fillId="0" borderId="0" xfId="194" applyFont="1" applyAlignment="1">
      <alignment horizontal="center" vertical="top"/>
    </xf>
    <xf numFmtId="0" fontId="16" fillId="0" borderId="0" xfId="194" applyFont="1" applyAlignment="1">
      <alignment vertical="top"/>
    </xf>
    <xf numFmtId="166"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7" fillId="0" borderId="0" xfId="209" applyFont="1" applyProtection="1">
      <protection hidden="1"/>
    </xf>
    <xf numFmtId="0" fontId="37" fillId="0" borderId="0" xfId="209" applyFont="1" applyAlignment="1" applyProtection="1">
      <alignment vertical="center"/>
      <protection hidden="1"/>
    </xf>
    <xf numFmtId="0" fontId="37" fillId="0" borderId="0" xfId="209" applyFont="1" applyAlignment="1" applyProtection="1">
      <alignment wrapText="1"/>
      <protection hidden="1"/>
    </xf>
    <xf numFmtId="10" fontId="37" fillId="0" borderId="0" xfId="209" applyNumberFormat="1" applyFont="1" applyAlignment="1" applyProtection="1">
      <alignment vertical="center"/>
      <protection hidden="1"/>
    </xf>
    <xf numFmtId="0" fontId="1" fillId="0" borderId="0" xfId="198" applyAlignment="1" applyProtection="1">
      <alignment horizontal="left" vertical="center"/>
      <protection hidden="1"/>
    </xf>
    <xf numFmtId="0" fontId="0" fillId="0" borderId="4" xfId="0" applyBorder="1" applyAlignment="1">
      <alignment horizontal="center" vertical="center" wrapText="1"/>
    </xf>
    <xf numFmtId="2" fontId="54" fillId="0" borderId="4" xfId="0" applyNumberFormat="1" applyFont="1" applyBorder="1" applyAlignment="1">
      <alignment horizontal="center" vertical="center" wrapText="1"/>
    </xf>
    <xf numFmtId="179" fontId="99" fillId="0" borderId="4" xfId="70" applyNumberFormat="1" applyFont="1" applyBorder="1" applyAlignment="1">
      <alignment horizontal="center" vertical="center" wrapText="1"/>
    </xf>
    <xf numFmtId="0" fontId="99" fillId="0" borderId="4" xfId="201" applyNumberFormat="1" applyFont="1" applyFill="1" applyBorder="1" applyAlignment="1" applyProtection="1">
      <alignment horizontal="center" vertical="center"/>
    </xf>
    <xf numFmtId="1" fontId="99" fillId="0" borderId="4" xfId="200" applyNumberFormat="1" applyFont="1" applyFill="1" applyBorder="1" applyAlignment="1" applyProtection="1">
      <alignment horizontal="center" vertical="center"/>
      <protection locked="0"/>
    </xf>
    <xf numFmtId="2" fontId="99" fillId="0" borderId="4" xfId="200" applyNumberFormat="1" applyFont="1" applyFill="1" applyBorder="1" applyAlignment="1" applyProtection="1">
      <alignment horizontal="center" vertical="center"/>
    </xf>
    <xf numFmtId="1" fontId="99" fillId="0" borderId="4" xfId="0" applyNumberFormat="1" applyFont="1" applyBorder="1" applyAlignment="1">
      <alignment horizontal="center" vertical="center" wrapText="1"/>
    </xf>
    <xf numFmtId="9" fontId="100" fillId="0" borderId="4" xfId="0" applyNumberFormat="1" applyFont="1" applyBorder="1" applyAlignment="1">
      <alignment horizontal="center" vertical="center"/>
    </xf>
    <xf numFmtId="10" fontId="99" fillId="0" borderId="4" xfId="200" applyNumberFormat="1" applyFont="1" applyFill="1" applyBorder="1" applyAlignment="1" applyProtection="1">
      <alignment horizontal="center" vertical="center"/>
      <protection locked="0" hidden="1"/>
    </xf>
    <xf numFmtId="177" fontId="15" fillId="0" borderId="44" xfId="205" applyNumberFormat="1" applyFont="1" applyBorder="1" applyAlignment="1" applyProtection="1">
      <alignment horizontal="center" vertical="center"/>
      <protection hidden="1"/>
    </xf>
    <xf numFmtId="0" fontId="16" fillId="0" borderId="44" xfId="205" applyFont="1" applyBorder="1" applyAlignment="1" applyProtection="1">
      <alignment horizontal="center" vertical="center"/>
      <protection hidden="1"/>
    </xf>
    <xf numFmtId="177" fontId="15" fillId="0" borderId="45" xfId="205" applyNumberFormat="1" applyFont="1" applyBorder="1" applyAlignment="1" applyProtection="1">
      <alignment horizontal="center" vertical="center"/>
      <protection hidden="1"/>
    </xf>
    <xf numFmtId="0" fontId="0" fillId="0" borderId="11" xfId="0" applyBorder="1" applyAlignment="1">
      <alignment horizontal="center" vertical="center" wrapText="1"/>
    </xf>
    <xf numFmtId="2" fontId="0" fillId="0" borderId="11" xfId="200" applyNumberFormat="1" applyFont="1" applyFill="1" applyBorder="1" applyAlignment="1" applyProtection="1">
      <alignment horizontal="center" vertical="center" wrapText="1"/>
      <protection locked="0" hidden="1"/>
    </xf>
    <xf numFmtId="2" fontId="0" fillId="0" borderId="11" xfId="0" applyNumberFormat="1" applyBorder="1" applyAlignment="1">
      <alignment horizontal="center" vertical="center" wrapText="1"/>
    </xf>
    <xf numFmtId="0" fontId="15" fillId="6" borderId="44" xfId="205" applyFont="1" applyFill="1" applyBorder="1" applyAlignment="1" applyProtection="1">
      <alignment horizontal="left" vertical="center" wrapText="1"/>
      <protection hidden="1"/>
    </xf>
    <xf numFmtId="0" fontId="15" fillId="0" borderId="0" xfId="205" applyFont="1" applyAlignment="1" applyProtection="1">
      <alignment horizontal="left" vertical="top"/>
      <protection hidden="1"/>
    </xf>
    <xf numFmtId="0" fontId="15" fillId="0" borderId="10" xfId="205" applyFont="1" applyBorder="1" applyAlignment="1" applyProtection="1">
      <alignment horizontal="left" vertical="center" wrapText="1"/>
      <protection hidden="1"/>
    </xf>
    <xf numFmtId="0" fontId="15" fillId="6" borderId="0" xfId="205" applyFont="1" applyFill="1" applyAlignment="1" applyProtection="1">
      <alignment horizontal="left" vertical="center" wrapText="1"/>
      <protection hidden="1"/>
    </xf>
    <xf numFmtId="0" fontId="39" fillId="6" borderId="5" xfId="205" applyFont="1" applyFill="1" applyBorder="1" applyAlignment="1" applyProtection="1">
      <alignment horizontal="justify" vertical="center" wrapText="1"/>
      <protection hidden="1"/>
    </xf>
    <xf numFmtId="9" fontId="16" fillId="0" borderId="44" xfId="205" applyNumberFormat="1" applyFont="1" applyBorder="1" applyAlignment="1" applyProtection="1">
      <alignment horizontal="center" vertical="center" wrapText="1"/>
      <protection hidden="1"/>
    </xf>
    <xf numFmtId="10" fontId="4" fillId="0" borderId="44" xfId="200" applyNumberFormat="1" applyFont="1" applyFill="1" applyBorder="1" applyAlignment="1" applyProtection="1">
      <alignment horizontal="center" vertical="top" wrapText="1"/>
      <protection locked="0" hidden="1"/>
    </xf>
    <xf numFmtId="2" fontId="15" fillId="6" borderId="3" xfId="205" applyNumberFormat="1" applyFont="1" applyFill="1" applyBorder="1" applyAlignment="1" applyProtection="1">
      <alignment vertical="center"/>
      <protection hidden="1"/>
    </xf>
    <xf numFmtId="2" fontId="15" fillId="6" borderId="3" xfId="205" applyNumberFormat="1" applyFont="1" applyFill="1" applyBorder="1" applyAlignment="1" applyProtection="1">
      <alignment vertical="center" wrapText="1"/>
      <protection hidden="1"/>
    </xf>
    <xf numFmtId="0" fontId="78" fillId="0" borderId="0" xfId="0" quotePrefix="1" applyFont="1" applyAlignment="1" applyProtection="1">
      <alignment horizontal="left" vertical="center"/>
      <protection hidden="1"/>
    </xf>
    <xf numFmtId="0" fontId="78"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19" fillId="0" borderId="22" xfId="205" applyFont="1" applyBorder="1" applyAlignment="1" applyProtection="1">
      <alignment horizontal="justify" vertical="center"/>
      <protection hidden="1"/>
    </xf>
    <xf numFmtId="0" fontId="19" fillId="0" borderId="19" xfId="205" applyFont="1" applyBorder="1" applyAlignment="1" applyProtection="1">
      <alignment horizontal="justify" vertical="center"/>
      <protection hidden="1"/>
    </xf>
    <xf numFmtId="0" fontId="88" fillId="15" borderId="16" xfId="205" applyFont="1" applyFill="1" applyBorder="1" applyAlignment="1" applyProtection="1">
      <alignment horizontal="justify" vertical="center" wrapText="1"/>
      <protection hidden="1"/>
    </xf>
    <xf numFmtId="0" fontId="88" fillId="15" borderId="39" xfId="205" applyFont="1" applyFill="1" applyBorder="1" applyAlignment="1" applyProtection="1">
      <alignment horizontal="justify" vertical="center" wrapText="1"/>
      <protection hidden="1"/>
    </xf>
    <xf numFmtId="0" fontId="88" fillId="15" borderId="17" xfId="205" applyFont="1" applyFill="1" applyBorder="1" applyAlignment="1" applyProtection="1">
      <alignment horizontal="justify" vertical="center" wrapText="1"/>
      <protection hidden="1"/>
    </xf>
    <xf numFmtId="0" fontId="20" fillId="0" borderId="18" xfId="205" applyFont="1" applyBorder="1" applyAlignment="1" applyProtection="1">
      <alignment horizontal="center" vertical="center"/>
      <protection hidden="1"/>
    </xf>
    <xf numFmtId="0" fontId="20" fillId="0" borderId="22" xfId="205" applyFont="1" applyBorder="1" applyAlignment="1" applyProtection="1">
      <alignment horizontal="center" vertical="center"/>
      <protection hidden="1"/>
    </xf>
    <xf numFmtId="0" fontId="20" fillId="0" borderId="19" xfId="205" applyFont="1" applyBorder="1" applyAlignment="1" applyProtection="1">
      <alignment horizontal="center" vertical="center"/>
      <protection hidden="1"/>
    </xf>
    <xf numFmtId="0" fontId="24" fillId="0" borderId="4" xfId="205" applyFont="1" applyBorder="1" applyAlignment="1" applyProtection="1">
      <alignment horizontal="center" vertical="center"/>
      <protection hidden="1"/>
    </xf>
    <xf numFmtId="0" fontId="17" fillId="0" borderId="4" xfId="205" applyFont="1" applyBorder="1" applyAlignment="1" applyProtection="1">
      <alignment horizontal="center" vertical="center"/>
      <protection hidden="1"/>
    </xf>
    <xf numFmtId="0" fontId="83" fillId="0" borderId="11" xfId="205" applyFont="1" applyBorder="1" applyAlignment="1" applyProtection="1">
      <alignment horizontal="center" vertical="center" textRotation="90"/>
      <protection hidden="1"/>
    </xf>
    <xf numFmtId="0" fontId="83" fillId="0" borderId="12" xfId="205" applyFont="1" applyBorder="1" applyAlignment="1" applyProtection="1">
      <alignment horizontal="center" vertical="center" textRotation="90"/>
      <protection hidden="1"/>
    </xf>
    <xf numFmtId="0" fontId="83" fillId="0" borderId="13" xfId="205" applyFont="1" applyBorder="1" applyAlignment="1" applyProtection="1">
      <alignment horizontal="center" vertical="center" textRotation="90"/>
      <protection hidden="1"/>
    </xf>
    <xf numFmtId="0" fontId="90" fillId="0" borderId="11" xfId="205" applyFont="1" applyBorder="1" applyAlignment="1" applyProtection="1">
      <alignment horizontal="center" vertical="center" textRotation="90"/>
      <protection hidden="1"/>
    </xf>
    <xf numFmtId="0" fontId="90" fillId="0" borderId="12" xfId="205" applyFont="1" applyBorder="1" applyAlignment="1" applyProtection="1">
      <alignment horizontal="center" vertical="center" textRotation="90"/>
      <protection hidden="1"/>
    </xf>
    <xf numFmtId="0" fontId="90"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29" fillId="9"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8" fillId="0" borderId="40"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4" fillId="4" borderId="16" xfId="197" applyFont="1" applyFill="1" applyBorder="1" applyAlignment="1" applyProtection="1">
      <alignment horizontal="left" vertical="center"/>
      <protection locked="0"/>
    </xf>
    <xf numFmtId="0" fontId="54" fillId="4" borderId="39" xfId="197" applyFont="1" applyFill="1" applyBorder="1" applyAlignment="1" applyProtection="1">
      <alignment horizontal="left" vertical="center"/>
      <protection locked="0"/>
    </xf>
    <xf numFmtId="0" fontId="54"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6"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6"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6"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6"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6" fillId="0" borderId="0" xfId="211" applyNumberFormat="1" applyFont="1" applyFill="1" applyBorder="1" applyAlignment="1" applyProtection="1">
      <alignment horizontal="left" vertical="top"/>
      <protection hidden="1"/>
    </xf>
    <xf numFmtId="0" fontId="26" fillId="0" borderId="0" xfId="0" applyFont="1" applyAlignment="1" applyProtection="1">
      <alignment horizontal="center" vertical="top"/>
      <protection hidden="1"/>
    </xf>
    <xf numFmtId="0" fontId="26" fillId="0" borderId="0" xfId="211" applyNumberFormat="1" applyFont="1" applyFill="1" applyBorder="1" applyAlignment="1" applyProtection="1">
      <alignment horizontal="left" vertical="top" wrapText="1"/>
      <protection hidden="1"/>
    </xf>
    <xf numFmtId="0" fontId="31" fillId="0" borderId="0" xfId="206" applyFont="1" applyAlignment="1" applyProtection="1">
      <alignment horizontal="left" vertical="top"/>
      <protection hidden="1"/>
    </xf>
    <xf numFmtId="0" fontId="26" fillId="0" borderId="0" xfId="211" applyFont="1" applyFill="1" applyBorder="1" applyAlignment="1" applyProtection="1">
      <alignment horizontal="left" vertical="top" wrapText="1"/>
      <protection hidden="1"/>
    </xf>
    <xf numFmtId="0" fontId="31" fillId="0" borderId="0" xfId="0" applyFont="1" applyAlignment="1" applyProtection="1">
      <alignment horizontal="justify" vertical="top" wrapText="1"/>
      <protection hidden="1"/>
    </xf>
    <xf numFmtId="0" fontId="0" fillId="0" borderId="0" xfId="0" applyAlignment="1">
      <alignment horizontal="right" vertical="top"/>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89" fillId="15" borderId="0" xfId="0" applyFont="1" applyFill="1" applyAlignment="1">
      <alignment horizontal="center" vertical="center" wrapText="1"/>
    </xf>
    <xf numFmtId="0" fontId="26" fillId="9" borderId="0" xfId="0" applyFont="1" applyFill="1" applyAlignment="1">
      <alignment horizontal="center" vertical="top"/>
    </xf>
    <xf numFmtId="0" fontId="15" fillId="0" borderId="0" xfId="0" applyFont="1" applyAlignment="1">
      <alignment horizontal="justify" vertical="top" wrapText="1"/>
    </xf>
    <xf numFmtId="0" fontId="26" fillId="0" borderId="0" xfId="211" applyNumberFormat="1" applyFont="1" applyFill="1" applyBorder="1" applyAlignment="1" applyProtection="1">
      <alignment horizontal="left" vertical="center" wrapText="1"/>
      <protection hidden="1"/>
    </xf>
    <xf numFmtId="0" fontId="31" fillId="0" borderId="0" xfId="206" applyFont="1" applyAlignment="1" applyProtection="1">
      <alignment horizontal="left" vertical="center"/>
      <protection hidden="1"/>
    </xf>
    <xf numFmtId="0" fontId="16" fillId="0" borderId="0" xfId="0" applyFont="1" applyAlignment="1">
      <alignment horizontal="center" vertical="center"/>
    </xf>
    <xf numFmtId="0" fontId="31"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11" applyFont="1" applyFill="1" applyBorder="1" applyAlignment="1" applyProtection="1">
      <alignment horizontal="left" vertical="center" wrapText="1"/>
      <protection hidden="1"/>
    </xf>
    <xf numFmtId="0" fontId="26"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7" fillId="0" borderId="10" xfId="211"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6"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16" fillId="0" borderId="0" xfId="0" applyFont="1" applyAlignment="1">
      <alignment horizontal="justify" vertical="center" wrapText="1"/>
    </xf>
    <xf numFmtId="0" fontId="15" fillId="0" borderId="0" xfId="206" applyFont="1" applyAlignment="1" applyProtection="1">
      <alignment horizontal="left" vertical="top"/>
      <protection hidden="1"/>
    </xf>
    <xf numFmtId="0" fontId="86" fillId="0" borderId="0" xfId="0" applyFont="1" applyAlignment="1">
      <alignment horizontal="left" vertical="top" wrapText="1"/>
    </xf>
    <xf numFmtId="0" fontId="31"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89" fillId="17" borderId="3" xfId="0" applyFont="1" applyFill="1" applyBorder="1" applyAlignment="1">
      <alignment horizontal="left" vertical="top"/>
    </xf>
    <xf numFmtId="0" fontId="89" fillId="17" borderId="15" xfId="0" applyFont="1" applyFill="1" applyBorder="1" applyAlignment="1">
      <alignment horizontal="left" vertical="top"/>
    </xf>
    <xf numFmtId="0" fontId="15" fillId="14" borderId="0" xfId="206" applyFont="1" applyFill="1" applyAlignment="1" applyProtection="1">
      <alignment horizontal="left" vertical="center"/>
      <protection hidden="1"/>
    </xf>
    <xf numFmtId="0" fontId="31"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2" fontId="4" fillId="0" borderId="11" xfId="200" applyNumberFormat="1" applyFont="1" applyFill="1" applyBorder="1" applyAlignment="1" applyProtection="1">
      <alignment horizontal="center" vertical="center" wrapText="1"/>
    </xf>
    <xf numFmtId="2" fontId="4" fillId="0" borderId="13" xfId="200" applyNumberFormat="1" applyFont="1" applyFill="1" applyBorder="1" applyAlignment="1" applyProtection="1">
      <alignment horizontal="center" vertical="center" wrapText="1"/>
    </xf>
    <xf numFmtId="0" fontId="81" fillId="0" borderId="0" xfId="0" applyFont="1" applyAlignment="1">
      <alignment horizontal="left" vertical="top" wrapText="1"/>
    </xf>
    <xf numFmtId="0" fontId="40" fillId="9" borderId="0" xfId="0" applyFont="1" applyFill="1" applyAlignment="1">
      <alignment horizontal="center" vertical="top"/>
    </xf>
    <xf numFmtId="0" fontId="4" fillId="0" borderId="0" xfId="206" applyFont="1" applyAlignment="1" applyProtection="1">
      <alignment horizontal="left" vertical="top"/>
      <protection hidden="1"/>
    </xf>
    <xf numFmtId="172" fontId="80" fillId="13" borderId="14" xfId="0" applyNumberFormat="1" applyFont="1" applyFill="1" applyBorder="1" applyAlignment="1">
      <alignment horizontal="left" vertical="top" wrapText="1"/>
    </xf>
    <xf numFmtId="172" fontId="80" fillId="13" borderId="3" xfId="0" applyNumberFormat="1" applyFont="1" applyFill="1" applyBorder="1" applyAlignment="1">
      <alignment horizontal="left" vertical="top" wrapText="1"/>
    </xf>
    <xf numFmtId="172" fontId="80" fillId="13" borderId="15" xfId="0" applyNumberFormat="1" applyFont="1" applyFill="1" applyBorder="1" applyAlignment="1">
      <alignment horizontal="left" vertical="top"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2" fontId="4" fillId="0" borderId="11" xfId="200" applyNumberFormat="1" applyFont="1" applyFill="1" applyBorder="1" applyAlignment="1" applyProtection="1">
      <alignment horizontal="center" vertical="center" wrapText="1"/>
      <protection locked="0"/>
    </xf>
    <xf numFmtId="2" fontId="4" fillId="0" borderId="13" xfId="200" applyNumberFormat="1" applyFont="1" applyFill="1" applyBorder="1" applyAlignment="1" applyProtection="1">
      <alignment horizontal="center" vertical="center" wrapText="1"/>
      <protection locked="0"/>
    </xf>
    <xf numFmtId="0" fontId="40" fillId="0" borderId="0" xfId="0" applyFont="1" applyAlignment="1">
      <alignment horizontal="center" vertical="center"/>
    </xf>
    <xf numFmtId="0" fontId="50" fillId="0" borderId="0" xfId="0" applyFont="1" applyAlignment="1">
      <alignment horizontal="left" vertical="top" wrapText="1"/>
    </xf>
    <xf numFmtId="1" fontId="89" fillId="17" borderId="3" xfId="0" applyNumberFormat="1" applyFont="1" applyFill="1" applyBorder="1" applyAlignment="1">
      <alignment horizontal="left" vertical="center"/>
    </xf>
    <xf numFmtId="1" fontId="89" fillId="17" borderId="15" xfId="0" applyNumberFormat="1" applyFont="1" applyFill="1" applyBorder="1" applyAlignment="1">
      <alignment horizontal="left" vertical="center"/>
    </xf>
    <xf numFmtId="0" fontId="4" fillId="0" borderId="0" xfId="0" applyFont="1" applyAlignment="1">
      <alignment horizontal="center" vertical="top"/>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2" fontId="80" fillId="13" borderId="10" xfId="0" applyNumberFormat="1" applyFont="1" applyFill="1" applyBorder="1" applyAlignment="1">
      <alignment horizontal="center" vertical="top" wrapText="1"/>
    </xf>
    <xf numFmtId="172" fontId="80" fillId="13" borderId="30" xfId="0" applyNumberFormat="1" applyFont="1" applyFill="1" applyBorder="1" applyAlignment="1">
      <alignment horizontal="center" vertical="top" wrapText="1"/>
    </xf>
    <xf numFmtId="0" fontId="89" fillId="15" borderId="0" xfId="0" applyFont="1" applyFill="1" applyAlignment="1" applyProtection="1">
      <alignment horizontal="center" vertical="top" wrapText="1"/>
      <protection hidden="1"/>
    </xf>
    <xf numFmtId="0" fontId="26"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2" fontId="80" fillId="13" borderId="14" xfId="0" applyNumberFormat="1" applyFont="1" applyFill="1" applyBorder="1" applyAlignment="1">
      <alignment horizontal="center" vertical="top" wrapText="1"/>
    </xf>
    <xf numFmtId="172" fontId="80" fillId="13" borderId="3" xfId="0" applyNumberFormat="1" applyFont="1" applyFill="1" applyBorder="1" applyAlignment="1">
      <alignment horizontal="center" vertical="top" wrapText="1"/>
    </xf>
    <xf numFmtId="172" fontId="80"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76" fillId="11" borderId="14" xfId="214" applyFont="1" applyFill="1" applyBorder="1" applyAlignment="1">
      <alignment horizontal="left" vertical="top" wrapText="1"/>
    </xf>
    <xf numFmtId="0" fontId="76" fillId="11" borderId="3" xfId="214" applyFont="1" applyFill="1" applyBorder="1" applyAlignment="1">
      <alignment horizontal="left" vertical="top" wrapText="1"/>
    </xf>
    <xf numFmtId="0" fontId="76" fillId="11" borderId="15" xfId="214" applyFont="1" applyFill="1" applyBorder="1" applyAlignment="1">
      <alignment horizontal="left" vertical="top" wrapText="1"/>
    </xf>
    <xf numFmtId="0" fontId="76" fillId="17" borderId="14" xfId="214" applyFont="1" applyFill="1" applyBorder="1" applyAlignment="1">
      <alignment horizontal="left" vertical="top" wrapText="1"/>
    </xf>
    <xf numFmtId="0" fontId="76"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39" fillId="6" borderId="8" xfId="205" applyFont="1" applyFill="1" applyBorder="1" applyAlignment="1" applyProtection="1">
      <alignment horizontal="justify" vertical="center" wrapText="1"/>
      <protection hidden="1"/>
    </xf>
    <xf numFmtId="0" fontId="39" fillId="6" borderId="9" xfId="205" applyFont="1" applyFill="1" applyBorder="1" applyAlignment="1" applyProtection="1">
      <alignment horizontal="justify" vertical="center" wrapText="1"/>
      <protection hidden="1"/>
    </xf>
    <xf numFmtId="0" fontId="15" fillId="6" borderId="6" xfId="205" applyFont="1" applyFill="1" applyBorder="1" applyAlignment="1" applyProtection="1">
      <alignment horizontal="left" vertical="center" wrapText="1"/>
      <protection hidden="1"/>
    </xf>
    <xf numFmtId="0" fontId="15" fillId="6" borderId="7" xfId="205" applyFont="1" applyFill="1" applyBorder="1" applyAlignment="1" applyProtection="1">
      <alignment horizontal="left" vertical="center" wrapText="1"/>
      <protection hidden="1"/>
    </xf>
    <xf numFmtId="2" fontId="0" fillId="0" borderId="44" xfId="205" applyNumberFormat="1" applyFont="1" applyBorder="1" applyAlignment="1" applyProtection="1">
      <alignment horizontal="center" vertical="center" wrapText="1"/>
      <protection hidden="1"/>
    </xf>
    <xf numFmtId="2" fontId="16" fillId="0" borderId="44" xfId="205" applyNumberFormat="1" applyFont="1" applyBorder="1" applyAlignment="1" applyProtection="1">
      <alignment horizontal="center" vertical="center" wrapText="1"/>
      <protection hidden="1"/>
    </xf>
    <xf numFmtId="0" fontId="15" fillId="6" borderId="45" xfId="205" applyFont="1" applyFill="1" applyBorder="1" applyAlignment="1" applyProtection="1">
      <alignment horizontal="left" vertical="center" wrapText="1"/>
      <protection hidden="1"/>
    </xf>
    <xf numFmtId="0" fontId="15" fillId="6" borderId="47" xfId="205" applyFont="1" applyFill="1" applyBorder="1" applyAlignment="1" applyProtection="1">
      <alignment horizontal="left" vertical="center" wrapText="1"/>
      <protection hidden="1"/>
    </xf>
    <xf numFmtId="0" fontId="101" fillId="0" borderId="44" xfId="205" applyFont="1" applyBorder="1" applyAlignment="1" applyProtection="1">
      <alignment horizontal="justify" vertical="center" wrapText="1"/>
      <protection hidden="1"/>
    </xf>
    <xf numFmtId="0" fontId="16" fillId="0" borderId="46" xfId="205" applyFont="1" applyBorder="1" applyAlignment="1" applyProtection="1">
      <alignment horizontal="justify" vertical="center" wrapText="1"/>
      <protection hidden="1"/>
    </xf>
    <xf numFmtId="0" fontId="0" fillId="0" borderId="44" xfId="205" applyFont="1" applyBorder="1" applyAlignment="1" applyProtection="1">
      <alignment horizontal="left" vertical="center" wrapText="1"/>
      <protection hidden="1"/>
    </xf>
    <xf numFmtId="0" fontId="0" fillId="0" borderId="46" xfId="205" applyFont="1" applyBorder="1" applyAlignment="1" applyProtection="1">
      <alignment horizontal="left" vertical="center" wrapText="1"/>
      <protection hidden="1"/>
    </xf>
    <xf numFmtId="0" fontId="16" fillId="0" borderId="13" xfId="205" applyFont="1" applyBorder="1" applyAlignment="1" applyProtection="1">
      <alignment horizontal="center" vertical="center"/>
      <protection hidden="1"/>
    </xf>
    <xf numFmtId="0" fontId="16" fillId="0" borderId="4" xfId="205" applyFont="1" applyBorder="1" applyAlignment="1" applyProtection="1">
      <alignment horizontal="center" vertical="center"/>
      <protection hidden="1"/>
    </xf>
    <xf numFmtId="2" fontId="15" fillId="6" borderId="44" xfId="205" applyNumberFormat="1" applyFont="1" applyFill="1" applyBorder="1" applyAlignment="1" applyProtection="1">
      <alignment horizontal="center" vertical="center" wrapText="1"/>
      <protection hidden="1"/>
    </xf>
    <xf numFmtId="2" fontId="15" fillId="6" borderId="10" xfId="205" applyNumberFormat="1" applyFont="1" applyFill="1" applyBorder="1" applyAlignment="1" applyProtection="1">
      <alignment horizontal="center" vertical="center" wrapText="1"/>
      <protection hidden="1"/>
    </xf>
    <xf numFmtId="2" fontId="15" fillId="6" borderId="30" xfId="205" applyNumberFormat="1" applyFont="1" applyFill="1" applyBorder="1" applyAlignment="1" applyProtection="1">
      <alignment horizontal="center" vertical="center" wrapText="1"/>
      <protection hidden="1"/>
    </xf>
    <xf numFmtId="0" fontId="15" fillId="6" borderId="44" xfId="205" applyFont="1" applyFill="1" applyBorder="1" applyAlignment="1" applyProtection="1">
      <alignment horizontal="left" vertical="center" wrapText="1"/>
      <protection hidden="1"/>
    </xf>
    <xf numFmtId="165" fontId="15" fillId="6" borderId="6" xfId="11" applyFont="1" applyFill="1" applyBorder="1" applyAlignment="1" applyProtection="1">
      <alignment vertical="center"/>
      <protection hidden="1"/>
    </xf>
    <xf numFmtId="165" fontId="15" fillId="6" borderId="7" xfId="11" applyFont="1" applyFill="1" applyBorder="1" applyAlignment="1" applyProtection="1">
      <alignment vertical="center"/>
      <protection hidden="1"/>
    </xf>
    <xf numFmtId="0" fontId="40" fillId="0" borderId="0" xfId="205" applyFont="1" applyAlignment="1" applyProtection="1">
      <alignment horizontal="center" vertical="top"/>
      <protection hidden="1"/>
    </xf>
    <xf numFmtId="0" fontId="89" fillId="15" borderId="0" xfId="205" applyFont="1" applyFill="1" applyAlignment="1" applyProtection="1">
      <alignment horizontal="center"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26" fillId="9" borderId="0" xfId="205" applyFont="1" applyFill="1" applyAlignment="1" applyProtection="1">
      <alignment horizontal="center" vertical="center"/>
      <protection hidden="1"/>
    </xf>
    <xf numFmtId="0" fontId="15" fillId="0" borderId="29" xfId="205" applyFont="1" applyBorder="1" applyAlignment="1" applyProtection="1">
      <alignment horizontal="left" vertical="center" wrapText="1"/>
      <protection hidden="1"/>
    </xf>
    <xf numFmtId="0" fontId="15" fillId="0" borderId="30" xfId="205" applyFont="1" applyBorder="1" applyAlignment="1" applyProtection="1">
      <alignment horizontal="left" vertical="center" wrapText="1"/>
      <protection hidden="1"/>
    </xf>
    <xf numFmtId="0" fontId="16" fillId="0" borderId="44" xfId="205" applyFont="1" applyBorder="1" applyAlignment="1" applyProtection="1">
      <alignment horizontal="justify" vertical="center" wrapText="1"/>
      <protection hidden="1"/>
    </xf>
    <xf numFmtId="0" fontId="101" fillId="0" borderId="44" xfId="205" applyFont="1" applyBorder="1" applyAlignment="1" applyProtection="1">
      <alignment horizontal="center" vertical="center" wrapText="1"/>
      <protection hidden="1"/>
    </xf>
    <xf numFmtId="0" fontId="16" fillId="0" borderId="44" xfId="205" applyFont="1" applyBorder="1" applyAlignment="1" applyProtection="1">
      <alignment horizontal="center" vertical="center" wrapText="1"/>
      <protection hidden="1"/>
    </xf>
    <xf numFmtId="0" fontId="38" fillId="15" borderId="0" xfId="205" applyFont="1" applyFill="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38" fillId="15" borderId="0" xfId="205" applyFont="1" applyFill="1" applyAlignment="1" applyProtection="1">
      <alignment horizontal="center" vertical="top" wrapText="1"/>
      <protection hidden="1"/>
    </xf>
    <xf numFmtId="0" fontId="103" fillId="0" borderId="26" xfId="205" applyFont="1" applyBorder="1" applyAlignment="1" applyProtection="1">
      <alignment horizontal="justify" vertical="center"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9"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9" fontId="26"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0" fillId="0" borderId="10"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104" fillId="15" borderId="0" xfId="206" applyFont="1" applyFill="1" applyAlignment="1" applyProtection="1">
      <alignment horizontal="center"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6"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8" applyFont="1" applyAlignment="1" applyProtection="1">
      <alignment horizontal="center" vertical="top"/>
      <protection hidden="1"/>
    </xf>
    <xf numFmtId="0" fontId="15" fillId="0" borderId="0" xfId="206" applyFont="1" applyAlignment="1" applyProtection="1">
      <alignment horizontal="left" vertical="center"/>
      <protection hidden="1"/>
    </xf>
    <xf numFmtId="0" fontId="27"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89" fillId="15" borderId="0" xfId="0" applyFont="1" applyFill="1" applyAlignment="1" applyProtection="1">
      <alignment horizontal="center" vertical="center" wrapText="1"/>
      <protection hidden="1"/>
    </xf>
    <xf numFmtId="0" fontId="16" fillId="0" borderId="0" xfId="204" applyFont="1" applyAlignment="1" applyProtection="1">
      <alignment horizontal="justify" vertical="center"/>
      <protection hidden="1"/>
    </xf>
    <xf numFmtId="0" fontId="29" fillId="9" borderId="0" xfId="0" applyFont="1" applyFill="1" applyAlignment="1" applyProtection="1">
      <alignment horizontal="center" vertical="center" wrapText="1"/>
      <protection hidden="1"/>
    </xf>
    <xf numFmtId="0" fontId="29" fillId="9" borderId="7" xfId="0" applyFont="1" applyFill="1" applyBorder="1" applyAlignment="1" applyProtection="1">
      <alignment horizontal="center" vertical="center" wrapText="1"/>
      <protection hidden="1"/>
    </xf>
    <xf numFmtId="0" fontId="16"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16"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16" fillId="0" borderId="43" xfId="0" applyFont="1" applyBorder="1" applyAlignment="1">
      <alignment horizontal="left" vertical="center" indent="2"/>
    </xf>
    <xf numFmtId="178" fontId="15" fillId="0" borderId="0" xfId="194" applyNumberFormat="1" applyFont="1" applyAlignment="1">
      <alignment horizontal="left" vertical="center" indent="1"/>
    </xf>
    <xf numFmtId="0" fontId="38" fillId="0" borderId="0" xfId="194" quotePrefix="1" applyFont="1" applyAlignment="1">
      <alignment horizontal="center" vertical="center"/>
    </xf>
    <xf numFmtId="0" fontId="16" fillId="0" borderId="43" xfId="0" applyFont="1" applyBorder="1" applyAlignment="1">
      <alignment horizontal="justify" vertical="center" wrapText="1"/>
    </xf>
    <xf numFmtId="0" fontId="16" fillId="0" borderId="22" xfId="0" applyFont="1" applyBorder="1" applyAlignment="1">
      <alignment horizontal="left" vertical="center" indent="2"/>
    </xf>
    <xf numFmtId="0" fontId="16" fillId="0" borderId="40" xfId="0" applyFont="1" applyBorder="1" applyAlignment="1">
      <alignment horizontal="left" vertical="center" indent="2"/>
    </xf>
    <xf numFmtId="0" fontId="16"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7" fillId="0" borderId="0" xfId="210" applyFont="1" applyAlignment="1" applyProtection="1">
      <alignment horizontal="left"/>
      <protection hidden="1"/>
    </xf>
    <xf numFmtId="0" fontId="17"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18" fillId="0" borderId="0" xfId="198" applyNumberFormat="1" applyFont="1" applyAlignment="1" applyProtection="1">
      <alignment horizontal="left" vertical="center"/>
      <protection hidden="1"/>
    </xf>
    <xf numFmtId="0" fontId="89" fillId="15" borderId="0" xfId="0" applyFont="1" applyFill="1" applyAlignment="1">
      <alignment vertical="center" wrapText="1"/>
    </xf>
    <xf numFmtId="0" fontId="5" fillId="11" borderId="3" xfId="0" applyFont="1" applyFill="1" applyBorder="1" applyAlignment="1">
      <alignment horizontal="center" vertical="top" wrapText="1"/>
    </xf>
    <xf numFmtId="0" fontId="15" fillId="0" borderId="0" xfId="0" applyFont="1" applyAlignment="1">
      <alignment horizontal="left" vertical="top" wrapText="1"/>
    </xf>
    <xf numFmtId="1" fontId="15" fillId="17" borderId="5" xfId="0" applyNumberFormat="1" applyFont="1" applyFill="1" applyBorder="1" applyAlignment="1">
      <alignment horizontal="center" vertical="center"/>
    </xf>
    <xf numFmtId="1" fontId="5" fillId="11" borderId="8" xfId="0" applyNumberFormat="1" applyFont="1" applyFill="1" applyBorder="1" applyAlignment="1">
      <alignment horizontal="center" vertical="center"/>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71">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142875</xdr:colOff>
      <xdr:row>10</xdr:row>
      <xdr:rowOff>9525</xdr:rowOff>
    </xdr:from>
    <xdr:to>
      <xdr:col>4</xdr:col>
      <xdr:colOff>676275</xdr:colOff>
      <xdr:row>13</xdr:row>
      <xdr:rowOff>295482</xdr:rowOff>
    </xdr:to>
    <xdr:pic>
      <xdr:nvPicPr>
        <xdr:cNvPr id="4" name="Picture 3">
          <a:extLst>
            <a:ext uri="{FF2B5EF4-FFF2-40B4-BE49-F238E27FC236}">
              <a16:creationId xmlns:a16="http://schemas.microsoft.com/office/drawing/2014/main" id="{D099B405-F9A7-4651-99AF-2ED9D0DBD822}"/>
            </a:ext>
          </a:extLst>
        </xdr:cNvPr>
        <xdr:cNvPicPr>
          <a:picLocks noChangeAspect="1"/>
        </xdr:cNvPicPr>
      </xdr:nvPicPr>
      <xdr:blipFill rotWithShape="1">
        <a:blip xmlns:r="http://schemas.openxmlformats.org/officeDocument/2006/relationships" r:embed="rId3"/>
        <a:srcRect l="3883" t="6409" r="3533" b="3846"/>
        <a:stretch/>
      </xdr:blipFill>
      <xdr:spPr>
        <a:xfrm>
          <a:off x="800100" y="3914775"/>
          <a:ext cx="7267575" cy="13337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2123964"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209550</xdr:colOff>
      <xdr:row>0</xdr:row>
      <xdr:rowOff>47625</xdr:rowOff>
    </xdr:from>
    <xdr:to>
      <xdr:col>8</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10906125"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912193" y="66675"/>
          <a:ext cx="1583871"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390525"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247650</xdr:colOff>
      <xdr:row>0</xdr:row>
      <xdr:rowOff>28575</xdr:rowOff>
    </xdr:from>
    <xdr:to>
      <xdr:col>14</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2858750" y="28575"/>
          <a:ext cx="0" cy="64633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0</xdr:row>
      <xdr:rowOff>19050</xdr:rowOff>
    </xdr:from>
    <xdr:to>
      <xdr:col>10</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101763"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257175</xdr:colOff>
      <xdr:row>0</xdr:row>
      <xdr:rowOff>19050</xdr:rowOff>
    </xdr:from>
    <xdr:to>
      <xdr:col>14</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3251656" y="19050"/>
          <a:ext cx="0"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6.5"/>
  <cols>
    <col min="1" max="1" width="18" customWidth="1"/>
    <col min="2" max="2" width="71.875" customWidth="1"/>
  </cols>
  <sheetData>
    <row r="1" spans="1:8" ht="33">
      <c r="A1" s="950" t="s">
        <v>0</v>
      </c>
      <c r="B1" s="1099" t="s">
        <v>950</v>
      </c>
      <c r="C1" s="625"/>
      <c r="D1" s="625"/>
      <c r="E1" s="625"/>
      <c r="F1" s="625"/>
      <c r="G1" s="625"/>
      <c r="H1" s="625"/>
    </row>
    <row r="2" spans="1:8">
      <c r="B2" s="423"/>
    </row>
    <row r="3" spans="1:8">
      <c r="A3" t="s">
        <v>1</v>
      </c>
      <c r="B3" s="617"/>
    </row>
    <row r="5" spans="1:8">
      <c r="A5" t="s">
        <v>2</v>
      </c>
      <c r="B5" s="1154" t="s">
        <v>951</v>
      </c>
      <c r="C5" s="1155"/>
      <c r="D5" s="1155"/>
      <c r="E5" s="1155"/>
      <c r="F5" s="1155"/>
      <c r="G5" s="1155"/>
      <c r="H5" s="1155"/>
    </row>
    <row r="7" spans="1:8">
      <c r="B7" s="868" t="s">
        <v>3</v>
      </c>
    </row>
  </sheetData>
  <sheetProtection formatColumns="0" formatRows="0" selectLockedCells="1" selectUnlockedCells="1"/>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8"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8" customWidth="1"/>
    <col min="2" max="2" width="42.25" style="359" customWidth="1"/>
    <col min="3" max="3" width="7.625" style="358" customWidth="1"/>
    <col min="4" max="4" width="9.125" style="358" customWidth="1"/>
    <col min="5" max="5" width="12.75" style="358" customWidth="1"/>
    <col min="6" max="6" width="14.625" style="358" customWidth="1"/>
    <col min="7" max="26" width="9" style="182"/>
    <col min="27" max="27" width="9" style="182" hidden="1" customWidth="1"/>
    <col min="28" max="29" width="17.625" style="182" hidden="1" customWidth="1"/>
    <col min="30" max="30" width="9" style="182" hidden="1" customWidth="1"/>
    <col min="31" max="31" width="15.5" style="182" hidden="1" customWidth="1"/>
    <col min="32" max="32" width="15.375" style="182" hidden="1" customWidth="1"/>
    <col min="33" max="44" width="9" style="182"/>
    <col min="45" max="16384" width="9" style="321"/>
  </cols>
  <sheetData>
    <row r="1" spans="1:32">
      <c r="A1" s="58" t="str">
        <f>Cover!B3</f>
        <v xml:space="preserve">CC/NT/W-SOLAR/DOM/T00/25/02256 </v>
      </c>
      <c r="B1" s="59"/>
      <c r="C1" s="60"/>
      <c r="D1" s="60"/>
      <c r="E1" s="7"/>
      <c r="F1" s="8" t="s">
        <v>383</v>
      </c>
    </row>
    <row r="2" spans="1:32">
      <c r="A2" s="4"/>
      <c r="B2" s="13"/>
      <c r="C2" s="6"/>
      <c r="D2" s="6"/>
      <c r="E2" s="1"/>
      <c r="F2" s="1"/>
    </row>
    <row r="3" spans="1:32" ht="51.75" customHeight="1">
      <c r="A3" s="1249" t="str">
        <f>Cover!$B$2</f>
        <v>Bulk Contract for Supply &amp; Installation of Rooftop Solar projects on POWERGRID Buildings in Western Region (WR) under PM Surya Ghar (PMSGY) Scheme</v>
      </c>
      <c r="B3" s="1249"/>
      <c r="C3" s="1249"/>
      <c r="D3" s="1249"/>
      <c r="E3" s="1249"/>
      <c r="F3" s="1249"/>
      <c r="AA3" s="187" t="s">
        <v>371</v>
      </c>
      <c r="AC3" s="188">
        <f>IF(ISERROR(#REF!/('Sch-6'!D14+'Sch-6'!D16+'Sch-6'!D18)),0,#REF!/( 'Sch-6'!D14+'Sch-6'!D16+'Sch-6'!D18))</f>
        <v>0</v>
      </c>
    </row>
    <row r="4" spans="1:32">
      <c r="A4" s="1250" t="s">
        <v>534</v>
      </c>
      <c r="B4" s="1250"/>
      <c r="C4" s="1250"/>
      <c r="D4" s="1250"/>
      <c r="E4" s="1250"/>
      <c r="F4" s="1250"/>
      <c r="AA4" s="187" t="s">
        <v>373</v>
      </c>
      <c r="AC4" s="188" t="e">
        <f>#REF!</f>
        <v>#REF!</v>
      </c>
    </row>
    <row r="5" spans="1:32">
      <c r="A5" s="3"/>
      <c r="B5" s="446"/>
      <c r="C5" s="3"/>
      <c r="D5" s="3"/>
      <c r="E5" s="3"/>
      <c r="F5" s="3"/>
      <c r="AA5" s="187" t="s">
        <v>385</v>
      </c>
      <c r="AC5" s="188">
        <f>IF(ISERROR(#REF!/#REF!),0,#REF! /#REF!)</f>
        <v>0</v>
      </c>
    </row>
    <row r="6" spans="1:32">
      <c r="A6" s="31" t="str">
        <f>'Sch-1'!A6</f>
        <v>Bidder’s Name and Address (Sole Bidder) :</v>
      </c>
      <c r="B6" s="32"/>
      <c r="C6" s="32"/>
      <c r="D6" s="32"/>
      <c r="E6" s="66" t="s">
        <v>84</v>
      </c>
      <c r="F6" s="1"/>
      <c r="AA6" s="187" t="s">
        <v>386</v>
      </c>
      <c r="AC6" s="188" t="e">
        <f>#REF!</f>
        <v>#REF!</v>
      </c>
    </row>
    <row r="7" spans="1:32">
      <c r="A7" s="1266" t="str">
        <f>'Sch-1'!A7</f>
        <v/>
      </c>
      <c r="B7" s="1266"/>
      <c r="C7" s="1266"/>
      <c r="D7" s="1266"/>
      <c r="E7" s="301" t="str">
        <f>'Sch-1'!L7</f>
        <v>Contracts Services, 2nd Floor</v>
      </c>
      <c r="F7" s="1"/>
      <c r="AA7" s="187" t="s">
        <v>376</v>
      </c>
      <c r="AC7" s="188" t="e">
        <f>SUM(AC3:AC6)</f>
        <v>#REF!</v>
      </c>
    </row>
    <row r="8" spans="1:32">
      <c r="A8" s="31" t="s">
        <v>86</v>
      </c>
      <c r="B8" s="1267" t="e">
        <f>IF('Sch-1'!#REF!=0, "", 'Sch-1'!#REF!)</f>
        <v>#REF!</v>
      </c>
      <c r="C8" s="1267"/>
      <c r="D8" s="1267"/>
      <c r="E8" s="301" t="str">
        <f>'Sch-1'!L8</f>
        <v>POWERGRID Energy Services Ltd</v>
      </c>
      <c r="F8" s="1"/>
    </row>
    <row r="9" spans="1:32">
      <c r="A9" s="31" t="s">
        <v>88</v>
      </c>
      <c r="B9" s="1267" t="e">
        <f>IF('Sch-1'!#REF!=0, "", 'Sch-1'!#REF!)</f>
        <v>#REF!</v>
      </c>
      <c r="C9" s="1267"/>
      <c r="D9" s="1267"/>
      <c r="E9" s="301" t="str">
        <f>'Sch-1'!L9</f>
        <v>Plot no. 42, Sector-44</v>
      </c>
      <c r="F9" s="1"/>
    </row>
    <row r="10" spans="1:32">
      <c r="A10" s="32"/>
      <c r="B10" s="1267" t="e">
        <f>IF('Sch-1'!#REF!=0, "", 'Sch-1'!#REF!)</f>
        <v>#REF!</v>
      </c>
      <c r="C10" s="1267"/>
      <c r="D10" s="1267"/>
      <c r="E10" s="301" t="str">
        <f>'Sch-1'!L10</f>
        <v>Gurugram (Haryana) -122003</v>
      </c>
      <c r="F10" s="1"/>
      <c r="AA10" s="187" t="s">
        <v>387</v>
      </c>
      <c r="AC10" s="188">
        <f>'Sch-1'!Z10</f>
        <v>0</v>
      </c>
    </row>
    <row r="11" spans="1:32">
      <c r="A11" s="32"/>
      <c r="B11" s="1267" t="e">
        <f>IF('Sch-1'!#REF!=0, "", 'Sch-1'!#REF!)</f>
        <v>#REF!</v>
      </c>
      <c r="C11" s="1267"/>
      <c r="D11" s="1267"/>
      <c r="E11" s="301">
        <f>'Sch-1'!L11</f>
        <v>0</v>
      </c>
      <c r="F11" s="1"/>
      <c r="AA11" s="187"/>
      <c r="AC11" s="188"/>
    </row>
    <row r="12" spans="1:32">
      <c r="A12" s="32"/>
      <c r="B12" s="1100"/>
      <c r="C12" s="1100"/>
      <c r="D12" s="1100"/>
      <c r="E12" s="301"/>
      <c r="F12" s="1"/>
      <c r="AA12" s="187"/>
      <c r="AC12" s="188"/>
    </row>
    <row r="13" spans="1:32">
      <c r="A13" s="32"/>
      <c r="B13" s="31"/>
      <c r="C13" s="31"/>
      <c r="D13" s="31"/>
      <c r="E13" s="31"/>
      <c r="F13" s="8" t="s">
        <v>93</v>
      </c>
      <c r="AB13" s="1237" t="s">
        <v>378</v>
      </c>
      <c r="AC13" s="1237"/>
      <c r="AD13" s="249" t="s">
        <v>355</v>
      </c>
      <c r="AE13" s="1237" t="s">
        <v>379</v>
      </c>
      <c r="AF13" s="1237"/>
    </row>
    <row r="14" spans="1:32" ht="30">
      <c r="A14" s="14" t="s">
        <v>95</v>
      </c>
      <c r="B14" s="14" t="s">
        <v>361</v>
      </c>
      <c r="C14" s="71" t="s">
        <v>103</v>
      </c>
      <c r="D14" s="71" t="s">
        <v>362</v>
      </c>
      <c r="E14" s="72" t="s">
        <v>396</v>
      </c>
      <c r="F14" s="72" t="s">
        <v>397</v>
      </c>
      <c r="AB14" s="192" t="s">
        <v>396</v>
      </c>
      <c r="AC14" s="192" t="s">
        <v>397</v>
      </c>
      <c r="AD14" s="249"/>
      <c r="AE14" s="192" t="s">
        <v>396</v>
      </c>
      <c r="AF14" s="192" t="s">
        <v>397</v>
      </c>
    </row>
    <row r="15" spans="1:32">
      <c r="A15" s="9">
        <v>1</v>
      </c>
      <c r="B15" s="9">
        <v>2</v>
      </c>
      <c r="C15" s="9">
        <v>3</v>
      </c>
      <c r="D15" s="9">
        <v>4</v>
      </c>
      <c r="E15" s="9">
        <v>5</v>
      </c>
      <c r="F15" s="9" t="s">
        <v>348</v>
      </c>
      <c r="AB15" s="194">
        <v>5</v>
      </c>
      <c r="AC15" s="194" t="s">
        <v>348</v>
      </c>
      <c r="AD15" s="249"/>
      <c r="AE15" s="194">
        <v>5</v>
      </c>
      <c r="AF15" s="194" t="s">
        <v>348</v>
      </c>
    </row>
    <row r="16" spans="1:32" s="425" customFormat="1">
      <c r="A16" s="447" t="e">
        <f>'Sch-3 '!#REF!</f>
        <v>#REF!</v>
      </c>
      <c r="B16" s="447" t="e">
        <f>'Sch-3 '!#REF!</f>
        <v>#REF!</v>
      </c>
      <c r="C16" s="447"/>
      <c r="D16" s="447"/>
      <c r="E16" s="374"/>
      <c r="F16" s="374"/>
      <c r="G16" s="438"/>
      <c r="H16" s="439"/>
      <c r="I16" s="439"/>
      <c r="J16" s="439"/>
      <c r="K16" s="439"/>
      <c r="L16" s="439"/>
    </row>
    <row r="17" spans="1:20" s="435" customFormat="1">
      <c r="A17" s="447" t="e">
        <f>'Sch-3 '!#REF!</f>
        <v>#REF!</v>
      </c>
      <c r="B17" s="447" t="e">
        <f>'Sch-3 '!#REF!</f>
        <v>#REF!</v>
      </c>
      <c r="C17" s="447"/>
      <c r="D17" s="447"/>
      <c r="E17" s="374"/>
      <c r="F17" s="374"/>
    </row>
    <row r="18" spans="1:20" s="435" customFormat="1">
      <c r="A18" s="447"/>
      <c r="B18" s="447" t="e">
        <f>'Sch-3 '!#REF!</f>
        <v>#REF!</v>
      </c>
      <c r="C18" s="447" t="e">
        <f>'Sch-3 '!#REF!</f>
        <v>#REF!</v>
      </c>
      <c r="D18" s="447" t="e">
        <f>'Sch-3 '!#REF!</f>
        <v>#REF!</v>
      </c>
      <c r="E18" s="374" t="e">
        <f>'Sch-3 '!#REF!</f>
        <v>#REF!</v>
      </c>
      <c r="F18" s="374" t="e">
        <f t="shared" ref="F18:F60" si="0">IF(E18=0, "Included", IF(ISERROR(D18*E18), E18, D18*E18))</f>
        <v>#REF!</v>
      </c>
    </row>
    <row r="19" spans="1:20" s="435" customFormat="1">
      <c r="A19" s="447"/>
      <c r="B19" s="447" t="e">
        <f>'Sch-3 '!#REF!</f>
        <v>#REF!</v>
      </c>
      <c r="C19" s="447" t="e">
        <f>'Sch-3 '!#REF!</f>
        <v>#REF!</v>
      </c>
      <c r="D19" s="447" t="e">
        <f>'Sch-3 '!#REF!</f>
        <v>#REF!</v>
      </c>
      <c r="E19" s="374" t="e">
        <f>'Sch-3 '!#REF!</f>
        <v>#REF!</v>
      </c>
      <c r="F19" s="374" t="e">
        <f t="shared" si="0"/>
        <v>#REF!</v>
      </c>
    </row>
    <row r="20" spans="1:20" s="435" customFormat="1">
      <c r="A20" s="447"/>
      <c r="B20" s="447"/>
      <c r="C20" s="447"/>
      <c r="D20" s="447"/>
      <c r="E20" s="374"/>
      <c r="F20" s="374"/>
    </row>
    <row r="21" spans="1:20" s="435" customFormat="1" ht="18.75" customHeight="1">
      <c r="A21" s="447" t="e">
        <f>'Sch-3 '!#REF!</f>
        <v>#REF!</v>
      </c>
      <c r="B21" s="447" t="e">
        <f>'Sch-3 '!#REF!</f>
        <v>#REF!</v>
      </c>
      <c r="C21" s="447"/>
      <c r="D21" s="447"/>
      <c r="E21" s="374"/>
      <c r="F21" s="374"/>
      <c r="S21" s="435" t="s">
        <v>535</v>
      </c>
      <c r="T21" s="440" t="s">
        <v>536</v>
      </c>
    </row>
    <row r="22" spans="1:20" s="435" customFormat="1" ht="18.75" customHeight="1">
      <c r="A22" s="447"/>
      <c r="B22" s="447" t="e">
        <f>'Sch-3 '!#REF!</f>
        <v>#REF!</v>
      </c>
      <c r="C22" s="447" t="e">
        <f>'Sch-3 '!#REF!</f>
        <v>#REF!</v>
      </c>
      <c r="D22" s="447" t="e">
        <f>'Sch-3 '!#REF!</f>
        <v>#REF!</v>
      </c>
      <c r="E22" s="374" t="e">
        <f>'Sch-3 '!#REF!</f>
        <v>#REF!</v>
      </c>
      <c r="F22" s="374" t="e">
        <f t="shared" si="0"/>
        <v>#REF!</v>
      </c>
      <c r="S22" s="435" t="s">
        <v>537</v>
      </c>
      <c r="T22" s="440" t="s">
        <v>538</v>
      </c>
    </row>
    <row r="23" spans="1:20" s="435" customFormat="1" ht="16.5" customHeight="1">
      <c r="A23" s="447"/>
      <c r="B23" s="447" t="e">
        <f>'Sch-3 '!#REF!</f>
        <v>#REF!</v>
      </c>
      <c r="C23" s="447" t="e">
        <f>'Sch-3 '!#REF!</f>
        <v>#REF!</v>
      </c>
      <c r="D23" s="447" t="e">
        <f>'Sch-3 '!#REF!</f>
        <v>#REF!</v>
      </c>
      <c r="E23" s="374" t="e">
        <f>'Sch-3 '!#REF!</f>
        <v>#REF!</v>
      </c>
      <c r="F23" s="374" t="e">
        <f t="shared" si="0"/>
        <v>#REF!</v>
      </c>
      <c r="S23" s="435" t="s">
        <v>539</v>
      </c>
      <c r="T23" s="440" t="s">
        <v>540</v>
      </c>
    </row>
    <row r="24" spans="1:20" s="435" customFormat="1">
      <c r="A24" s="447"/>
      <c r="B24" s="447" t="e">
        <f>'Sch-3 '!#REF!</f>
        <v>#REF!</v>
      </c>
      <c r="C24" s="447" t="e">
        <f>'Sch-3 '!#REF!</f>
        <v>#REF!</v>
      </c>
      <c r="D24" s="447" t="e">
        <f>'Sch-3 '!#REF!</f>
        <v>#REF!</v>
      </c>
      <c r="E24" s="374" t="e">
        <f>'Sch-3 '!#REF!</f>
        <v>#REF!</v>
      </c>
      <c r="F24" s="374" t="e">
        <f t="shared" si="0"/>
        <v>#REF!</v>
      </c>
      <c r="S24" s="435" t="s">
        <v>541</v>
      </c>
    </row>
    <row r="25" spans="1:20" s="435" customFormat="1">
      <c r="A25" s="447"/>
      <c r="B25" s="447"/>
      <c r="C25" s="447"/>
      <c r="D25" s="447"/>
      <c r="E25" s="374"/>
      <c r="F25" s="374"/>
    </row>
    <row r="26" spans="1:20" s="435" customFormat="1" ht="16.5" customHeight="1">
      <c r="A26" s="447"/>
      <c r="B26" s="447"/>
      <c r="C26" s="447"/>
      <c r="D26" s="447"/>
      <c r="E26" s="374"/>
      <c r="F26" s="374"/>
    </row>
    <row r="27" spans="1:20" s="435" customFormat="1">
      <c r="A27" s="447" t="e">
        <f>'Sch-3 '!#REF!</f>
        <v>#REF!</v>
      </c>
      <c r="B27" s="447" t="e">
        <f>'Sch-3 '!#REF!</f>
        <v>#REF!</v>
      </c>
      <c r="C27" s="447"/>
      <c r="D27" s="447"/>
      <c r="E27" s="374"/>
      <c r="F27" s="374"/>
    </row>
    <row r="28" spans="1:20" s="435" customFormat="1">
      <c r="A28" s="447"/>
      <c r="B28" s="447" t="e">
        <f>'Sch-3 '!#REF!</f>
        <v>#REF!</v>
      </c>
      <c r="C28" s="447" t="e">
        <f>'Sch-3 '!#REF!</f>
        <v>#REF!</v>
      </c>
      <c r="D28" s="447" t="e">
        <f>'Sch-3 '!#REF!</f>
        <v>#REF!</v>
      </c>
      <c r="E28" s="374" t="e">
        <f>'Sch-3 '!#REF!</f>
        <v>#REF!</v>
      </c>
      <c r="F28" s="374" t="e">
        <f>IF(E28=0, "Included", IF(ISERROR(D28*E28), E28, D28*E28))</f>
        <v>#REF!</v>
      </c>
    </row>
    <row r="29" spans="1:20" s="435" customFormat="1">
      <c r="A29" s="447"/>
      <c r="B29" s="447" t="e">
        <f>'Sch-3 '!#REF!</f>
        <v>#REF!</v>
      </c>
      <c r="C29" s="447" t="e">
        <f>'Sch-3 '!#REF!</f>
        <v>#REF!</v>
      </c>
      <c r="D29" s="447" t="e">
        <f>'Sch-3 '!#REF!</f>
        <v>#REF!</v>
      </c>
      <c r="E29" s="374" t="e">
        <f>'Sch-3 '!#REF!</f>
        <v>#REF!</v>
      </c>
      <c r="F29" s="374" t="e">
        <f t="shared" si="0"/>
        <v>#REF!</v>
      </c>
    </row>
    <row r="30" spans="1:20" s="435" customFormat="1">
      <c r="A30" s="447"/>
      <c r="B30" s="447" t="e">
        <f>'Sch-3 '!#REF!</f>
        <v>#REF!</v>
      </c>
      <c r="C30" s="447" t="e">
        <f>'Sch-3 '!#REF!</f>
        <v>#REF!</v>
      </c>
      <c r="D30" s="447" t="e">
        <f>'Sch-3 '!#REF!</f>
        <v>#REF!</v>
      </c>
      <c r="E30" s="374" t="e">
        <f>'Sch-3 '!#REF!</f>
        <v>#REF!</v>
      </c>
      <c r="F30" s="374" t="e">
        <f t="shared" si="0"/>
        <v>#REF!</v>
      </c>
      <c r="S30" s="427"/>
      <c r="T30" s="441"/>
    </row>
    <row r="31" spans="1:20" s="435" customFormat="1">
      <c r="A31" s="447"/>
      <c r="B31" s="447"/>
      <c r="C31" s="447"/>
      <c r="D31" s="447"/>
      <c r="E31" s="374"/>
      <c r="F31" s="374"/>
    </row>
    <row r="32" spans="1:20" s="435" customFormat="1">
      <c r="A32" s="447" t="e">
        <f>'Sch-3 '!#REF!</f>
        <v>#REF!</v>
      </c>
      <c r="B32" s="447" t="e">
        <f>'Sch-3 '!#REF!</f>
        <v>#REF!</v>
      </c>
      <c r="C32" s="447"/>
      <c r="D32" s="447"/>
      <c r="E32" s="374"/>
      <c r="F32" s="374"/>
    </row>
    <row r="33" spans="1:6" s="435" customFormat="1">
      <c r="A33" s="447" t="e">
        <f>'Sch-3 '!#REF!</f>
        <v>#REF!</v>
      </c>
      <c r="B33" s="447" t="e">
        <f>'Sch-3 '!#REF!</f>
        <v>#REF!</v>
      </c>
      <c r="C33" s="447"/>
      <c r="D33" s="447"/>
      <c r="E33" s="374"/>
      <c r="F33" s="374"/>
    </row>
    <row r="34" spans="1:6" s="435" customFormat="1">
      <c r="A34" s="447"/>
      <c r="B34" s="447" t="e">
        <f>'Sch-3 '!#REF!</f>
        <v>#REF!</v>
      </c>
      <c r="C34" s="447" t="e">
        <f>'Sch-3 '!#REF!</f>
        <v>#REF!</v>
      </c>
      <c r="D34" s="447" t="e">
        <f>'Sch-3 '!#REF!</f>
        <v>#REF!</v>
      </c>
      <c r="E34" s="374" t="e">
        <f>'Sch-3 '!#REF!</f>
        <v>#REF!</v>
      </c>
      <c r="F34" s="374" t="e">
        <f t="shared" si="0"/>
        <v>#REF!</v>
      </c>
    </row>
    <row r="35" spans="1:6" s="435" customFormat="1">
      <c r="A35" s="447"/>
      <c r="B35" s="447" t="e">
        <f>'Sch-3 '!#REF!</f>
        <v>#REF!</v>
      </c>
      <c r="C35" s="447" t="e">
        <f>'Sch-3 '!#REF!</f>
        <v>#REF!</v>
      </c>
      <c r="D35" s="447" t="e">
        <f>'Sch-3 '!#REF!</f>
        <v>#REF!</v>
      </c>
      <c r="E35" s="374" t="e">
        <f>'Sch-3 '!#REF!</f>
        <v>#REF!</v>
      </c>
      <c r="F35" s="374" t="e">
        <f t="shared" si="0"/>
        <v>#REF!</v>
      </c>
    </row>
    <row r="36" spans="1:6" s="435" customFormat="1">
      <c r="A36" s="447"/>
      <c r="B36" s="447" t="e">
        <f>'Sch-3 '!#REF!</f>
        <v>#REF!</v>
      </c>
      <c r="C36" s="447" t="e">
        <f>'Sch-3 '!#REF!</f>
        <v>#REF!</v>
      </c>
      <c r="D36" s="447" t="e">
        <f>'Sch-3 '!#REF!</f>
        <v>#REF!</v>
      </c>
      <c r="E36" s="374" t="e">
        <f>'Sch-3 '!#REF!</f>
        <v>#REF!</v>
      </c>
      <c r="F36" s="374" t="e">
        <f t="shared" si="0"/>
        <v>#REF!</v>
      </c>
    </row>
    <row r="37" spans="1:6" s="435" customFormat="1">
      <c r="A37" s="447"/>
      <c r="B37" s="447" t="e">
        <f>'Sch-3 '!#REF!</f>
        <v>#REF!</v>
      </c>
      <c r="C37" s="447" t="e">
        <f>'Sch-3 '!#REF!</f>
        <v>#REF!</v>
      </c>
      <c r="D37" s="447" t="e">
        <f>'Sch-3 '!#REF!</f>
        <v>#REF!</v>
      </c>
      <c r="E37" s="374" t="e">
        <f>'Sch-3 '!#REF!</f>
        <v>#REF!</v>
      </c>
      <c r="F37" s="374" t="e">
        <f t="shared" si="0"/>
        <v>#REF!</v>
      </c>
    </row>
    <row r="38" spans="1:6" s="435" customFormat="1" ht="20.25" customHeight="1">
      <c r="A38" s="447"/>
      <c r="B38" s="447" t="e">
        <f>'Sch-3 '!#REF!</f>
        <v>#REF!</v>
      </c>
      <c r="C38" s="447" t="e">
        <f>'Sch-3 '!#REF!</f>
        <v>#REF!</v>
      </c>
      <c r="D38" s="447" t="e">
        <f>'Sch-3 '!#REF!</f>
        <v>#REF!</v>
      </c>
      <c r="E38" s="374" t="e">
        <f>'Sch-3 '!#REF!</f>
        <v>#REF!</v>
      </c>
      <c r="F38" s="374" t="e">
        <f>IF(E38=0, "Included", IF(ISERROR(D38*E38), E38, D38*E38))</f>
        <v>#REF!</v>
      </c>
    </row>
    <row r="39" spans="1:6" s="435" customFormat="1">
      <c r="A39" s="447" t="e">
        <f>'Sch-3 '!#REF!</f>
        <v>#REF!</v>
      </c>
      <c r="B39" s="447" t="e">
        <f>'Sch-3 '!#REF!</f>
        <v>#REF!</v>
      </c>
      <c r="C39" s="447"/>
      <c r="D39" s="447"/>
      <c r="E39" s="374"/>
      <c r="F39" s="374"/>
    </row>
    <row r="40" spans="1:6" s="435" customFormat="1">
      <c r="A40" s="447"/>
      <c r="B40" s="447" t="e">
        <f>'Sch-3 '!#REF!</f>
        <v>#REF!</v>
      </c>
      <c r="C40" s="447" t="e">
        <f>'Sch-3 '!#REF!</f>
        <v>#REF!</v>
      </c>
      <c r="D40" s="447" t="e">
        <f>'Sch-3 '!#REF!</f>
        <v>#REF!</v>
      </c>
      <c r="E40" s="374" t="e">
        <f>'Sch-3 '!#REF!</f>
        <v>#REF!</v>
      </c>
      <c r="F40" s="374" t="e">
        <f t="shared" si="0"/>
        <v>#REF!</v>
      </c>
    </row>
    <row r="41" spans="1:6" s="435" customFormat="1">
      <c r="A41" s="447"/>
      <c r="B41" s="447" t="e">
        <f>'Sch-3 '!#REF!</f>
        <v>#REF!</v>
      </c>
      <c r="C41" s="447" t="e">
        <f>'Sch-3 '!#REF!</f>
        <v>#REF!</v>
      </c>
      <c r="D41" s="447" t="e">
        <f>'Sch-3 '!#REF!</f>
        <v>#REF!</v>
      </c>
      <c r="E41" s="374" t="e">
        <f>'Sch-3 '!#REF!</f>
        <v>#REF!</v>
      </c>
      <c r="F41" s="374" t="e">
        <f t="shared" si="0"/>
        <v>#REF!</v>
      </c>
    </row>
    <row r="42" spans="1:6" s="435" customFormat="1">
      <c r="A42" s="447"/>
      <c r="B42" s="447"/>
      <c r="C42" s="447"/>
      <c r="D42" s="447"/>
      <c r="E42" s="374"/>
      <c r="F42" s="374"/>
    </row>
    <row r="43" spans="1:6" s="435" customFormat="1">
      <c r="A43" s="447" t="e">
        <f>'Sch-3 '!#REF!</f>
        <v>#REF!</v>
      </c>
      <c r="B43" s="447" t="e">
        <f>'Sch-3 '!#REF!</f>
        <v>#REF!</v>
      </c>
      <c r="C43" s="447" t="e">
        <f>'Sch-3 '!#REF!</f>
        <v>#REF!</v>
      </c>
      <c r="D43" s="447" t="e">
        <f>'Sch-3 '!#REF!</f>
        <v>#REF!</v>
      </c>
      <c r="E43" s="374" t="e">
        <f>'Sch-3 '!#REF!</f>
        <v>#REF!</v>
      </c>
      <c r="F43" s="374" t="e">
        <f t="shared" si="0"/>
        <v>#REF!</v>
      </c>
    </row>
    <row r="44" spans="1:6" s="435" customFormat="1">
      <c r="A44" s="447"/>
      <c r="B44" s="447"/>
      <c r="C44" s="447"/>
      <c r="D44" s="447"/>
      <c r="E44" s="374"/>
      <c r="F44" s="374"/>
    </row>
    <row r="45" spans="1:6" s="435" customFormat="1">
      <c r="A45" s="447" t="e">
        <f>'Sch-3 '!#REF!</f>
        <v>#REF!</v>
      </c>
      <c r="B45" s="447" t="e">
        <f>'Sch-3 '!#REF!</f>
        <v>#REF!</v>
      </c>
      <c r="C45" s="447" t="e">
        <f>'Sch-3 '!#REF!</f>
        <v>#REF!</v>
      </c>
      <c r="D45" s="447" t="e">
        <f>'Sch-3 '!#REF!</f>
        <v>#REF!</v>
      </c>
      <c r="E45" s="374" t="e">
        <f>'Sch-3 '!#REF!</f>
        <v>#REF!</v>
      </c>
      <c r="F45" s="374" t="e">
        <f t="shared" si="0"/>
        <v>#REF!</v>
      </c>
    </row>
    <row r="46" spans="1:6" s="435" customFormat="1">
      <c r="A46" s="447"/>
      <c r="B46" s="447"/>
      <c r="C46" s="447"/>
      <c r="D46" s="447"/>
      <c r="E46" s="374"/>
      <c r="F46" s="374"/>
    </row>
    <row r="47" spans="1:6" s="435" customFormat="1">
      <c r="A47" s="447" t="e">
        <f>'Sch-3 '!#REF!</f>
        <v>#REF!</v>
      </c>
      <c r="B47" s="447" t="e">
        <f>'Sch-3 '!#REF!</f>
        <v>#REF!</v>
      </c>
      <c r="C47" s="447"/>
      <c r="D47" s="447"/>
      <c r="E47" s="374"/>
      <c r="F47" s="374"/>
    </row>
    <row r="48" spans="1:6" s="435" customFormat="1">
      <c r="A48" s="447"/>
      <c r="B48" s="447" t="e">
        <f>'Sch-3 '!#REF!</f>
        <v>#REF!</v>
      </c>
      <c r="C48" s="447" t="e">
        <f>'Sch-3 '!#REF!</f>
        <v>#REF!</v>
      </c>
      <c r="D48" s="447" t="e">
        <f>'Sch-3 '!#REF!</f>
        <v>#REF!</v>
      </c>
      <c r="E48" s="374" t="e">
        <f>'Sch-3 '!#REF!</f>
        <v>#REF!</v>
      </c>
      <c r="F48" s="374" t="e">
        <f t="shared" si="0"/>
        <v>#REF!</v>
      </c>
    </row>
    <row r="49" spans="1:6" s="435" customFormat="1">
      <c r="A49" s="447"/>
      <c r="B49" s="447"/>
      <c r="C49" s="447"/>
      <c r="D49" s="447"/>
      <c r="E49" s="374"/>
      <c r="F49" s="374"/>
    </row>
    <row r="50" spans="1:6" s="435" customFormat="1">
      <c r="A50" s="447" t="e">
        <f>'Sch-3 '!#REF!</f>
        <v>#REF!</v>
      </c>
      <c r="B50" s="447" t="e">
        <f>'Sch-3 '!#REF!</f>
        <v>#REF!</v>
      </c>
      <c r="C50" s="447"/>
      <c r="D50" s="447"/>
      <c r="E50" s="374"/>
      <c r="F50" s="374"/>
    </row>
    <row r="51" spans="1:6" s="435" customFormat="1">
      <c r="A51" s="447"/>
      <c r="B51" s="447" t="e">
        <f>'Sch-3 '!#REF!</f>
        <v>#REF!</v>
      </c>
      <c r="C51" s="447" t="e">
        <f>'Sch-3 '!#REF!</f>
        <v>#REF!</v>
      </c>
      <c r="D51" s="447" t="e">
        <f>'Sch-3 '!#REF!</f>
        <v>#REF!</v>
      </c>
      <c r="E51" s="374" t="e">
        <f>'Sch-3 '!#REF!</f>
        <v>#REF!</v>
      </c>
      <c r="F51" s="374" t="e">
        <f t="shared" si="0"/>
        <v>#REF!</v>
      </c>
    </row>
    <row r="52" spans="1:6" s="435" customFormat="1">
      <c r="A52" s="447"/>
      <c r="B52" s="447" t="e">
        <f>'Sch-3 '!#REF!</f>
        <v>#REF!</v>
      </c>
      <c r="C52" s="447" t="e">
        <f>'Sch-3 '!#REF!</f>
        <v>#REF!</v>
      </c>
      <c r="D52" s="447" t="e">
        <f>'Sch-3 '!#REF!</f>
        <v>#REF!</v>
      </c>
      <c r="E52" s="374" t="e">
        <f>'Sch-3 '!#REF!</f>
        <v>#REF!</v>
      </c>
      <c r="F52" s="374" t="e">
        <f t="shared" si="0"/>
        <v>#REF!</v>
      </c>
    </row>
    <row r="53" spans="1:6" s="435" customFormat="1">
      <c r="A53" s="447"/>
      <c r="B53" s="447"/>
      <c r="C53" s="447"/>
      <c r="D53" s="447"/>
      <c r="E53" s="374"/>
      <c r="F53" s="374"/>
    </row>
    <row r="54" spans="1:6" s="435" customFormat="1">
      <c r="A54" s="447" t="e">
        <f>'Sch-3 '!#REF!</f>
        <v>#REF!</v>
      </c>
      <c r="B54" s="447" t="e">
        <f>'Sch-3 '!#REF!</f>
        <v>#REF!</v>
      </c>
      <c r="C54" s="447"/>
      <c r="D54" s="447"/>
      <c r="E54" s="374"/>
      <c r="F54" s="374"/>
    </row>
    <row r="55" spans="1:6" s="435" customFormat="1">
      <c r="A55" s="447"/>
      <c r="B55" s="447" t="e">
        <f>'Sch-3 '!#REF!</f>
        <v>#REF!</v>
      </c>
      <c r="C55" s="447" t="e">
        <f>'Sch-3 '!#REF!</f>
        <v>#REF!</v>
      </c>
      <c r="D55" s="447" t="e">
        <f>'Sch-3 '!#REF!</f>
        <v>#REF!</v>
      </c>
      <c r="E55" s="374" t="e">
        <f>'Sch-3 '!#REF!</f>
        <v>#REF!</v>
      </c>
      <c r="F55" s="374" t="e">
        <f t="shared" si="0"/>
        <v>#REF!</v>
      </c>
    </row>
    <row r="56" spans="1:6" s="435" customFormat="1">
      <c r="A56" s="447"/>
      <c r="B56" s="447" t="e">
        <f>'Sch-3 '!#REF!</f>
        <v>#REF!</v>
      </c>
      <c r="C56" s="447" t="e">
        <f>'Sch-3 '!#REF!</f>
        <v>#REF!</v>
      </c>
      <c r="D56" s="447" t="e">
        <f>'Sch-3 '!#REF!</f>
        <v>#REF!</v>
      </c>
      <c r="E56" s="374" t="e">
        <f>'Sch-3 '!#REF!</f>
        <v>#REF!</v>
      </c>
      <c r="F56" s="374" t="e">
        <f t="shared" si="0"/>
        <v>#REF!</v>
      </c>
    </row>
    <row r="57" spans="1:6" s="435" customFormat="1">
      <c r="A57" s="447"/>
      <c r="B57" s="447" t="e">
        <f>'Sch-3 '!#REF!</f>
        <v>#REF!</v>
      </c>
      <c r="C57" s="447" t="e">
        <f>'Sch-3 '!#REF!</f>
        <v>#REF!</v>
      </c>
      <c r="D57" s="447" t="e">
        <f>'Sch-3 '!#REF!</f>
        <v>#REF!</v>
      </c>
      <c r="E57" s="374" t="e">
        <f>'Sch-3 '!#REF!</f>
        <v>#REF!</v>
      </c>
      <c r="F57" s="374" t="e">
        <f t="shared" si="0"/>
        <v>#REF!</v>
      </c>
    </row>
    <row r="58" spans="1:6" s="435" customFormat="1">
      <c r="A58" s="447"/>
      <c r="B58" s="447" t="e">
        <f>'Sch-3 '!#REF!</f>
        <v>#REF!</v>
      </c>
      <c r="C58" s="447" t="e">
        <f>'Sch-3 '!#REF!</f>
        <v>#REF!</v>
      </c>
      <c r="D58" s="447" t="e">
        <f>'Sch-3 '!#REF!</f>
        <v>#REF!</v>
      </c>
      <c r="E58" s="374" t="e">
        <f>'Sch-3 '!#REF!</f>
        <v>#REF!</v>
      </c>
      <c r="F58" s="374" t="e">
        <f t="shared" si="0"/>
        <v>#REF!</v>
      </c>
    </row>
    <row r="59" spans="1:6" s="435" customFormat="1">
      <c r="A59" s="447"/>
      <c r="B59" s="447" t="e">
        <f>'Sch-3 '!#REF!</f>
        <v>#REF!</v>
      </c>
      <c r="C59" s="447" t="e">
        <f>'Sch-3 '!#REF!</f>
        <v>#REF!</v>
      </c>
      <c r="D59" s="447" t="e">
        <f>'Sch-3 '!#REF!</f>
        <v>#REF!</v>
      </c>
      <c r="E59" s="374" t="e">
        <f>'Sch-3 '!#REF!</f>
        <v>#REF!</v>
      </c>
      <c r="F59" s="374" t="e">
        <f t="shared" si="0"/>
        <v>#REF!</v>
      </c>
    </row>
    <row r="60" spans="1:6" s="435" customFormat="1">
      <c r="A60" s="447"/>
      <c r="B60" s="447" t="e">
        <f>'Sch-3 '!#REF!</f>
        <v>#REF!</v>
      </c>
      <c r="C60" s="447" t="e">
        <f>'Sch-3 '!#REF!</f>
        <v>#REF!</v>
      </c>
      <c r="D60" s="447" t="e">
        <f>'Sch-3 '!#REF!</f>
        <v>#REF!</v>
      </c>
      <c r="E60" s="374" t="e">
        <f>'Sch-3 '!#REF!</f>
        <v>#REF!</v>
      </c>
      <c r="F60" s="374" t="e">
        <f t="shared" si="0"/>
        <v>#REF!</v>
      </c>
    </row>
    <row r="61" spans="1:6" s="435" customFormat="1">
      <c r="A61" s="447"/>
      <c r="B61" s="447"/>
      <c r="C61" s="447"/>
      <c r="D61" s="447"/>
      <c r="E61" s="374"/>
      <c r="F61" s="374"/>
    </row>
    <row r="62" spans="1:6" s="435" customFormat="1">
      <c r="A62" s="447"/>
      <c r="B62" s="447"/>
      <c r="C62" s="447"/>
      <c r="D62" s="447"/>
      <c r="E62" s="374"/>
      <c r="F62" s="374"/>
    </row>
    <row r="63" spans="1:6" s="435" customFormat="1">
      <c r="A63" s="447"/>
      <c r="B63" s="447" t="e">
        <f>'Sch-3 '!#REF!</f>
        <v>#REF!</v>
      </c>
      <c r="C63" s="447"/>
      <c r="D63" s="447"/>
      <c r="E63" s="374"/>
      <c r="F63" s="374"/>
    </row>
    <row r="64" spans="1:6" s="435" customFormat="1">
      <c r="A64" s="447"/>
      <c r="B64" s="447" t="e">
        <f>'Sch-3 '!#REF!</f>
        <v>#REF!</v>
      </c>
      <c r="C64" s="447" t="e">
        <f>'Sch-3 '!#REF!</f>
        <v>#REF!</v>
      </c>
      <c r="D64" s="447" t="e">
        <f>'Sch-3 '!#REF!</f>
        <v>#REF!</v>
      </c>
      <c r="E64" s="374" t="e">
        <f>'Sch-3 '!#REF!</f>
        <v>#REF!</v>
      </c>
      <c r="F64" s="374" t="e">
        <f>IF(E64=0, "Included", IF(ISERROR(D64*E64), E64, D64*E64))</f>
        <v>#REF!</v>
      </c>
    </row>
    <row r="65" spans="1:6" s="435" customFormat="1">
      <c r="A65" s="447"/>
      <c r="B65" s="447" t="e">
        <f>'Sch-3 '!#REF!</f>
        <v>#REF!</v>
      </c>
      <c r="C65" s="447" t="e">
        <f>'Sch-3 '!#REF!</f>
        <v>#REF!</v>
      </c>
      <c r="D65" s="447" t="e">
        <f>'Sch-3 '!#REF!</f>
        <v>#REF!</v>
      </c>
      <c r="E65" s="374" t="e">
        <f>'Sch-3 '!#REF!</f>
        <v>#REF!</v>
      </c>
      <c r="F65" s="374" t="e">
        <f>IF(E65=0, "Included", IF(ISERROR(D65*E65), E65, D65*E65))</f>
        <v>#REF!</v>
      </c>
    </row>
    <row r="66" spans="1:6" s="435" customFormat="1">
      <c r="A66" s="447"/>
      <c r="B66" s="447" t="e">
        <f>'Sch-3 '!#REF!</f>
        <v>#REF!</v>
      </c>
      <c r="C66" s="447" t="e">
        <f>'Sch-3 '!#REF!</f>
        <v>#REF!</v>
      </c>
      <c r="D66" s="447" t="e">
        <f>'Sch-3 '!#REF!</f>
        <v>#REF!</v>
      </c>
      <c r="E66" s="374" t="e">
        <f>'Sch-3 '!#REF!</f>
        <v>#REF!</v>
      </c>
      <c r="F66" s="374" t="e">
        <f>IF(E66=0, "Included", IF(ISERROR(D66*E66), E66, D66*E66))</f>
        <v>#REF!</v>
      </c>
    </row>
    <row r="67" spans="1:6" s="435" customFormat="1">
      <c r="A67" s="447"/>
      <c r="B67" s="447" t="e">
        <f>'Sch-3 '!#REF!</f>
        <v>#REF!</v>
      </c>
      <c r="C67" s="447" t="e">
        <f>'Sch-3 '!#REF!</f>
        <v>#REF!</v>
      </c>
      <c r="D67" s="447" t="e">
        <f>'Sch-3 '!#REF!</f>
        <v>#REF!</v>
      </c>
      <c r="E67" s="374" t="e">
        <f>'Sch-3 '!#REF!</f>
        <v>#REF!</v>
      </c>
      <c r="F67" s="374" t="e">
        <f>IF(E67=0, "Included", IF(ISERROR(D67*E67), E67, D67*E67))</f>
        <v>#REF!</v>
      </c>
    </row>
    <row r="68" spans="1:6" s="435" customFormat="1">
      <c r="A68" s="447"/>
      <c r="B68" s="447"/>
      <c r="C68" s="447"/>
      <c r="D68" s="447"/>
      <c r="E68" s="374"/>
      <c r="F68" s="374"/>
    </row>
    <row r="69" spans="1:6" s="435" customFormat="1">
      <c r="A69" s="447" t="e">
        <f>'Sch-3 '!#REF!</f>
        <v>#REF!</v>
      </c>
      <c r="B69" s="447" t="e">
        <f>'Sch-3 '!#REF!</f>
        <v>#REF!</v>
      </c>
      <c r="C69" s="447"/>
      <c r="D69" s="447"/>
      <c r="E69" s="374"/>
      <c r="F69" s="374"/>
    </row>
    <row r="70" spans="1:6" s="435" customFormat="1">
      <c r="A70" s="447"/>
      <c r="B70" s="447" t="e">
        <f>'Sch-3 '!#REF!</f>
        <v>#REF!</v>
      </c>
      <c r="C70" s="447"/>
      <c r="D70" s="447"/>
      <c r="E70" s="374"/>
      <c r="F70" s="374"/>
    </row>
    <row r="71" spans="1:6" s="435" customFormat="1">
      <c r="A71" s="447"/>
      <c r="B71" s="447" t="e">
        <f>'Sch-3 '!#REF!</f>
        <v>#REF!</v>
      </c>
      <c r="C71" s="447" t="e">
        <f>'Sch-3 '!#REF!</f>
        <v>#REF!</v>
      </c>
      <c r="D71" s="447" t="e">
        <f>'Sch-3 '!#REF!</f>
        <v>#REF!</v>
      </c>
      <c r="E71" s="374" t="e">
        <f>'Sch-3 '!#REF!</f>
        <v>#REF!</v>
      </c>
      <c r="F71" s="374" t="e">
        <f>IF(E71=0, "Included", IF(ISERROR(D71*E71), E71, D71*E71))</f>
        <v>#REF!</v>
      </c>
    </row>
    <row r="72" spans="1:6" s="435" customFormat="1">
      <c r="A72" s="447"/>
      <c r="B72" s="447"/>
      <c r="C72" s="447"/>
      <c r="D72" s="447"/>
      <c r="E72" s="374"/>
      <c r="F72" s="374"/>
    </row>
    <row r="73" spans="1:6" s="435" customFormat="1">
      <c r="A73" s="447" t="e">
        <f>'Sch-3 '!#REF!</f>
        <v>#REF!</v>
      </c>
      <c r="B73" s="447" t="e">
        <f>'Sch-3 '!#REF!</f>
        <v>#REF!</v>
      </c>
      <c r="C73" s="447"/>
      <c r="D73" s="447"/>
      <c r="E73" s="374"/>
      <c r="F73" s="374"/>
    </row>
    <row r="74" spans="1:6" s="435" customFormat="1">
      <c r="A74" s="447" t="e">
        <f>'Sch-3 '!#REF!</f>
        <v>#REF!</v>
      </c>
      <c r="B74" s="447" t="e">
        <f>'Sch-3 '!#REF!</f>
        <v>#REF!</v>
      </c>
      <c r="C74" s="447" t="e">
        <f>'Sch-3 '!#REF!</f>
        <v>#REF!</v>
      </c>
      <c r="D74" s="447" t="e">
        <f>'Sch-3 '!#REF!</f>
        <v>#REF!</v>
      </c>
      <c r="E74" s="374" t="e">
        <f>'Sch-3 '!#REF!</f>
        <v>#REF!</v>
      </c>
      <c r="F74" s="374" t="e">
        <f>IF(E74=0, "Included", IF(ISERROR(D74*E74), E74, D74*E74))</f>
        <v>#REF!</v>
      </c>
    </row>
    <row r="75" spans="1:6" s="435" customFormat="1">
      <c r="A75" s="447" t="e">
        <f>'Sch-3 '!#REF!</f>
        <v>#REF!</v>
      </c>
      <c r="B75" s="447" t="e">
        <f>'Sch-3 '!#REF!</f>
        <v>#REF!</v>
      </c>
      <c r="C75" s="447"/>
      <c r="D75" s="447"/>
      <c r="E75" s="374"/>
      <c r="F75" s="374"/>
    </row>
    <row r="76" spans="1:6" s="435" customFormat="1">
      <c r="A76" s="447" t="e">
        <f>'Sch-3 '!#REF!</f>
        <v>#REF!</v>
      </c>
      <c r="B76" s="447" t="e">
        <f>'Sch-3 '!#REF!</f>
        <v>#REF!</v>
      </c>
      <c r="C76" s="447" t="e">
        <f>'Sch-3 '!#REF!</f>
        <v>#REF!</v>
      </c>
      <c r="D76" s="447" t="e">
        <f>'Sch-3 '!#REF!</f>
        <v>#REF!</v>
      </c>
      <c r="E76" s="374" t="e">
        <f>'Sch-3 '!#REF!</f>
        <v>#REF!</v>
      </c>
      <c r="F76" s="374" t="e">
        <f>IF(E76=0, "Included", IF(ISERROR(D76*E76), E76, D76*E76))</f>
        <v>#REF!</v>
      </c>
    </row>
    <row r="77" spans="1:6" s="435" customFormat="1">
      <c r="A77" s="447" t="e">
        <f>'Sch-3 '!#REF!</f>
        <v>#REF!</v>
      </c>
      <c r="B77" s="447" t="e">
        <f>'Sch-3 '!#REF!</f>
        <v>#REF!</v>
      </c>
      <c r="C77" s="447" t="e">
        <f>'Sch-3 '!#REF!</f>
        <v>#REF!</v>
      </c>
      <c r="D77" s="447" t="e">
        <f>'Sch-3 '!#REF!</f>
        <v>#REF!</v>
      </c>
      <c r="E77" s="374" t="e">
        <f>'Sch-3 '!#REF!</f>
        <v>#REF!</v>
      </c>
      <c r="F77" s="374" t="e">
        <f>IF(E77=0, "Included", IF(ISERROR(D77*E77), E77, D77*E77))</f>
        <v>#REF!</v>
      </c>
    </row>
    <row r="78" spans="1:6" s="435" customFormat="1">
      <c r="A78" s="447"/>
      <c r="B78" s="447"/>
      <c r="C78" s="447"/>
      <c r="D78" s="447"/>
      <c r="E78" s="374"/>
      <c r="F78" s="374"/>
    </row>
    <row r="79" spans="1:6" s="435" customFormat="1">
      <c r="A79" s="447" t="e">
        <f>'Sch-3 '!#REF!</f>
        <v>#REF!</v>
      </c>
      <c r="B79" s="447" t="e">
        <f>'Sch-3 '!#REF!</f>
        <v>#REF!</v>
      </c>
      <c r="C79" s="447"/>
      <c r="D79" s="447"/>
      <c r="E79" s="374"/>
      <c r="F79" s="374"/>
    </row>
    <row r="80" spans="1:6" s="435" customFormat="1">
      <c r="A80" s="447"/>
      <c r="B80" s="447" t="e">
        <f>'Sch-3 '!#REF!</f>
        <v>#REF!</v>
      </c>
      <c r="C80" s="447" t="e">
        <f>'Sch-3 '!#REF!</f>
        <v>#REF!</v>
      </c>
      <c r="D80" s="447" t="e">
        <f>'Sch-3 '!#REF!</f>
        <v>#REF!</v>
      </c>
      <c r="E80" s="374" t="e">
        <f>'Sch-3 '!#REF!</f>
        <v>#REF!</v>
      </c>
      <c r="F80" s="374" t="e">
        <f>IF(E80=0, "Included", IF(ISERROR(D80*E80), E80, D80*E80))</f>
        <v>#REF!</v>
      </c>
    </row>
    <row r="81" spans="1:6">
      <c r="A81" s="442"/>
      <c r="B81" s="396" t="s">
        <v>542</v>
      </c>
      <c r="C81" s="396"/>
      <c r="D81" s="396"/>
      <c r="E81" s="382"/>
      <c r="F81" s="382" t="e">
        <f>SUM(F17:F80)</f>
        <v>#REF!</v>
      </c>
    </row>
    <row r="82" spans="1:6">
      <c r="A82" s="443"/>
      <c r="B82" s="385"/>
      <c r="C82" s="385"/>
      <c r="D82" s="385"/>
      <c r="E82" s="386"/>
      <c r="F82" s="386"/>
    </row>
    <row r="83" spans="1:6">
      <c r="A83" s="444"/>
      <c r="B83" s="445"/>
      <c r="C83" s="444"/>
      <c r="D83" s="444"/>
      <c r="E83" s="444"/>
      <c r="F83" s="444"/>
    </row>
    <row r="84" spans="1:6" ht="30">
      <c r="A84" s="387" t="s">
        <v>357</v>
      </c>
      <c r="B84" s="388" t="e">
        <f>'Sch-1'!#REF!</f>
        <v>#REF!</v>
      </c>
      <c r="C84" s="389"/>
      <c r="D84" s="390"/>
      <c r="E84" s="391"/>
      <c r="F84" s="391"/>
    </row>
    <row r="85" spans="1:6">
      <c r="A85" s="387" t="s">
        <v>358</v>
      </c>
      <c r="B85" s="388" t="e">
        <f>'Sch-1'!#REF!</f>
        <v>#REF!</v>
      </c>
      <c r="C85" s="391"/>
      <c r="D85" s="390" t="s">
        <v>335</v>
      </c>
      <c r="E85" s="392" t="str">
        <f>'Sch-1'!L228</f>
        <v/>
      </c>
      <c r="F85" s="391"/>
    </row>
    <row r="86" spans="1:6">
      <c r="A86" s="393"/>
      <c r="B86" s="394"/>
      <c r="C86" s="395"/>
      <c r="D86" s="390" t="s">
        <v>337</v>
      </c>
      <c r="E86" s="392">
        <f>'Sch-1'!L229</f>
        <v>0</v>
      </c>
      <c r="F86" s="395"/>
    </row>
    <row r="87" spans="1:6">
      <c r="A87" s="387"/>
      <c r="B87" s="388"/>
      <c r="C87" s="389"/>
      <c r="D87" s="390"/>
      <c r="E87" s="391"/>
      <c r="F87" s="391"/>
    </row>
    <row r="88" spans="1:6">
      <c r="A88" s="3"/>
      <c r="B88" s="446"/>
      <c r="C88" s="3"/>
      <c r="D88" s="3"/>
      <c r="E88" s="3"/>
      <c r="F88" s="3"/>
    </row>
    <row r="100" spans="1:29" s="191" customFormat="1">
      <c r="A100" s="360"/>
      <c r="B100" s="361"/>
      <c r="C100" s="362"/>
      <c r="D100" s="363"/>
      <c r="E100" s="302"/>
      <c r="F100" s="302"/>
      <c r="AB100" s="365"/>
      <c r="AC100" s="365"/>
    </row>
    <row r="101" spans="1:29" s="191" customFormat="1">
      <c r="A101" s="360"/>
      <c r="B101" s="361"/>
      <c r="C101" s="362"/>
      <c r="D101" s="363"/>
      <c r="E101" s="302"/>
      <c r="F101" s="302"/>
      <c r="AB101" s="218"/>
      <c r="AC101" s="366"/>
    </row>
    <row r="102" spans="1:29" s="191" customFormat="1">
      <c r="A102" s="360"/>
      <c r="B102" s="361"/>
      <c r="C102" s="362"/>
      <c r="D102" s="363"/>
      <c r="E102" s="302"/>
      <c r="F102" s="302"/>
      <c r="AC102" s="238"/>
    </row>
    <row r="103" spans="1:29" s="191" customFormat="1">
      <c r="A103" s="199"/>
      <c r="B103" s="219"/>
      <c r="C103" s="199"/>
      <c r="D103" s="195"/>
      <c r="E103" s="218"/>
      <c r="F103" s="218"/>
    </row>
    <row r="104" spans="1:29">
      <c r="A104" s="199"/>
      <c r="B104" s="207"/>
      <c r="C104" s="199"/>
      <c r="D104" s="195"/>
      <c r="E104" s="218"/>
      <c r="F104" s="218"/>
    </row>
    <row r="105" spans="1:29">
      <c r="A105" s="89"/>
      <c r="B105" s="90"/>
      <c r="C105" s="89"/>
      <c r="D105" s="89"/>
      <c r="E105" s="89"/>
      <c r="F105" s="89"/>
    </row>
    <row r="106" spans="1:29">
      <c r="A106" s="89"/>
      <c r="B106" s="90"/>
      <c r="C106" s="89"/>
      <c r="D106" s="89"/>
      <c r="E106" s="89"/>
      <c r="F106" s="89"/>
    </row>
    <row r="107" spans="1:29">
      <c r="A107" s="183"/>
      <c r="B107" s="98"/>
      <c r="C107" s="186"/>
      <c r="D107" s="186"/>
      <c r="E107" s="185"/>
      <c r="F107" s="100"/>
    </row>
    <row r="108" spans="1:29">
      <c r="A108" s="89"/>
      <c r="B108" s="90"/>
      <c r="C108" s="89"/>
      <c r="D108" s="89"/>
      <c r="E108" s="89"/>
      <c r="F108" s="89"/>
    </row>
    <row r="109" spans="1:29">
      <c r="A109" s="89"/>
      <c r="B109" s="90"/>
      <c r="C109" s="89"/>
      <c r="D109" s="89"/>
      <c r="E109" s="89"/>
      <c r="F109" s="89"/>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37"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3" zoomScale="70" zoomScaleNormal="100" zoomScaleSheetLayoutView="70" workbookViewId="0">
      <selection activeCell="C24" sqref="C24"/>
    </sheetView>
  </sheetViews>
  <sheetFormatPr defaultColWidth="9" defaultRowHeight="13.5"/>
  <cols>
    <col min="1" max="1" width="10.25" style="102" customWidth="1"/>
    <col min="2" max="2" width="12" style="102" customWidth="1"/>
    <col min="3" max="3" width="9.875" style="102" customWidth="1"/>
    <col min="4" max="4" width="10.375" style="102" customWidth="1"/>
    <col min="5" max="5" width="10.125" style="102" customWidth="1"/>
    <col min="6" max="7" width="12.125" style="102" customWidth="1"/>
    <col min="8" max="8" width="10.625" style="102" hidden="1" customWidth="1"/>
    <col min="9" max="9" width="14.375" style="102" hidden="1" customWidth="1"/>
    <col min="10" max="10" width="11.25" style="102" hidden="1" customWidth="1"/>
    <col min="11" max="11" width="14.25" style="102" hidden="1" customWidth="1"/>
    <col min="12" max="12" width="19.25" style="102" customWidth="1"/>
    <col min="13" max="13" width="7.875" style="102" customWidth="1"/>
    <col min="14" max="14" width="10.875" style="102" customWidth="1"/>
    <col min="15" max="15" width="14.875" style="102" customWidth="1"/>
    <col min="16" max="16" width="29.375" style="102" customWidth="1"/>
    <col min="17" max="17" width="19.375" style="102" hidden="1" customWidth="1"/>
    <col min="18" max="18" width="15.125" style="102" hidden="1" customWidth="1"/>
    <col min="19" max="19" width="17.625" style="102" hidden="1" customWidth="1"/>
    <col min="20" max="16384" width="9" style="1045"/>
  </cols>
  <sheetData>
    <row r="1" spans="1:17" ht="18" customHeight="1">
      <c r="A1" s="80" t="str">
        <f>Cover!B3</f>
        <v xml:space="preserve">CC/NT/W-SOLAR/DOM/T00/25/02256 </v>
      </c>
      <c r="B1" s="81"/>
      <c r="C1" s="82"/>
      <c r="D1" s="82"/>
      <c r="E1" s="82"/>
      <c r="F1" s="82"/>
      <c r="G1" s="82"/>
      <c r="H1" s="82"/>
      <c r="I1" s="82"/>
      <c r="J1" s="82"/>
      <c r="K1" s="82"/>
      <c r="L1" s="82"/>
      <c r="M1" s="82"/>
      <c r="N1" s="82"/>
      <c r="O1" s="82"/>
      <c r="P1" s="84" t="s">
        <v>543</v>
      </c>
      <c r="Q1" s="84"/>
    </row>
    <row r="2" spans="1:17" ht="18" customHeight="1">
      <c r="A2" s="1046"/>
      <c r="B2" s="1047"/>
      <c r="C2" s="497"/>
      <c r="D2" s="497"/>
      <c r="E2" s="497"/>
      <c r="F2" s="497"/>
      <c r="G2" s="497"/>
      <c r="H2" s="497"/>
      <c r="I2" s="497"/>
      <c r="J2" s="497"/>
      <c r="K2" s="497"/>
      <c r="L2" s="497"/>
      <c r="M2" s="497"/>
      <c r="N2" s="497"/>
      <c r="O2" s="497"/>
      <c r="P2" s="498"/>
      <c r="Q2" s="498"/>
    </row>
    <row r="3" spans="1:17" ht="60.75" customHeight="1">
      <c r="A3" s="1300" t="str">
        <f>Cover!$B$2</f>
        <v>Bulk Contract for Supply &amp; Installation of Rooftop Solar projects on POWERGRID Buildings in Western Region (WR) under PM Surya Ghar (PMSGY) Scheme</v>
      </c>
      <c r="B3" s="1300"/>
      <c r="C3" s="1300"/>
      <c r="D3" s="1300"/>
      <c r="E3" s="1300"/>
      <c r="F3" s="1300"/>
      <c r="G3" s="1300"/>
      <c r="H3" s="1300"/>
      <c r="I3" s="1300"/>
      <c r="J3" s="1300"/>
      <c r="K3" s="1300"/>
      <c r="L3" s="1300"/>
      <c r="M3" s="1300"/>
      <c r="N3" s="1300"/>
      <c r="O3" s="1300"/>
      <c r="P3" s="1300"/>
      <c r="Q3" s="1300"/>
    </row>
    <row r="4" spans="1:17" ht="22.15" customHeight="1">
      <c r="A4" s="1301" t="s">
        <v>384</v>
      </c>
      <c r="B4" s="1301"/>
      <c r="C4" s="1301"/>
      <c r="D4" s="1301"/>
      <c r="E4" s="1301"/>
      <c r="F4" s="1301"/>
      <c r="G4" s="1301"/>
      <c r="H4" s="1301"/>
      <c r="I4" s="1301"/>
      <c r="J4" s="1301"/>
      <c r="K4" s="1301"/>
      <c r="L4" s="1301"/>
      <c r="M4" s="1301"/>
      <c r="N4" s="1301"/>
      <c r="O4" s="1301"/>
      <c r="P4" s="1301"/>
      <c r="Q4" s="1301"/>
    </row>
    <row r="5" spans="1:17" ht="18" customHeight="1">
      <c r="A5" s="1048"/>
      <c r="B5" s="1049"/>
      <c r="C5" s="1048"/>
      <c r="D5" s="1048"/>
      <c r="E5" s="1048"/>
      <c r="F5" s="1048"/>
      <c r="G5" s="1048"/>
      <c r="H5" s="1048"/>
      <c r="I5" s="1048"/>
      <c r="J5" s="1048"/>
      <c r="K5" s="1048"/>
      <c r="L5" s="1048"/>
      <c r="M5" s="1048"/>
      <c r="N5" s="1048"/>
      <c r="O5" s="1048"/>
      <c r="P5" s="1048"/>
      <c r="Q5" s="1048"/>
    </row>
    <row r="6" spans="1:17" ht="18" customHeight="1">
      <c r="A6" s="31" t="str">
        <f>'Sch-1'!A6</f>
        <v>Bidder’s Name and Address (Sole Bidder) :</v>
      </c>
      <c r="B6" s="1050"/>
      <c r="C6" s="1050"/>
      <c r="D6" s="1050"/>
      <c r="E6" s="1050"/>
      <c r="F6" s="1050"/>
      <c r="G6" s="1050"/>
      <c r="H6" s="1050"/>
      <c r="I6" s="1050"/>
      <c r="J6" s="1050"/>
      <c r="K6" s="1050"/>
      <c r="L6" s="1050"/>
      <c r="M6" s="1050"/>
      <c r="N6" s="1050"/>
      <c r="O6" s="1050"/>
      <c r="P6" s="1051" t="s">
        <v>84</v>
      </c>
      <c r="Q6" s="498"/>
    </row>
    <row r="7" spans="1:17" ht="36" customHeight="1">
      <c r="A7" s="1266" t="str">
        <f>'Sch-1'!A7</f>
        <v/>
      </c>
      <c r="B7" s="1266"/>
      <c r="C7" s="1266"/>
      <c r="D7" s="1266"/>
      <c r="E7" s="1266"/>
      <c r="F7" s="1266"/>
      <c r="G7" s="1266"/>
      <c r="H7" s="1266"/>
      <c r="I7" s="1266"/>
      <c r="J7" s="1266"/>
      <c r="K7" s="1266"/>
      <c r="L7" s="1266"/>
      <c r="M7" s="1266"/>
      <c r="N7" s="1266"/>
      <c r="O7" s="1266"/>
      <c r="P7" s="1052" t="str">
        <f>'Sch-1'!L7</f>
        <v>Contracts Services, 2nd Floor</v>
      </c>
      <c r="Q7" s="498"/>
    </row>
    <row r="8" spans="1:17" ht="18" customHeight="1">
      <c r="A8" s="31" t="s">
        <v>86</v>
      </c>
      <c r="B8" s="1302" t="str">
        <f>'Sch-1'!C8</f>
        <v/>
      </c>
      <c r="C8" s="1302"/>
      <c r="D8" s="1302"/>
      <c r="E8" s="1302"/>
      <c r="F8" s="1302"/>
      <c r="G8" s="1302"/>
      <c r="H8" s="1302"/>
      <c r="I8" s="1302"/>
      <c r="J8" s="1302"/>
      <c r="K8" s="1302"/>
      <c r="L8" s="1302"/>
      <c r="M8" s="1302"/>
      <c r="N8" s="1302"/>
      <c r="O8" s="1302"/>
      <c r="P8" s="1052" t="str">
        <f>'Sch-1'!L8</f>
        <v>POWERGRID Energy Services Ltd</v>
      </c>
      <c r="Q8" s="498"/>
    </row>
    <row r="9" spans="1:17" ht="18" customHeight="1">
      <c r="A9" s="31" t="s">
        <v>88</v>
      </c>
      <c r="B9" s="1302" t="str">
        <f>'Sch-1'!C9</f>
        <v/>
      </c>
      <c r="C9" s="1302"/>
      <c r="D9" s="1302"/>
      <c r="E9" s="1302"/>
      <c r="F9" s="1302"/>
      <c r="G9" s="1302"/>
      <c r="H9" s="1302"/>
      <c r="I9" s="1302"/>
      <c r="J9" s="1302"/>
      <c r="K9" s="1302"/>
      <c r="L9" s="1302"/>
      <c r="M9" s="1302"/>
      <c r="N9" s="1302"/>
      <c r="O9" s="1302"/>
      <c r="P9" s="1052" t="str">
        <f>'Sch-1'!L9</f>
        <v>Plot no. 42, Sector-44</v>
      </c>
      <c r="Q9" s="498"/>
    </row>
    <row r="10" spans="1:17" ht="18" customHeight="1">
      <c r="A10" s="1050"/>
      <c r="B10" s="1302" t="str">
        <f>'Sch-1'!C10</f>
        <v/>
      </c>
      <c r="C10" s="1302"/>
      <c r="D10" s="1302"/>
      <c r="E10" s="1302"/>
      <c r="F10" s="1302"/>
      <c r="G10" s="1302"/>
      <c r="H10" s="1302"/>
      <c r="I10" s="1302"/>
      <c r="J10" s="1302"/>
      <c r="K10" s="1302"/>
      <c r="L10" s="1302"/>
      <c r="M10" s="1302"/>
      <c r="N10" s="1302"/>
      <c r="O10" s="1302"/>
      <c r="P10" s="1052" t="str">
        <f>'Sch-1'!L10</f>
        <v>Gurugram (Haryana) -122003</v>
      </c>
      <c r="Q10" s="498"/>
    </row>
    <row r="11" spans="1:17" ht="18" customHeight="1">
      <c r="A11" s="1050"/>
      <c r="B11" s="1302" t="str">
        <f>'Sch-1'!C11</f>
        <v/>
      </c>
      <c r="C11" s="1302"/>
      <c r="D11" s="1302"/>
      <c r="E11" s="1302"/>
      <c r="F11" s="1302"/>
      <c r="G11" s="1302"/>
      <c r="H11" s="1302"/>
      <c r="I11" s="1302"/>
      <c r="J11" s="1302"/>
      <c r="K11" s="1302"/>
      <c r="L11" s="1302"/>
      <c r="M11" s="1302"/>
      <c r="N11" s="1302"/>
      <c r="O11" s="1302"/>
      <c r="P11" s="1052">
        <f>'Sch-1'!L11</f>
        <v>0</v>
      </c>
      <c r="Q11" s="498"/>
    </row>
    <row r="12" spans="1:17" ht="18" customHeight="1">
      <c r="A12" s="956"/>
      <c r="B12" s="178"/>
      <c r="C12" s="178"/>
      <c r="D12" s="178"/>
      <c r="E12" s="178"/>
      <c r="F12" s="178"/>
      <c r="G12" s="178"/>
      <c r="H12" s="178"/>
      <c r="I12" s="178"/>
      <c r="J12" s="178"/>
      <c r="K12" s="178"/>
      <c r="L12" s="178"/>
      <c r="M12" s="178"/>
      <c r="N12" s="178"/>
      <c r="O12" s="178"/>
      <c r="P12" s="1050"/>
      <c r="Q12" s="498"/>
    </row>
    <row r="13" spans="1:17" ht="26.25" customHeight="1">
      <c r="A13" s="91"/>
      <c r="B13" s="92"/>
      <c r="C13" s="91"/>
      <c r="D13" s="91"/>
      <c r="E13" s="91"/>
      <c r="F13" s="91"/>
      <c r="G13" s="91"/>
      <c r="H13" s="91"/>
      <c r="I13" s="91"/>
      <c r="J13" s="91"/>
      <c r="K13" s="91"/>
      <c r="L13" s="91"/>
      <c r="M13" s="91"/>
      <c r="N13" s="91"/>
      <c r="O13" s="91"/>
      <c r="P13" s="91"/>
      <c r="Q13" s="91"/>
    </row>
    <row r="14" spans="1:17" ht="27.75" customHeight="1">
      <c r="A14" s="755" t="s">
        <v>544</v>
      </c>
      <c r="B14" s="756"/>
      <c r="C14" s="757"/>
      <c r="D14" s="757"/>
      <c r="E14" s="757"/>
      <c r="F14" s="757"/>
      <c r="G14" s="757"/>
      <c r="H14" s="757"/>
      <c r="I14" s="757"/>
      <c r="J14" s="757"/>
      <c r="K14" s="757"/>
      <c r="L14" s="757"/>
      <c r="M14" s="757"/>
      <c r="N14" s="757"/>
      <c r="O14" s="757"/>
      <c r="P14" s="757"/>
      <c r="Q14" s="757"/>
    </row>
    <row r="15" spans="1:17" ht="16.5">
      <c r="A15" s="93"/>
      <c r="B15" s="92"/>
      <c r="C15" s="91"/>
      <c r="D15" s="91"/>
      <c r="E15" s="91"/>
      <c r="F15" s="91"/>
      <c r="G15" s="91"/>
      <c r="H15" s="91"/>
      <c r="I15" s="91"/>
      <c r="J15" s="91"/>
      <c r="K15" s="91"/>
      <c r="L15" s="91"/>
      <c r="M15" s="91"/>
      <c r="N15" s="91"/>
      <c r="O15" s="91"/>
      <c r="P15" s="91"/>
      <c r="Q15" s="91"/>
    </row>
    <row r="16" spans="1:17" ht="90">
      <c r="A16" s="855" t="s">
        <v>95</v>
      </c>
      <c r="B16" s="851" t="s">
        <v>545</v>
      </c>
      <c r="C16" s="851" t="s">
        <v>546</v>
      </c>
      <c r="D16" s="851" t="s">
        <v>547</v>
      </c>
      <c r="E16" s="851" t="s">
        <v>548</v>
      </c>
      <c r="F16" s="851" t="s">
        <v>96</v>
      </c>
      <c r="G16" s="856" t="s">
        <v>389</v>
      </c>
      <c r="H16" s="857" t="s">
        <v>390</v>
      </c>
      <c r="I16" s="858" t="s">
        <v>391</v>
      </c>
      <c r="J16" s="858" t="s">
        <v>392</v>
      </c>
      <c r="K16" s="858" t="s">
        <v>101</v>
      </c>
      <c r="L16" s="851" t="s">
        <v>361</v>
      </c>
      <c r="M16" s="853" t="s">
        <v>103</v>
      </c>
      <c r="N16" s="853" t="s">
        <v>362</v>
      </c>
      <c r="O16" s="851" t="s">
        <v>549</v>
      </c>
      <c r="P16" s="851" t="s">
        <v>550</v>
      </c>
      <c r="Q16" s="859" t="s">
        <v>395</v>
      </c>
    </row>
    <row r="17" spans="1:30" ht="15">
      <c r="A17" s="860">
        <v>1</v>
      </c>
      <c r="B17" s="861">
        <v>2</v>
      </c>
      <c r="C17" s="861">
        <v>3</v>
      </c>
      <c r="D17" s="861">
        <v>4</v>
      </c>
      <c r="E17" s="861">
        <v>5</v>
      </c>
      <c r="F17" s="862">
        <v>6</v>
      </c>
      <c r="G17" s="861">
        <v>7</v>
      </c>
      <c r="H17" s="863">
        <v>8</v>
      </c>
      <c r="I17" s="864">
        <v>9</v>
      </c>
      <c r="J17" s="864">
        <v>10</v>
      </c>
      <c r="K17" s="864">
        <v>11</v>
      </c>
      <c r="L17" s="865">
        <v>12</v>
      </c>
      <c r="M17" s="865">
        <v>13</v>
      </c>
      <c r="N17" s="865">
        <v>14</v>
      </c>
      <c r="O17" s="865">
        <v>15</v>
      </c>
      <c r="P17" s="865" t="s">
        <v>398</v>
      </c>
      <c r="Q17" s="865">
        <v>17</v>
      </c>
    </row>
    <row r="18" spans="1:30" s="102" customFormat="1" ht="31.5">
      <c r="A18" s="1053"/>
      <c r="B18" s="1295"/>
      <c r="C18" s="1296"/>
      <c r="D18" s="1296"/>
      <c r="E18" s="1296"/>
      <c r="F18" s="1296"/>
      <c r="G18" s="1296"/>
      <c r="H18" s="1296"/>
      <c r="I18" s="1296"/>
      <c r="J18" s="1297"/>
      <c r="K18" s="774"/>
      <c r="L18" s="774"/>
      <c r="M18" s="774"/>
      <c r="N18" s="774"/>
      <c r="O18" s="774"/>
      <c r="P18" s="774"/>
      <c r="Q18" s="774"/>
      <c r="R18" s="725" t="s">
        <v>109</v>
      </c>
      <c r="S18" s="724" t="s">
        <v>110</v>
      </c>
    </row>
    <row r="19" spans="1:30" s="102" customFormat="1" ht="31.5" customHeight="1">
      <c r="A19" s="1303"/>
      <c r="B19" s="1304"/>
      <c r="C19" s="1304"/>
      <c r="D19" s="1304"/>
      <c r="E19" s="1304"/>
      <c r="F19" s="1304"/>
      <c r="G19" s="1304"/>
      <c r="H19" s="1304"/>
      <c r="I19" s="1304"/>
      <c r="J19" s="1304"/>
      <c r="K19" s="1304"/>
      <c r="L19" s="1304"/>
      <c r="M19" s="1304"/>
      <c r="N19" s="1304"/>
      <c r="O19" s="1304"/>
      <c r="P19" s="1304"/>
      <c r="Q19" s="1305"/>
      <c r="R19" s="725" t="s">
        <v>109</v>
      </c>
      <c r="S19" s="724" t="s">
        <v>110</v>
      </c>
    </row>
    <row r="20" spans="1:30" s="613" customFormat="1" ht="132">
      <c r="A20" s="1136">
        <v>1</v>
      </c>
      <c r="B20" s="1136">
        <v>7000030156</v>
      </c>
      <c r="C20" s="1136"/>
      <c r="D20" s="1136"/>
      <c r="E20" s="1136"/>
      <c r="F20" s="1130" t="s">
        <v>399</v>
      </c>
      <c r="G20" s="1130">
        <v>100055049</v>
      </c>
      <c r="H20" s="1130">
        <v>998719</v>
      </c>
      <c r="I20" s="1134"/>
      <c r="J20" s="1137">
        <v>0.18</v>
      </c>
      <c r="K20" s="1138"/>
      <c r="L20" s="882" t="s">
        <v>551</v>
      </c>
      <c r="M20" s="1132" t="s">
        <v>552</v>
      </c>
      <c r="N20" s="1133">
        <v>1000</v>
      </c>
      <c r="O20" s="1134"/>
      <c r="P20" s="1135" t="str">
        <f>IF(O20=0, "Included", IF(ISERROR(N20*O20), O20, N20*O20))</f>
        <v>Included</v>
      </c>
      <c r="Q20" s="1135">
        <f>S20</f>
        <v>0</v>
      </c>
      <c r="R20" s="613">
        <f>IF(P20="Included",0,P20)</f>
        <v>0</v>
      </c>
      <c r="S20" s="613">
        <f>IF(K20="",(R20*J20),(R20*K20))</f>
        <v>0</v>
      </c>
      <c r="T20" s="614"/>
      <c r="U20" s="614"/>
      <c r="AD20" s="735"/>
    </row>
    <row r="21" spans="1:30" s="102" customFormat="1" ht="19.5" customHeight="1">
      <c r="A21" s="94"/>
      <c r="B21" s="95"/>
      <c r="C21" s="95"/>
      <c r="D21" s="95"/>
      <c r="E21" s="95"/>
      <c r="F21" s="95"/>
      <c r="G21" s="95"/>
      <c r="H21" s="95"/>
      <c r="I21" s="95"/>
      <c r="J21" s="95"/>
      <c r="K21" s="95"/>
      <c r="L21" s="95"/>
      <c r="M21" s="95"/>
      <c r="N21" s="95"/>
      <c r="O21" s="95"/>
      <c r="P21" s="95"/>
      <c r="Q21" s="773"/>
    </row>
    <row r="22" spans="1:30" s="633" customFormat="1" ht="40.5" customHeight="1">
      <c r="A22" s="1287"/>
      <c r="B22" s="1288"/>
      <c r="C22" s="1288"/>
      <c r="D22" s="1288"/>
      <c r="E22" s="1288"/>
      <c r="F22" s="1288"/>
      <c r="G22" s="1288"/>
      <c r="H22" s="1288"/>
      <c r="I22" s="1289"/>
      <c r="J22" s="1306" t="s">
        <v>553</v>
      </c>
      <c r="K22" s="1307"/>
      <c r="L22" s="1307"/>
      <c r="M22" s="1307"/>
      <c r="N22" s="1307"/>
      <c r="O22" s="1308"/>
      <c r="P22" s="731">
        <f>SUM(P20:P20)</f>
        <v>0</v>
      </c>
      <c r="Q22" s="732"/>
      <c r="R22" s="632"/>
      <c r="S22" s="786">
        <f>SUM(S20:S20)</f>
        <v>0</v>
      </c>
    </row>
    <row r="23" spans="1:30" s="633" customFormat="1" ht="25.5" hidden="1" customHeight="1">
      <c r="A23" s="775"/>
      <c r="B23" s="776"/>
      <c r="C23" s="776"/>
      <c r="D23" s="776"/>
      <c r="E23" s="776"/>
      <c r="F23" s="776"/>
      <c r="G23" s="776"/>
      <c r="H23" s="777"/>
      <c r="I23" s="778"/>
      <c r="J23" s="1298" t="s">
        <v>395</v>
      </c>
      <c r="K23" s="1298"/>
      <c r="L23" s="1298"/>
      <c r="M23" s="1298"/>
      <c r="N23" s="1298"/>
      <c r="O23" s="1299"/>
      <c r="P23" s="731"/>
      <c r="Q23" s="733">
        <f>SUM(Q20:Q20)</f>
        <v>0</v>
      </c>
      <c r="R23" s="632"/>
      <c r="S23" s="632"/>
    </row>
    <row r="24" spans="1:30" s="102" customFormat="1" ht="16.5">
      <c r="A24" s="93"/>
      <c r="B24" s="92"/>
      <c r="C24" s="91"/>
      <c r="D24" s="91"/>
      <c r="E24" s="91"/>
      <c r="F24" s="91"/>
      <c r="G24" s="91"/>
      <c r="H24" s="91"/>
      <c r="I24" s="91"/>
      <c r="J24" s="91"/>
      <c r="K24" s="91"/>
      <c r="L24" s="91"/>
      <c r="M24" s="91"/>
      <c r="N24" s="91"/>
      <c r="O24" s="91"/>
      <c r="P24" s="91"/>
      <c r="Q24" s="91"/>
    </row>
    <row r="25" spans="1:30" s="102" customFormat="1" ht="21" customHeight="1">
      <c r="A25" s="96"/>
      <c r="B25" s="97"/>
      <c r="C25" s="97"/>
      <c r="D25" s="97"/>
      <c r="E25" s="97"/>
      <c r="F25" s="97"/>
      <c r="G25" s="97"/>
      <c r="H25" s="97"/>
      <c r="I25" s="97"/>
      <c r="J25" s="97"/>
      <c r="K25" s="97"/>
      <c r="L25" s="97"/>
      <c r="M25" s="97"/>
      <c r="N25" s="97"/>
      <c r="O25" s="1294"/>
      <c r="P25" s="1294"/>
      <c r="Q25" s="1294"/>
    </row>
    <row r="26" spans="1:30" s="102" customFormat="1" ht="33.6" customHeight="1">
      <c r="A26" s="98" t="s">
        <v>357</v>
      </c>
      <c r="B26" s="112" t="str">
        <f>'Sch-1'!C227</f>
        <v>--</v>
      </c>
      <c r="C26" s="1054"/>
      <c r="D26" s="1054"/>
      <c r="E26" s="1054"/>
      <c r="F26" s="1055"/>
      <c r="H26" s="1054"/>
      <c r="I26" s="1054"/>
      <c r="J26" s="112"/>
      <c r="K26" s="1054"/>
      <c r="L26" s="1054"/>
      <c r="M26" s="112"/>
      <c r="N26" s="1054"/>
      <c r="O26" s="486" t="str">
        <f>"Printed Name : " &amp; IF('Sch-1'!L228=0,"",'Sch-1'!L228)</f>
        <v xml:space="preserve">Printed Name : </v>
      </c>
      <c r="P26" s="486" t="str">
        <f>'Sch-1'!L227</f>
        <v/>
      </c>
      <c r="Q26" s="486"/>
    </row>
    <row r="27" spans="1:30" s="102" customFormat="1" ht="33.6" customHeight="1">
      <c r="A27" s="98" t="s">
        <v>358</v>
      </c>
      <c r="B27" s="112" t="str">
        <f>'Sch-1'!C228</f>
        <v/>
      </c>
      <c r="C27" s="498"/>
      <c r="D27" s="498"/>
      <c r="E27" s="498"/>
      <c r="F27" s="1055"/>
      <c r="G27" s="498"/>
      <c r="H27" s="498"/>
      <c r="I27" s="498"/>
      <c r="J27" s="112"/>
      <c r="K27" s="498"/>
      <c r="L27" s="498"/>
      <c r="M27" s="112"/>
      <c r="N27" s="498"/>
      <c r="O27" s="486" t="str">
        <f>"Designation   : " &amp; IF('Sch-1'!L229=0,"",'Sch-1'!L229)</f>
        <v xml:space="preserve">Designation   : </v>
      </c>
      <c r="P27" s="486" t="str">
        <f>'Sch-1'!L228</f>
        <v/>
      </c>
      <c r="Q27" s="486"/>
    </row>
    <row r="28" spans="1:30" s="102" customFormat="1" ht="33.6" customHeight="1">
      <c r="A28" s="497"/>
      <c r="B28" s="1047"/>
      <c r="C28" s="498"/>
      <c r="D28" s="498"/>
      <c r="E28" s="498"/>
      <c r="F28" s="1055"/>
      <c r="G28" s="498"/>
      <c r="H28" s="498"/>
      <c r="I28" s="498"/>
      <c r="J28" s="1047"/>
      <c r="K28" s="498"/>
      <c r="L28" s="498"/>
      <c r="M28" s="1047"/>
      <c r="N28" s="498"/>
      <c r="O28" s="1294"/>
      <c r="P28" s="1294"/>
      <c r="Q28" s="1294"/>
    </row>
    <row r="29" spans="1:30" s="102" customFormat="1" ht="33.6" customHeight="1">
      <c r="A29" s="497"/>
      <c r="B29" s="1047"/>
      <c r="C29" s="498"/>
      <c r="D29" s="498"/>
      <c r="E29" s="498"/>
      <c r="F29" s="498"/>
      <c r="G29" s="498"/>
      <c r="H29" s="498"/>
      <c r="I29" s="498"/>
      <c r="J29" s="497"/>
      <c r="K29" s="498"/>
      <c r="L29" s="497"/>
      <c r="M29" s="497"/>
      <c r="N29" s="498"/>
      <c r="O29" s="497"/>
      <c r="P29" s="183"/>
      <c r="Q29" s="1056"/>
    </row>
  </sheetData>
  <sheetProtection algorithmName="SHA-512" hashValue="R9ac+pL5ZMS1glzKQtdhOrU5ZrovlgrUhyJCccyuSQUu08QtG0kP1qU2OHaFgvbCgYo9GjBy/nJZCxRmxjUJ5Q==" saltValue="o/ocMkmPpUyVYkBGX97VVw==" spinCount="100000" sheet="1" formatColumns="0" formatRows="0"/>
  <customSheetViews>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4">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s>
  <conditionalFormatting sqref="I20">
    <cfRule type="expression" dxfId="36" priority="5" stopIfTrue="1">
      <formula>H20&gt;0</formula>
    </cfRule>
  </conditionalFormatting>
  <conditionalFormatting sqref="K20">
    <cfRule type="cellIs" dxfId="35" priority="2" stopIfTrue="1" operator="equal">
      <formula>"a"</formula>
    </cfRule>
    <cfRule type="expression" dxfId="34" priority="3" stopIfTrue="1">
      <formula>H20&gt;0</formula>
    </cfRule>
    <cfRule type="expression" dxfId="33" priority="4" stopIfTrue="1">
      <formula>J20&gt;0</formula>
    </cfRule>
  </conditionalFormatting>
  <conditionalFormatting sqref="O20">
    <cfRule type="expression" dxfId="32"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85"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2" customWidth="1"/>
    <col min="2" max="2" width="12.625" style="102" customWidth="1"/>
    <col min="3" max="3" width="8" style="102" customWidth="1"/>
    <col min="4" max="4" width="8.625" style="102" customWidth="1"/>
    <col min="5" max="5" width="8.375" style="102" customWidth="1"/>
    <col min="6" max="6" width="27.625" style="102" customWidth="1"/>
    <col min="7" max="7" width="12.375" style="102" customWidth="1"/>
    <col min="8" max="8" width="9.375" style="102" customWidth="1"/>
    <col min="9" max="9" width="15.375" style="102" customWidth="1"/>
    <col min="10" max="10" width="8.5" style="102" customWidth="1"/>
    <col min="11" max="11" width="18" style="102" customWidth="1"/>
    <col min="12" max="12" width="30" style="102" customWidth="1"/>
    <col min="13" max="13" width="9.5" style="102" customWidth="1"/>
    <col min="14" max="14" width="10.5" style="102" customWidth="1"/>
    <col min="15" max="15" width="12.5" style="102" customWidth="1"/>
    <col min="16" max="16" width="17.625" style="102" customWidth="1"/>
    <col min="17" max="17" width="17" style="102" customWidth="1"/>
    <col min="18" max="18" width="22.5" style="85" hidden="1" customWidth="1"/>
    <col min="19" max="19" width="20.875" style="85" hidden="1" customWidth="1"/>
    <col min="20" max="16384" width="9" style="86"/>
  </cols>
  <sheetData>
    <row r="1" spans="1:17" ht="18" customHeight="1">
      <c r="A1" s="80" t="str">
        <f>Cover!B3</f>
        <v xml:space="preserve">CC/NT/W-SOLAR/DOM/T00/25/02256 </v>
      </c>
      <c r="B1" s="81"/>
      <c r="C1" s="82"/>
      <c r="D1" s="82"/>
      <c r="E1" s="82"/>
      <c r="F1" s="82"/>
      <c r="G1" s="82"/>
      <c r="H1" s="82"/>
      <c r="I1" s="82"/>
      <c r="J1" s="82"/>
      <c r="K1" s="82"/>
      <c r="L1" s="82"/>
      <c r="M1" s="82"/>
      <c r="N1" s="82"/>
      <c r="O1" s="82"/>
      <c r="P1" s="83"/>
      <c r="Q1" s="84" t="s">
        <v>554</v>
      </c>
    </row>
    <row r="2" spans="1:17" ht="18" customHeight="1">
      <c r="A2" s="66"/>
      <c r="B2" s="87"/>
      <c r="C2" s="88"/>
      <c r="D2" s="88"/>
      <c r="E2" s="88"/>
      <c r="F2" s="88"/>
      <c r="G2" s="88"/>
      <c r="H2" s="88"/>
      <c r="I2" s="88"/>
      <c r="J2" s="88"/>
      <c r="K2" s="88"/>
      <c r="L2" s="88"/>
      <c r="M2" s="88"/>
      <c r="N2" s="88"/>
      <c r="O2" s="88"/>
      <c r="P2" s="34"/>
      <c r="Q2" s="34"/>
    </row>
    <row r="3" spans="1:17" ht="61.5" customHeight="1">
      <c r="A3" s="1309" t="str">
        <f>Cover!$B$2</f>
        <v>Bulk Contract for Supply &amp; Installation of Rooftop Solar projects on POWERGRID Buildings in Western Region (WR) under PM Surya Ghar (PMSGY) Scheme</v>
      </c>
      <c r="B3" s="1309"/>
      <c r="C3" s="1309"/>
      <c r="D3" s="1309"/>
      <c r="E3" s="1309"/>
      <c r="F3" s="1309"/>
      <c r="G3" s="1309"/>
      <c r="H3" s="1309"/>
      <c r="I3" s="1309"/>
      <c r="J3" s="1309"/>
      <c r="K3" s="1309"/>
      <c r="L3" s="1309"/>
      <c r="M3" s="1309"/>
      <c r="N3" s="1309"/>
      <c r="O3" s="1309"/>
      <c r="P3" s="1309"/>
      <c r="Q3" s="1309"/>
    </row>
    <row r="4" spans="1:17" ht="22.15" customHeight="1">
      <c r="A4" s="1301" t="s">
        <v>384</v>
      </c>
      <c r="B4" s="1301"/>
      <c r="C4" s="1301"/>
      <c r="D4" s="1301"/>
      <c r="E4" s="1301"/>
      <c r="F4" s="1301"/>
      <c r="G4" s="1301"/>
      <c r="H4" s="1301"/>
      <c r="I4" s="1301"/>
      <c r="J4" s="1301"/>
      <c r="K4" s="1301"/>
      <c r="L4" s="1301"/>
      <c r="M4" s="1301"/>
      <c r="N4" s="1301"/>
      <c r="O4" s="1301"/>
      <c r="P4" s="1301"/>
      <c r="Q4" s="1301"/>
    </row>
    <row r="5" spans="1:17" ht="18" customHeight="1">
      <c r="A5" s="89"/>
      <c r="B5" s="90"/>
      <c r="C5" s="89"/>
      <c r="D5" s="89"/>
      <c r="E5" s="89"/>
      <c r="F5" s="89"/>
      <c r="G5" s="89"/>
      <c r="H5" s="89"/>
      <c r="I5" s="89"/>
      <c r="J5" s="89"/>
      <c r="K5" s="89"/>
      <c r="L5" s="89"/>
      <c r="M5" s="89"/>
      <c r="N5" s="89"/>
      <c r="O5" s="89"/>
      <c r="P5" s="89"/>
      <c r="Q5" s="89"/>
    </row>
    <row r="6" spans="1:17" ht="18" customHeight="1">
      <c r="A6" s="31" t="str">
        <f>'Sch-1'!A6</f>
        <v>Bidder’s Name and Address (Sole Bidder) :</v>
      </c>
      <c r="B6" s="32"/>
      <c r="C6" s="32"/>
      <c r="D6" s="32"/>
      <c r="E6" s="32"/>
      <c r="F6" s="32"/>
      <c r="G6" s="32"/>
      <c r="H6" s="32"/>
      <c r="I6" s="32"/>
      <c r="J6" s="32"/>
      <c r="K6" s="32"/>
      <c r="L6" s="32"/>
      <c r="M6" s="32"/>
      <c r="N6" s="32"/>
      <c r="O6" s="32"/>
      <c r="P6" s="62" t="s">
        <v>84</v>
      </c>
      <c r="Q6" s="34"/>
    </row>
    <row r="7" spans="1:17" ht="36" customHeight="1">
      <c r="A7" s="1266" t="str">
        <f>'Sch-1'!A7</f>
        <v/>
      </c>
      <c r="B7" s="1266"/>
      <c r="C7" s="1266"/>
      <c r="D7" s="1266"/>
      <c r="E7" s="1266"/>
      <c r="F7" s="1266"/>
      <c r="G7" s="1266"/>
      <c r="H7" s="1266"/>
      <c r="I7" s="1266"/>
      <c r="J7" s="1266"/>
      <c r="K7" s="1266"/>
      <c r="L7" s="1266"/>
      <c r="M7" s="1266"/>
      <c r="N7" s="1266"/>
      <c r="O7" s="1266"/>
      <c r="P7" s="61" t="str">
        <f>'Sch-1'!L7</f>
        <v>Contracts Services, 2nd Floor</v>
      </c>
      <c r="Q7" s="34"/>
    </row>
    <row r="8" spans="1:17" ht="18" customHeight="1">
      <c r="A8" s="31" t="s">
        <v>86</v>
      </c>
      <c r="B8" s="1267" t="e">
        <f>IF('Sch-1'!#REF!=0, "", 'Sch-1'!#REF!)</f>
        <v>#REF!</v>
      </c>
      <c r="C8" s="1267"/>
      <c r="D8" s="1267"/>
      <c r="E8" s="1267"/>
      <c r="F8" s="1267"/>
      <c r="G8" s="1267"/>
      <c r="H8" s="1267"/>
      <c r="I8" s="1267"/>
      <c r="J8" s="1267"/>
      <c r="K8" s="1267"/>
      <c r="L8" s="1267"/>
      <c r="M8" s="1267"/>
      <c r="N8" s="1267"/>
      <c r="O8" s="1267"/>
      <c r="P8" s="61" t="str">
        <f>'Sch-1'!L8</f>
        <v>POWERGRID Energy Services Ltd</v>
      </c>
      <c r="Q8" s="34"/>
    </row>
    <row r="9" spans="1:17" ht="18" customHeight="1">
      <c r="A9" s="31" t="s">
        <v>88</v>
      </c>
      <c r="B9" s="1267" t="e">
        <f>IF('Sch-1'!#REF!=0, "", 'Sch-1'!#REF!)</f>
        <v>#REF!</v>
      </c>
      <c r="C9" s="1267"/>
      <c r="D9" s="1267"/>
      <c r="E9" s="1267"/>
      <c r="F9" s="1267"/>
      <c r="G9" s="1267"/>
      <c r="H9" s="1267"/>
      <c r="I9" s="1267"/>
      <c r="J9" s="1267"/>
      <c r="K9" s="1267"/>
      <c r="L9" s="1267"/>
      <c r="M9" s="1267"/>
      <c r="N9" s="1267"/>
      <c r="O9" s="1267"/>
      <c r="P9" s="61" t="str">
        <f>'Sch-1'!L9</f>
        <v>Plot no. 42, Sector-44</v>
      </c>
      <c r="Q9" s="34"/>
    </row>
    <row r="10" spans="1:17" ht="18" customHeight="1">
      <c r="A10" s="32"/>
      <c r="B10" s="1267" t="e">
        <f>IF('Sch-1'!#REF!=0, "", 'Sch-1'!#REF!)</f>
        <v>#REF!</v>
      </c>
      <c r="C10" s="1267"/>
      <c r="D10" s="1267"/>
      <c r="E10" s="1267"/>
      <c r="F10" s="1267"/>
      <c r="G10" s="1267"/>
      <c r="H10" s="1267"/>
      <c r="I10" s="1267"/>
      <c r="J10" s="1267"/>
      <c r="K10" s="1267"/>
      <c r="L10" s="1267"/>
      <c r="M10" s="1267"/>
      <c r="N10" s="1267"/>
      <c r="O10" s="1267"/>
      <c r="P10" s="61" t="str">
        <f>'Sch-1'!L10</f>
        <v>Gurugram (Haryana) -122003</v>
      </c>
      <c r="Q10" s="34"/>
    </row>
    <row r="11" spans="1:17" ht="18" customHeight="1">
      <c r="A11" s="32"/>
      <c r="B11" s="1267" t="e">
        <f>IF('Sch-1'!#REF!=0, "", 'Sch-1'!#REF!)</f>
        <v>#REF!</v>
      </c>
      <c r="C11" s="1267"/>
      <c r="D11" s="1267"/>
      <c r="E11" s="1267"/>
      <c r="F11" s="1267"/>
      <c r="G11" s="1267"/>
      <c r="H11" s="1267"/>
      <c r="I11" s="1267"/>
      <c r="J11" s="1267"/>
      <c r="K11" s="1267"/>
      <c r="L11" s="1267"/>
      <c r="M11" s="1267"/>
      <c r="N11" s="1267"/>
      <c r="O11" s="1267"/>
      <c r="P11" s="61">
        <f>'Sch-1'!L11</f>
        <v>0</v>
      </c>
      <c r="Q11" s="34"/>
    </row>
    <row r="12" spans="1:17" ht="18" customHeight="1">
      <c r="A12" s="33"/>
      <c r="B12" s="178"/>
      <c r="C12" s="178"/>
      <c r="D12" s="178"/>
      <c r="E12" s="178"/>
      <c r="F12" s="178"/>
      <c r="G12" s="178"/>
      <c r="H12" s="178"/>
      <c r="I12" s="178"/>
      <c r="J12" s="178"/>
      <c r="K12" s="178"/>
      <c r="L12" s="178"/>
      <c r="M12" s="178"/>
      <c r="N12" s="178"/>
      <c r="O12" s="178"/>
      <c r="P12" s="32"/>
      <c r="Q12" s="34"/>
    </row>
    <row r="13" spans="1:17" ht="26.25" customHeight="1">
      <c r="A13" s="91"/>
      <c r="B13" s="92"/>
      <c r="C13" s="91"/>
      <c r="D13" s="91"/>
      <c r="E13" s="91"/>
      <c r="F13" s="91"/>
      <c r="G13" s="91"/>
      <c r="H13" s="91"/>
      <c r="I13" s="91"/>
      <c r="J13" s="91"/>
      <c r="K13" s="91"/>
      <c r="L13" s="91"/>
      <c r="M13" s="91"/>
      <c r="N13" s="91"/>
      <c r="O13" s="91"/>
      <c r="P13" s="91"/>
      <c r="Q13" s="91"/>
    </row>
    <row r="14" spans="1:17" ht="27.75" customHeight="1">
      <c r="A14" s="755" t="s">
        <v>555</v>
      </c>
      <c r="B14" s="758"/>
      <c r="C14" s="759"/>
      <c r="D14" s="759"/>
      <c r="E14" s="759"/>
      <c r="F14" s="759"/>
      <c r="G14" s="759"/>
      <c r="H14" s="759"/>
      <c r="I14" s="759"/>
      <c r="J14" s="759"/>
      <c r="K14" s="759"/>
      <c r="L14" s="759"/>
      <c r="M14" s="759"/>
      <c r="N14" s="759"/>
      <c r="O14" s="759"/>
      <c r="P14" s="759"/>
      <c r="Q14" s="759"/>
    </row>
    <row r="15" spans="1:17" ht="16.5">
      <c r="A15" s="93"/>
      <c r="B15" s="92"/>
      <c r="C15" s="91"/>
      <c r="D15" s="91"/>
      <c r="E15" s="91"/>
      <c r="F15" s="91"/>
      <c r="G15" s="91"/>
      <c r="H15" s="91"/>
      <c r="I15" s="91"/>
      <c r="J15" s="91"/>
      <c r="K15" s="91"/>
      <c r="L15" s="91"/>
      <c r="M15" s="91"/>
      <c r="N15" s="91"/>
      <c r="O15" s="91"/>
      <c r="P15" s="91"/>
      <c r="Q15" s="91"/>
    </row>
    <row r="16" spans="1:17" ht="90">
      <c r="A16" s="762" t="s">
        <v>95</v>
      </c>
      <c r="B16" s="760" t="s">
        <v>545</v>
      </c>
      <c r="C16" s="760" t="s">
        <v>546</v>
      </c>
      <c r="D16" s="760" t="s">
        <v>547</v>
      </c>
      <c r="E16" s="760" t="s">
        <v>548</v>
      </c>
      <c r="F16" s="760" t="s">
        <v>96</v>
      </c>
      <c r="G16" s="763" t="s">
        <v>389</v>
      </c>
      <c r="H16" s="764" t="s">
        <v>390</v>
      </c>
      <c r="I16" s="765" t="s">
        <v>391</v>
      </c>
      <c r="J16" s="765" t="s">
        <v>392</v>
      </c>
      <c r="K16" s="765" t="s">
        <v>101</v>
      </c>
      <c r="L16" s="760" t="s">
        <v>361</v>
      </c>
      <c r="M16" s="761" t="s">
        <v>103</v>
      </c>
      <c r="N16" s="761" t="s">
        <v>362</v>
      </c>
      <c r="O16" s="760" t="s">
        <v>556</v>
      </c>
      <c r="P16" s="760" t="s">
        <v>557</v>
      </c>
      <c r="Q16" s="766" t="s">
        <v>395</v>
      </c>
    </row>
    <row r="17" spans="1:30" ht="16.5">
      <c r="A17" s="767">
        <v>1</v>
      </c>
      <c r="B17" s="768">
        <v>2</v>
      </c>
      <c r="C17" s="768">
        <v>3</v>
      </c>
      <c r="D17" s="768">
        <v>4</v>
      </c>
      <c r="E17" s="768">
        <v>5</v>
      </c>
      <c r="F17" s="769">
        <v>6</v>
      </c>
      <c r="G17" s="768">
        <v>7</v>
      </c>
      <c r="H17" s="770">
        <v>8</v>
      </c>
      <c r="I17" s="771">
        <v>9</v>
      </c>
      <c r="J17" s="771">
        <v>10</v>
      </c>
      <c r="K17" s="771">
        <v>11</v>
      </c>
      <c r="L17" s="772">
        <v>12</v>
      </c>
      <c r="M17" s="772">
        <v>13</v>
      </c>
      <c r="N17" s="772">
        <v>14</v>
      </c>
      <c r="O17" s="772">
        <v>15</v>
      </c>
      <c r="P17" s="772" t="s">
        <v>398</v>
      </c>
      <c r="Q17" s="772">
        <v>17</v>
      </c>
    </row>
    <row r="18" spans="1:30" ht="37.5" customHeight="1">
      <c r="A18" s="626"/>
      <c r="B18" s="1310">
        <f>'Sch-4'!B18:J18</f>
        <v>0</v>
      </c>
      <c r="C18" s="1311"/>
      <c r="D18" s="1311"/>
      <c r="E18" s="1311"/>
      <c r="F18" s="1311"/>
      <c r="G18" s="1311"/>
      <c r="H18" s="1311"/>
      <c r="I18" s="1311"/>
      <c r="J18" s="1311"/>
      <c r="K18" s="1311"/>
      <c r="L18" s="1311"/>
      <c r="M18" s="1311"/>
      <c r="N18" s="1311"/>
      <c r="O18" s="1311"/>
      <c r="P18" s="1311"/>
      <c r="Q18" s="1312"/>
      <c r="R18" s="725" t="s">
        <v>558</v>
      </c>
      <c r="S18" s="724" t="s">
        <v>110</v>
      </c>
    </row>
    <row r="19" spans="1:30" ht="37.5" customHeight="1">
      <c r="A19" s="795" t="s">
        <v>559</v>
      </c>
      <c r="B19" s="1313" t="e">
        <f>'Sch-3 '!#REF!</f>
        <v>#REF!</v>
      </c>
      <c r="C19" s="1314"/>
      <c r="D19" s="1314"/>
      <c r="E19" s="1314"/>
      <c r="F19" s="1314"/>
      <c r="G19" s="1314"/>
      <c r="H19" s="1314"/>
      <c r="I19" s="796"/>
      <c r="J19" s="796"/>
      <c r="K19" s="796"/>
      <c r="L19" s="796"/>
      <c r="M19" s="796"/>
      <c r="N19" s="796"/>
      <c r="O19" s="796"/>
      <c r="P19" s="796"/>
      <c r="Q19" s="797"/>
      <c r="R19" s="725" t="s">
        <v>558</v>
      </c>
      <c r="S19" s="724" t="s">
        <v>110</v>
      </c>
    </row>
    <row r="20" spans="1:30" s="613" customFormat="1" ht="16.5">
      <c r="A20" s="752">
        <v>1</v>
      </c>
      <c r="B20" s="752"/>
      <c r="C20" s="752"/>
      <c r="D20" s="752"/>
      <c r="E20" s="752"/>
      <c r="F20" s="793"/>
      <c r="G20" s="752"/>
      <c r="H20" s="752"/>
      <c r="I20" s="715"/>
      <c r="J20" s="734"/>
      <c r="K20" s="753"/>
      <c r="L20" s="627"/>
      <c r="M20" s="667"/>
      <c r="N20" s="662"/>
      <c r="O20" s="666"/>
      <c r="P20" s="663" t="str">
        <f>IF(O20=0, "Included", IF(ISERROR(N20*O20), O20, N20*O20))</f>
        <v>Included</v>
      </c>
      <c r="Q20" s="726">
        <f>S20</f>
        <v>0</v>
      </c>
      <c r="R20" s="613">
        <f>IF(P20="Included",0,P20)</f>
        <v>0</v>
      </c>
      <c r="S20" s="613">
        <f>IF(K20="",(R20*J20),(R20*K20))</f>
        <v>0</v>
      </c>
      <c r="T20" s="614"/>
      <c r="U20" s="614"/>
      <c r="AD20" s="735"/>
    </row>
    <row r="21" spans="1:30" s="613" customFormat="1" ht="16.5">
      <c r="A21" s="752">
        <v>2</v>
      </c>
      <c r="B21" s="752"/>
      <c r="C21" s="752"/>
      <c r="D21" s="752"/>
      <c r="E21" s="752"/>
      <c r="F21" s="793"/>
      <c r="G21" s="752"/>
      <c r="H21" s="752"/>
      <c r="I21" s="715"/>
      <c r="J21" s="734"/>
      <c r="K21" s="753"/>
      <c r="L21" s="664"/>
      <c r="M21" s="665"/>
      <c r="N21" s="662"/>
      <c r="O21" s="666"/>
      <c r="P21" s="663" t="str">
        <f>IF(O21=0, "Included", IF(ISERROR(N21*O21), O21, N21*O21))</f>
        <v>Included</v>
      </c>
      <c r="Q21" s="726">
        <f>S21</f>
        <v>0</v>
      </c>
      <c r="R21" s="613">
        <f>IF(P21="Included",0,P21)</f>
        <v>0</v>
      </c>
      <c r="S21" s="613">
        <f>IF(K21="",(R21*J21),(R21*K21))</f>
        <v>0</v>
      </c>
      <c r="T21" s="614"/>
      <c r="U21" s="614"/>
      <c r="AD21" s="735"/>
    </row>
    <row r="22" spans="1:30" s="613" customFormat="1" ht="16.5">
      <c r="A22" s="752">
        <v>3</v>
      </c>
      <c r="B22" s="752"/>
      <c r="C22" s="752"/>
      <c r="D22" s="752"/>
      <c r="E22" s="752"/>
      <c r="F22" s="793"/>
      <c r="G22" s="752"/>
      <c r="H22" s="752"/>
      <c r="I22" s="715"/>
      <c r="J22" s="734"/>
      <c r="K22" s="753"/>
      <c r="L22" s="664"/>
      <c r="M22" s="665"/>
      <c r="N22" s="662"/>
      <c r="O22" s="666"/>
      <c r="P22" s="663" t="str">
        <f>IF(O22=0, "Included", IF(ISERROR(N22*O22), O22, N22*O22))</f>
        <v>Included</v>
      </c>
      <c r="Q22" s="726">
        <f>S22</f>
        <v>0</v>
      </c>
      <c r="R22" s="613">
        <f>IF(P22="Included",0,P22)</f>
        <v>0</v>
      </c>
      <c r="S22" s="613">
        <f>IF(K22="",(R22*J22),(R22*K22))</f>
        <v>0</v>
      </c>
      <c r="T22" s="614"/>
      <c r="U22" s="614"/>
      <c r="AD22" s="735"/>
    </row>
    <row r="23" spans="1:30" s="613" customFormat="1" ht="16.5">
      <c r="A23" s="752">
        <v>4</v>
      </c>
      <c r="B23" s="752"/>
      <c r="C23" s="752"/>
      <c r="D23" s="752"/>
      <c r="E23" s="752"/>
      <c r="F23" s="793"/>
      <c r="G23" s="752"/>
      <c r="H23" s="752"/>
      <c r="I23" s="715"/>
      <c r="J23" s="734"/>
      <c r="K23" s="753"/>
      <c r="L23" s="664"/>
      <c r="M23" s="665"/>
      <c r="N23" s="662"/>
      <c r="O23" s="666"/>
      <c r="P23" s="663" t="str">
        <f>IF(O23=0, "Included", IF(ISERROR(N23*O23), O23, N23*O23))</f>
        <v>Included</v>
      </c>
      <c r="Q23" s="726">
        <f>S23</f>
        <v>0</v>
      </c>
      <c r="R23" s="613">
        <f>IF(P23="Included",0,P23)</f>
        <v>0</v>
      </c>
      <c r="S23" s="613">
        <f>IF(K23="",(R23*J23),(R23*K23))</f>
        <v>0</v>
      </c>
      <c r="T23" s="614"/>
      <c r="U23" s="614"/>
      <c r="AD23" s="735"/>
    </row>
    <row r="24" spans="1:30" ht="37.5" customHeight="1">
      <c r="A24" s="795" t="s">
        <v>560</v>
      </c>
      <c r="B24" s="1313" t="e">
        <f>'Sch-3 '!#REF!</f>
        <v>#REF!</v>
      </c>
      <c r="C24" s="1314"/>
      <c r="D24" s="1314"/>
      <c r="E24" s="1314"/>
      <c r="F24" s="1314"/>
      <c r="G24" s="1314"/>
      <c r="H24" s="1314"/>
      <c r="I24" s="796"/>
      <c r="J24" s="796"/>
      <c r="K24" s="796"/>
      <c r="L24" s="796"/>
      <c r="M24" s="796"/>
      <c r="N24" s="796"/>
      <c r="O24" s="796"/>
      <c r="P24" s="796"/>
      <c r="Q24" s="797"/>
      <c r="R24" s="725" t="s">
        <v>558</v>
      </c>
      <c r="S24" s="724" t="s">
        <v>110</v>
      </c>
    </row>
    <row r="25" spans="1:30" s="613" customFormat="1" ht="16.5">
      <c r="A25" s="752">
        <v>1</v>
      </c>
      <c r="B25" s="752"/>
      <c r="C25" s="752"/>
      <c r="D25" s="752"/>
      <c r="E25" s="752"/>
      <c r="F25" s="793"/>
      <c r="G25" s="752"/>
      <c r="H25" s="752"/>
      <c r="I25" s="715"/>
      <c r="J25" s="734"/>
      <c r="K25" s="753"/>
      <c r="L25" s="664"/>
      <c r="M25" s="665"/>
      <c r="N25" s="662"/>
      <c r="O25" s="666"/>
      <c r="P25" s="663" t="str">
        <f>IF(O25=0, "Included", IF(ISERROR(N25*O25), O25, N25*O25))</f>
        <v>Included</v>
      </c>
      <c r="Q25" s="726">
        <f>S25</f>
        <v>0</v>
      </c>
      <c r="R25" s="613">
        <f>IF(P25="Included",0,P25)</f>
        <v>0</v>
      </c>
      <c r="S25" s="613">
        <f>IF(K25="",(R25*J25),(R25*K25))</f>
        <v>0</v>
      </c>
      <c r="T25" s="614"/>
      <c r="U25" s="614"/>
      <c r="AD25" s="735"/>
    </row>
    <row r="26" spans="1:30" s="613" customFormat="1" ht="16.5">
      <c r="A26" s="752">
        <v>2</v>
      </c>
      <c r="B26" s="752"/>
      <c r="C26" s="752"/>
      <c r="D26" s="752"/>
      <c r="E26" s="752"/>
      <c r="F26" s="793"/>
      <c r="G26" s="752"/>
      <c r="H26" s="752"/>
      <c r="I26" s="715"/>
      <c r="J26" s="734"/>
      <c r="K26" s="753"/>
      <c r="L26" s="664"/>
      <c r="M26" s="665"/>
      <c r="N26" s="662"/>
      <c r="O26" s="666"/>
      <c r="P26" s="663" t="str">
        <f>IF(O26=0, "Included", IF(ISERROR(N26*O26), O26, N26*O26))</f>
        <v>Included</v>
      </c>
      <c r="Q26" s="726">
        <f>S26</f>
        <v>0</v>
      </c>
      <c r="R26" s="613">
        <f>IF(P26="Included",0,P26)</f>
        <v>0</v>
      </c>
      <c r="S26" s="613">
        <f>IF(K26="",(R26*J26),(R26*K26))</f>
        <v>0</v>
      </c>
      <c r="T26" s="614"/>
      <c r="U26" s="614"/>
      <c r="AD26" s="735"/>
    </row>
    <row r="27" spans="1:30" s="613" customFormat="1" ht="16.5">
      <c r="A27" s="752">
        <v>3</v>
      </c>
      <c r="B27" s="752"/>
      <c r="C27" s="752"/>
      <c r="D27" s="752"/>
      <c r="E27" s="752"/>
      <c r="F27" s="793"/>
      <c r="G27" s="752"/>
      <c r="H27" s="752"/>
      <c r="I27" s="715"/>
      <c r="J27" s="734"/>
      <c r="K27" s="753"/>
      <c r="L27" s="664"/>
      <c r="M27" s="665"/>
      <c r="N27" s="662"/>
      <c r="O27" s="666"/>
      <c r="P27" s="663" t="str">
        <f>IF(O27=0, "Included", IF(ISERROR(N27*O27), O27, N27*O27))</f>
        <v>Included</v>
      </c>
      <c r="Q27" s="726">
        <f>S27</f>
        <v>0</v>
      </c>
      <c r="R27" s="613">
        <f>IF(P27="Included",0,P27)</f>
        <v>0</v>
      </c>
      <c r="S27" s="613">
        <f>IF(K27="",(R27*J27),(R27*K27))</f>
        <v>0</v>
      </c>
      <c r="T27" s="614"/>
      <c r="U27" s="614"/>
      <c r="AD27" s="735"/>
    </row>
    <row r="28" spans="1:30" s="613" customFormat="1" ht="16.5">
      <c r="A28" s="752">
        <v>4</v>
      </c>
      <c r="B28" s="752"/>
      <c r="C28" s="752"/>
      <c r="D28" s="752"/>
      <c r="E28" s="752"/>
      <c r="F28" s="793"/>
      <c r="G28" s="752"/>
      <c r="H28" s="752"/>
      <c r="I28" s="715"/>
      <c r="J28" s="734"/>
      <c r="K28" s="753"/>
      <c r="L28" s="664"/>
      <c r="M28" s="665"/>
      <c r="N28" s="662"/>
      <c r="O28" s="666"/>
      <c r="P28" s="663" t="str">
        <f>IF(O28=0, "Included", IF(ISERROR(N28*O28), O28, N28*O28))</f>
        <v>Included</v>
      </c>
      <c r="Q28" s="726">
        <f>S28</f>
        <v>0</v>
      </c>
      <c r="R28" s="613">
        <f>IF(P28="Included",0,P28)</f>
        <v>0</v>
      </c>
      <c r="S28" s="613">
        <f>IF(K28="",(R28*J28),(R28*K28))</f>
        <v>0</v>
      </c>
      <c r="T28" s="614"/>
      <c r="U28" s="614"/>
      <c r="AD28" s="735"/>
    </row>
    <row r="29" spans="1:30" ht="19.5" customHeight="1">
      <c r="A29" s="94"/>
      <c r="B29" s="95"/>
      <c r="C29" s="95"/>
      <c r="D29" s="95"/>
      <c r="E29" s="95"/>
      <c r="F29" s="95"/>
      <c r="G29" s="95"/>
      <c r="H29" s="95"/>
      <c r="I29" s="95"/>
      <c r="J29" s="95"/>
      <c r="K29" s="95"/>
      <c r="L29" s="95"/>
      <c r="M29" s="95"/>
      <c r="N29" s="95"/>
      <c r="O29" s="95"/>
      <c r="P29" s="95"/>
      <c r="Q29" s="95"/>
    </row>
    <row r="30" spans="1:30" s="633" customFormat="1" ht="40.5" customHeight="1">
      <c r="A30" s="1287"/>
      <c r="B30" s="1288"/>
      <c r="C30" s="1288"/>
      <c r="D30" s="1288"/>
      <c r="E30" s="1288"/>
      <c r="F30" s="1288"/>
      <c r="G30" s="1288"/>
      <c r="H30" s="1288"/>
      <c r="I30" s="1289"/>
      <c r="J30" s="1306" t="s">
        <v>561</v>
      </c>
      <c r="K30" s="1307"/>
      <c r="L30" s="1307"/>
      <c r="M30" s="1307"/>
      <c r="N30" s="1307"/>
      <c r="O30" s="1308"/>
      <c r="P30" s="731">
        <f>SUM(P20:P28)</f>
        <v>0</v>
      </c>
      <c r="Q30" s="732"/>
      <c r="R30" s="632"/>
      <c r="S30" s="786">
        <f>SUM(S20:S28)</f>
        <v>0</v>
      </c>
    </row>
    <row r="31" spans="1:30" s="633" customFormat="1" ht="25.5" customHeight="1">
      <c r="A31" s="775"/>
      <c r="B31" s="776"/>
      <c r="C31" s="776"/>
      <c r="D31" s="776"/>
      <c r="E31" s="776"/>
      <c r="F31" s="776"/>
      <c r="G31" s="776"/>
      <c r="H31" s="777"/>
      <c r="I31" s="778"/>
      <c r="J31" s="1298" t="s">
        <v>395</v>
      </c>
      <c r="K31" s="1298"/>
      <c r="L31" s="1298"/>
      <c r="M31" s="1298"/>
      <c r="N31" s="1298"/>
      <c r="O31" s="1299"/>
      <c r="P31" s="731"/>
      <c r="Q31" s="733">
        <f>SUM(Q20:Q28)</f>
        <v>0</v>
      </c>
      <c r="R31" s="632"/>
      <c r="S31" s="632"/>
    </row>
    <row r="32" spans="1:30" ht="16.5">
      <c r="A32" s="93"/>
      <c r="B32" s="92"/>
      <c r="C32" s="91"/>
      <c r="D32" s="91"/>
      <c r="E32" s="91"/>
      <c r="F32" s="91"/>
      <c r="G32" s="91"/>
      <c r="H32" s="91"/>
      <c r="I32" s="91"/>
      <c r="J32" s="91"/>
      <c r="K32" s="91"/>
      <c r="L32" s="91"/>
      <c r="M32" s="91"/>
      <c r="N32" s="91"/>
      <c r="O32" s="91"/>
      <c r="P32" s="91"/>
      <c r="Q32" s="91"/>
    </row>
    <row r="33" spans="1:17" ht="21" customHeight="1">
      <c r="A33" s="96"/>
      <c r="B33" s="97"/>
      <c r="C33" s="97"/>
      <c r="D33" s="97"/>
      <c r="E33" s="97"/>
      <c r="F33" s="97"/>
      <c r="G33" s="97"/>
      <c r="H33" s="97"/>
      <c r="I33" s="97"/>
      <c r="J33" s="97"/>
      <c r="K33" s="97"/>
      <c r="L33" s="97"/>
      <c r="M33" s="97"/>
      <c r="N33" s="97"/>
      <c r="O33" s="1294"/>
      <c r="P33" s="1294"/>
      <c r="Q33" s="1294"/>
    </row>
    <row r="34" spans="1:17" ht="33.6" customHeight="1">
      <c r="A34" s="98" t="s">
        <v>357</v>
      </c>
      <c r="B34" s="112" t="e">
        <f>IF('Sch-1'!#REF!=0,"", 'Sch-1'!#REF!)</f>
        <v>#REF!</v>
      </c>
      <c r="C34" s="99"/>
      <c r="D34" s="99"/>
      <c r="E34" s="99"/>
      <c r="F34" s="99"/>
      <c r="G34" s="99"/>
      <c r="H34" s="99"/>
      <c r="I34" s="99"/>
      <c r="J34" s="99"/>
      <c r="K34" s="99"/>
      <c r="L34" s="99"/>
      <c r="M34" s="99"/>
      <c r="N34" s="99"/>
      <c r="O34" s="1294" t="str">
        <f>"Printed Name : " &amp; IF('Sch-1'!L228=0,"",'Sch-1'!L228)</f>
        <v xml:space="preserve">Printed Name : </v>
      </c>
      <c r="P34" s="1294"/>
      <c r="Q34" s="1294"/>
    </row>
    <row r="35" spans="1:17" ht="33.6" customHeight="1">
      <c r="A35" s="98" t="s">
        <v>358</v>
      </c>
      <c r="B35" s="112" t="e">
        <f>IF('Sch-1'!#REF!=0,"", 'Sch-1'!#REF!)</f>
        <v>#REF!</v>
      </c>
      <c r="C35" s="34"/>
      <c r="D35" s="34"/>
      <c r="E35" s="34"/>
      <c r="F35" s="34"/>
      <c r="G35" s="34"/>
      <c r="H35" s="34"/>
      <c r="I35" s="34"/>
      <c r="J35" s="34"/>
      <c r="K35" s="34"/>
      <c r="L35" s="34"/>
      <c r="M35" s="34"/>
      <c r="N35" s="34"/>
      <c r="O35" s="1294" t="str">
        <f>"Designation   : " &amp; IF('Sch-1'!L229=0,"",'Sch-1'!L229)</f>
        <v xml:space="preserve">Designation   : </v>
      </c>
      <c r="P35" s="1294"/>
      <c r="Q35" s="1294"/>
    </row>
    <row r="36" spans="1:17" ht="33.6" customHeight="1">
      <c r="A36" s="88"/>
      <c r="B36" s="87"/>
      <c r="C36" s="34"/>
      <c r="D36" s="34"/>
      <c r="E36" s="34"/>
      <c r="F36" s="34"/>
      <c r="G36" s="34"/>
      <c r="H36" s="34"/>
      <c r="I36" s="34"/>
      <c r="J36" s="34"/>
      <c r="K36" s="34"/>
      <c r="L36" s="34"/>
      <c r="M36" s="34"/>
      <c r="N36" s="34"/>
      <c r="O36" s="1294"/>
      <c r="P36" s="1294"/>
      <c r="Q36" s="1294"/>
    </row>
    <row r="37" spans="1:17" ht="33.6" customHeight="1">
      <c r="A37" s="88"/>
      <c r="B37" s="87"/>
      <c r="C37" s="34"/>
      <c r="D37" s="34"/>
      <c r="E37" s="34"/>
      <c r="F37" s="34"/>
      <c r="G37" s="34"/>
      <c r="H37" s="34"/>
      <c r="I37" s="34"/>
      <c r="J37" s="34"/>
      <c r="K37" s="34"/>
      <c r="L37" s="34"/>
      <c r="M37" s="34"/>
      <c r="N37" s="34"/>
      <c r="O37" s="88"/>
      <c r="P37" s="183"/>
      <c r="Q37" s="101"/>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31" priority="8" stopIfTrue="1">
      <formula>H20&gt;0</formula>
    </cfRule>
  </conditionalFormatting>
  <conditionalFormatting sqref="I25:I28">
    <cfRule type="expression" dxfId="30" priority="4" stopIfTrue="1">
      <formula>H25&gt;0</formula>
    </cfRule>
  </conditionalFormatting>
  <conditionalFormatting sqref="K20:K23">
    <cfRule type="expression" dxfId="29" priority="5" stopIfTrue="1">
      <formula>J20&gt;0</formula>
    </cfRule>
    <cfRule type="cellIs" dxfId="28" priority="6" stopIfTrue="1" operator="equal">
      <formula>"a"</formula>
    </cfRule>
    <cfRule type="expression" dxfId="27" priority="7" stopIfTrue="1">
      <formula>H20&gt;0</formula>
    </cfRule>
  </conditionalFormatting>
  <conditionalFormatting sqref="K25:K28">
    <cfRule type="expression" dxfId="26" priority="1" stopIfTrue="1">
      <formula>J25&gt;0</formula>
    </cfRule>
    <cfRule type="cellIs" dxfId="25" priority="2" stopIfTrue="1" operator="equal">
      <formula>"a"</formula>
    </cfRule>
    <cfRule type="expression" dxfId="24" priority="3" stopIfTrue="1">
      <formula>H25&gt;0</formula>
    </cfRule>
  </conditionalFormatting>
  <conditionalFormatting sqref="O20:O23">
    <cfRule type="expression" dxfId="23" priority="14" stopIfTrue="1">
      <formula>N20&gt;0</formula>
    </cfRule>
  </conditionalFormatting>
  <conditionalFormatting sqref="O25:O28">
    <cfRule type="expression" dxfId="22"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pageSetUpPr fitToPage="1"/>
  </sheetPr>
  <dimension ref="A1:Z77"/>
  <sheetViews>
    <sheetView view="pageBreakPreview" topLeftCell="A16" zoomScaleNormal="100" zoomScaleSheetLayoutView="100" workbookViewId="0">
      <selection activeCell="I8" sqref="I8"/>
    </sheetView>
  </sheetViews>
  <sheetFormatPr defaultColWidth="10" defaultRowHeight="16.5"/>
  <cols>
    <col min="1" max="1" width="10.375" style="41" customWidth="1"/>
    <col min="2" max="2" width="40.875" style="41" customWidth="1"/>
    <col min="3" max="3" width="17.5" style="41" customWidth="1"/>
    <col min="4" max="4" width="14.75" style="41" customWidth="1"/>
    <col min="5" max="5" width="16.375" style="41" customWidth="1"/>
    <col min="6" max="6" width="20.5" style="41" customWidth="1"/>
    <col min="7" max="7" width="20" style="41" customWidth="1"/>
    <col min="8" max="8" width="10" style="156" customWidth="1"/>
    <col min="9" max="9" width="29.875" style="156" customWidth="1"/>
    <col min="10" max="10" width="10" style="156" customWidth="1"/>
    <col min="11" max="11" width="12.25" style="156" hidden="1" customWidth="1"/>
    <col min="12" max="12" width="12.625" style="156" hidden="1" customWidth="1"/>
    <col min="13" max="13" width="15" style="156" hidden="1" customWidth="1"/>
    <col min="14" max="15" width="10" style="156" hidden="1" customWidth="1"/>
    <col min="16" max="16" width="18.625" style="156" hidden="1" customWidth="1"/>
    <col min="17" max="17" width="16" style="156" hidden="1" customWidth="1"/>
    <col min="18" max="18" width="10" style="156" hidden="1" customWidth="1"/>
    <col min="19" max="19" width="10" style="156" customWidth="1"/>
    <col min="20" max="20" width="10" style="38" customWidth="1"/>
    <col min="21" max="26" width="10" style="156" customWidth="1"/>
    <col min="27" max="16384" width="10" style="38"/>
  </cols>
  <sheetData>
    <row r="1" spans="1:17" ht="18" customHeight="1">
      <c r="A1" s="58" t="str">
        <f>Cover!B3</f>
        <v xml:space="preserve">CC/NT/W-SOLAR/DOM/T00/25/02256 </v>
      </c>
      <c r="B1" s="59"/>
      <c r="C1" s="60"/>
      <c r="D1" s="60"/>
      <c r="E1" s="60"/>
      <c r="F1" s="60"/>
      <c r="G1" s="8" t="s">
        <v>562</v>
      </c>
    </row>
    <row r="2" spans="1:17" ht="8.1" customHeight="1">
      <c r="A2" s="4"/>
      <c r="B2" s="13"/>
      <c r="C2" s="6"/>
      <c r="D2" s="6"/>
      <c r="E2" s="6"/>
      <c r="F2" s="6"/>
      <c r="G2" s="1"/>
      <c r="H2" s="191"/>
    </row>
    <row r="3" spans="1:17" ht="64.5" customHeight="1">
      <c r="A3" s="1339" t="str">
        <f>Cover!$B$2</f>
        <v>Bulk Contract for Supply &amp; Installation of Rooftop Solar projects on POWERGRID Buildings in Western Region (WR) under PM Surya Ghar (PMSGY) Scheme</v>
      </c>
      <c r="B3" s="1339"/>
      <c r="C3" s="1339"/>
      <c r="D3" s="1339"/>
      <c r="E3" s="1339"/>
      <c r="F3" s="1339"/>
      <c r="G3" s="1339"/>
    </row>
    <row r="4" spans="1:17" ht="22.15" customHeight="1">
      <c r="A4" s="1343" t="s">
        <v>563</v>
      </c>
      <c r="B4" s="1343"/>
      <c r="C4" s="1343"/>
      <c r="D4" s="1343"/>
      <c r="E4" s="1343"/>
      <c r="F4" s="1343"/>
      <c r="G4" s="1343"/>
    </row>
    <row r="5" spans="1:17" ht="12" customHeight="1">
      <c r="A5" s="44"/>
      <c r="B5" s="39"/>
      <c r="C5" s="39"/>
      <c r="D5" s="39"/>
      <c r="E5" s="39"/>
      <c r="F5" s="39"/>
      <c r="G5" s="39"/>
    </row>
    <row r="6" spans="1:17" ht="18" customHeight="1">
      <c r="A6" s="31" t="str">
        <f>'Sch-1'!A6</f>
        <v>Bidder’s Name and Address (Sole Bidder) :</v>
      </c>
      <c r="F6" s="63" t="s">
        <v>84</v>
      </c>
    </row>
    <row r="7" spans="1:17" ht="18" customHeight="1">
      <c r="A7" s="177" t="str">
        <f>'Sch-1'!A7</f>
        <v/>
      </c>
      <c r="F7" s="64" t="str">
        <f>'Sch-1'!L7</f>
        <v>Contracts Services, 2nd Floor</v>
      </c>
    </row>
    <row r="8" spans="1:17" ht="18" customHeight="1">
      <c r="A8" s="42" t="s">
        <v>564</v>
      </c>
      <c r="B8" s="1342" t="str">
        <f>'Sch-1'!C8</f>
        <v/>
      </c>
      <c r="C8" s="1342"/>
      <c r="D8" s="1146"/>
      <c r="E8" s="1146"/>
      <c r="F8" s="64" t="str">
        <f>'Sch-1'!L8</f>
        <v>POWERGRID Energy Services Ltd</v>
      </c>
    </row>
    <row r="9" spans="1:17" ht="18" customHeight="1">
      <c r="A9" s="42" t="s">
        <v>565</v>
      </c>
      <c r="B9" s="1342" t="str">
        <f>'Sch-1'!C9</f>
        <v/>
      </c>
      <c r="C9" s="1342"/>
      <c r="D9" s="1146"/>
      <c r="E9" s="1146"/>
      <c r="F9" s="64" t="str">
        <f>'Sch-1'!L9</f>
        <v>Plot no. 42, Sector-44</v>
      </c>
    </row>
    <row r="10" spans="1:17" ht="18" customHeight="1">
      <c r="A10" s="43"/>
      <c r="B10" s="1342" t="str">
        <f>'Sch-1'!C10</f>
        <v/>
      </c>
      <c r="C10" s="1342"/>
      <c r="D10" s="1146"/>
      <c r="E10" s="1146"/>
      <c r="F10" s="64" t="str">
        <f>'Sch-1'!L10</f>
        <v>Gurugram (Haryana) -122003</v>
      </c>
    </row>
    <row r="11" spans="1:17" ht="18" customHeight="1">
      <c r="A11" s="43"/>
      <c r="B11" s="1342" t="str">
        <f>'Sch-1'!C11</f>
        <v/>
      </c>
      <c r="C11" s="1342"/>
      <c r="D11" s="1146"/>
      <c r="E11" s="1146"/>
      <c r="F11" s="64">
        <f>'Sch-1'!L11</f>
        <v>0</v>
      </c>
    </row>
    <row r="12" spans="1:17" ht="8.1" customHeight="1"/>
    <row r="13" spans="1:17" ht="88.5" customHeight="1">
      <c r="A13" s="75" t="s">
        <v>566</v>
      </c>
      <c r="B13" s="1344" t="s">
        <v>567</v>
      </c>
      <c r="C13" s="1345"/>
      <c r="D13" s="1147" t="s">
        <v>568</v>
      </c>
      <c r="E13" s="1147" t="s">
        <v>569</v>
      </c>
      <c r="F13" s="1340" t="s">
        <v>570</v>
      </c>
      <c r="G13" s="1341"/>
      <c r="K13" s="1338" t="s">
        <v>571</v>
      </c>
      <c r="L13" s="1338"/>
      <c r="M13" s="1338"/>
      <c r="O13" s="1338" t="s">
        <v>572</v>
      </c>
      <c r="P13" s="1338"/>
      <c r="Q13" s="1338"/>
    </row>
    <row r="14" spans="1:17" ht="18" customHeight="1">
      <c r="A14" s="1139" t="s">
        <v>573</v>
      </c>
      <c r="B14" s="1335" t="s">
        <v>574</v>
      </c>
      <c r="C14" s="1335"/>
      <c r="D14" s="1148"/>
      <c r="E14" s="1148"/>
      <c r="F14" s="1333"/>
      <c r="G14" s="1334"/>
      <c r="K14" s="268" t="s">
        <v>575</v>
      </c>
      <c r="M14" s="268" t="e">
        <f>ROUND('Sch-1'!AD3*#REF!,0)</f>
        <v>#REF!</v>
      </c>
      <c r="O14" s="268" t="s">
        <v>575</v>
      </c>
      <c r="Q14" s="268" t="e">
        <f>ROUND('Sch-1'!AD5*#REF!,0)</f>
        <v>#REF!</v>
      </c>
    </row>
    <row r="15" spans="1:17" ht="89.25" customHeight="1">
      <c r="A15" s="1140" t="s">
        <v>576</v>
      </c>
      <c r="B15" s="1326" t="s">
        <v>577</v>
      </c>
      <c r="C15" s="1327"/>
      <c r="D15" s="1150">
        <v>0.12</v>
      </c>
      <c r="E15" s="1151"/>
      <c r="F15" s="1322">
        <f>IF(E15="",'Sch-1'!M221*70%*D15, 'Sch-1'!M221 *70% * E15 )</f>
        <v>0</v>
      </c>
      <c r="G15" s="1323"/>
      <c r="I15" s="521"/>
    </row>
    <row r="16" spans="1:17" ht="89.25" customHeight="1">
      <c r="A16" s="1140" t="s">
        <v>578</v>
      </c>
      <c r="B16" s="1326" t="s">
        <v>579</v>
      </c>
      <c r="C16" s="1327"/>
      <c r="D16" s="1150">
        <v>0.18</v>
      </c>
      <c r="E16" s="1151"/>
      <c r="F16" s="1322">
        <f>IF(E16="",'Sch-1'!M221*30%*D16, 'Sch-1'!M221 *30% * E16 )</f>
        <v>0</v>
      </c>
      <c r="G16" s="1323"/>
      <c r="I16" s="521"/>
    </row>
    <row r="17" spans="1:17" ht="18" customHeight="1">
      <c r="A17" s="1141" t="s">
        <v>580</v>
      </c>
      <c r="B17" s="1324" t="s">
        <v>581</v>
      </c>
      <c r="C17" s="1325"/>
      <c r="D17" s="1145"/>
      <c r="E17" s="1145"/>
      <c r="F17" s="1332"/>
      <c r="G17" s="1332"/>
      <c r="K17" s="268" t="s">
        <v>582</v>
      </c>
      <c r="M17" s="269">
        <f>IF(ISERROR(ROUND((#REF!+#REF!)*#REF!,0)),0, ROUND((#REF!+#REF!)*#REF!,0))</f>
        <v>0</v>
      </c>
      <c r="O17" s="268" t="s">
        <v>582</v>
      </c>
      <c r="Q17" s="269">
        <f>IF(ISERROR(ROUND((#REF!+#REF!)*#REF!,0)),0, ROUND((#REF!+#REF!)*#REF!,0))</f>
        <v>0</v>
      </c>
    </row>
    <row r="18" spans="1:17" ht="72.75" customHeight="1">
      <c r="A18" s="1140" t="s">
        <v>583</v>
      </c>
      <c r="B18" s="1326" t="s">
        <v>584</v>
      </c>
      <c r="C18" s="1327"/>
      <c r="D18" s="1150">
        <v>0.12</v>
      </c>
      <c r="E18" s="1151"/>
      <c r="F18" s="1322">
        <f>IF(E18="",'Sch-3 '!M175 * 70% * D18, 'Sch-3 '!M175 *70%* E18)</f>
        <v>0</v>
      </c>
      <c r="G18" s="1323"/>
      <c r="I18" s="520"/>
      <c r="K18" s="270" t="e">
        <f>#REF!/'Sch-1'!AD1</f>
        <v>#REF!</v>
      </c>
      <c r="M18" s="156">
        <f>'Sch-1'!AD3</f>
        <v>0</v>
      </c>
      <c r="O18" s="270" t="e">
        <f>K18</f>
        <v>#REF!</v>
      </c>
      <c r="Q18" s="156">
        <f>'Sch-1'!AD5</f>
        <v>0</v>
      </c>
    </row>
    <row r="19" spans="1:17" ht="72.75" customHeight="1">
      <c r="A19" s="1140" t="s">
        <v>585</v>
      </c>
      <c r="B19" s="1326" t="s">
        <v>586</v>
      </c>
      <c r="C19" s="1327"/>
      <c r="D19" s="1150">
        <v>0.18</v>
      </c>
      <c r="E19" s="1151"/>
      <c r="F19" s="1322">
        <f>IF(E19="",'Sch-3 '!M175 * 30% * D19, 'Sch-3 '!M175 *30%* E19)</f>
        <v>0</v>
      </c>
      <c r="G19" s="1323"/>
      <c r="I19" s="520"/>
      <c r="K19" s="270"/>
      <c r="O19" s="270"/>
    </row>
    <row r="20" spans="1:17" ht="72.75" customHeight="1">
      <c r="A20" s="1140" t="s">
        <v>587</v>
      </c>
      <c r="B20" s="1328" t="s">
        <v>588</v>
      </c>
      <c r="C20" s="1329"/>
      <c r="D20" s="1150">
        <v>0.18</v>
      </c>
      <c r="E20" s="1151"/>
      <c r="F20" s="1322">
        <f>IF(E20="",'Sch-4'!P22*'Sch-5'!D20,'Sch-4'!P22*'Sch-5'!E20)</f>
        <v>0</v>
      </c>
      <c r="G20" s="1322"/>
      <c r="I20" s="520"/>
      <c r="K20" s="270"/>
      <c r="O20" s="270"/>
    </row>
    <row r="21" spans="1:17" ht="18" customHeight="1">
      <c r="A21" s="1330"/>
      <c r="B21" s="1320" t="s">
        <v>589</v>
      </c>
      <c r="C21" s="1321"/>
      <c r="D21" s="1148"/>
      <c r="E21" s="1148"/>
      <c r="F21" s="1336">
        <f>SUM(F15:F20)</f>
        <v>0</v>
      </c>
      <c r="G21" s="1337"/>
      <c r="K21" s="156" t="s">
        <v>590</v>
      </c>
      <c r="M21" s="271" t="e">
        <f>M14+M17+#REF!</f>
        <v>#REF!</v>
      </c>
      <c r="O21" s="156" t="s">
        <v>591</v>
      </c>
      <c r="Q21" s="271" t="e">
        <f>Q14+Q17+#REF!</f>
        <v>#REF!</v>
      </c>
    </row>
    <row r="22" spans="1:17" ht="24.75" customHeight="1">
      <c r="A22" s="1331"/>
      <c r="B22" s="1318"/>
      <c r="C22" s="1319"/>
      <c r="D22" s="1149"/>
      <c r="E22" s="1149"/>
      <c r="F22" s="1316"/>
      <c r="G22" s="1317"/>
    </row>
    <row r="23" spans="1:17" ht="18" customHeight="1">
      <c r="B23" s="47"/>
      <c r="C23" s="47"/>
      <c r="D23" s="47"/>
      <c r="E23" s="47"/>
      <c r="F23" s="48"/>
      <c r="G23" s="48"/>
    </row>
    <row r="24" spans="1:17" ht="42.75" customHeight="1">
      <c r="A24" s="70"/>
      <c r="B24" s="1315" t="s">
        <v>592</v>
      </c>
      <c r="C24" s="1315"/>
      <c r="D24" s="1315"/>
      <c r="E24" s="1315"/>
      <c r="F24" s="1315"/>
      <c r="G24" s="1315"/>
    </row>
    <row r="25" spans="1:17" ht="18" customHeight="1">
      <c r="A25" s="49"/>
      <c r="B25" s="49"/>
      <c r="C25" s="49"/>
      <c r="D25" s="49"/>
      <c r="E25" s="49"/>
      <c r="F25" s="49"/>
      <c r="G25" s="49"/>
    </row>
    <row r="26" spans="1:17" ht="30" customHeight="1">
      <c r="A26" s="49"/>
      <c r="B26" s="49"/>
      <c r="C26" s="36"/>
      <c r="D26" s="36"/>
      <c r="E26" s="36"/>
      <c r="F26" s="49"/>
      <c r="G26" s="49"/>
    </row>
    <row r="27" spans="1:17" ht="30" customHeight="1">
      <c r="A27" s="1058" t="s">
        <v>334</v>
      </c>
      <c r="B27" s="1059" t="str">
        <f>'Sch-1'!C227</f>
        <v>--</v>
      </c>
      <c r="C27" s="1060" t="s">
        <v>335</v>
      </c>
      <c r="D27" s="1060"/>
      <c r="E27" s="1060"/>
      <c r="F27" s="63" t="str" cm="1">
        <f t="array" ref="F27:G27">'Sch-1'!L227:M227</f>
        <v/>
      </c>
      <c r="G27" s="41">
        <v>0</v>
      </c>
      <c r="H27" s="272"/>
    </row>
    <row r="28" spans="1:17" ht="30" customHeight="1">
      <c r="A28" s="1058" t="s">
        <v>336</v>
      </c>
      <c r="B28" s="1061" t="str">
        <f>'Sch-1'!C228</f>
        <v/>
      </c>
      <c r="C28" s="1060" t="s">
        <v>337</v>
      </c>
      <c r="D28" s="1060"/>
      <c r="E28" s="1060"/>
      <c r="F28" s="63" t="str" cm="1">
        <f t="array" ref="F28:G28">'Sch-1'!L228:M228</f>
        <v/>
      </c>
      <c r="G28" s="41">
        <v>0</v>
      </c>
      <c r="H28" s="272"/>
    </row>
    <row r="29" spans="1:17" ht="30" customHeight="1">
      <c r="A29" s="198"/>
      <c r="B29" s="197"/>
      <c r="C29" s="36"/>
      <c r="D29" s="36"/>
      <c r="E29" s="36"/>
      <c r="F29" s="156"/>
      <c r="G29" s="156"/>
      <c r="H29" s="272"/>
    </row>
    <row r="30" spans="1:17" ht="33" customHeight="1">
      <c r="A30" s="198"/>
      <c r="B30" s="197"/>
      <c r="C30" s="191"/>
      <c r="D30" s="191"/>
      <c r="E30" s="191"/>
      <c r="F30" s="206"/>
      <c r="G30" s="221"/>
      <c r="H30" s="272"/>
    </row>
    <row r="31" spans="1:17" ht="22.15" customHeight="1">
      <c r="A31" s="222"/>
      <c r="B31" s="222"/>
      <c r="C31" s="222"/>
      <c r="D31" s="222"/>
      <c r="E31" s="222"/>
      <c r="F31" s="222"/>
      <c r="G31" s="223"/>
    </row>
    <row r="32" spans="1:17" ht="22.15" customHeight="1">
      <c r="A32" s="222"/>
      <c r="B32" s="222"/>
      <c r="C32" s="222"/>
      <c r="D32" s="222"/>
      <c r="E32" s="222"/>
      <c r="F32" s="222"/>
      <c r="G32" s="223"/>
    </row>
    <row r="33" spans="1:7" ht="22.15" customHeight="1">
      <c r="A33" s="222"/>
      <c r="B33" s="222"/>
      <c r="C33" s="222"/>
      <c r="D33" s="222"/>
      <c r="E33" s="222"/>
      <c r="F33" s="222"/>
      <c r="G33" s="223"/>
    </row>
    <row r="34" spans="1:7" ht="22.15" customHeight="1">
      <c r="A34" s="222"/>
      <c r="B34" s="222"/>
      <c r="C34" s="222"/>
      <c r="D34" s="222"/>
      <c r="E34" s="222"/>
      <c r="F34" s="222"/>
      <c r="G34" s="223"/>
    </row>
    <row r="35" spans="1:7" ht="22.15" customHeight="1">
      <c r="A35" s="222"/>
      <c r="B35" s="222"/>
      <c r="C35" s="222"/>
      <c r="D35" s="222"/>
      <c r="E35" s="222"/>
      <c r="F35" s="222"/>
      <c r="G35" s="223"/>
    </row>
    <row r="36" spans="1:7" ht="22.15" customHeight="1">
      <c r="A36" s="222"/>
      <c r="B36" s="222"/>
      <c r="C36" s="222"/>
      <c r="D36" s="222"/>
      <c r="E36" s="222"/>
      <c r="F36" s="222"/>
      <c r="G36" s="223"/>
    </row>
    <row r="37" spans="1:7" ht="25.15" customHeight="1">
      <c r="A37" s="221"/>
      <c r="B37" s="221"/>
      <c r="C37" s="221"/>
      <c r="D37" s="221"/>
      <c r="E37" s="221"/>
      <c r="F37" s="221"/>
      <c r="G37" s="221"/>
    </row>
    <row r="38" spans="1:7" ht="25.15" customHeight="1">
      <c r="A38" s="221"/>
      <c r="B38" s="221"/>
      <c r="C38" s="221"/>
      <c r="D38" s="221"/>
      <c r="E38" s="221"/>
      <c r="F38" s="221"/>
      <c r="G38" s="221"/>
    </row>
    <row r="39" spans="1:7" ht="25.15" customHeight="1">
      <c r="A39" s="221"/>
      <c r="B39" s="221"/>
      <c r="C39" s="221"/>
      <c r="D39" s="221"/>
      <c r="E39" s="221"/>
      <c r="F39" s="221"/>
      <c r="G39" s="221"/>
    </row>
    <row r="40" spans="1:7" ht="25.15" customHeight="1">
      <c r="A40" s="221"/>
      <c r="B40" s="221"/>
      <c r="C40" s="221"/>
      <c r="D40" s="221"/>
      <c r="E40" s="221"/>
      <c r="F40" s="221"/>
      <c r="G40" s="221"/>
    </row>
    <row r="41" spans="1:7" ht="25.15" customHeight="1">
      <c r="A41" s="221"/>
      <c r="B41" s="221"/>
      <c r="C41" s="221"/>
      <c r="D41" s="221"/>
      <c r="E41" s="221"/>
      <c r="F41" s="221"/>
      <c r="G41" s="221"/>
    </row>
    <row r="42" spans="1:7" ht="25.15" customHeight="1">
      <c r="A42" s="221"/>
      <c r="B42" s="221"/>
      <c r="C42" s="221"/>
      <c r="D42" s="221"/>
      <c r="E42" s="221"/>
      <c r="F42" s="221"/>
      <c r="G42" s="221"/>
    </row>
    <row r="43" spans="1:7" ht="25.15" customHeight="1">
      <c r="A43" s="221"/>
      <c r="B43" s="221"/>
      <c r="C43" s="221"/>
      <c r="D43" s="221"/>
      <c r="E43" s="221"/>
      <c r="F43" s="221"/>
      <c r="G43" s="221"/>
    </row>
    <row r="44" spans="1:7" ht="25.15" customHeight="1">
      <c r="A44" s="221"/>
      <c r="B44" s="221"/>
      <c r="C44" s="221"/>
      <c r="D44" s="221"/>
      <c r="E44" s="221"/>
      <c r="F44" s="221"/>
      <c r="G44" s="221"/>
    </row>
    <row r="45" spans="1:7" ht="25.15" customHeight="1">
      <c r="A45" s="221"/>
      <c r="B45" s="221"/>
      <c r="C45" s="221"/>
      <c r="D45" s="221"/>
      <c r="E45" s="221"/>
      <c r="F45" s="221"/>
      <c r="G45" s="221"/>
    </row>
    <row r="46" spans="1:7" ht="25.15" customHeight="1">
      <c r="A46" s="221"/>
      <c r="B46" s="221"/>
      <c r="C46" s="221"/>
      <c r="D46" s="221"/>
      <c r="E46" s="221"/>
      <c r="F46" s="221"/>
      <c r="G46" s="221"/>
    </row>
    <row r="47" spans="1:7" ht="25.15" customHeight="1">
      <c r="A47" s="221"/>
      <c r="B47" s="221"/>
      <c r="C47" s="221"/>
      <c r="D47" s="221"/>
      <c r="E47" s="221"/>
      <c r="F47" s="221"/>
      <c r="G47" s="221"/>
    </row>
    <row r="48" spans="1:7" ht="25.15" customHeight="1">
      <c r="A48" s="221"/>
      <c r="B48" s="221"/>
      <c r="C48" s="221"/>
      <c r="D48" s="221"/>
      <c r="E48" s="221"/>
      <c r="F48" s="221"/>
      <c r="G48" s="221"/>
    </row>
    <row r="49" spans="1:7" ht="25.15" customHeight="1">
      <c r="A49" s="221"/>
      <c r="B49" s="221"/>
      <c r="C49" s="221"/>
      <c r="D49" s="221"/>
      <c r="E49" s="221"/>
      <c r="F49" s="221"/>
      <c r="G49" s="221"/>
    </row>
    <row r="50" spans="1:7" ht="25.15" customHeight="1">
      <c r="A50" s="221"/>
      <c r="B50" s="221"/>
      <c r="C50" s="221"/>
      <c r="D50" s="221"/>
      <c r="E50" s="221"/>
      <c r="F50" s="221"/>
      <c r="G50" s="221"/>
    </row>
    <row r="51" spans="1:7" ht="25.15" customHeight="1">
      <c r="A51" s="221"/>
      <c r="B51" s="221"/>
      <c r="C51" s="221"/>
      <c r="D51" s="221"/>
      <c r="E51" s="221"/>
      <c r="F51" s="221"/>
      <c r="G51" s="221"/>
    </row>
    <row r="52" spans="1:7" ht="25.15" customHeight="1">
      <c r="A52" s="221"/>
      <c r="B52" s="221"/>
      <c r="C52" s="221"/>
      <c r="D52" s="221"/>
      <c r="E52" s="221"/>
      <c r="F52" s="221"/>
      <c r="G52" s="221"/>
    </row>
    <row r="53" spans="1:7" ht="25.15" customHeight="1">
      <c r="A53" s="221"/>
      <c r="B53" s="221"/>
      <c r="C53" s="221"/>
      <c r="D53" s="221"/>
      <c r="E53" s="221"/>
      <c r="F53" s="221"/>
      <c r="G53" s="221"/>
    </row>
    <row r="54" spans="1:7" ht="25.15" customHeight="1">
      <c r="A54" s="221"/>
      <c r="B54" s="221"/>
      <c r="C54" s="221"/>
      <c r="D54" s="221"/>
      <c r="E54" s="221"/>
      <c r="F54" s="221"/>
      <c r="G54" s="221"/>
    </row>
    <row r="55" spans="1:7" ht="25.15" customHeight="1">
      <c r="A55" s="221"/>
      <c r="B55" s="221"/>
      <c r="C55" s="221"/>
      <c r="D55" s="221"/>
      <c r="E55" s="221"/>
      <c r="F55" s="221"/>
      <c r="G55" s="221"/>
    </row>
    <row r="56" spans="1:7" ht="25.15" customHeight="1">
      <c r="A56" s="221"/>
      <c r="B56" s="221"/>
      <c r="C56" s="221"/>
      <c r="D56" s="221"/>
      <c r="E56" s="221"/>
      <c r="F56" s="221"/>
      <c r="G56" s="221"/>
    </row>
    <row r="57" spans="1:7" ht="25.15" customHeight="1">
      <c r="A57" s="221"/>
      <c r="B57" s="221"/>
      <c r="C57" s="221"/>
      <c r="D57" s="221"/>
      <c r="E57" s="221"/>
      <c r="F57" s="221"/>
      <c r="G57" s="221"/>
    </row>
    <row r="58" spans="1:7" ht="25.15" customHeight="1">
      <c r="A58" s="221"/>
      <c r="B58" s="221"/>
      <c r="C58" s="221"/>
      <c r="D58" s="221"/>
      <c r="E58" s="221"/>
      <c r="F58" s="221"/>
      <c r="G58" s="221"/>
    </row>
    <row r="59" spans="1:7" ht="25.15" customHeight="1">
      <c r="A59" s="221"/>
      <c r="B59" s="221"/>
      <c r="C59" s="221"/>
      <c r="D59" s="221"/>
      <c r="E59" s="221"/>
      <c r="F59" s="221"/>
      <c r="G59" s="221"/>
    </row>
    <row r="60" spans="1:7">
      <c r="A60" s="221"/>
      <c r="B60" s="221"/>
      <c r="C60" s="221"/>
      <c r="D60" s="221"/>
      <c r="E60" s="221"/>
      <c r="F60" s="221"/>
      <c r="G60" s="221"/>
    </row>
    <row r="61" spans="1:7">
      <c r="A61" s="221"/>
      <c r="B61" s="221"/>
      <c r="C61" s="221"/>
      <c r="D61" s="221"/>
      <c r="E61" s="221"/>
      <c r="F61" s="221"/>
      <c r="G61" s="221"/>
    </row>
    <row r="62" spans="1:7">
      <c r="A62" s="221"/>
      <c r="B62" s="221"/>
      <c r="C62" s="221"/>
      <c r="D62" s="221"/>
      <c r="E62" s="221"/>
      <c r="F62" s="221"/>
      <c r="G62" s="221"/>
    </row>
    <row r="63" spans="1:7">
      <c r="A63" s="221"/>
      <c r="B63" s="221"/>
      <c r="C63" s="221"/>
      <c r="D63" s="221"/>
      <c r="E63" s="221"/>
      <c r="F63" s="221"/>
      <c r="G63" s="221"/>
    </row>
    <row r="64" spans="1:7">
      <c r="A64" s="221"/>
      <c r="B64" s="221"/>
      <c r="C64" s="221"/>
      <c r="D64" s="221"/>
      <c r="E64" s="221"/>
      <c r="F64" s="221"/>
      <c r="G64" s="221"/>
    </row>
    <row r="65" spans="1:7">
      <c r="A65" s="221"/>
      <c r="B65" s="221"/>
      <c r="C65" s="221"/>
      <c r="D65" s="221"/>
      <c r="E65" s="221"/>
      <c r="F65" s="221"/>
      <c r="G65" s="221"/>
    </row>
    <row r="66" spans="1:7">
      <c r="A66" s="221"/>
      <c r="B66" s="221"/>
      <c r="C66" s="221"/>
      <c r="D66" s="221"/>
      <c r="E66" s="221"/>
      <c r="F66" s="221"/>
      <c r="G66" s="221"/>
    </row>
    <row r="67" spans="1:7">
      <c r="A67" s="221"/>
      <c r="B67" s="221"/>
      <c r="C67" s="221"/>
      <c r="D67" s="221"/>
      <c r="E67" s="221"/>
      <c r="F67" s="221"/>
      <c r="G67" s="221"/>
    </row>
    <row r="68" spans="1:7">
      <c r="A68" s="221"/>
      <c r="B68" s="221"/>
      <c r="C68" s="221"/>
      <c r="D68" s="221"/>
      <c r="E68" s="221"/>
      <c r="F68" s="221"/>
      <c r="G68" s="221"/>
    </row>
    <row r="69" spans="1:7">
      <c r="A69" s="221"/>
      <c r="B69" s="221"/>
      <c r="C69" s="221"/>
      <c r="D69" s="221"/>
      <c r="E69" s="221"/>
      <c r="F69" s="221"/>
      <c r="G69" s="221"/>
    </row>
    <row r="70" spans="1:7">
      <c r="A70" s="221"/>
      <c r="B70" s="221"/>
      <c r="C70" s="221"/>
      <c r="D70" s="221"/>
      <c r="E70" s="221"/>
      <c r="F70" s="221"/>
      <c r="G70" s="221"/>
    </row>
    <row r="71" spans="1:7">
      <c r="A71" s="221"/>
      <c r="B71" s="221"/>
      <c r="C71" s="221"/>
      <c r="D71" s="221"/>
      <c r="E71" s="221"/>
      <c r="F71" s="221"/>
      <c r="G71" s="221"/>
    </row>
    <row r="72" spans="1:7">
      <c r="A72" s="221"/>
      <c r="B72" s="221"/>
      <c r="C72" s="221"/>
      <c r="D72" s="221"/>
      <c r="E72" s="221"/>
      <c r="F72" s="221"/>
      <c r="G72" s="221"/>
    </row>
    <row r="73" spans="1:7">
      <c r="A73" s="221"/>
      <c r="B73" s="221"/>
      <c r="C73" s="221"/>
      <c r="D73" s="221"/>
      <c r="E73" s="221"/>
      <c r="F73" s="221"/>
      <c r="G73" s="221"/>
    </row>
    <row r="74" spans="1:7">
      <c r="A74" s="221"/>
      <c r="B74" s="221"/>
      <c r="C74" s="221"/>
      <c r="D74" s="221"/>
      <c r="E74" s="221"/>
      <c r="F74" s="221"/>
      <c r="G74" s="221"/>
    </row>
    <row r="75" spans="1:7">
      <c r="A75" s="221"/>
      <c r="B75" s="221"/>
      <c r="C75" s="221"/>
      <c r="D75" s="221"/>
      <c r="E75" s="221"/>
      <c r="F75" s="221"/>
      <c r="G75" s="221"/>
    </row>
    <row r="76" spans="1:7">
      <c r="A76" s="221"/>
      <c r="B76" s="221"/>
      <c r="C76" s="221"/>
      <c r="D76" s="221"/>
      <c r="E76" s="221"/>
      <c r="F76" s="221"/>
      <c r="G76" s="221"/>
    </row>
    <row r="77" spans="1:7">
      <c r="A77" s="221"/>
      <c r="B77" s="221"/>
      <c r="C77" s="221"/>
      <c r="D77" s="221"/>
      <c r="E77" s="221"/>
      <c r="F77" s="221"/>
      <c r="G77" s="221"/>
    </row>
  </sheetData>
  <sheetProtection algorithmName="SHA-512" hashValue="7hZ+vBqYq1mPTQJWmpxzRcUHjDyVs64TY/jnTSTTNBOkvf02cNP9xKpI1IwRWrpeMWF/9Z2Eu3tzC/y19VbJKw==" saltValue="S5h+Oivoj8zESm9i8gl+bg==" spinCount="100000" sheet="1" formatColumns="0" formatRows="0"/>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30">
    <mergeCell ref="O13:Q13"/>
    <mergeCell ref="A3:G3"/>
    <mergeCell ref="F13:G13"/>
    <mergeCell ref="B8:C8"/>
    <mergeCell ref="B10:C10"/>
    <mergeCell ref="A4:G4"/>
    <mergeCell ref="B11:C11"/>
    <mergeCell ref="B9:C9"/>
    <mergeCell ref="B13:C13"/>
    <mergeCell ref="K13:M13"/>
    <mergeCell ref="A21:A22"/>
    <mergeCell ref="B18:C18"/>
    <mergeCell ref="F17:G17"/>
    <mergeCell ref="F14:G14"/>
    <mergeCell ref="B15:C15"/>
    <mergeCell ref="B14:C14"/>
    <mergeCell ref="F21:G21"/>
    <mergeCell ref="B24:G24"/>
    <mergeCell ref="F22:G22"/>
    <mergeCell ref="B22:C22"/>
    <mergeCell ref="B21:C21"/>
    <mergeCell ref="F15:G15"/>
    <mergeCell ref="F18:G18"/>
    <mergeCell ref="B17:C17"/>
    <mergeCell ref="B16:C16"/>
    <mergeCell ref="F16:G16"/>
    <mergeCell ref="B19:C19"/>
    <mergeCell ref="F19:G19"/>
    <mergeCell ref="B20:C20"/>
    <mergeCell ref="F20:G20"/>
  </mergeCells>
  <phoneticPr fontId="1" type="noConversion"/>
  <conditionalFormatting sqref="E15:E16">
    <cfRule type="cellIs" dxfId="21" priority="11" stopIfTrue="1" operator="equal">
      <formula>"a"</formula>
    </cfRule>
  </conditionalFormatting>
  <conditionalFormatting sqref="E15:E16">
    <cfRule type="expression" dxfId="20" priority="10" stopIfTrue="1">
      <formula>D15&gt;0</formula>
    </cfRule>
  </conditionalFormatting>
  <conditionalFormatting sqref="E15:E16">
    <cfRule type="expression" dxfId="19" priority="12" stopIfTrue="1">
      <formula>B15&gt;0</formula>
    </cfRule>
  </conditionalFormatting>
  <conditionalFormatting sqref="E18">
    <cfRule type="cellIs" dxfId="18" priority="8" stopIfTrue="1" operator="equal">
      <formula>"a"</formula>
    </cfRule>
  </conditionalFormatting>
  <conditionalFormatting sqref="E18">
    <cfRule type="expression" dxfId="17" priority="7" stopIfTrue="1">
      <formula>D18&gt;0</formula>
    </cfRule>
  </conditionalFormatting>
  <conditionalFormatting sqref="E18">
    <cfRule type="expression" dxfId="16" priority="9" stopIfTrue="1">
      <formula>B18&gt;0</formula>
    </cfRule>
  </conditionalFormatting>
  <conditionalFormatting sqref="E19">
    <cfRule type="cellIs" dxfId="15" priority="5" stopIfTrue="1" operator="equal">
      <formula>"a"</formula>
    </cfRule>
  </conditionalFormatting>
  <conditionalFormatting sqref="E19">
    <cfRule type="expression" dxfId="14" priority="4" stopIfTrue="1">
      <formula>D19&gt;0</formula>
    </cfRule>
  </conditionalFormatting>
  <conditionalFormatting sqref="E19">
    <cfRule type="expression" dxfId="13" priority="6" stopIfTrue="1">
      <formula>B19&gt;0</formula>
    </cfRule>
  </conditionalFormatting>
  <conditionalFormatting sqref="E20">
    <cfRule type="cellIs" dxfId="12" priority="2" stopIfTrue="1" operator="equal">
      <formula>"a"</formula>
    </cfRule>
  </conditionalFormatting>
  <conditionalFormatting sqref="E20">
    <cfRule type="expression" dxfId="11" priority="1" stopIfTrue="1">
      <formula>D20&gt;0</formula>
    </cfRule>
  </conditionalFormatting>
  <conditionalFormatting sqref="E20">
    <cfRule type="expression" dxfId="10" priority="3" stopIfTrue="1">
      <formula>B20&gt;0</formula>
    </cfRule>
  </conditionalFormatting>
  <dataValidations xWindow="1207" yWindow="467" count="3">
    <dataValidation allowBlank="1" showInputMessage="1" showErrorMessage="1" prompt="You may write remarks regarding Sales Tax here." sqref="G18:G19" xr:uid="{00000000-0002-0000-0C00-000000000000}"/>
    <dataValidation allowBlank="1" showErrorMessage="1" prompt="_x000a_" sqref="F15:F16 F18:F20" xr:uid="{00000000-0002-0000-0C00-000001000000}"/>
    <dataValidation type="list" operator="greaterThan" allowBlank="1" showInputMessage="1" showErrorMessage="1" sqref="E15:E16 E18:E20" xr:uid="{A02F1981-81C9-435F-B97F-5F726AF2AA3E}">
      <formula1>"0%,5%,12%,18%,28%"</formula1>
    </dataValidation>
  </dataValidations>
  <printOptions horizontalCentered="1"/>
  <pageMargins left="0.31" right="0.25" top="0.52" bottom="0.67" header="0.23" footer="0.24"/>
  <pageSetup paperSize="9" scale="71" fitToHeight="0" orientation="portrait" r:id="rId30"/>
  <headerFooter alignWithMargins="0">
    <oddFooter>&amp;R&amp;"Book Antiqua,Bold"&amp;10Schedule-5/ Page &amp;P of &amp;N</oddFooter>
  </headerFooter>
  <ignoredErrors>
    <ignoredError sqref="F17:G17 G18" unlockedFormula="1"/>
    <ignoredError sqref="A14 A17"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7"/>
  <sheetViews>
    <sheetView view="pageBreakPreview" zoomScaleNormal="90" zoomScaleSheetLayoutView="100" workbookViewId="0">
      <selection activeCell="G10" sqref="G10"/>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6" customWidth="1"/>
    <col min="9" max="9" width="12.25" style="156" customWidth="1"/>
    <col min="10" max="10" width="12.625" style="156" customWidth="1"/>
    <col min="11" max="11" width="15" style="156" customWidth="1"/>
    <col min="12" max="13" width="10" style="156" customWidth="1"/>
    <col min="14" max="14" width="18.625" style="156" customWidth="1"/>
    <col min="15" max="15" width="16" style="156" customWidth="1"/>
    <col min="16" max="17" width="10" style="156" customWidth="1"/>
    <col min="18" max="18" width="10" style="38" customWidth="1"/>
    <col min="19" max="24" width="10" style="156" customWidth="1"/>
    <col min="25" max="16384" width="10" style="38"/>
  </cols>
  <sheetData>
    <row r="1" spans="1:15" ht="18" customHeight="1">
      <c r="A1" s="58" t="str">
        <f>Cover!B3</f>
        <v xml:space="preserve">CC/NT/W-SOLAR/DOM/T00/25/02256 </v>
      </c>
      <c r="B1" s="59"/>
      <c r="C1" s="60"/>
      <c r="D1" s="60"/>
      <c r="E1" s="8" t="s">
        <v>562</v>
      </c>
    </row>
    <row r="2" spans="1:15" ht="8.1" customHeight="1">
      <c r="A2" s="4"/>
      <c r="B2" s="13"/>
      <c r="C2" s="6"/>
      <c r="D2" s="6"/>
      <c r="E2" s="1"/>
      <c r="F2" s="191"/>
    </row>
    <row r="3" spans="1:15" ht="66" customHeight="1">
      <c r="A3" s="1349" t="str">
        <f>Cover!$B$2</f>
        <v>Bulk Contract for Supply &amp; Installation of Rooftop Solar projects on POWERGRID Buildings in Western Region (WR) under PM Surya Ghar (PMSGY) Scheme</v>
      </c>
      <c r="B3" s="1349"/>
      <c r="C3" s="1349"/>
      <c r="D3" s="1349"/>
      <c r="E3" s="1349"/>
    </row>
    <row r="4" spans="1:15" ht="22.15" customHeight="1">
      <c r="A4" s="1343" t="s">
        <v>593</v>
      </c>
      <c r="B4" s="1343"/>
      <c r="C4" s="1343"/>
      <c r="D4" s="1343"/>
      <c r="E4" s="1343"/>
    </row>
    <row r="5" spans="1:15" ht="12" customHeight="1">
      <c r="A5" s="44"/>
      <c r="B5" s="39"/>
      <c r="C5" s="39"/>
      <c r="D5" s="39"/>
      <c r="E5" s="39"/>
    </row>
    <row r="6" spans="1:15" ht="18" customHeight="1">
      <c r="A6" s="31" t="str">
        <f>'Sch-1'!A6</f>
        <v>Bidder’s Name and Address (Sole Bidder) :</v>
      </c>
      <c r="D6" s="63" t="s">
        <v>84</v>
      </c>
    </row>
    <row r="7" spans="1:15" ht="18" customHeight="1">
      <c r="A7" s="177" t="str">
        <f>'Sch-1'!A7</f>
        <v/>
      </c>
      <c r="D7" s="64" t="str">
        <f>'Sch-1'!L7</f>
        <v>Contracts Services, 2nd Floor</v>
      </c>
    </row>
    <row r="8" spans="1:15" ht="18" customHeight="1">
      <c r="A8" s="42" t="s">
        <v>564</v>
      </c>
      <c r="B8" s="1350" t="str">
        <f>'Sch-1'!C8</f>
        <v/>
      </c>
      <c r="C8" s="1350"/>
      <c r="D8" s="64" t="str">
        <f>'Sch-1'!L8</f>
        <v>POWERGRID Energy Services Ltd</v>
      </c>
    </row>
    <row r="9" spans="1:15" ht="18" customHeight="1">
      <c r="A9" s="42" t="s">
        <v>565</v>
      </c>
      <c r="B9" s="1350" t="str">
        <f>'Sch-1'!C9</f>
        <v/>
      </c>
      <c r="C9" s="1350"/>
      <c r="D9" s="64" t="str">
        <f>'Sch-1'!L9</f>
        <v>Plot no. 42, Sector-44</v>
      </c>
    </row>
    <row r="10" spans="1:15" ht="18" customHeight="1">
      <c r="A10" s="43"/>
      <c r="B10" s="1350"/>
      <c r="C10" s="1350"/>
      <c r="D10" s="64" t="str">
        <f>'Sch-1'!L10</f>
        <v>Gurugram (Haryana) -122003</v>
      </c>
    </row>
    <row r="11" spans="1:15" ht="18" customHeight="1">
      <c r="A11" s="43"/>
      <c r="B11" s="1350"/>
      <c r="C11" s="1350"/>
      <c r="D11" s="64">
        <f>'Sch-1'!L11</f>
        <v>0</v>
      </c>
    </row>
    <row r="12" spans="1:15" ht="8.1" customHeight="1"/>
    <row r="13" spans="1:15" ht="22.15" customHeight="1">
      <c r="A13" s="75" t="s">
        <v>566</v>
      </c>
      <c r="B13" s="1344" t="s">
        <v>567</v>
      </c>
      <c r="C13" s="1345"/>
      <c r="D13" s="1340" t="s">
        <v>594</v>
      </c>
      <c r="E13" s="1341"/>
      <c r="I13" s="1338"/>
      <c r="J13" s="1338"/>
      <c r="K13" s="1338"/>
      <c r="M13" s="1338"/>
      <c r="N13" s="1338"/>
      <c r="O13" s="1338"/>
    </row>
    <row r="14" spans="1:15" ht="18" customHeight="1">
      <c r="A14" s="1139" t="s">
        <v>573</v>
      </c>
      <c r="B14" s="1335" t="s">
        <v>574</v>
      </c>
      <c r="C14" s="1335"/>
      <c r="D14" s="1152">
        <f>D15+D16</f>
        <v>0</v>
      </c>
      <c r="E14" s="719"/>
      <c r="I14" s="268"/>
      <c r="K14" s="268"/>
      <c r="M14" s="268"/>
      <c r="O14" s="268"/>
    </row>
    <row r="15" spans="1:15" ht="75.75" customHeight="1">
      <c r="A15" s="1140" t="s">
        <v>576</v>
      </c>
      <c r="B15" s="1326" t="s">
        <v>595</v>
      </c>
      <c r="C15" s="1346"/>
      <c r="D15" s="1347">
        <f>'Sch-6 After Discount'!D14*0.7*IF('Sch-5'!E15="",'Sch-5'!D15,'Sch-5'!E15)</f>
        <v>0</v>
      </c>
      <c r="E15" s="1348"/>
    </row>
    <row r="16" spans="1:15" ht="75.75" customHeight="1">
      <c r="A16" s="1140" t="s">
        <v>578</v>
      </c>
      <c r="B16" s="1326" t="s">
        <v>596</v>
      </c>
      <c r="C16" s="1346"/>
      <c r="D16" s="1347">
        <f>'Sch-6 After Discount'!D14*0.3*IF('Sch-5'!E16="",'Sch-5'!D16,'Sch-5'!E16)</f>
        <v>0</v>
      </c>
      <c r="E16" s="1348"/>
    </row>
    <row r="17" spans="1:15" ht="18" customHeight="1">
      <c r="A17" s="1139" t="s">
        <v>580</v>
      </c>
      <c r="B17" s="1335" t="s">
        <v>581</v>
      </c>
      <c r="C17" s="1335"/>
      <c r="D17" s="1153">
        <f>D18+D19+D20</f>
        <v>0</v>
      </c>
      <c r="E17" s="718"/>
      <c r="I17" s="268"/>
      <c r="K17" s="269"/>
      <c r="M17" s="268"/>
      <c r="O17" s="269"/>
    </row>
    <row r="18" spans="1:15" ht="72.75" customHeight="1">
      <c r="A18" s="1140" t="s">
        <v>583</v>
      </c>
      <c r="B18" s="1326" t="s">
        <v>597</v>
      </c>
      <c r="C18" s="1346"/>
      <c r="D18" s="1347">
        <f>'Sch-6 After Discount'!D18 * 0.7 * IF('Sch-5'!E18="",'Sch-5'!D18,'Sch-5'!E18)</f>
        <v>0</v>
      </c>
      <c r="E18" s="1348"/>
      <c r="I18" s="270"/>
      <c r="M18" s="270"/>
    </row>
    <row r="19" spans="1:15" ht="72.75" customHeight="1">
      <c r="A19" s="1140" t="s">
        <v>585</v>
      </c>
      <c r="B19" s="1326" t="s">
        <v>598</v>
      </c>
      <c r="C19" s="1346"/>
      <c r="D19" s="1347">
        <f>'Sch-6 After Discount'!D18 * 0.3 * IF('Sch-5'!E19="",'Sch-5'!D19,'Sch-5'!E19)</f>
        <v>0</v>
      </c>
      <c r="E19" s="1348"/>
      <c r="I19" s="270"/>
      <c r="M19" s="270"/>
    </row>
    <row r="20" spans="1:15" ht="72.75" customHeight="1">
      <c r="A20" s="1140" t="s">
        <v>587</v>
      </c>
      <c r="B20" s="1328" t="s">
        <v>599</v>
      </c>
      <c r="C20" s="1328"/>
      <c r="D20" s="1347">
        <f>'Sch-6 After Discount'!D20*IF('Sch-5'!E20="",'Sch-5'!D20,'Sch-5'!E20)</f>
        <v>0</v>
      </c>
      <c r="E20" s="1348"/>
      <c r="I20" s="270"/>
      <c r="M20" s="270"/>
    </row>
    <row r="21" spans="1:15" ht="18" customHeight="1">
      <c r="A21" s="1330"/>
      <c r="B21" s="1320" t="s">
        <v>589</v>
      </c>
      <c r="C21" s="1321"/>
      <c r="D21" s="716">
        <f>D14+D17</f>
        <v>0</v>
      </c>
      <c r="E21" s="717"/>
      <c r="K21" s="271"/>
      <c r="O21" s="271"/>
    </row>
    <row r="22" spans="1:15" ht="50.1" customHeight="1">
      <c r="A22" s="1331"/>
      <c r="B22" s="1318"/>
      <c r="C22" s="1319"/>
      <c r="D22" s="1316"/>
      <c r="E22" s="1317"/>
    </row>
    <row r="23" spans="1:15" ht="18" customHeight="1">
      <c r="B23" s="47"/>
      <c r="C23" s="47"/>
      <c r="D23" s="48"/>
      <c r="E23" s="48"/>
    </row>
    <row r="24" spans="1:15" ht="21.75" customHeight="1">
      <c r="A24" s="70"/>
      <c r="B24" s="1315"/>
      <c r="C24" s="1315"/>
      <c r="D24" s="1315"/>
      <c r="E24" s="1315"/>
    </row>
    <row r="25" spans="1:15" ht="18" customHeight="1">
      <c r="A25" s="49"/>
      <c r="B25" s="49"/>
      <c r="C25" s="49"/>
      <c r="D25" s="49"/>
      <c r="E25" s="49"/>
    </row>
    <row r="26" spans="1:15" ht="30" customHeight="1">
      <c r="A26" s="49"/>
      <c r="B26" s="49"/>
      <c r="C26" s="36"/>
      <c r="D26" s="49"/>
      <c r="E26" s="49"/>
    </row>
    <row r="27" spans="1:15" ht="30" customHeight="1">
      <c r="A27" s="35" t="s">
        <v>600</v>
      </c>
      <c r="B27" s="111" t="e">
        <f>IF('Sch-1'!#REF!=0,"", 'Sch-1'!#REF!)</f>
        <v>#REF!</v>
      </c>
      <c r="C27" s="36" t="s">
        <v>335</v>
      </c>
      <c r="D27" s="105" t="str">
        <f>IF('Sch-1'!L228=0,"",'Sch-1'!L228)</f>
        <v/>
      </c>
      <c r="F27" s="272"/>
    </row>
    <row r="28" spans="1:15" ht="30" customHeight="1">
      <c r="A28" s="35" t="s">
        <v>601</v>
      </c>
      <c r="B28" s="104" t="e">
        <f>IF('Sch-1'!#REF!=0,"", 'Sch-1'!#REF!)</f>
        <v>#REF!</v>
      </c>
      <c r="C28" s="36" t="s">
        <v>337</v>
      </c>
      <c r="D28" s="105" t="str">
        <f>IF('Sch-1'!L229=0,"",'Sch-1'!L229)</f>
        <v/>
      </c>
      <c r="F28" s="272"/>
    </row>
    <row r="29" spans="1:15" ht="30" customHeight="1">
      <c r="A29" s="198"/>
      <c r="B29" s="197"/>
      <c r="C29" s="36"/>
      <c r="D29" s="156"/>
      <c r="E29" s="156"/>
      <c r="F29" s="272"/>
    </row>
    <row r="30" spans="1:15" ht="33" customHeight="1">
      <c r="A30" s="198"/>
      <c r="B30" s="197"/>
      <c r="C30" s="191"/>
      <c r="D30" s="206"/>
      <c r="E30" s="221"/>
      <c r="F30" s="272"/>
    </row>
    <row r="31" spans="1:15" ht="22.15" customHeight="1">
      <c r="A31" s="222"/>
      <c r="B31" s="222"/>
      <c r="C31" s="222"/>
      <c r="D31" s="222"/>
      <c r="E31" s="223"/>
    </row>
    <row r="32" spans="1:15" ht="22.15" customHeight="1">
      <c r="A32" s="222"/>
      <c r="B32" s="222"/>
      <c r="C32" s="222"/>
      <c r="D32" s="222"/>
      <c r="E32" s="223"/>
    </row>
    <row r="33" spans="1:5" ht="22.15" customHeight="1">
      <c r="A33" s="222"/>
      <c r="B33" s="222"/>
      <c r="C33" s="222"/>
      <c r="D33" s="222"/>
      <c r="E33" s="223"/>
    </row>
    <row r="34" spans="1:5" ht="22.15" customHeight="1">
      <c r="A34" s="222"/>
      <c r="B34" s="222"/>
      <c r="C34" s="222"/>
      <c r="D34" s="222"/>
      <c r="E34" s="223"/>
    </row>
    <row r="35" spans="1:5" ht="22.15" customHeight="1">
      <c r="A35" s="222"/>
      <c r="B35" s="222"/>
      <c r="C35" s="222"/>
      <c r="D35" s="222"/>
      <c r="E35" s="223"/>
    </row>
    <row r="36" spans="1:5" ht="22.15" customHeight="1">
      <c r="A36" s="222"/>
      <c r="B36" s="222"/>
      <c r="C36" s="222"/>
      <c r="D36" s="222"/>
      <c r="E36" s="223"/>
    </row>
    <row r="37" spans="1:5" ht="25.15" customHeight="1">
      <c r="A37" s="221"/>
      <c r="B37" s="221"/>
      <c r="C37" s="221"/>
      <c r="D37" s="221"/>
      <c r="E37" s="221"/>
    </row>
    <row r="38" spans="1:5" ht="25.15" customHeight="1">
      <c r="A38" s="221"/>
      <c r="B38" s="221"/>
      <c r="C38" s="221"/>
      <c r="D38" s="221"/>
      <c r="E38" s="221"/>
    </row>
    <row r="39" spans="1:5" ht="25.15" customHeight="1">
      <c r="A39" s="221"/>
      <c r="B39" s="221"/>
      <c r="C39" s="221"/>
      <c r="D39" s="221"/>
      <c r="E39" s="221"/>
    </row>
    <row r="40" spans="1:5" ht="25.15" customHeight="1">
      <c r="A40" s="221"/>
      <c r="B40" s="221"/>
      <c r="C40" s="221"/>
      <c r="D40" s="221"/>
      <c r="E40" s="221"/>
    </row>
    <row r="41" spans="1:5" ht="25.15" customHeight="1">
      <c r="A41" s="221"/>
      <c r="B41" s="221"/>
      <c r="C41" s="221"/>
      <c r="D41" s="221"/>
      <c r="E41" s="221"/>
    </row>
    <row r="42" spans="1:5" ht="25.15" customHeight="1">
      <c r="A42" s="221"/>
      <c r="B42" s="221"/>
      <c r="C42" s="221"/>
      <c r="D42" s="221"/>
      <c r="E42" s="221"/>
    </row>
    <row r="43" spans="1:5" ht="25.15" customHeight="1">
      <c r="A43" s="221"/>
      <c r="B43" s="221"/>
      <c r="C43" s="221"/>
      <c r="D43" s="221"/>
      <c r="E43" s="221"/>
    </row>
    <row r="44" spans="1:5" ht="25.15" customHeight="1">
      <c r="A44" s="221"/>
      <c r="B44" s="221"/>
      <c r="C44" s="221"/>
      <c r="D44" s="221"/>
      <c r="E44" s="221"/>
    </row>
    <row r="45" spans="1:5" ht="25.15" customHeight="1">
      <c r="A45" s="221"/>
      <c r="B45" s="221"/>
      <c r="C45" s="221"/>
      <c r="D45" s="221"/>
      <c r="E45" s="221"/>
    </row>
    <row r="46" spans="1:5" ht="25.15" customHeight="1">
      <c r="A46" s="221"/>
      <c r="B46" s="221"/>
      <c r="C46" s="221"/>
      <c r="D46" s="221"/>
      <c r="E46" s="221"/>
    </row>
    <row r="47" spans="1:5" ht="25.15" customHeight="1">
      <c r="A47" s="221"/>
      <c r="B47" s="221"/>
      <c r="C47" s="221"/>
      <c r="D47" s="221"/>
      <c r="E47" s="221"/>
    </row>
    <row r="48" spans="1:5" ht="25.15" customHeight="1">
      <c r="A48" s="221"/>
      <c r="B48" s="221"/>
      <c r="C48" s="221"/>
      <c r="D48" s="221"/>
      <c r="E48" s="221"/>
    </row>
    <row r="49" spans="1:5" ht="25.15" customHeight="1">
      <c r="A49" s="221"/>
      <c r="B49" s="221"/>
      <c r="C49" s="221"/>
      <c r="D49" s="221"/>
      <c r="E49" s="221"/>
    </row>
    <row r="50" spans="1:5" ht="25.15" customHeight="1">
      <c r="A50" s="221"/>
      <c r="B50" s="221"/>
      <c r="C50" s="221"/>
      <c r="D50" s="221"/>
      <c r="E50" s="221"/>
    </row>
    <row r="51" spans="1:5" ht="25.15" customHeight="1">
      <c r="A51" s="221"/>
      <c r="B51" s="221"/>
      <c r="C51" s="221"/>
      <c r="D51" s="221"/>
      <c r="E51" s="221"/>
    </row>
    <row r="52" spans="1:5" ht="25.15" customHeight="1">
      <c r="A52" s="221"/>
      <c r="B52" s="221"/>
      <c r="C52" s="221"/>
      <c r="D52" s="221"/>
      <c r="E52" s="221"/>
    </row>
    <row r="53" spans="1:5" ht="25.15" customHeight="1">
      <c r="A53" s="221"/>
      <c r="B53" s="221"/>
      <c r="C53" s="221"/>
      <c r="D53" s="221"/>
      <c r="E53" s="221"/>
    </row>
    <row r="54" spans="1:5" ht="25.15" customHeight="1">
      <c r="A54" s="221"/>
      <c r="B54" s="221"/>
      <c r="C54" s="221"/>
      <c r="D54" s="221"/>
      <c r="E54" s="221"/>
    </row>
    <row r="55" spans="1:5" ht="25.15" customHeight="1">
      <c r="A55" s="221"/>
      <c r="B55" s="221"/>
      <c r="C55" s="221"/>
      <c r="D55" s="221"/>
      <c r="E55" s="221"/>
    </row>
    <row r="56" spans="1:5" ht="25.15" customHeight="1">
      <c r="A56" s="221"/>
      <c r="B56" s="221"/>
      <c r="C56" s="221"/>
      <c r="D56" s="221"/>
      <c r="E56" s="221"/>
    </row>
    <row r="57" spans="1:5" ht="25.15" customHeight="1">
      <c r="A57" s="221"/>
      <c r="B57" s="221"/>
      <c r="C57" s="221"/>
      <c r="D57" s="221"/>
      <c r="E57" s="221"/>
    </row>
    <row r="58" spans="1:5" ht="25.15" customHeight="1">
      <c r="A58" s="221"/>
      <c r="B58" s="221"/>
      <c r="C58" s="221"/>
      <c r="D58" s="221"/>
      <c r="E58" s="221"/>
    </row>
    <row r="59" spans="1:5" ht="25.15" customHeight="1">
      <c r="A59" s="221"/>
      <c r="B59" s="221"/>
      <c r="C59" s="221"/>
      <c r="D59" s="221"/>
      <c r="E59" s="221"/>
    </row>
    <row r="60" spans="1:5">
      <c r="A60" s="221"/>
      <c r="B60" s="221"/>
      <c r="C60" s="221"/>
      <c r="D60" s="221"/>
      <c r="E60" s="221"/>
    </row>
    <row r="61" spans="1:5">
      <c r="A61" s="221"/>
      <c r="B61" s="221"/>
      <c r="C61" s="221"/>
      <c r="D61" s="221"/>
      <c r="E61" s="221"/>
    </row>
    <row r="62" spans="1:5">
      <c r="A62" s="221"/>
      <c r="B62" s="221"/>
      <c r="C62" s="221"/>
      <c r="D62" s="221"/>
      <c r="E62" s="221"/>
    </row>
    <row r="63" spans="1:5">
      <c r="A63" s="221"/>
      <c r="B63" s="221"/>
      <c r="C63" s="221"/>
      <c r="D63" s="221"/>
      <c r="E63" s="221"/>
    </row>
    <row r="64" spans="1:5">
      <c r="A64" s="221"/>
      <c r="B64" s="221"/>
      <c r="C64" s="221"/>
      <c r="D64" s="221"/>
      <c r="E64" s="221"/>
    </row>
    <row r="65" spans="1:5">
      <c r="A65" s="221"/>
      <c r="B65" s="221"/>
      <c r="C65" s="221"/>
      <c r="D65" s="221"/>
      <c r="E65" s="221"/>
    </row>
    <row r="66" spans="1:5">
      <c r="A66" s="221"/>
      <c r="B66" s="221"/>
      <c r="C66" s="221"/>
      <c r="D66" s="221"/>
      <c r="E66" s="221"/>
    </row>
    <row r="67" spans="1:5">
      <c r="A67" s="221"/>
      <c r="B67" s="221"/>
      <c r="C67" s="221"/>
      <c r="D67" s="221"/>
      <c r="E67" s="221"/>
    </row>
    <row r="68" spans="1:5">
      <c r="A68" s="221"/>
      <c r="B68" s="221"/>
      <c r="C68" s="221"/>
      <c r="D68" s="221"/>
      <c r="E68" s="221"/>
    </row>
    <row r="69" spans="1:5">
      <c r="A69" s="221"/>
      <c r="B69" s="221"/>
      <c r="C69" s="221"/>
      <c r="D69" s="221"/>
      <c r="E69" s="221"/>
    </row>
    <row r="70" spans="1:5">
      <c r="A70" s="221"/>
      <c r="B70" s="221"/>
      <c r="C70" s="221"/>
      <c r="D70" s="221"/>
      <c r="E70" s="221"/>
    </row>
    <row r="71" spans="1:5">
      <c r="A71" s="221"/>
      <c r="B71" s="221"/>
      <c r="C71" s="221"/>
      <c r="D71" s="221"/>
      <c r="E71" s="221"/>
    </row>
    <row r="72" spans="1:5">
      <c r="A72" s="221"/>
      <c r="B72" s="221"/>
      <c r="C72" s="221"/>
      <c r="D72" s="221"/>
      <c r="E72" s="221"/>
    </row>
    <row r="73" spans="1:5">
      <c r="A73" s="221"/>
      <c r="B73" s="221"/>
      <c r="C73" s="221"/>
      <c r="D73" s="221"/>
      <c r="E73" s="221"/>
    </row>
    <row r="74" spans="1:5">
      <c r="A74" s="221"/>
      <c r="B74" s="221"/>
      <c r="C74" s="221"/>
      <c r="D74" s="221"/>
      <c r="E74" s="221"/>
    </row>
    <row r="75" spans="1:5">
      <c r="A75" s="221"/>
      <c r="B75" s="221"/>
      <c r="C75" s="221"/>
      <c r="D75" s="221"/>
      <c r="E75" s="221"/>
    </row>
    <row r="76" spans="1:5">
      <c r="A76" s="221"/>
      <c r="B76" s="221"/>
      <c r="C76" s="221"/>
      <c r="D76" s="221"/>
      <c r="E76" s="221"/>
    </row>
    <row r="77" spans="1:5">
      <c r="A77" s="221"/>
      <c r="B77" s="221"/>
      <c r="C77" s="221"/>
      <c r="D77" s="221"/>
      <c r="E77" s="221"/>
    </row>
  </sheetData>
  <sheetProtection algorithmName="SHA-512" hashValue="IN4SB1u1tMGmZ+5IzsRfn5jE3+OGlvnNQ5A+7fBOYSjZzSexnEXMt+6sVXXa8QFNfiji11slBHdq2J9r2Xijjw==" saltValue="W9J4U9CPPTzQFeu0QZIfBQ==" spinCount="100000" sheet="1" formatColumns="0" formatRows="0" selectLockedCells="1"/>
  <dataConsolidate/>
  <customSheetViews>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27">
    <mergeCell ref="B19:C19"/>
    <mergeCell ref="D19:E19"/>
    <mergeCell ref="B20:C20"/>
    <mergeCell ref="D20:E20"/>
    <mergeCell ref="A3:E3"/>
    <mergeCell ref="A4:E4"/>
    <mergeCell ref="B8:C8"/>
    <mergeCell ref="B9:C9"/>
    <mergeCell ref="B14:C14"/>
    <mergeCell ref="B10:C10"/>
    <mergeCell ref="B11:C11"/>
    <mergeCell ref="B24:E24"/>
    <mergeCell ref="A21:A22"/>
    <mergeCell ref="B21:C21"/>
    <mergeCell ref="B22:C22"/>
    <mergeCell ref="D22:E22"/>
    <mergeCell ref="M13:O13"/>
    <mergeCell ref="B13:C13"/>
    <mergeCell ref="B18:C18"/>
    <mergeCell ref="B17:C17"/>
    <mergeCell ref="B15:C15"/>
    <mergeCell ref="D13:E13"/>
    <mergeCell ref="I13:K13"/>
    <mergeCell ref="B16:C16"/>
    <mergeCell ref="D15:E15"/>
    <mergeCell ref="D16:E16"/>
    <mergeCell ref="D18:E18"/>
  </mergeCells>
  <phoneticPr fontId="28" type="noConversion"/>
  <dataValidations xWindow="962" yWindow="443" count="2">
    <dataValidation allowBlank="1" showInputMessage="1" showErrorMessage="1" prompt="You may write remarks regarding Sales Tax here." sqref="D18:D20" xr:uid="{00000000-0002-0000-0D00-000000000000}"/>
    <dataValidation allowBlank="1" showInputMessage="1" showErrorMessage="1" prompt="You may write remarks regarding Excise Duty here." sqref="D15:D16"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H5" sqref="H5"/>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0" t="str">
        <f>Cover!B3</f>
        <v xml:space="preserve">CC/NT/W-SOLAR/DOM/T00/25/02256 </v>
      </c>
      <c r="B1" s="81"/>
      <c r="C1" s="83"/>
      <c r="D1" s="84" t="s">
        <v>602</v>
      </c>
    </row>
    <row r="2" spans="1:6" ht="18" customHeight="1">
      <c r="A2" s="66"/>
      <c r="B2" s="87"/>
      <c r="C2" s="34"/>
      <c r="D2" s="34"/>
    </row>
    <row r="3" spans="1:6" ht="114.75" customHeight="1">
      <c r="A3" s="1349" t="str">
        <f>Cover!$B$2</f>
        <v>Bulk Contract for Supply &amp; Installation of Rooftop Solar projects on POWERGRID Buildings in Western Region (WR) under PM Surya Ghar (PMSGY) Scheme</v>
      </c>
      <c r="B3" s="1349"/>
      <c r="C3" s="1349"/>
      <c r="D3" s="1349"/>
      <c r="E3" s="51"/>
      <c r="F3" s="51"/>
    </row>
    <row r="4" spans="1:6" ht="22.15" customHeight="1">
      <c r="A4" s="1343" t="s">
        <v>603</v>
      </c>
      <c r="B4" s="1343"/>
      <c r="C4" s="1343"/>
      <c r="D4" s="1343"/>
    </row>
    <row r="5" spans="1:6" ht="18" customHeight="1">
      <c r="A5" s="40"/>
    </row>
    <row r="6" spans="1:6" ht="18" customHeight="1">
      <c r="A6" s="31" t="str">
        <f>'Sch-1'!A6</f>
        <v>Bidder’s Name and Address (Sole Bidder) :</v>
      </c>
      <c r="D6" s="63" t="s">
        <v>84</v>
      </c>
    </row>
    <row r="7" spans="1:6">
      <c r="A7" s="1356" t="str">
        <f>'Sch-1'!A7</f>
        <v/>
      </c>
      <c r="B7" s="1356"/>
      <c r="C7" s="1356"/>
      <c r="D7" s="64" t="str">
        <f>'Sch-1'!L7</f>
        <v>Contracts Services, 2nd Floor</v>
      </c>
    </row>
    <row r="8" spans="1:6" ht="18" customHeight="1">
      <c r="A8" s="42" t="s">
        <v>564</v>
      </c>
      <c r="B8" s="1342" t="str">
        <f>'Sch-1'!C8</f>
        <v/>
      </c>
      <c r="C8" s="1342"/>
      <c r="D8" s="64" t="str">
        <f>'Sch-1'!L8</f>
        <v>POWERGRID Energy Services Ltd</v>
      </c>
    </row>
    <row r="9" spans="1:6" ht="18" customHeight="1">
      <c r="A9" s="42" t="s">
        <v>565</v>
      </c>
      <c r="B9" s="1342" t="str">
        <f>'Sch-1'!C9</f>
        <v/>
      </c>
      <c r="C9" s="1342"/>
      <c r="D9" s="64" t="str">
        <f>'Sch-1'!L9</f>
        <v>Plot no. 42, Sector-44</v>
      </c>
    </row>
    <row r="10" spans="1:6" ht="18" customHeight="1">
      <c r="A10" s="43"/>
      <c r="B10" s="1342" t="str">
        <f>'Sch-1'!C10</f>
        <v/>
      </c>
      <c r="C10" s="1342"/>
      <c r="D10" s="64" t="str">
        <f>'Sch-1'!L10</f>
        <v>Gurugram (Haryana) -122003</v>
      </c>
    </row>
    <row r="11" spans="1:6" ht="18" customHeight="1">
      <c r="A11" s="43"/>
      <c r="B11" s="1342" t="str">
        <f>'Sch-1'!C11</f>
        <v/>
      </c>
      <c r="C11" s="1342"/>
      <c r="D11" s="64">
        <f>'Sch-1'!L11</f>
        <v>0</v>
      </c>
    </row>
    <row r="12" spans="1:6">
      <c r="A12" s="52"/>
      <c r="B12" s="52"/>
      <c r="C12" s="52"/>
      <c r="D12" s="63"/>
    </row>
    <row r="13" spans="1:6" ht="22.15" customHeight="1">
      <c r="A13" s="53" t="s">
        <v>566</v>
      </c>
      <c r="B13" s="1340" t="s">
        <v>361</v>
      </c>
      <c r="C13" s="1341"/>
      <c r="D13" s="54" t="s">
        <v>594</v>
      </c>
    </row>
    <row r="14" spans="1:6" ht="22.15" customHeight="1">
      <c r="A14" s="45" t="s">
        <v>573</v>
      </c>
      <c r="B14" s="1354" t="s">
        <v>604</v>
      </c>
      <c r="C14" s="1354"/>
      <c r="D14" s="68">
        <f>'Sch-1'!M221</f>
        <v>0</v>
      </c>
    </row>
    <row r="15" spans="1:6" ht="35.1" customHeight="1">
      <c r="A15" s="55"/>
      <c r="B15" s="1351" t="s">
        <v>605</v>
      </c>
      <c r="C15" s="1352"/>
      <c r="D15" s="46"/>
    </row>
    <row r="16" spans="1:6" ht="22.15" customHeight="1">
      <c r="A16" s="45" t="s">
        <v>580</v>
      </c>
      <c r="B16" s="1354" t="s">
        <v>606</v>
      </c>
      <c r="C16" s="1354"/>
      <c r="D16" s="68">
        <f>'Sch-2'!H223</f>
        <v>0</v>
      </c>
    </row>
    <row r="17" spans="1:6" ht="35.1" customHeight="1">
      <c r="A17" s="55"/>
      <c r="B17" s="1355" t="s">
        <v>607</v>
      </c>
      <c r="C17" s="1352"/>
      <c r="D17" s="46"/>
    </row>
    <row r="18" spans="1:6" ht="22.15" customHeight="1">
      <c r="A18" s="45" t="s">
        <v>608</v>
      </c>
      <c r="B18" s="1354" t="s">
        <v>609</v>
      </c>
      <c r="C18" s="1354"/>
      <c r="D18" s="68">
        <f>'Sch-3 '!M175</f>
        <v>0</v>
      </c>
    </row>
    <row r="19" spans="1:6" ht="23.25" customHeight="1">
      <c r="A19" s="55"/>
      <c r="B19" s="1351" t="s">
        <v>610</v>
      </c>
      <c r="C19" s="1352"/>
      <c r="D19" s="46"/>
    </row>
    <row r="20" spans="1:6" ht="22.15" customHeight="1">
      <c r="A20" s="45" t="s">
        <v>611</v>
      </c>
      <c r="B20" s="1354" t="s">
        <v>612</v>
      </c>
      <c r="C20" s="1354"/>
      <c r="D20" s="687">
        <f>'Sch-4'!P22</f>
        <v>0</v>
      </c>
    </row>
    <row r="21" spans="1:6" ht="30" customHeight="1">
      <c r="A21" s="55"/>
      <c r="B21" s="1351" t="s">
        <v>613</v>
      </c>
      <c r="C21" s="1352"/>
      <c r="D21" s="46"/>
    </row>
    <row r="22" spans="1:6" ht="22.15" hidden="1" customHeight="1">
      <c r="A22" s="45" t="s">
        <v>614</v>
      </c>
      <c r="B22" s="1354" t="s">
        <v>615</v>
      </c>
      <c r="C22" s="1354"/>
      <c r="D22" s="687">
        <f>'Sch-4b'!P30</f>
        <v>0</v>
      </c>
    </row>
    <row r="23" spans="1:6" ht="44.25" hidden="1" customHeight="1">
      <c r="A23" s="55"/>
      <c r="B23" s="1355" t="s">
        <v>555</v>
      </c>
      <c r="C23" s="1352"/>
      <c r="D23" s="46"/>
    </row>
    <row r="24" spans="1:6" ht="30" customHeight="1">
      <c r="A24" s="45">
        <v>5</v>
      </c>
      <c r="B24" s="1354" t="s">
        <v>616</v>
      </c>
      <c r="C24" s="1354"/>
      <c r="D24" s="68">
        <f>_xlfn.SINGLE('Sch-5'!F21)</f>
        <v>0</v>
      </c>
    </row>
    <row r="25" spans="1:6" ht="26.25" customHeight="1">
      <c r="A25" s="55"/>
      <c r="B25" s="1351" t="s">
        <v>617</v>
      </c>
      <c r="C25" s="1352"/>
      <c r="D25" s="596"/>
    </row>
    <row r="26" spans="1:6" ht="22.15" customHeight="1">
      <c r="A26" s="45" t="s">
        <v>618</v>
      </c>
      <c r="B26" s="1354" t="s">
        <v>619</v>
      </c>
      <c r="C26" s="1354"/>
      <c r="D26" s="253">
        <f>'Sch-7'!M20</f>
        <v>0</v>
      </c>
    </row>
    <row r="27" spans="1:6" ht="35.1" customHeight="1">
      <c r="A27" s="55"/>
      <c r="B27" s="1351" t="s">
        <v>620</v>
      </c>
      <c r="C27" s="1352"/>
      <c r="D27" s="46"/>
    </row>
    <row r="28" spans="1:6" ht="28.5" customHeight="1">
      <c r="A28" s="1331"/>
      <c r="B28" s="1353" t="s">
        <v>621</v>
      </c>
      <c r="C28" s="1353"/>
      <c r="D28" s="69">
        <f>SUM(D14,D16,D18,D20,D24)</f>
        <v>0</v>
      </c>
    </row>
    <row r="29" spans="1:6" ht="20.25" customHeight="1">
      <c r="A29" s="1331"/>
      <c r="B29" s="1353"/>
      <c r="C29" s="1353"/>
      <c r="D29" s="184"/>
    </row>
    <row r="30" spans="1:6">
      <c r="A30" s="76"/>
      <c r="B30" s="77"/>
      <c r="C30" s="77"/>
      <c r="D30" s="78"/>
    </row>
    <row r="31" spans="1:6">
      <c r="A31" s="76"/>
      <c r="B31" s="77"/>
      <c r="C31" s="100"/>
      <c r="D31" s="78"/>
    </row>
    <row r="32" spans="1:6" ht="22.5" customHeight="1">
      <c r="A32" s="1047" t="s">
        <v>622</v>
      </c>
      <c r="B32" s="1062" t="str">
        <f>'Sch-1'!C227</f>
        <v>--</v>
      </c>
      <c r="C32" s="1056" t="s">
        <v>335</v>
      </c>
      <c r="D32" s="1051" t="str" cm="1">
        <f t="array" ref="D32:E32">'Sch-1'!L227:M227</f>
        <v/>
      </c>
      <c r="E32" s="38">
        <v>0</v>
      </c>
      <c r="F32" s="1056"/>
    </row>
    <row r="33" spans="1:6" ht="24" customHeight="1">
      <c r="A33" s="1047" t="s">
        <v>623</v>
      </c>
      <c r="B33" s="1062" t="str">
        <f>'Sch-1'!C228</f>
        <v/>
      </c>
      <c r="C33" s="1056" t="s">
        <v>337</v>
      </c>
      <c r="D33" s="1051" t="str" cm="1">
        <f t="array" ref="D33:E33">'Sch-1'!L228:M228</f>
        <v/>
      </c>
      <c r="E33" s="38">
        <v>0</v>
      </c>
      <c r="F33" s="1046"/>
    </row>
    <row r="34" spans="1:6" ht="28.15" customHeight="1">
      <c r="A34" s="88"/>
      <c r="B34" s="87"/>
      <c r="C34" s="100"/>
      <c r="F34" s="66"/>
    </row>
    <row r="35" spans="1:6" ht="30" customHeight="1">
      <c r="A35" s="88"/>
      <c r="B35" s="87"/>
      <c r="C35" s="100"/>
      <c r="D35" s="88"/>
      <c r="F35" s="101"/>
    </row>
    <row r="36" spans="1:6" ht="30" customHeight="1">
      <c r="A36" s="50"/>
      <c r="B36" s="50"/>
      <c r="C36" s="56"/>
      <c r="E36" s="57"/>
    </row>
  </sheetData>
  <sheetProtection algorithmName="SHA-512" hashValue="ifZNwe6RBA9xKYUnps5/Tw5QxMegqitobDgI2V6gxsbey6hW5Gf1ZqHZpowGDe6gdIK2Vaa/lKXN5gBwzfrCnQ==" saltValue="LAi+iZbweV/K28AwY8B3vg==" spinCount="100000" sheet="1" formatColumns="0" formatRows="0"/>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G8" sqref="G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0" t="str">
        <f>Cover!B3</f>
        <v xml:space="preserve">CC/NT/W-SOLAR/DOM/T00/25/02256 </v>
      </c>
      <c r="B1" s="81"/>
      <c r="C1" s="83"/>
      <c r="D1" s="84" t="s">
        <v>624</v>
      </c>
    </row>
    <row r="2" spans="1:6" ht="18" customHeight="1">
      <c r="A2" s="66"/>
      <c r="B2" s="87"/>
      <c r="C2" s="34"/>
      <c r="D2" s="34"/>
    </row>
    <row r="3" spans="1:6" ht="61.5" customHeight="1">
      <c r="A3" s="1357" t="str">
        <f>Cover!$B$2</f>
        <v>Bulk Contract for Supply &amp; Installation of Rooftop Solar projects on POWERGRID Buildings in Western Region (WR) under PM Surya Ghar (PMSGY) Scheme</v>
      </c>
      <c r="B3" s="1357"/>
      <c r="C3" s="1357"/>
      <c r="D3" s="1357"/>
      <c r="E3" s="51"/>
      <c r="F3" s="51"/>
    </row>
    <row r="4" spans="1:6" ht="22.15" customHeight="1">
      <c r="A4" s="1343" t="s">
        <v>603</v>
      </c>
      <c r="B4" s="1343"/>
      <c r="C4" s="1343"/>
      <c r="D4" s="1343"/>
    </row>
    <row r="5" spans="1:6" ht="18" customHeight="1">
      <c r="A5" s="40"/>
    </row>
    <row r="6" spans="1:6" ht="18" customHeight="1">
      <c r="A6" s="31" t="str">
        <f>'Sch-1'!A6</f>
        <v>Bidder’s Name and Address (Sole Bidder) :</v>
      </c>
      <c r="D6" s="63" t="s">
        <v>84</v>
      </c>
    </row>
    <row r="7" spans="1:6" ht="36" customHeight="1">
      <c r="A7" s="1356" t="str">
        <f>'Sch-1'!A7</f>
        <v/>
      </c>
      <c r="B7" s="1356"/>
      <c r="C7" s="1356"/>
      <c r="D7" s="64" t="str">
        <f>'Sch-1'!L7</f>
        <v>Contracts Services, 2nd Floor</v>
      </c>
    </row>
    <row r="8" spans="1:6" ht="18" customHeight="1">
      <c r="A8" s="42" t="s">
        <v>564</v>
      </c>
      <c r="B8" s="1342" t="str">
        <f>'Sch-1'!C8</f>
        <v/>
      </c>
      <c r="C8" s="1342"/>
      <c r="D8" s="64" t="str">
        <f>'Sch-1'!L8</f>
        <v>POWERGRID Energy Services Ltd</v>
      </c>
    </row>
    <row r="9" spans="1:6" ht="18" customHeight="1">
      <c r="A9" s="42" t="s">
        <v>565</v>
      </c>
      <c r="B9" s="1350" t="str">
        <f>'Sch-1'!C9</f>
        <v/>
      </c>
      <c r="C9" s="1350"/>
      <c r="D9" s="64" t="str">
        <f>'Sch-1'!L9</f>
        <v>Plot no. 42, Sector-44</v>
      </c>
    </row>
    <row r="10" spans="1:6" ht="18" customHeight="1">
      <c r="A10" s="43"/>
      <c r="B10" s="1350" t="str">
        <f>'Sch-1'!C10</f>
        <v/>
      </c>
      <c r="C10" s="1350"/>
      <c r="D10" s="64" t="str">
        <f>'Sch-1'!L10</f>
        <v>Gurugram (Haryana) -122003</v>
      </c>
    </row>
    <row r="11" spans="1:6" ht="18" customHeight="1">
      <c r="A11" s="43"/>
      <c r="B11" s="1350" t="str">
        <f>'Sch-1'!C11</f>
        <v/>
      </c>
      <c r="C11" s="1350"/>
      <c r="D11" s="64">
        <f>'Sch-1'!L11</f>
        <v>0</v>
      </c>
    </row>
    <row r="12" spans="1:6" ht="18" customHeight="1">
      <c r="A12" s="52"/>
      <c r="B12" s="52"/>
      <c r="C12" s="52"/>
      <c r="D12" s="63"/>
    </row>
    <row r="13" spans="1:6" ht="22.15" customHeight="1">
      <c r="A13" s="53" t="s">
        <v>566</v>
      </c>
      <c r="B13" s="1340" t="s">
        <v>361</v>
      </c>
      <c r="C13" s="1341"/>
      <c r="D13" s="54" t="s">
        <v>594</v>
      </c>
    </row>
    <row r="14" spans="1:6" ht="22.15" customHeight="1">
      <c r="A14" s="45" t="s">
        <v>573</v>
      </c>
      <c r="B14" s="1354" t="s">
        <v>604</v>
      </c>
      <c r="C14" s="1354"/>
      <c r="D14" s="68">
        <f>'Sch-1'!M219*(1-Discount!K18)+(1-Discount!K23)*'Sch-1'!M220</f>
        <v>0</v>
      </c>
    </row>
    <row r="15" spans="1:6" ht="35.1" customHeight="1">
      <c r="A15" s="55"/>
      <c r="B15" s="1351" t="s">
        <v>605</v>
      </c>
      <c r="C15" s="1352"/>
      <c r="D15" s="46"/>
    </row>
    <row r="16" spans="1:6" ht="22.15" customHeight="1">
      <c r="A16" s="45" t="s">
        <v>580</v>
      </c>
      <c r="B16" s="1354" t="s">
        <v>606</v>
      </c>
      <c r="C16" s="1354"/>
      <c r="D16" s="68">
        <f>'Sch-6'!D16*(1-Discount!K19)</f>
        <v>0</v>
      </c>
    </row>
    <row r="17" spans="1:6" ht="35.1" customHeight="1">
      <c r="A17" s="55"/>
      <c r="B17" s="1355" t="s">
        <v>607</v>
      </c>
      <c r="C17" s="1352"/>
      <c r="D17" s="46"/>
    </row>
    <row r="18" spans="1:6" ht="22.15" customHeight="1">
      <c r="A18" s="45" t="s">
        <v>608</v>
      </c>
      <c r="B18" s="1354" t="s">
        <v>609</v>
      </c>
      <c r="C18" s="1354"/>
      <c r="D18" s="68">
        <f>'Sch-6'!D18*(1-Discount!K20)</f>
        <v>0</v>
      </c>
    </row>
    <row r="19" spans="1:6" ht="30" customHeight="1">
      <c r="A19" s="55"/>
      <c r="B19" s="1351" t="s">
        <v>610</v>
      </c>
      <c r="C19" s="1352"/>
      <c r="D19" s="46"/>
    </row>
    <row r="20" spans="1:6" ht="22.15" customHeight="1">
      <c r="A20" s="45" t="s">
        <v>611</v>
      </c>
      <c r="B20" s="1354" t="s">
        <v>612</v>
      </c>
      <c r="C20" s="1354"/>
      <c r="D20" s="253">
        <f>'Sch-6'!D20*(1-Discount!K21)</f>
        <v>0</v>
      </c>
    </row>
    <row r="21" spans="1:6" ht="30" customHeight="1">
      <c r="A21" s="55"/>
      <c r="B21" s="1358" t="s">
        <v>625</v>
      </c>
      <c r="C21" s="1352"/>
      <c r="D21" s="46"/>
    </row>
    <row r="22" spans="1:6" ht="22.15" hidden="1" customHeight="1">
      <c r="A22" s="45" t="s">
        <v>614</v>
      </c>
      <c r="B22" s="1354" t="s">
        <v>615</v>
      </c>
      <c r="C22" s="1354"/>
      <c r="D22" s="253">
        <f>'Sch-6'!D22*(1-Discount!K22)</f>
        <v>0</v>
      </c>
    </row>
    <row r="23" spans="1:6" ht="38.25" hidden="1" customHeight="1">
      <c r="A23" s="55"/>
      <c r="B23" s="1355" t="s">
        <v>555</v>
      </c>
      <c r="C23" s="1352"/>
      <c r="D23" s="46"/>
    </row>
    <row r="24" spans="1:6" ht="30" customHeight="1">
      <c r="A24" s="45">
        <v>5</v>
      </c>
      <c r="B24" s="1354" t="s">
        <v>616</v>
      </c>
      <c r="C24" s="1354"/>
      <c r="D24" s="68">
        <f>'Sch-5 Dis'!D21</f>
        <v>0</v>
      </c>
    </row>
    <row r="25" spans="1:6" ht="30.75" customHeight="1">
      <c r="A25" s="55"/>
      <c r="B25" s="1351" t="s">
        <v>617</v>
      </c>
      <c r="C25" s="1352"/>
      <c r="D25" s="252"/>
    </row>
    <row r="26" spans="1:6" ht="22.15" customHeight="1">
      <c r="A26" s="45" t="s">
        <v>618</v>
      </c>
      <c r="B26" s="1354" t="s">
        <v>619</v>
      </c>
      <c r="C26" s="1354"/>
      <c r="D26" s="253">
        <f>'Sch-6'!D26*(1-Discount!K23)</f>
        <v>0</v>
      </c>
    </row>
    <row r="27" spans="1:6" ht="35.1" customHeight="1">
      <c r="A27" s="55"/>
      <c r="B27" s="1351" t="s">
        <v>620</v>
      </c>
      <c r="C27" s="1352"/>
      <c r="D27" s="46"/>
    </row>
    <row r="28" spans="1:6" ht="28.5" customHeight="1">
      <c r="A28" s="1331"/>
      <c r="B28" s="1353" t="s">
        <v>621</v>
      </c>
      <c r="C28" s="1353"/>
      <c r="D28" s="69">
        <f>SUM(D14,D16,D18,D20,D24)</f>
        <v>0</v>
      </c>
    </row>
    <row r="29" spans="1:6" ht="25.5" customHeight="1">
      <c r="A29" s="1331"/>
      <c r="B29" s="1353"/>
      <c r="C29" s="1353"/>
      <c r="D29" s="184"/>
    </row>
    <row r="30" spans="1:6" ht="18.75" customHeight="1">
      <c r="A30" s="76"/>
      <c r="B30" s="77"/>
      <c r="C30" s="77"/>
      <c r="D30" s="78"/>
    </row>
    <row r="31" spans="1:6" ht="28.15" customHeight="1">
      <c r="A31" s="76"/>
      <c r="B31" s="77"/>
      <c r="C31" s="100"/>
      <c r="D31" s="78"/>
    </row>
    <row r="32" spans="1:6" ht="28.15" customHeight="1">
      <c r="A32" s="1047" t="s">
        <v>622</v>
      </c>
      <c r="B32" s="1062" t="str">
        <f>'Sch-1'!C227</f>
        <v>--</v>
      </c>
      <c r="C32" s="1056" t="s">
        <v>335</v>
      </c>
      <c r="D32" s="1051" t="str" cm="1">
        <f t="array" ref="D32:E32">'Sch-1'!L227:M227</f>
        <v/>
      </c>
      <c r="E32" s="38">
        <v>0</v>
      </c>
      <c r="F32" s="1056"/>
    </row>
    <row r="33" spans="1:6" ht="28.15" customHeight="1">
      <c r="A33" s="1047" t="s">
        <v>623</v>
      </c>
      <c r="B33" s="1062" t="str">
        <f>'Sch-1'!C228</f>
        <v/>
      </c>
      <c r="C33" s="1056" t="s">
        <v>337</v>
      </c>
      <c r="D33" s="1051" t="str" cm="1">
        <f t="array" ref="D33:E33">'Sch-1'!L228:M228</f>
        <v/>
      </c>
      <c r="E33" s="38">
        <v>0</v>
      </c>
      <c r="F33" s="1046"/>
    </row>
    <row r="34" spans="1:6" ht="28.15" customHeight="1">
      <c r="A34" s="88"/>
      <c r="B34" s="87"/>
      <c r="C34" s="100"/>
      <c r="F34" s="66"/>
    </row>
    <row r="35" spans="1:6" ht="30" customHeight="1">
      <c r="A35" s="88"/>
      <c r="B35" s="87"/>
      <c r="C35" s="100"/>
      <c r="D35" s="88"/>
      <c r="F35" s="101"/>
    </row>
    <row r="36" spans="1:6" ht="30" customHeight="1">
      <c r="A36" s="50"/>
      <c r="B36" s="50"/>
      <c r="C36" s="56"/>
      <c r="E36" s="57"/>
    </row>
  </sheetData>
  <sheetProtection algorithmName="SHA-512" hashValue="OVcdQsW5z9t/cQEsicbKtaQNxf5i4y9KnoSSXno/n13CcQrm50jD87ZEvQD5VxI++x/PT9+v9fl/js8GTHh01Q==" saltValue="6QPX67DEzLhcbcG+S6C4hg==" spinCount="100000" sheet="1" formatColumns="0" formatRows="0"/>
  <customSheetViews>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8"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8" zoomScale="70" zoomScaleNormal="100" zoomScaleSheetLayoutView="70" workbookViewId="0">
      <selection activeCell="K23" sqref="K23:L23"/>
    </sheetView>
  </sheetViews>
  <sheetFormatPr defaultColWidth="9" defaultRowHeight="16.5"/>
  <cols>
    <col min="1" max="8" width="11.375" style="1076" customWidth="1"/>
    <col min="9" max="9" width="31.375" style="1050" customWidth="1"/>
    <col min="10" max="10" width="14.625" style="1050" customWidth="1"/>
    <col min="11" max="11" width="10.25" style="1050" customWidth="1"/>
    <col min="12" max="12" width="15.375" style="1050" customWidth="1"/>
    <col min="13" max="13" width="15.75" style="1050" customWidth="1"/>
    <col min="14" max="14" width="23.625" style="255" customWidth="1"/>
    <col min="15" max="15" width="9" style="281" customWidth="1"/>
    <col min="16" max="16" width="0" style="181" hidden="1" customWidth="1"/>
    <col min="17" max="17" width="18.5" style="181" hidden="1" customWidth="1"/>
    <col min="18" max="18" width="34.25" style="181" hidden="1" customWidth="1"/>
    <col min="19" max="32" width="9" style="181"/>
    <col min="33" max="33" width="0" style="181" hidden="1" customWidth="1"/>
    <col min="34" max="34" width="13.875" style="181" hidden="1" customWidth="1"/>
    <col min="35" max="35" width="13.625" style="181" hidden="1" customWidth="1"/>
    <col min="36" max="36" width="21.375" style="181" hidden="1" customWidth="1"/>
    <col min="37" max="37" width="12" style="181" hidden="1" customWidth="1"/>
    <col min="38" max="39" width="0" style="181" hidden="1" customWidth="1"/>
    <col min="40" max="48" width="9" style="181"/>
    <col min="49" max="16384" width="9" style="281"/>
  </cols>
  <sheetData>
    <row r="1" spans="1:48" ht="18" customHeight="1">
      <c r="A1" s="80" t="str">
        <f>Cover!B3</f>
        <v xml:space="preserve">CC/NT/W-SOLAR/DOM/T00/25/02256 </v>
      </c>
      <c r="B1" s="80"/>
      <c r="C1" s="80"/>
      <c r="D1" s="80"/>
      <c r="E1" s="80"/>
      <c r="F1" s="80"/>
      <c r="G1" s="80"/>
      <c r="H1" s="80"/>
      <c r="I1" s="81"/>
      <c r="J1" s="82"/>
      <c r="K1" s="82"/>
      <c r="L1" s="82"/>
      <c r="M1" s="84" t="s">
        <v>626</v>
      </c>
    </row>
    <row r="2" spans="1:48" ht="3" customHeight="1">
      <c r="A2" s="1046"/>
      <c r="B2" s="1046"/>
      <c r="C2" s="1046"/>
      <c r="D2" s="1046"/>
      <c r="E2" s="1046"/>
      <c r="F2" s="1046"/>
      <c r="G2" s="1046"/>
      <c r="H2" s="1046"/>
      <c r="I2" s="1047"/>
      <c r="J2" s="497"/>
      <c r="K2" s="497"/>
      <c r="L2" s="497"/>
      <c r="M2" s="497"/>
    </row>
    <row r="3" spans="1:48" ht="64.900000000000006" customHeight="1">
      <c r="A3" s="1377" t="str">
        <f>Cover!$B$2</f>
        <v>Bulk Contract for Supply &amp; Installation of Rooftop Solar projects on POWERGRID Buildings in Western Region (WR) under PM Surya Ghar (PMSGY) Scheme</v>
      </c>
      <c r="B3" s="1377"/>
      <c r="C3" s="1377"/>
      <c r="D3" s="1377"/>
      <c r="E3" s="1377"/>
      <c r="F3" s="1377"/>
      <c r="G3" s="1377"/>
      <c r="H3" s="1377"/>
      <c r="I3" s="1377"/>
      <c r="J3" s="1377"/>
      <c r="K3" s="1377"/>
      <c r="L3" s="1377"/>
      <c r="M3" s="1377"/>
      <c r="N3" s="1377"/>
      <c r="AG3" s="196" t="s">
        <v>371</v>
      </c>
      <c r="AI3" s="217">
        <f>IF(ISERROR(#REF!/('Sch-6'!D14+'Sch-6'!D16+'Sch-6'!D18)),0,#REF!/( 'Sch-6'!D14+'Sch-6'!D16+'Sch-6'!D18))</f>
        <v>0</v>
      </c>
    </row>
    <row r="4" spans="1:48" ht="22.15" customHeight="1">
      <c r="A4" s="1301" t="s">
        <v>384</v>
      </c>
      <c r="B4" s="1301"/>
      <c r="C4" s="1301"/>
      <c r="D4" s="1301"/>
      <c r="E4" s="1301"/>
      <c r="F4" s="1301"/>
      <c r="G4" s="1301"/>
      <c r="H4" s="1301"/>
      <c r="I4" s="1301"/>
      <c r="J4" s="1301"/>
      <c r="K4" s="1301"/>
      <c r="L4" s="1301"/>
      <c r="M4" s="1301"/>
      <c r="N4" s="1301"/>
      <c r="AG4" s="196" t="s">
        <v>373</v>
      </c>
      <c r="AI4" s="217" t="e">
        <f>#REF!</f>
        <v>#REF!</v>
      </c>
    </row>
    <row r="5" spans="1:48" ht="18.600000000000001" customHeight="1">
      <c r="A5" s="67"/>
      <c r="B5" s="67"/>
      <c r="C5" s="67"/>
      <c r="D5" s="67"/>
      <c r="E5" s="67"/>
      <c r="F5" s="67"/>
      <c r="G5" s="67"/>
      <c r="H5" s="67"/>
      <c r="I5" s="106"/>
      <c r="J5" s="106"/>
      <c r="K5" s="106"/>
      <c r="L5" s="106"/>
      <c r="M5" s="106"/>
      <c r="AG5" s="196" t="s">
        <v>627</v>
      </c>
      <c r="AI5" s="217">
        <f>IF(ISERROR(#REF!/#REF!),0,#REF! /#REF!)</f>
        <v>0</v>
      </c>
    </row>
    <row r="6" spans="1:48">
      <c r="A6" s="31" t="str">
        <f>'Sch-1'!A6</f>
        <v>Bidder’s Name and Address (Sole Bidder) :</v>
      </c>
      <c r="B6" s="31"/>
      <c r="C6" s="31"/>
      <c r="D6" s="31"/>
      <c r="E6" s="31"/>
      <c r="F6" s="31"/>
      <c r="G6" s="31"/>
      <c r="H6" s="31"/>
      <c r="I6" s="501"/>
      <c r="J6" s="501"/>
      <c r="K6" s="501" t="s">
        <v>84</v>
      </c>
      <c r="M6" s="501"/>
      <c r="AG6" s="196" t="s">
        <v>628</v>
      </c>
      <c r="AI6" s="217" t="e">
        <f>#REF!</f>
        <v>#REF!</v>
      </c>
    </row>
    <row r="7" spans="1:48">
      <c r="A7" s="1364" t="str">
        <f>'Sch-1'!A7</f>
        <v/>
      </c>
      <c r="B7" s="1364"/>
      <c r="C7" s="1364"/>
      <c r="D7" s="1364"/>
      <c r="E7" s="1364"/>
      <c r="F7" s="1364"/>
      <c r="G7" s="1364"/>
      <c r="H7" s="1364"/>
      <c r="I7" s="1364"/>
      <c r="J7" s="1364"/>
      <c r="K7" s="1048" t="str">
        <f>'Sch-1'!L7</f>
        <v>Contracts Services, 2nd Floor</v>
      </c>
      <c r="M7" s="421"/>
      <c r="AG7" s="196" t="s">
        <v>376</v>
      </c>
      <c r="AI7" s="217" t="e">
        <f>SUM(AI3:AI6)</f>
        <v>#REF!</v>
      </c>
    </row>
    <row r="8" spans="1:48" ht="28.15" customHeight="1">
      <c r="A8" s="42" t="s">
        <v>564</v>
      </c>
      <c r="B8" s="1382" t="str">
        <f>'Sch-1'!C8</f>
        <v/>
      </c>
      <c r="C8" s="1382"/>
      <c r="D8" s="1382"/>
      <c r="E8" s="1382"/>
      <c r="F8" s="1382"/>
      <c r="G8" s="1382"/>
      <c r="H8" s="42"/>
      <c r="I8" s="1096"/>
      <c r="J8" s="1096"/>
      <c r="K8" s="1048" t="str">
        <f>'Sch-1'!L8</f>
        <v>POWERGRID Energy Services Ltd</v>
      </c>
      <c r="M8" s="1067"/>
    </row>
    <row r="9" spans="1:48" ht="28.15" customHeight="1">
      <c r="A9" s="42" t="s">
        <v>565</v>
      </c>
      <c r="B9" s="1382" t="str">
        <f>'Sch-1'!C9</f>
        <v/>
      </c>
      <c r="C9" s="1382"/>
      <c r="D9" s="1382"/>
      <c r="E9" s="1382"/>
      <c r="F9" s="1382"/>
      <c r="G9" s="1382"/>
      <c r="H9" s="42"/>
      <c r="I9" s="1380"/>
      <c r="J9" s="1380"/>
      <c r="K9" s="1048" t="str">
        <f>'Sch-1'!L9</f>
        <v>Plot no. 42, Sector-44</v>
      </c>
      <c r="M9" s="1067"/>
    </row>
    <row r="10" spans="1:48" ht="28.15" customHeight="1">
      <c r="A10" s="1068"/>
      <c r="B10" s="1382" t="str">
        <f>'Sch-1'!C10</f>
        <v/>
      </c>
      <c r="C10" s="1382"/>
      <c r="D10" s="1382"/>
      <c r="E10" s="1382"/>
      <c r="F10" s="1382"/>
      <c r="G10" s="1382"/>
      <c r="H10" s="1068"/>
      <c r="I10" s="1380"/>
      <c r="J10" s="1380"/>
      <c r="K10" s="1048" t="str">
        <f>'Sch-1'!L10</f>
        <v>Gurugram (Haryana) -122003</v>
      </c>
      <c r="M10" s="1067"/>
      <c r="AG10" s="196" t="s">
        <v>377</v>
      </c>
      <c r="AI10" s="224">
        <f>'Sch-1'!Z10</f>
        <v>0</v>
      </c>
    </row>
    <row r="11" spans="1:48" ht="28.15" customHeight="1">
      <c r="A11" s="1068"/>
      <c r="B11" s="1382" t="str">
        <f>'Sch-1'!C11</f>
        <v/>
      </c>
      <c r="C11" s="1382"/>
      <c r="D11" s="1382"/>
      <c r="E11" s="1382"/>
      <c r="F11" s="1382"/>
      <c r="G11" s="1382"/>
      <c r="H11" s="1068"/>
      <c r="I11" s="1380"/>
      <c r="J11" s="1380"/>
      <c r="K11" s="1048">
        <f>'Sch-1'!L11</f>
        <v>0</v>
      </c>
      <c r="M11" s="1067"/>
      <c r="AG11" s="196"/>
      <c r="AI11" s="217"/>
    </row>
    <row r="12" spans="1:48" ht="7.5" customHeight="1">
      <c r="A12" s="1068"/>
      <c r="B12" s="1068"/>
      <c r="C12" s="1068"/>
      <c r="D12" s="1068"/>
      <c r="E12" s="1068"/>
      <c r="F12" s="1068"/>
      <c r="G12" s="1068"/>
      <c r="H12" s="1068"/>
      <c r="I12" s="1067"/>
      <c r="J12" s="1067"/>
      <c r="K12" s="1067"/>
      <c r="L12" s="1067"/>
      <c r="M12" s="1067"/>
      <c r="N12" s="205"/>
      <c r="O12" s="181"/>
      <c r="AG12" s="196"/>
      <c r="AI12" s="217"/>
    </row>
    <row r="13" spans="1:48" ht="28.15" customHeight="1" thickBot="1">
      <c r="A13" s="1381" t="s">
        <v>629</v>
      </c>
      <c r="B13" s="1381"/>
      <c r="C13" s="1381"/>
      <c r="D13" s="1381"/>
      <c r="E13" s="1381"/>
      <c r="F13" s="1381"/>
      <c r="G13" s="1381"/>
      <c r="H13" s="1381"/>
      <c r="I13" s="1381"/>
      <c r="J13" s="1381"/>
      <c r="K13" s="1381"/>
      <c r="L13" s="1381"/>
      <c r="M13" s="1381"/>
      <c r="N13" s="205"/>
      <c r="O13" s="181"/>
    </row>
    <row r="14" spans="1:48" ht="181.5">
      <c r="A14" s="779" t="s">
        <v>630</v>
      </c>
      <c r="B14" s="780" t="s">
        <v>545</v>
      </c>
      <c r="C14" s="780" t="s">
        <v>631</v>
      </c>
      <c r="D14" s="781" t="s">
        <v>632</v>
      </c>
      <c r="E14" s="1069" t="s">
        <v>98</v>
      </c>
      <c r="F14" s="1069" t="s">
        <v>633</v>
      </c>
      <c r="G14" s="1069" t="s">
        <v>392</v>
      </c>
      <c r="H14" s="1069" t="s">
        <v>101</v>
      </c>
      <c r="I14" s="782" t="s">
        <v>634</v>
      </c>
      <c r="J14" s="782" t="s">
        <v>103</v>
      </c>
      <c r="K14" s="782" t="s">
        <v>362</v>
      </c>
      <c r="L14" s="782" t="s">
        <v>635</v>
      </c>
      <c r="M14" s="783" t="s">
        <v>636</v>
      </c>
      <c r="N14" s="766" t="s">
        <v>395</v>
      </c>
      <c r="O14" s="181"/>
      <c r="Q14" s="724" t="s">
        <v>637</v>
      </c>
      <c r="R14" s="724" t="s">
        <v>110</v>
      </c>
      <c r="AH14" s="1363" t="s">
        <v>638</v>
      </c>
      <c r="AI14" s="1363"/>
      <c r="AJ14" s="198" t="s">
        <v>355</v>
      </c>
      <c r="AK14" s="1363" t="s">
        <v>639</v>
      </c>
      <c r="AL14" s="1363"/>
    </row>
    <row r="15" spans="1:48" s="1071" customFormat="1">
      <c r="A15" s="784">
        <v>1</v>
      </c>
      <c r="B15" s="784">
        <v>2</v>
      </c>
      <c r="C15" s="784">
        <v>3</v>
      </c>
      <c r="D15" s="784">
        <v>4</v>
      </c>
      <c r="E15" s="1070">
        <v>5</v>
      </c>
      <c r="F15" s="1070">
        <v>6</v>
      </c>
      <c r="G15" s="1070">
        <v>7</v>
      </c>
      <c r="H15" s="1070">
        <v>8</v>
      </c>
      <c r="I15" s="782">
        <v>9</v>
      </c>
      <c r="J15" s="782">
        <v>10</v>
      </c>
      <c r="K15" s="782">
        <v>11</v>
      </c>
      <c r="L15" s="782">
        <v>12</v>
      </c>
      <c r="M15" s="783" t="s">
        <v>640</v>
      </c>
      <c r="N15" s="772">
        <v>14</v>
      </c>
      <c r="O15" s="736"/>
      <c r="P15" s="736"/>
      <c r="Q15" s="633"/>
      <c r="R15" s="713"/>
      <c r="S15" s="736"/>
      <c r="T15" s="736"/>
      <c r="U15" s="736"/>
      <c r="V15" s="736"/>
      <c r="W15" s="736"/>
      <c r="X15" s="736"/>
      <c r="Y15" s="736"/>
      <c r="Z15" s="736"/>
      <c r="AA15" s="736"/>
      <c r="AB15" s="736"/>
      <c r="AC15" s="736"/>
      <c r="AD15" s="736"/>
      <c r="AE15" s="736"/>
      <c r="AF15" s="736"/>
      <c r="AG15" s="736"/>
      <c r="AH15" s="721"/>
      <c r="AI15" s="721"/>
      <c r="AJ15" s="198"/>
      <c r="AK15" s="721"/>
      <c r="AL15" s="721"/>
      <c r="AM15" s="736"/>
      <c r="AN15" s="736"/>
      <c r="AO15" s="736"/>
      <c r="AP15" s="736"/>
      <c r="AQ15" s="736"/>
      <c r="AR15" s="736"/>
      <c r="AS15" s="736"/>
      <c r="AT15" s="736"/>
      <c r="AU15" s="736"/>
      <c r="AV15" s="736"/>
    </row>
    <row r="16" spans="1:48" s="1071" customFormat="1">
      <c r="A16" s="792" t="s">
        <v>10</v>
      </c>
      <c r="B16" s="1372"/>
      <c r="C16" s="1373"/>
      <c r="D16" s="1373"/>
      <c r="E16" s="1373"/>
      <c r="F16" s="1373"/>
      <c r="G16" s="1373"/>
      <c r="H16" s="1373"/>
      <c r="I16" s="1373"/>
      <c r="J16" s="1373"/>
      <c r="K16" s="1373"/>
      <c r="L16" s="1373"/>
      <c r="M16" s="1373"/>
      <c r="N16" s="1374"/>
      <c r="O16" s="736"/>
      <c r="P16" s="736"/>
      <c r="Q16" s="633"/>
      <c r="R16" s="713"/>
      <c r="S16" s="736"/>
      <c r="T16" s="736"/>
      <c r="U16" s="736"/>
      <c r="V16" s="736"/>
      <c r="W16" s="736"/>
      <c r="X16" s="736"/>
      <c r="Y16" s="736"/>
      <c r="Z16" s="736"/>
      <c r="AA16" s="736"/>
      <c r="AB16" s="736"/>
      <c r="AC16" s="736"/>
      <c r="AD16" s="736"/>
      <c r="AE16" s="736"/>
      <c r="AF16" s="736"/>
      <c r="AG16" s="736"/>
      <c r="AH16" s="721"/>
      <c r="AI16" s="721"/>
      <c r="AJ16" s="198"/>
      <c r="AK16" s="721"/>
      <c r="AL16" s="721"/>
      <c r="AM16" s="736"/>
      <c r="AN16" s="736"/>
      <c r="AO16" s="736"/>
      <c r="AP16" s="736"/>
      <c r="AQ16" s="736"/>
      <c r="AR16" s="736"/>
      <c r="AS16" s="736"/>
      <c r="AT16" s="736"/>
      <c r="AU16" s="736"/>
      <c r="AV16" s="736"/>
    </row>
    <row r="17" spans="1:48" s="633" customFormat="1" hidden="1">
      <c r="A17" s="1072">
        <v>1</v>
      </c>
      <c r="B17" s="1073"/>
      <c r="C17" s="1073"/>
      <c r="D17" s="1073"/>
      <c r="E17" s="1072"/>
      <c r="F17" s="712"/>
      <c r="G17" s="689"/>
      <c r="H17" s="714"/>
      <c r="I17" s="1074"/>
      <c r="J17" s="509"/>
      <c r="K17" s="510"/>
      <c r="L17" s="506"/>
      <c r="M17" s="505" t="str">
        <f>IF(L17=0, "Included", IF(ISERROR(K17*L17), L17, K17*L17))</f>
        <v>Included</v>
      </c>
      <c r="N17" s="1075">
        <f>R17</f>
        <v>0</v>
      </c>
      <c r="O17" s="632"/>
      <c r="P17" s="632"/>
      <c r="Q17" s="633">
        <f>IF(M17="Included",0,M17)</f>
        <v>0</v>
      </c>
      <c r="R17" s="713">
        <f>IF(H17="", G17*Q17,H17*Q17)</f>
        <v>0</v>
      </c>
      <c r="S17" s="632"/>
      <c r="T17" s="632"/>
    </row>
    <row r="18" spans="1:48" s="633" customFormat="1" hidden="1">
      <c r="A18" s="1072">
        <v>2</v>
      </c>
      <c r="B18" s="1073"/>
      <c r="C18" s="1073"/>
      <c r="D18" s="1073"/>
      <c r="E18" s="1072"/>
      <c r="F18" s="712"/>
      <c r="G18" s="689"/>
      <c r="H18" s="714"/>
      <c r="I18" s="1074"/>
      <c r="J18" s="509"/>
      <c r="K18" s="510"/>
      <c r="L18" s="506"/>
      <c r="M18" s="505" t="str">
        <f>IF(L18=0, "Included", IF(ISERROR(K18*L18), L18, K18*L18))</f>
        <v>Included</v>
      </c>
      <c r="N18" s="1075">
        <f>R18</f>
        <v>0</v>
      </c>
      <c r="O18" s="632"/>
      <c r="P18" s="632"/>
      <c r="Q18" s="633">
        <f>IF(M18="Included",0,M18)</f>
        <v>0</v>
      </c>
      <c r="R18" s="713">
        <f>IF(H18="", G18*Q18,H18*Q18)</f>
        <v>0</v>
      </c>
      <c r="S18" s="632"/>
      <c r="T18" s="632"/>
    </row>
    <row r="19" spans="1:48" ht="45" customHeight="1">
      <c r="A19" s="1068"/>
      <c r="B19" s="1068"/>
      <c r="C19" s="1068"/>
      <c r="D19" s="1068"/>
      <c r="E19" s="1068"/>
      <c r="F19" s="1304" t="s">
        <v>366</v>
      </c>
      <c r="G19" s="1304"/>
      <c r="H19" s="1304"/>
      <c r="I19" s="1304"/>
      <c r="J19" s="1304"/>
      <c r="K19" s="1304"/>
      <c r="L19" s="1304"/>
      <c r="M19" s="1067"/>
      <c r="N19" s="205"/>
      <c r="O19" s="181"/>
      <c r="AG19" s="196"/>
      <c r="AI19" s="217"/>
    </row>
    <row r="20" spans="1:48" s="633" customFormat="1" ht="24.75" customHeight="1">
      <c r="A20" s="1366"/>
      <c r="B20" s="1367"/>
      <c r="C20" s="1367"/>
      <c r="D20" s="1367"/>
      <c r="E20" s="1367"/>
      <c r="F20" s="1367"/>
      <c r="G20" s="1367"/>
      <c r="H20" s="1368"/>
      <c r="I20" s="787" t="s">
        <v>641</v>
      </c>
      <c r="J20" s="787"/>
      <c r="K20" s="787"/>
      <c r="L20" s="787"/>
      <c r="M20" s="788">
        <f>SUM(M17:M18)</f>
        <v>0</v>
      </c>
      <c r="N20" s="732"/>
      <c r="O20" s="632"/>
      <c r="P20" s="632"/>
      <c r="Q20" s="632"/>
      <c r="R20" s="632"/>
      <c r="S20" s="632"/>
      <c r="T20" s="632"/>
    </row>
    <row r="21" spans="1:48" ht="36" customHeight="1">
      <c r="A21" s="1369"/>
      <c r="B21" s="1370"/>
      <c r="C21" s="1370"/>
      <c r="D21" s="1370"/>
      <c r="E21" s="1370"/>
      <c r="F21" s="1370"/>
      <c r="G21" s="1370"/>
      <c r="H21" s="1371"/>
      <c r="I21" s="789" t="s">
        <v>395</v>
      </c>
      <c r="J21" s="789"/>
      <c r="K21" s="789"/>
      <c r="L21" s="789"/>
      <c r="M21" s="789"/>
      <c r="N21" s="788">
        <f>SUM(N17:N18)</f>
        <v>0</v>
      </c>
      <c r="O21" s="181"/>
      <c r="AH21" s="225"/>
      <c r="AI21" s="225"/>
      <c r="AK21" s="225"/>
      <c r="AL21" s="225"/>
      <c r="AM21" s="281"/>
      <c r="AN21" s="281"/>
      <c r="AO21" s="281"/>
      <c r="AP21" s="281"/>
      <c r="AQ21" s="281"/>
      <c r="AR21" s="281"/>
      <c r="AS21" s="281"/>
      <c r="AT21" s="281"/>
      <c r="AU21" s="281"/>
      <c r="AV21" s="281"/>
    </row>
    <row r="22" spans="1:48" ht="30" customHeight="1">
      <c r="A22" s="1047" t="s">
        <v>642</v>
      </c>
      <c r="B22" s="1066" t="str">
        <f>'Sch-1'!C227</f>
        <v>--</v>
      </c>
      <c r="C22" s="1066"/>
      <c r="D22" s="1047"/>
      <c r="E22" s="1063" t="e">
        <f>'Sch-1'!#REF!</f>
        <v>#REF!</v>
      </c>
      <c r="F22" s="1047"/>
      <c r="G22" s="1047"/>
      <c r="H22" s="1047"/>
      <c r="J22" s="1097" t="str">
        <f>"Printed Name   : " &amp; 'Sch-1'!L227</f>
        <v xml:space="preserve">Printed Name   : </v>
      </c>
      <c r="K22" s="1375" t="str">
        <f>'Sch-1'!L227</f>
        <v/>
      </c>
      <c r="L22" s="1375"/>
      <c r="M22" s="1097"/>
      <c r="N22" s="1064"/>
      <c r="AM22" s="281"/>
      <c r="AN22" s="281"/>
      <c r="AO22" s="281"/>
      <c r="AP22" s="281"/>
      <c r="AQ22" s="281"/>
      <c r="AR22" s="281"/>
      <c r="AS22" s="281"/>
      <c r="AT22" s="281"/>
      <c r="AU22" s="281"/>
      <c r="AV22" s="281"/>
    </row>
    <row r="23" spans="1:48" ht="27.75" customHeight="1">
      <c r="A23" s="1047" t="s">
        <v>623</v>
      </c>
      <c r="B23" s="1047" t="str">
        <f>'Sch-1'!C228</f>
        <v/>
      </c>
      <c r="C23" s="1047"/>
      <c r="D23" s="1047"/>
      <c r="E23" s="1065" t="e">
        <f>'Sch-1'!#REF!</f>
        <v>#REF!</v>
      </c>
      <c r="F23" s="1047"/>
      <c r="G23" s="1047"/>
      <c r="H23" s="1047"/>
      <c r="J23" s="486" t="str">
        <f>"Designation      : " &amp; 'Sch-1'!L228</f>
        <v xml:space="preserve">Designation      : </v>
      </c>
      <c r="K23" s="1376" t="str">
        <f>'Sch-1'!L228</f>
        <v/>
      </c>
      <c r="L23" s="1376"/>
      <c r="M23" s="486"/>
      <c r="N23" s="1064"/>
      <c r="AM23" s="281"/>
      <c r="AN23" s="281"/>
      <c r="AO23" s="281"/>
      <c r="AP23" s="281"/>
      <c r="AQ23" s="281"/>
      <c r="AR23" s="281"/>
      <c r="AS23" s="281"/>
      <c r="AT23" s="281"/>
      <c r="AU23" s="281"/>
      <c r="AV23" s="281"/>
    </row>
    <row r="25" spans="1:48">
      <c r="A25" s="110" t="s">
        <v>643</v>
      </c>
      <c r="B25" s="110"/>
      <c r="C25" s="110"/>
      <c r="D25" s="110"/>
      <c r="E25" s="1365" t="s">
        <v>644</v>
      </c>
      <c r="F25" s="1365"/>
      <c r="G25" s="1365"/>
      <c r="H25" s="1365"/>
      <c r="I25" s="1365"/>
      <c r="J25" s="1365"/>
      <c r="K25" s="1365"/>
      <c r="L25" s="1365"/>
      <c r="M25" s="1365"/>
      <c r="AM25" s="281"/>
      <c r="AN25" s="281"/>
      <c r="AO25" s="281"/>
      <c r="AP25" s="281"/>
      <c r="AQ25" s="281"/>
      <c r="AR25" s="281"/>
      <c r="AS25" s="281"/>
      <c r="AT25" s="281"/>
      <c r="AU25" s="281"/>
      <c r="AV25" s="281"/>
    </row>
    <row r="26" spans="1:48" ht="31.5" customHeight="1">
      <c r="N26" s="257"/>
      <c r="AM26" s="281"/>
      <c r="AN26" s="281"/>
      <c r="AO26" s="281"/>
      <c r="AP26" s="281"/>
      <c r="AQ26" s="281"/>
      <c r="AR26" s="281"/>
      <c r="AS26" s="281"/>
      <c r="AT26" s="281"/>
      <c r="AU26" s="281"/>
      <c r="AV26" s="281"/>
    </row>
    <row r="95" spans="1:15" s="181" customFormat="1">
      <c r="A95" s="202"/>
      <c r="B95" s="202"/>
      <c r="C95" s="202"/>
      <c r="D95" s="202"/>
      <c r="E95" s="202"/>
      <c r="F95" s="202"/>
      <c r="G95" s="202"/>
      <c r="H95" s="202"/>
      <c r="I95" s="190"/>
      <c r="J95" s="190"/>
      <c r="K95" s="190"/>
      <c r="L95" s="190"/>
      <c r="M95" s="190"/>
      <c r="N95" s="255"/>
      <c r="O95" s="281"/>
    </row>
    <row r="96" spans="1:15" s="181" customFormat="1">
      <c r="A96" s="202"/>
      <c r="B96" s="202"/>
      <c r="C96" s="202"/>
      <c r="D96" s="202"/>
      <c r="E96" s="202"/>
      <c r="F96" s="202"/>
      <c r="G96" s="202"/>
      <c r="H96" s="202"/>
      <c r="I96" s="190"/>
      <c r="J96" s="190"/>
      <c r="K96" s="190"/>
      <c r="L96" s="190"/>
      <c r="M96" s="190"/>
      <c r="N96" s="255"/>
      <c r="O96" s="281"/>
    </row>
    <row r="97" spans="1:38" s="181" customFormat="1">
      <c r="A97" s="202"/>
      <c r="B97" s="202"/>
      <c r="C97" s="202"/>
      <c r="D97" s="202"/>
      <c r="E97" s="202"/>
      <c r="F97" s="202"/>
      <c r="G97" s="202"/>
      <c r="H97" s="202"/>
      <c r="I97" s="190"/>
      <c r="J97" s="190"/>
      <c r="K97" s="190"/>
      <c r="L97" s="190"/>
      <c r="M97" s="190"/>
      <c r="N97" s="255"/>
      <c r="O97" s="281"/>
    </row>
    <row r="98" spans="1:38" s="281" customFormat="1" hidden="1">
      <c r="A98" s="183" t="str">
        <f>A1</f>
        <v xml:space="preserve">CC/NT/W-SOLAR/DOM/T00/25/02256 </v>
      </c>
      <c r="B98" s="183"/>
      <c r="C98" s="183"/>
      <c r="D98" s="183"/>
      <c r="E98" s="183"/>
      <c r="F98" s="183"/>
      <c r="G98" s="183"/>
      <c r="H98" s="183"/>
      <c r="I98" s="98"/>
      <c r="J98" s="186"/>
      <c r="K98" s="186"/>
      <c r="L98" s="186"/>
      <c r="M98" s="186"/>
      <c r="N98" s="185"/>
    </row>
    <row r="99" spans="1:38" s="281" customFormat="1" hidden="1">
      <c r="A99" s="1046"/>
      <c r="B99" s="1046"/>
      <c r="C99" s="1046"/>
      <c r="D99" s="1046"/>
      <c r="E99" s="1046"/>
      <c r="F99" s="1046"/>
      <c r="G99" s="1046"/>
      <c r="H99" s="1046"/>
      <c r="I99" s="1047"/>
      <c r="J99" s="497"/>
      <c r="K99" s="497"/>
      <c r="L99" s="497"/>
      <c r="M99" s="497"/>
      <c r="N99" s="185"/>
    </row>
    <row r="100" spans="1:38" s="281" customFormat="1" ht="35.25" hidden="1" customHeight="1">
      <c r="A100" s="1378" t="str">
        <f>A3</f>
        <v>Bulk Contract for Supply &amp; Installation of Rooftop Solar projects on POWERGRID Buildings in Western Region (WR) under PM Surya Ghar (PMSGY) Scheme</v>
      </c>
      <c r="B100" s="1378"/>
      <c r="C100" s="1378"/>
      <c r="D100" s="1378"/>
      <c r="E100" s="1378"/>
      <c r="F100" s="1378"/>
      <c r="G100" s="1378"/>
      <c r="H100" s="1378"/>
      <c r="I100" s="1378">
        <f>I3</f>
        <v>0</v>
      </c>
      <c r="J100" s="1378">
        <f>J3</f>
        <v>0</v>
      </c>
      <c r="K100" s="1378"/>
      <c r="L100" s="1378"/>
      <c r="M100" s="1378"/>
      <c r="N100" s="185"/>
    </row>
    <row r="101" spans="1:38" s="281" customFormat="1" hidden="1">
      <c r="A101" s="1379" t="str">
        <f>A4</f>
        <v>(SCHEDULE OF RATES AND PRICES )</v>
      </c>
      <c r="B101" s="1379"/>
      <c r="C101" s="1379"/>
      <c r="D101" s="1379"/>
      <c r="E101" s="1379"/>
      <c r="F101" s="1379"/>
      <c r="G101" s="1379"/>
      <c r="H101" s="1379"/>
      <c r="I101" s="1379">
        <f>I4</f>
        <v>0</v>
      </c>
      <c r="J101" s="1379">
        <f>J4</f>
        <v>0</v>
      </c>
      <c r="K101" s="1379"/>
      <c r="L101" s="1379"/>
      <c r="M101" s="1379"/>
      <c r="N101" s="185"/>
    </row>
    <row r="102" spans="1:38" s="281" customFormat="1" hidden="1">
      <c r="A102" s="67"/>
      <c r="B102" s="67"/>
      <c r="C102" s="67"/>
      <c r="D102" s="67"/>
      <c r="E102" s="67"/>
      <c r="F102" s="67"/>
      <c r="G102" s="67"/>
      <c r="H102" s="67"/>
      <c r="I102" s="106"/>
      <c r="J102" s="106"/>
      <c r="K102" s="106"/>
      <c r="L102" s="106"/>
      <c r="M102" s="106"/>
      <c r="N102" s="185"/>
    </row>
    <row r="103" spans="1:38" s="281" customFormat="1" hidden="1">
      <c r="A103" s="31" t="str">
        <f>A6</f>
        <v>Bidder’s Name and Address (Sole Bidder) :</v>
      </c>
      <c r="B103" s="31"/>
      <c r="C103" s="31"/>
      <c r="D103" s="31"/>
      <c r="E103" s="31"/>
      <c r="F103" s="31"/>
      <c r="G103" s="31"/>
      <c r="H103" s="31"/>
      <c r="I103" s="501"/>
      <c r="J103" s="501"/>
      <c r="K103" s="501"/>
      <c r="L103" s="501"/>
      <c r="M103" s="501"/>
      <c r="N103" s="185"/>
    </row>
    <row r="104" spans="1:38" s="281" customFormat="1" hidden="1">
      <c r="A104" s="1364" t="str">
        <f>A7</f>
        <v/>
      </c>
      <c r="B104" s="1364"/>
      <c r="C104" s="1364"/>
      <c r="D104" s="1364"/>
      <c r="E104" s="1364"/>
      <c r="F104" s="1364"/>
      <c r="G104" s="1364"/>
      <c r="H104" s="1364"/>
      <c r="I104" s="1364">
        <f t="shared" ref="I104:J108" si="0">I7</f>
        <v>0</v>
      </c>
      <c r="J104" s="1364">
        <f t="shared" si="0"/>
        <v>0</v>
      </c>
      <c r="K104" s="421"/>
      <c r="L104" s="421"/>
      <c r="M104" s="421"/>
      <c r="N104" s="185"/>
    </row>
    <row r="105" spans="1:38" s="281" customFormat="1" hidden="1">
      <c r="A105" s="42" t="str">
        <f>A8</f>
        <v>Name     :</v>
      </c>
      <c r="B105" s="42"/>
      <c r="C105" s="42"/>
      <c r="D105" s="42"/>
      <c r="E105" s="42"/>
      <c r="F105" s="42"/>
      <c r="G105" s="42"/>
      <c r="H105" s="42"/>
      <c r="I105" s="1359">
        <f t="shared" si="0"/>
        <v>0</v>
      </c>
      <c r="J105" s="1359">
        <f t="shared" si="0"/>
        <v>0</v>
      </c>
      <c r="K105" s="1067"/>
      <c r="L105" s="1067"/>
      <c r="M105" s="1067"/>
      <c r="N105" s="185"/>
    </row>
    <row r="106" spans="1:38" s="281" customFormat="1" hidden="1">
      <c r="A106" s="42" t="str">
        <f>A9</f>
        <v>Address :</v>
      </c>
      <c r="B106" s="42"/>
      <c r="C106" s="42"/>
      <c r="D106" s="42"/>
      <c r="E106" s="42"/>
      <c r="F106" s="42"/>
      <c r="G106" s="42"/>
      <c r="H106" s="42"/>
      <c r="I106" s="1359">
        <f t="shared" si="0"/>
        <v>0</v>
      </c>
      <c r="J106" s="1359">
        <f t="shared" si="0"/>
        <v>0</v>
      </c>
      <c r="K106" s="1067"/>
      <c r="L106" s="1067"/>
      <c r="M106" s="1067"/>
      <c r="N106" s="185"/>
    </row>
    <row r="107" spans="1:38" s="281" customFormat="1" hidden="1">
      <c r="A107" s="1068"/>
      <c r="B107" s="1068"/>
      <c r="C107" s="1068"/>
      <c r="D107" s="1068"/>
      <c r="E107" s="1068"/>
      <c r="F107" s="1068"/>
      <c r="G107" s="1068"/>
      <c r="H107" s="1068"/>
      <c r="I107" s="1359">
        <f t="shared" si="0"/>
        <v>0</v>
      </c>
      <c r="J107" s="1359">
        <f t="shared" si="0"/>
        <v>0</v>
      </c>
      <c r="K107" s="1067"/>
      <c r="L107" s="1067"/>
      <c r="M107" s="1067"/>
      <c r="N107" s="185"/>
    </row>
    <row r="108" spans="1:38" s="281" customFormat="1" hidden="1">
      <c r="A108" s="1068"/>
      <c r="B108" s="1068"/>
      <c r="C108" s="1068"/>
      <c r="D108" s="1068"/>
      <c r="E108" s="1068"/>
      <c r="F108" s="1068"/>
      <c r="G108" s="1068"/>
      <c r="H108" s="1068"/>
      <c r="I108" s="1359">
        <f t="shared" si="0"/>
        <v>0</v>
      </c>
      <c r="J108" s="1359">
        <f t="shared" si="0"/>
        <v>0</v>
      </c>
      <c r="K108" s="1067"/>
      <c r="L108" s="1067"/>
      <c r="M108" s="1067"/>
      <c r="N108" s="185"/>
    </row>
    <row r="109" spans="1:38" s="281" customFormat="1" hidden="1">
      <c r="A109" s="1076"/>
      <c r="B109" s="1076"/>
      <c r="C109" s="1076"/>
      <c r="D109" s="1076"/>
      <c r="E109" s="1076"/>
      <c r="F109" s="1076"/>
      <c r="G109" s="1076"/>
      <c r="H109" s="1076"/>
      <c r="I109" s="1050"/>
      <c r="J109" s="1050"/>
      <c r="K109" s="1050"/>
      <c r="L109" s="1050"/>
      <c r="M109" s="1050"/>
      <c r="N109" s="185"/>
    </row>
    <row r="110" spans="1:38" s="281" customFormat="1" ht="33.75" hidden="1" customHeight="1">
      <c r="A110" s="299" t="str">
        <f>A14</f>
        <v>SL. NO.</v>
      </c>
      <c r="B110" s="299"/>
      <c r="C110" s="299"/>
      <c r="D110" s="299"/>
      <c r="E110" s="299"/>
      <c r="F110" s="299"/>
      <c r="G110" s="299"/>
      <c r="H110" s="299"/>
      <c r="I110" s="304" t="str">
        <f>I14</f>
        <v>Description of Test</v>
      </c>
      <c r="J110" s="1361" t="e">
        <f>#REF!</f>
        <v>#REF!</v>
      </c>
      <c r="K110" s="1361"/>
      <c r="L110" s="1361"/>
      <c r="M110" s="1361"/>
      <c r="N110" s="185"/>
      <c r="AH110" s="1361"/>
      <c r="AI110" s="1361"/>
      <c r="AK110" s="1361"/>
      <c r="AL110" s="1361"/>
    </row>
    <row r="111" spans="1:38" s="281" customFormat="1" hidden="1">
      <c r="A111" s="106" t="e">
        <f>#REF!</f>
        <v>#REF!</v>
      </c>
      <c r="B111" s="106"/>
      <c r="C111" s="106"/>
      <c r="D111" s="106"/>
      <c r="E111" s="106"/>
      <c r="F111" s="106"/>
      <c r="G111" s="106"/>
      <c r="H111" s="106"/>
      <c r="I111" s="106" t="e">
        <f>#REF!</f>
        <v>#REF!</v>
      </c>
      <c r="J111" s="1362" t="e">
        <f>#REF!</f>
        <v>#REF!</v>
      </c>
      <c r="K111" s="1362"/>
      <c r="L111" s="1362"/>
      <c r="M111" s="1362"/>
      <c r="N111" s="185"/>
      <c r="AH111" s="1362"/>
      <c r="AI111" s="1362"/>
      <c r="AK111" s="1362"/>
      <c r="AL111" s="1362"/>
    </row>
    <row r="112" spans="1:38" s="281" customFormat="1" hidden="1">
      <c r="A112" s="306" t="e">
        <f>#REF!</f>
        <v>#REF!</v>
      </c>
      <c r="B112" s="306"/>
      <c r="C112" s="306"/>
      <c r="D112" s="306"/>
      <c r="E112" s="306"/>
      <c r="F112" s="306"/>
      <c r="G112" s="306"/>
      <c r="H112" s="306"/>
      <c r="I112" s="307" t="e">
        <f>#REF!</f>
        <v>#REF!</v>
      </c>
      <c r="J112" s="1362"/>
      <c r="K112" s="1362"/>
      <c r="L112" s="1362"/>
      <c r="M112" s="1362"/>
      <c r="N112" s="185"/>
      <c r="AH112" s="1362"/>
      <c r="AI112" s="1362"/>
      <c r="AK112" s="1362"/>
      <c r="AL112" s="1362"/>
    </row>
    <row r="113" spans="1:38" s="281" customFormat="1" hidden="1">
      <c r="A113" s="1077" t="e">
        <f>#REF!</f>
        <v>#REF!</v>
      </c>
      <c r="B113" s="1077"/>
      <c r="C113" s="1077"/>
      <c r="D113" s="1077"/>
      <c r="E113" s="1077"/>
      <c r="F113" s="1077"/>
      <c r="G113" s="1077"/>
      <c r="H113" s="1077"/>
      <c r="I113" s="486" t="e">
        <f>#REF!</f>
        <v>#REF!</v>
      </c>
      <c r="J113" s="1360" t="e">
        <f>#REF!</f>
        <v>#REF!</v>
      </c>
      <c r="K113" s="1360"/>
      <c r="L113" s="1360"/>
      <c r="M113" s="1360"/>
      <c r="N113" s="183"/>
      <c r="AH113" s="1078"/>
      <c r="AI113" s="1078"/>
      <c r="AK113" s="1078"/>
      <c r="AL113" s="1078"/>
    </row>
    <row r="114" spans="1:38" s="281" customFormat="1" hidden="1">
      <c r="A114" s="1077" t="e">
        <f>#REF!</f>
        <v>#REF!</v>
      </c>
      <c r="B114" s="1077"/>
      <c r="C114" s="1077"/>
      <c r="D114" s="1077"/>
      <c r="E114" s="1077"/>
      <c r="F114" s="1077"/>
      <c r="G114" s="1077"/>
      <c r="H114" s="1077"/>
      <c r="I114" s="486" t="e">
        <f>#REF!</f>
        <v>#REF!</v>
      </c>
      <c r="J114" s="1360" t="e">
        <f>#REF!</f>
        <v>#REF!</v>
      </c>
      <c r="K114" s="1360"/>
      <c r="L114" s="1360"/>
      <c r="M114" s="1360"/>
      <c r="N114" s="183"/>
      <c r="AH114" s="1079"/>
      <c r="AI114" s="1079"/>
      <c r="AK114" s="1078"/>
      <c r="AL114" s="1079"/>
    </row>
    <row r="115" spans="1:38" s="281" customFormat="1" ht="20.100000000000001" hidden="1" customHeight="1">
      <c r="A115" s="1080"/>
      <c r="B115" s="1080"/>
      <c r="C115" s="1080"/>
      <c r="D115" s="1080"/>
      <c r="E115" s="1080"/>
      <c r="F115" s="1080"/>
      <c r="G115" s="1080"/>
      <c r="H115" s="1080"/>
      <c r="I115" s="307" t="e">
        <f>#REF!</f>
        <v>#REF!</v>
      </c>
      <c r="J115" s="1360" t="e">
        <f>#REF!</f>
        <v>#REF!</v>
      </c>
      <c r="K115" s="1360"/>
      <c r="L115" s="1360"/>
      <c r="M115" s="1360"/>
      <c r="N115" s="185"/>
      <c r="AH115" s="1079"/>
      <c r="AI115" s="1079"/>
      <c r="AK115" s="1079"/>
      <c r="AL115" s="1079"/>
    </row>
    <row r="116" spans="1:38" s="281" customFormat="1" hidden="1">
      <c r="A116" s="306" t="e">
        <f>#REF!</f>
        <v>#REF!</v>
      </c>
      <c r="B116" s="306"/>
      <c r="C116" s="306"/>
      <c r="D116" s="306"/>
      <c r="E116" s="306"/>
      <c r="F116" s="306"/>
      <c r="G116" s="306"/>
      <c r="H116" s="306"/>
      <c r="I116" s="307" t="e">
        <f>#REF!</f>
        <v>#REF!</v>
      </c>
      <c r="J116" s="1360"/>
      <c r="K116" s="1360"/>
      <c r="L116" s="1360"/>
      <c r="M116" s="1360"/>
      <c r="N116" s="185"/>
      <c r="AH116" s="1360"/>
      <c r="AI116" s="1360"/>
      <c r="AK116" s="1360"/>
      <c r="AL116" s="1360"/>
    </row>
    <row r="117" spans="1:38" s="281" customFormat="1" hidden="1">
      <c r="A117" s="313" t="e">
        <f>#REF!</f>
        <v>#REF!</v>
      </c>
      <c r="B117" s="313"/>
      <c r="C117" s="313"/>
      <c r="D117" s="313"/>
      <c r="E117" s="313"/>
      <c r="F117" s="313"/>
      <c r="G117" s="313"/>
      <c r="H117" s="313"/>
      <c r="I117" s="307" t="e">
        <f>#REF!</f>
        <v>#REF!</v>
      </c>
      <c r="J117" s="1360"/>
      <c r="K117" s="1360"/>
      <c r="L117" s="1360"/>
      <c r="M117" s="1360"/>
      <c r="N117" s="185"/>
      <c r="AH117" s="1360"/>
      <c r="AI117" s="1360"/>
      <c r="AK117" s="1360"/>
      <c r="AL117" s="1360"/>
    </row>
    <row r="118" spans="1:38" s="281" customFormat="1" hidden="1">
      <c r="A118" s="314" t="e">
        <f>#REF!</f>
        <v>#REF!</v>
      </c>
      <c r="B118" s="314"/>
      <c r="C118" s="314"/>
      <c r="D118" s="314"/>
      <c r="E118" s="314"/>
      <c r="F118" s="314"/>
      <c r="G118" s="314"/>
      <c r="H118" s="314"/>
      <c r="I118" s="307" t="e">
        <f>#REF!</f>
        <v>#REF!</v>
      </c>
      <c r="J118" s="1360"/>
      <c r="K118" s="1360"/>
      <c r="L118" s="1360"/>
      <c r="M118" s="1360"/>
      <c r="N118" s="185"/>
      <c r="AH118" s="1360"/>
      <c r="AI118" s="1360"/>
      <c r="AK118" s="1360"/>
      <c r="AL118" s="1360"/>
    </row>
    <row r="119" spans="1:38" s="281" customFormat="1" hidden="1">
      <c r="A119" s="1077" t="e">
        <f>#REF!</f>
        <v>#REF!</v>
      </c>
      <c r="B119" s="1077"/>
      <c r="C119" s="1077"/>
      <c r="D119" s="1077"/>
      <c r="E119" s="1077"/>
      <c r="F119" s="1077"/>
      <c r="G119" s="1077"/>
      <c r="H119" s="1077"/>
      <c r="I119" s="486" t="e">
        <f>#REF!</f>
        <v>#REF!</v>
      </c>
      <c r="J119" s="1360" t="e">
        <f>#REF!</f>
        <v>#REF!</v>
      </c>
      <c r="K119" s="1360"/>
      <c r="L119" s="1360"/>
      <c r="M119" s="1360"/>
      <c r="N119" s="183"/>
      <c r="AH119" s="1079"/>
      <c r="AI119" s="1079"/>
      <c r="AK119" s="1078"/>
      <c r="AL119" s="1079"/>
    </row>
    <row r="120" spans="1:38" s="281" customFormat="1" hidden="1">
      <c r="A120" s="1077" t="e">
        <f>#REF!</f>
        <v>#REF!</v>
      </c>
      <c r="B120" s="1077"/>
      <c r="C120" s="1077"/>
      <c r="D120" s="1077"/>
      <c r="E120" s="1077"/>
      <c r="F120" s="1077"/>
      <c r="G120" s="1077"/>
      <c r="H120" s="1077"/>
      <c r="I120" s="486" t="e">
        <f>#REF!</f>
        <v>#REF!</v>
      </c>
      <c r="J120" s="1360" t="e">
        <f>#REF!</f>
        <v>#REF!</v>
      </c>
      <c r="K120" s="1360"/>
      <c r="L120" s="1360"/>
      <c r="M120" s="1360"/>
      <c r="N120" s="183"/>
      <c r="AH120" s="1079"/>
      <c r="AI120" s="1079"/>
      <c r="AK120" s="1078"/>
      <c r="AL120" s="1079"/>
    </row>
    <row r="121" spans="1:38" s="281" customFormat="1" hidden="1">
      <c r="A121" s="1077" t="e">
        <f>#REF!</f>
        <v>#REF!</v>
      </c>
      <c r="B121" s="1077"/>
      <c r="C121" s="1077"/>
      <c r="D121" s="1077"/>
      <c r="E121" s="1077"/>
      <c r="F121" s="1077"/>
      <c r="G121" s="1077"/>
      <c r="H121" s="1077"/>
      <c r="I121" s="486" t="e">
        <f>#REF!</f>
        <v>#REF!</v>
      </c>
      <c r="J121" s="1360" t="e">
        <f>#REF!</f>
        <v>#REF!</v>
      </c>
      <c r="K121" s="1360"/>
      <c r="L121" s="1360"/>
      <c r="M121" s="1360"/>
      <c r="N121" s="183"/>
      <c r="AH121" s="1079"/>
      <c r="AI121" s="1079"/>
      <c r="AK121" s="1078"/>
      <c r="AL121" s="1079"/>
    </row>
    <row r="122" spans="1:38" s="281" customFormat="1" hidden="1">
      <c r="A122" s="1077" t="e">
        <f>#REF!</f>
        <v>#REF!</v>
      </c>
      <c r="B122" s="1077"/>
      <c r="C122" s="1077"/>
      <c r="D122" s="1077"/>
      <c r="E122" s="1077"/>
      <c r="F122" s="1077"/>
      <c r="G122" s="1077"/>
      <c r="H122" s="1077"/>
      <c r="I122" s="486" t="e">
        <f>#REF!</f>
        <v>#REF!</v>
      </c>
      <c r="J122" s="1360" t="e">
        <f>#REF!</f>
        <v>#REF!</v>
      </c>
      <c r="K122" s="1360"/>
      <c r="L122" s="1360"/>
      <c r="M122" s="1360"/>
      <c r="N122" s="183"/>
      <c r="AH122" s="1079"/>
      <c r="AI122" s="1079"/>
      <c r="AK122" s="1078"/>
      <c r="AL122" s="1079"/>
    </row>
    <row r="123" spans="1:38" s="281" customFormat="1" hidden="1">
      <c r="A123" s="1077"/>
      <c r="B123" s="1077"/>
      <c r="C123" s="1077"/>
      <c r="D123" s="1077"/>
      <c r="E123" s="1077"/>
      <c r="F123" s="1077"/>
      <c r="G123" s="1077"/>
      <c r="H123" s="1077"/>
      <c r="I123" s="307" t="e">
        <f>#REF!</f>
        <v>#REF!</v>
      </c>
      <c r="J123" s="1360" t="e">
        <f>#REF!</f>
        <v>#REF!</v>
      </c>
      <c r="K123" s="1360"/>
      <c r="L123" s="1360"/>
      <c r="M123" s="1360"/>
      <c r="N123" s="183"/>
      <c r="AH123" s="1079"/>
      <c r="AI123" s="1079"/>
      <c r="AK123" s="1079"/>
      <c r="AL123" s="1079"/>
    </row>
    <row r="124" spans="1:38" s="281" customFormat="1" ht="20.100000000000001" hidden="1" customHeight="1">
      <c r="A124" s="314" t="e">
        <f>#REF!</f>
        <v>#REF!</v>
      </c>
      <c r="B124" s="314"/>
      <c r="C124" s="314"/>
      <c r="D124" s="314"/>
      <c r="E124" s="314"/>
      <c r="F124" s="314"/>
      <c r="G124" s="314"/>
      <c r="H124" s="314"/>
      <c r="I124" s="307" t="e">
        <f>#REF!</f>
        <v>#REF!</v>
      </c>
      <c r="J124" s="1360"/>
      <c r="K124" s="1360"/>
      <c r="L124" s="1360"/>
      <c r="M124" s="1360"/>
      <c r="N124" s="183"/>
      <c r="AH124" s="1079"/>
      <c r="AI124" s="1079"/>
      <c r="AK124" s="1079"/>
      <c r="AL124" s="1079"/>
    </row>
    <row r="125" spans="1:38" s="281" customFormat="1" hidden="1">
      <c r="A125" s="1077" t="e">
        <f>#REF!</f>
        <v>#REF!</v>
      </c>
      <c r="B125" s="1077"/>
      <c r="C125" s="1077"/>
      <c r="D125" s="1077"/>
      <c r="E125" s="1077"/>
      <c r="F125" s="1077"/>
      <c r="G125" s="1077"/>
      <c r="H125" s="1077"/>
      <c r="I125" s="486" t="e">
        <f>#REF!</f>
        <v>#REF!</v>
      </c>
      <c r="J125" s="1360" t="e">
        <f>#REF!</f>
        <v>#REF!</v>
      </c>
      <c r="K125" s="1360"/>
      <c r="L125" s="1360"/>
      <c r="M125" s="1360"/>
      <c r="N125" s="183"/>
      <c r="AH125" s="1079"/>
      <c r="AI125" s="1079"/>
      <c r="AK125" s="1078"/>
      <c r="AL125" s="1079"/>
    </row>
    <row r="126" spans="1:38" s="281" customFormat="1" hidden="1">
      <c r="A126" s="1077" t="e">
        <f>#REF!</f>
        <v>#REF!</v>
      </c>
      <c r="B126" s="1077"/>
      <c r="C126" s="1077"/>
      <c r="D126" s="1077"/>
      <c r="E126" s="1077"/>
      <c r="F126" s="1077"/>
      <c r="G126" s="1077"/>
      <c r="H126" s="1077"/>
      <c r="I126" s="486" t="e">
        <f>#REF!</f>
        <v>#REF!</v>
      </c>
      <c r="J126" s="1360" t="e">
        <f>#REF!</f>
        <v>#REF!</v>
      </c>
      <c r="K126" s="1360"/>
      <c r="L126" s="1360"/>
      <c r="M126" s="1360"/>
      <c r="N126" s="183"/>
      <c r="AH126" s="1079"/>
      <c r="AI126" s="1079"/>
      <c r="AK126" s="1078"/>
      <c r="AL126" s="1079"/>
    </row>
    <row r="127" spans="1:38" s="281" customFormat="1" ht="20.100000000000001" hidden="1" customHeight="1">
      <c r="A127" s="1077" t="e">
        <f>#REF!</f>
        <v>#REF!</v>
      </c>
      <c r="B127" s="1077"/>
      <c r="C127" s="1077"/>
      <c r="D127" s="1077"/>
      <c r="E127" s="1077"/>
      <c r="F127" s="1077"/>
      <c r="G127" s="1077"/>
      <c r="H127" s="1077"/>
      <c r="I127" s="486" t="e">
        <f>#REF!</f>
        <v>#REF!</v>
      </c>
      <c r="J127" s="1360" t="e">
        <f>#REF!</f>
        <v>#REF!</v>
      </c>
      <c r="K127" s="1360"/>
      <c r="L127" s="1360"/>
      <c r="M127" s="1360"/>
      <c r="N127" s="183"/>
      <c r="AH127" s="1079"/>
      <c r="AI127" s="1079"/>
      <c r="AK127" s="1078"/>
      <c r="AL127" s="1079"/>
    </row>
    <row r="128" spans="1:38" s="281" customFormat="1" hidden="1">
      <c r="A128" s="1077" t="e">
        <f>#REF!</f>
        <v>#REF!</v>
      </c>
      <c r="B128" s="1077"/>
      <c r="C128" s="1077"/>
      <c r="D128" s="1077"/>
      <c r="E128" s="1077"/>
      <c r="F128" s="1077"/>
      <c r="G128" s="1077"/>
      <c r="H128" s="1077"/>
      <c r="I128" s="486" t="e">
        <f>#REF!</f>
        <v>#REF!</v>
      </c>
      <c r="J128" s="1360" t="e">
        <f>#REF!</f>
        <v>#REF!</v>
      </c>
      <c r="K128" s="1360"/>
      <c r="L128" s="1360"/>
      <c r="M128" s="1360"/>
      <c r="N128" s="183"/>
      <c r="AH128" s="1079"/>
      <c r="AI128" s="1079"/>
      <c r="AK128" s="1078"/>
      <c r="AL128" s="1079"/>
    </row>
    <row r="129" spans="1:38" s="267" customFormat="1" ht="20.100000000000001" hidden="1" customHeight="1">
      <c r="A129" s="315"/>
      <c r="B129" s="315"/>
      <c r="C129" s="315"/>
      <c r="D129" s="315"/>
      <c r="E129" s="315"/>
      <c r="F129" s="315"/>
      <c r="G129" s="315"/>
      <c r="H129" s="315"/>
      <c r="I129" s="307" t="e">
        <f>#REF!</f>
        <v>#REF!</v>
      </c>
      <c r="J129" s="1360" t="e">
        <f>#REF!</f>
        <v>#REF!</v>
      </c>
      <c r="K129" s="1360"/>
      <c r="L129" s="1360"/>
      <c r="M129" s="1360"/>
      <c r="N129" s="183"/>
      <c r="AH129" s="1079"/>
      <c r="AI129" s="1079"/>
      <c r="AK129" s="1079"/>
      <c r="AL129" s="1079"/>
    </row>
    <row r="130" spans="1:38" s="281" customFormat="1" ht="24" hidden="1" customHeight="1">
      <c r="A130" s="314" t="e">
        <f>#REF!</f>
        <v>#REF!</v>
      </c>
      <c r="B130" s="314"/>
      <c r="C130" s="314"/>
      <c r="D130" s="314"/>
      <c r="E130" s="314"/>
      <c r="F130" s="314"/>
      <c r="G130" s="314"/>
      <c r="H130" s="314"/>
      <c r="I130" s="307" t="e">
        <f>#REF!</f>
        <v>#REF!</v>
      </c>
      <c r="J130" s="1360"/>
      <c r="K130" s="1360"/>
      <c r="L130" s="1360"/>
      <c r="M130" s="1360"/>
      <c r="N130" s="183"/>
      <c r="AH130" s="1079"/>
      <c r="AI130" s="1079"/>
      <c r="AK130" s="1079"/>
      <c r="AL130" s="1079"/>
    </row>
    <row r="131" spans="1:38" s="281" customFormat="1" hidden="1">
      <c r="A131" s="1077" t="e">
        <f>#REF!</f>
        <v>#REF!</v>
      </c>
      <c r="B131" s="1077"/>
      <c r="C131" s="1077"/>
      <c r="D131" s="1077"/>
      <c r="E131" s="1077"/>
      <c r="F131" s="1077"/>
      <c r="G131" s="1077"/>
      <c r="H131" s="1077"/>
      <c r="I131" s="486" t="e">
        <f>#REF!</f>
        <v>#REF!</v>
      </c>
      <c r="J131" s="1360" t="e">
        <f>#REF!</f>
        <v>#REF!</v>
      </c>
      <c r="K131" s="1360"/>
      <c r="L131" s="1360"/>
      <c r="M131" s="1360"/>
      <c r="N131" s="183"/>
      <c r="AH131" s="1079"/>
      <c r="AI131" s="1079"/>
      <c r="AK131" s="1078"/>
      <c r="AL131" s="1079"/>
    </row>
    <row r="132" spans="1:38" s="281" customFormat="1" hidden="1">
      <c r="A132" s="1077" t="e">
        <f>#REF!</f>
        <v>#REF!</v>
      </c>
      <c r="B132" s="1077"/>
      <c r="C132" s="1077"/>
      <c r="D132" s="1077"/>
      <c r="E132" s="1077"/>
      <c r="F132" s="1077"/>
      <c r="G132" s="1077"/>
      <c r="H132" s="1077"/>
      <c r="I132" s="486" t="e">
        <f>#REF!</f>
        <v>#REF!</v>
      </c>
      <c r="J132" s="1360" t="e">
        <f>#REF!</f>
        <v>#REF!</v>
      </c>
      <c r="K132" s="1360"/>
      <c r="L132" s="1360"/>
      <c r="M132" s="1360"/>
      <c r="N132" s="183"/>
      <c r="AH132" s="1079"/>
      <c r="AI132" s="1079"/>
      <c r="AK132" s="1078"/>
      <c r="AL132" s="1079"/>
    </row>
    <row r="133" spans="1:38" s="281" customFormat="1" ht="33" hidden="1" customHeight="1">
      <c r="A133" s="1077" t="e">
        <f>#REF!</f>
        <v>#REF!</v>
      </c>
      <c r="B133" s="1077"/>
      <c r="C133" s="1077"/>
      <c r="D133" s="1077"/>
      <c r="E133" s="1077"/>
      <c r="F133" s="1077"/>
      <c r="G133" s="1077"/>
      <c r="H133" s="1077"/>
      <c r="I133" s="486" t="e">
        <f>#REF!</f>
        <v>#REF!</v>
      </c>
      <c r="J133" s="1360" t="e">
        <f>#REF!</f>
        <v>#REF!</v>
      </c>
      <c r="K133" s="1360"/>
      <c r="L133" s="1360"/>
      <c r="M133" s="1360"/>
      <c r="N133" s="183"/>
      <c r="AH133" s="1079"/>
      <c r="AI133" s="1079"/>
      <c r="AK133" s="1078"/>
      <c r="AL133" s="1079"/>
    </row>
    <row r="134" spans="1:38" s="267" customFormat="1" ht="20.100000000000001" hidden="1" customHeight="1">
      <c r="A134" s="1077"/>
      <c r="B134" s="1077"/>
      <c r="C134" s="1077"/>
      <c r="D134" s="1077"/>
      <c r="E134" s="1077"/>
      <c r="F134" s="1077"/>
      <c r="G134" s="1077"/>
      <c r="H134" s="1077"/>
      <c r="I134" s="307" t="e">
        <f>#REF!</f>
        <v>#REF!</v>
      </c>
      <c r="J134" s="1360" t="e">
        <f>#REF!</f>
        <v>#REF!</v>
      </c>
      <c r="K134" s="1360"/>
      <c r="L134" s="1360"/>
      <c r="M134" s="1360"/>
      <c r="N134" s="183"/>
      <c r="AH134" s="1079"/>
      <c r="AI134" s="1079"/>
      <c r="AK134" s="1079"/>
      <c r="AL134" s="1079"/>
    </row>
    <row r="135" spans="1:38" s="281" customFormat="1" ht="20.100000000000001" hidden="1" customHeight="1">
      <c r="A135" s="314" t="e">
        <f>#REF!</f>
        <v>#REF!</v>
      </c>
      <c r="B135" s="314"/>
      <c r="C135" s="314"/>
      <c r="D135" s="314"/>
      <c r="E135" s="314"/>
      <c r="F135" s="314"/>
      <c r="G135" s="314"/>
      <c r="H135" s="314"/>
      <c r="I135" s="307" t="e">
        <f>#REF!</f>
        <v>#REF!</v>
      </c>
      <c r="J135" s="1360"/>
      <c r="K135" s="1360"/>
      <c r="L135" s="1360"/>
      <c r="M135" s="1360"/>
      <c r="N135" s="183"/>
      <c r="AH135" s="1079"/>
      <c r="AI135" s="1079"/>
      <c r="AK135" s="1079"/>
      <c r="AL135" s="1079"/>
    </row>
    <row r="136" spans="1:38" s="281" customFormat="1" hidden="1">
      <c r="A136" s="1077" t="e">
        <f>#REF!</f>
        <v>#REF!</v>
      </c>
      <c r="B136" s="1077"/>
      <c r="C136" s="1077"/>
      <c r="D136" s="1077"/>
      <c r="E136" s="1077"/>
      <c r="F136" s="1077"/>
      <c r="G136" s="1077"/>
      <c r="H136" s="1077"/>
      <c r="I136" s="486" t="e">
        <f>#REF!</f>
        <v>#REF!</v>
      </c>
      <c r="J136" s="1360" t="e">
        <f>#REF!</f>
        <v>#REF!</v>
      </c>
      <c r="K136" s="1360"/>
      <c r="L136" s="1360"/>
      <c r="M136" s="1360"/>
      <c r="N136" s="183"/>
      <c r="AH136" s="1079"/>
      <c r="AI136" s="1079"/>
      <c r="AK136" s="1078"/>
      <c r="AL136" s="1079"/>
    </row>
    <row r="137" spans="1:38" s="281" customFormat="1" hidden="1">
      <c r="A137" s="1077" t="e">
        <f>#REF!</f>
        <v>#REF!</v>
      </c>
      <c r="B137" s="1077"/>
      <c r="C137" s="1077"/>
      <c r="D137" s="1077"/>
      <c r="E137" s="1077"/>
      <c r="F137" s="1077"/>
      <c r="G137" s="1077"/>
      <c r="H137" s="1077"/>
      <c r="I137" s="486" t="e">
        <f>#REF!</f>
        <v>#REF!</v>
      </c>
      <c r="J137" s="1360" t="e">
        <f>#REF!</f>
        <v>#REF!</v>
      </c>
      <c r="K137" s="1360"/>
      <c r="L137" s="1360"/>
      <c r="M137" s="1360"/>
      <c r="N137" s="183"/>
      <c r="AH137" s="1079"/>
      <c r="AI137" s="1079"/>
      <c r="AK137" s="1078"/>
      <c r="AL137" s="1079"/>
    </row>
    <row r="138" spans="1:38" s="281" customFormat="1" hidden="1">
      <c r="A138" s="1077" t="e">
        <f>#REF!</f>
        <v>#REF!</v>
      </c>
      <c r="B138" s="1077"/>
      <c r="C138" s="1077"/>
      <c r="D138" s="1077"/>
      <c r="E138" s="1077"/>
      <c r="F138" s="1077"/>
      <c r="G138" s="1077"/>
      <c r="H138" s="1077"/>
      <c r="I138" s="486" t="e">
        <f>#REF!</f>
        <v>#REF!</v>
      </c>
      <c r="J138" s="1360" t="e">
        <f>#REF!</f>
        <v>#REF!</v>
      </c>
      <c r="K138" s="1360"/>
      <c r="L138" s="1360"/>
      <c r="M138" s="1360"/>
      <c r="N138" s="183"/>
      <c r="AH138" s="1079"/>
      <c r="AI138" s="1079"/>
      <c r="AK138" s="1078"/>
      <c r="AL138" s="1079"/>
    </row>
    <row r="139" spans="1:38" s="281" customFormat="1" hidden="1">
      <c r="A139" s="1077"/>
      <c r="B139" s="1077"/>
      <c r="C139" s="1077"/>
      <c r="D139" s="1077"/>
      <c r="E139" s="1077"/>
      <c r="F139" s="1077"/>
      <c r="G139" s="1077"/>
      <c r="H139" s="1077"/>
      <c r="I139" s="307" t="e">
        <f>#REF!</f>
        <v>#REF!</v>
      </c>
      <c r="J139" s="1360" t="e">
        <f>#REF!</f>
        <v>#REF!</v>
      </c>
      <c r="K139" s="1360"/>
      <c r="L139" s="1360"/>
      <c r="M139" s="1360"/>
      <c r="N139" s="183"/>
      <c r="AH139" s="1079"/>
      <c r="AI139" s="1079"/>
      <c r="AK139" s="1079"/>
      <c r="AL139" s="1079"/>
    </row>
    <row r="140" spans="1:38" s="281" customFormat="1" ht="20.100000000000001" hidden="1" customHeight="1">
      <c r="A140" s="314" t="e">
        <f>#REF!</f>
        <v>#REF!</v>
      </c>
      <c r="B140" s="314"/>
      <c r="C140" s="314"/>
      <c r="D140" s="314"/>
      <c r="E140" s="314"/>
      <c r="F140" s="314"/>
      <c r="G140" s="314"/>
      <c r="H140" s="314"/>
      <c r="I140" s="307" t="e">
        <f>#REF!</f>
        <v>#REF!</v>
      </c>
      <c r="J140" s="1360"/>
      <c r="K140" s="1360"/>
      <c r="L140" s="1360"/>
      <c r="M140" s="1360"/>
      <c r="N140" s="183"/>
      <c r="AH140" s="1079"/>
      <c r="AI140" s="1079"/>
      <c r="AK140" s="1079"/>
      <c r="AL140" s="1079"/>
    </row>
    <row r="141" spans="1:38" s="281" customFormat="1" hidden="1">
      <c r="A141" s="1077" t="e">
        <f>#REF!</f>
        <v>#REF!</v>
      </c>
      <c r="B141" s="1077"/>
      <c r="C141" s="1077"/>
      <c r="D141" s="1077"/>
      <c r="E141" s="1077"/>
      <c r="F141" s="1077"/>
      <c r="G141" s="1077"/>
      <c r="H141" s="1077"/>
      <c r="I141" s="486" t="e">
        <f>#REF!</f>
        <v>#REF!</v>
      </c>
      <c r="J141" s="1360" t="e">
        <f>#REF!</f>
        <v>#REF!</v>
      </c>
      <c r="K141" s="1360"/>
      <c r="L141" s="1360"/>
      <c r="M141" s="1360"/>
      <c r="N141" s="183"/>
      <c r="AH141" s="1079"/>
      <c r="AI141" s="1079"/>
      <c r="AK141" s="1078"/>
      <c r="AL141" s="1079"/>
    </row>
    <row r="142" spans="1:38" s="281" customFormat="1" hidden="1">
      <c r="A142" s="1077" t="e">
        <f>#REF!</f>
        <v>#REF!</v>
      </c>
      <c r="B142" s="1077"/>
      <c r="C142" s="1077"/>
      <c r="D142" s="1077"/>
      <c r="E142" s="1077"/>
      <c r="F142" s="1077"/>
      <c r="G142" s="1077"/>
      <c r="H142" s="1077"/>
      <c r="I142" s="486" t="e">
        <f>#REF!</f>
        <v>#REF!</v>
      </c>
      <c r="J142" s="1360" t="e">
        <f>#REF!</f>
        <v>#REF!</v>
      </c>
      <c r="K142" s="1360"/>
      <c r="L142" s="1360"/>
      <c r="M142" s="1360"/>
      <c r="N142" s="183"/>
      <c r="AH142" s="1079"/>
      <c r="AI142" s="1079"/>
      <c r="AK142" s="1078"/>
      <c r="AL142" s="1079"/>
    </row>
    <row r="143" spans="1:38" s="281" customFormat="1" hidden="1">
      <c r="A143" s="1077" t="e">
        <f>#REF!</f>
        <v>#REF!</v>
      </c>
      <c r="B143" s="1077"/>
      <c r="C143" s="1077"/>
      <c r="D143" s="1077"/>
      <c r="E143" s="1077"/>
      <c r="F143" s="1077"/>
      <c r="G143" s="1077"/>
      <c r="H143" s="1077"/>
      <c r="I143" s="486" t="e">
        <f>#REF!</f>
        <v>#REF!</v>
      </c>
      <c r="J143" s="1360" t="e">
        <f>#REF!</f>
        <v>#REF!</v>
      </c>
      <c r="K143" s="1360"/>
      <c r="L143" s="1360"/>
      <c r="M143" s="1360"/>
      <c r="N143" s="183"/>
      <c r="AH143" s="1079"/>
      <c r="AI143" s="1079"/>
      <c r="AK143" s="1078"/>
      <c r="AL143" s="1079"/>
    </row>
    <row r="144" spans="1:38" s="281" customFormat="1" hidden="1">
      <c r="A144" s="1077" t="e">
        <f>#REF!</f>
        <v>#REF!</v>
      </c>
      <c r="B144" s="1077"/>
      <c r="C144" s="1077"/>
      <c r="D144" s="1077"/>
      <c r="E144" s="1077"/>
      <c r="F144" s="1077"/>
      <c r="G144" s="1077"/>
      <c r="H144" s="1077"/>
      <c r="I144" s="486" t="e">
        <f>#REF!</f>
        <v>#REF!</v>
      </c>
      <c r="J144" s="1360" t="e">
        <f>#REF!</f>
        <v>#REF!</v>
      </c>
      <c r="K144" s="1360"/>
      <c r="L144" s="1360"/>
      <c r="M144" s="1360"/>
      <c r="N144" s="183"/>
      <c r="AH144" s="1079"/>
      <c r="AI144" s="1079"/>
      <c r="AK144" s="1078"/>
      <c r="AL144" s="1079"/>
    </row>
    <row r="145" spans="1:38" s="267" customFormat="1" ht="20.100000000000001" hidden="1" customHeight="1">
      <c r="A145" s="1077"/>
      <c r="B145" s="1077"/>
      <c r="C145" s="1077"/>
      <c r="D145" s="1077"/>
      <c r="E145" s="1077"/>
      <c r="F145" s="1077"/>
      <c r="G145" s="1077"/>
      <c r="H145" s="1077"/>
      <c r="I145" s="307" t="e">
        <f>#REF!</f>
        <v>#REF!</v>
      </c>
      <c r="J145" s="1360" t="e">
        <f>#REF!</f>
        <v>#REF!</v>
      </c>
      <c r="K145" s="1360"/>
      <c r="L145" s="1360"/>
      <c r="M145" s="1360"/>
      <c r="N145" s="183"/>
      <c r="AH145" s="1079"/>
      <c r="AI145" s="1079"/>
      <c r="AK145" s="1079"/>
      <c r="AL145" s="1079"/>
    </row>
    <row r="146" spans="1:38" s="281" customFormat="1" ht="20.100000000000001" hidden="1" customHeight="1">
      <c r="A146" s="1081"/>
      <c r="B146" s="1081"/>
      <c r="C146" s="1081"/>
      <c r="D146" s="1081"/>
      <c r="E146" s="1081"/>
      <c r="F146" s="1081"/>
      <c r="G146" s="1081"/>
      <c r="H146" s="1081"/>
      <c r="I146" s="307" t="e">
        <f>#REF!</f>
        <v>#REF!</v>
      </c>
      <c r="J146" s="1360" t="e">
        <f>#REF!</f>
        <v>#REF!</v>
      </c>
      <c r="K146" s="1360"/>
      <c r="L146" s="1360"/>
      <c r="M146" s="1360"/>
      <c r="N146" s="183"/>
      <c r="AH146" s="1079"/>
      <c r="AI146" s="1079"/>
      <c r="AK146" s="1079"/>
      <c r="AL146" s="1079"/>
    </row>
    <row r="147" spans="1:38" s="281" customFormat="1" hidden="1">
      <c r="A147" s="1081"/>
      <c r="B147" s="1081"/>
      <c r="C147" s="1081"/>
      <c r="D147" s="1081"/>
      <c r="E147" s="1081"/>
      <c r="F147" s="1081"/>
      <c r="G147" s="1081"/>
      <c r="H147" s="1081"/>
      <c r="I147" s="307"/>
      <c r="J147" s="1360"/>
      <c r="K147" s="1360"/>
      <c r="L147" s="1360"/>
      <c r="M147" s="1360"/>
      <c r="N147" s="183"/>
      <c r="AH147" s="1079"/>
      <c r="AI147" s="1079"/>
      <c r="AK147" s="1079"/>
      <c r="AL147" s="1079"/>
    </row>
    <row r="148" spans="1:38" s="281" customFormat="1" ht="20.100000000000001" hidden="1" customHeight="1">
      <c r="A148" s="313" t="e">
        <f>#REF!</f>
        <v>#REF!</v>
      </c>
      <c r="B148" s="313"/>
      <c r="C148" s="313"/>
      <c r="D148" s="313"/>
      <c r="E148" s="313"/>
      <c r="F148" s="313"/>
      <c r="G148" s="313"/>
      <c r="H148" s="313"/>
      <c r="I148" s="307" t="e">
        <f>#REF!</f>
        <v>#REF!</v>
      </c>
      <c r="J148" s="1360"/>
      <c r="K148" s="1360"/>
      <c r="L148" s="1360"/>
      <c r="M148" s="1360"/>
      <c r="N148" s="183"/>
      <c r="AH148" s="1079"/>
      <c r="AI148" s="1079"/>
      <c r="AK148" s="1079"/>
      <c r="AL148" s="1079"/>
    </row>
    <row r="149" spans="1:38" s="281" customFormat="1" ht="30" hidden="1" customHeight="1">
      <c r="A149" s="314" t="e">
        <f>#REF!</f>
        <v>#REF!</v>
      </c>
      <c r="B149" s="314"/>
      <c r="C149" s="314"/>
      <c r="D149" s="314"/>
      <c r="E149" s="314"/>
      <c r="F149" s="314"/>
      <c r="G149" s="314"/>
      <c r="H149" s="314"/>
      <c r="I149" s="307" t="e">
        <f>#REF!</f>
        <v>#REF!</v>
      </c>
      <c r="J149" s="1360"/>
      <c r="K149" s="1360"/>
      <c r="L149" s="1360"/>
      <c r="M149" s="1360"/>
      <c r="N149" s="183"/>
      <c r="AH149" s="1079"/>
      <c r="AI149" s="1079"/>
      <c r="AK149" s="1079"/>
      <c r="AL149" s="1079"/>
    </row>
    <row r="150" spans="1:38" s="281" customFormat="1" hidden="1">
      <c r="A150" s="1077" t="e">
        <f>#REF!</f>
        <v>#REF!</v>
      </c>
      <c r="B150" s="1077"/>
      <c r="C150" s="1077"/>
      <c r="D150" s="1077"/>
      <c r="E150" s="1077"/>
      <c r="F150" s="1077"/>
      <c r="G150" s="1077"/>
      <c r="H150" s="1077"/>
      <c r="I150" s="486" t="e">
        <f>#REF!</f>
        <v>#REF!</v>
      </c>
      <c r="J150" s="1360" t="e">
        <f>#REF!</f>
        <v>#REF!</v>
      </c>
      <c r="K150" s="1360"/>
      <c r="L150" s="1360"/>
      <c r="M150" s="1360"/>
      <c r="N150" s="183"/>
      <c r="AH150" s="1079"/>
      <c r="AI150" s="1079"/>
      <c r="AK150" s="1078"/>
      <c r="AL150" s="1079"/>
    </row>
    <row r="151" spans="1:38" s="281" customFormat="1" hidden="1">
      <c r="A151" s="1077" t="e">
        <f>#REF!</f>
        <v>#REF!</v>
      </c>
      <c r="B151" s="1077"/>
      <c r="C151" s="1077"/>
      <c r="D151" s="1077"/>
      <c r="E151" s="1077"/>
      <c r="F151" s="1077"/>
      <c r="G151" s="1077"/>
      <c r="H151" s="1077"/>
      <c r="I151" s="486" t="e">
        <f>#REF!</f>
        <v>#REF!</v>
      </c>
      <c r="J151" s="1360" t="e">
        <f>#REF!</f>
        <v>#REF!</v>
      </c>
      <c r="K151" s="1360"/>
      <c r="L151" s="1360"/>
      <c r="M151" s="1360"/>
      <c r="N151" s="183"/>
      <c r="AH151" s="1079"/>
      <c r="AI151" s="1079"/>
      <c r="AK151" s="1078"/>
      <c r="AL151" s="1079"/>
    </row>
    <row r="152" spans="1:38" s="281" customFormat="1" hidden="1">
      <c r="A152" s="1077" t="e">
        <f>#REF!</f>
        <v>#REF!</v>
      </c>
      <c r="B152" s="1077"/>
      <c r="C152" s="1077"/>
      <c r="D152" s="1077"/>
      <c r="E152" s="1077"/>
      <c r="F152" s="1077"/>
      <c r="G152" s="1077"/>
      <c r="H152" s="1077"/>
      <c r="I152" s="486" t="e">
        <f>#REF!</f>
        <v>#REF!</v>
      </c>
      <c r="J152" s="1360" t="e">
        <f>#REF!</f>
        <v>#REF!</v>
      </c>
      <c r="K152" s="1360"/>
      <c r="L152" s="1360"/>
      <c r="M152" s="1360"/>
      <c r="N152" s="183"/>
      <c r="AH152" s="1079"/>
      <c r="AI152" s="1079"/>
      <c r="AK152" s="1078"/>
      <c r="AL152" s="1079"/>
    </row>
    <row r="153" spans="1:38" s="281" customFormat="1" ht="20.100000000000001" hidden="1" customHeight="1">
      <c r="A153" s="1082"/>
      <c r="B153" s="1082"/>
      <c r="C153" s="1082"/>
      <c r="D153" s="1082"/>
      <c r="E153" s="1082"/>
      <c r="F153" s="1082"/>
      <c r="G153" s="1082"/>
      <c r="H153" s="1082"/>
      <c r="I153" s="307" t="e">
        <f>#REF!</f>
        <v>#REF!</v>
      </c>
      <c r="J153" s="1360" t="e">
        <f>#REF!</f>
        <v>#REF!</v>
      </c>
      <c r="K153" s="1360"/>
      <c r="L153" s="1360"/>
      <c r="M153" s="1360"/>
      <c r="N153" s="183"/>
      <c r="AH153" s="1079"/>
      <c r="AI153" s="1079"/>
      <c r="AK153" s="1079"/>
      <c r="AL153" s="1079"/>
    </row>
    <row r="154" spans="1:38" s="281" customFormat="1" ht="20.100000000000001" hidden="1" customHeight="1">
      <c r="A154" s="1081"/>
      <c r="B154" s="1081"/>
      <c r="C154" s="1081"/>
      <c r="D154" s="1081"/>
      <c r="E154" s="1081"/>
      <c r="F154" s="1081"/>
      <c r="G154" s="1081"/>
      <c r="H154" s="1081"/>
      <c r="I154" s="307" t="e">
        <f>#REF!</f>
        <v>#REF!</v>
      </c>
      <c r="J154" s="1360" t="e">
        <f>#REF!</f>
        <v>#REF!</v>
      </c>
      <c r="K154" s="1360"/>
      <c r="L154" s="1360"/>
      <c r="M154" s="1360"/>
      <c r="N154" s="183"/>
      <c r="AH154" s="1079"/>
      <c r="AI154" s="1079"/>
      <c r="AK154" s="1079"/>
      <c r="AL154" s="1079"/>
    </row>
    <row r="155" spans="1:38" s="281" customFormat="1" ht="20.100000000000001" hidden="1" customHeight="1">
      <c r="A155" s="306" t="e">
        <f>#REF!</f>
        <v>#REF!</v>
      </c>
      <c r="B155" s="306"/>
      <c r="C155" s="306"/>
      <c r="D155" s="306"/>
      <c r="E155" s="306"/>
      <c r="F155" s="306"/>
      <c r="G155" s="306"/>
      <c r="H155" s="306"/>
      <c r="I155" s="307" t="e">
        <f>#REF!</f>
        <v>#REF!</v>
      </c>
      <c r="J155" s="1360"/>
      <c r="K155" s="1360"/>
      <c r="L155" s="1360"/>
      <c r="M155" s="1360"/>
      <c r="N155" s="183"/>
      <c r="AH155" s="1079"/>
      <c r="AI155" s="1079"/>
      <c r="AK155" s="1079"/>
      <c r="AL155" s="1079"/>
    </row>
    <row r="156" spans="1:38" s="281" customFormat="1" ht="30" hidden="1" customHeight="1">
      <c r="A156" s="313" t="e">
        <f>#REF!</f>
        <v>#REF!</v>
      </c>
      <c r="B156" s="313"/>
      <c r="C156" s="313"/>
      <c r="D156" s="313"/>
      <c r="E156" s="313"/>
      <c r="F156" s="313"/>
      <c r="G156" s="313"/>
      <c r="H156" s="313"/>
      <c r="I156" s="307" t="e">
        <f>#REF!</f>
        <v>#REF!</v>
      </c>
      <c r="J156" s="1360"/>
      <c r="K156" s="1360"/>
      <c r="L156" s="1360"/>
      <c r="M156" s="1360"/>
      <c r="N156" s="183"/>
      <c r="AH156" s="1079"/>
      <c r="AI156" s="1079"/>
      <c r="AK156" s="1079"/>
      <c r="AL156" s="1079"/>
    </row>
    <row r="157" spans="1:38" s="281" customFormat="1" ht="20.100000000000001" hidden="1" customHeight="1">
      <c r="A157" s="1077" t="e">
        <f>#REF!</f>
        <v>#REF!</v>
      </c>
      <c r="B157" s="1077"/>
      <c r="C157" s="1077"/>
      <c r="D157" s="1077"/>
      <c r="E157" s="1077"/>
      <c r="F157" s="1077"/>
      <c r="G157" s="1077"/>
      <c r="H157" s="1077"/>
      <c r="I157" s="486" t="e">
        <f>#REF!</f>
        <v>#REF!</v>
      </c>
      <c r="J157" s="1360" t="e">
        <f>#REF!</f>
        <v>#REF!</v>
      </c>
      <c r="K157" s="1360"/>
      <c r="L157" s="1360"/>
      <c r="M157" s="1360"/>
      <c r="N157" s="183"/>
      <c r="AH157" s="1079"/>
      <c r="AI157" s="1079"/>
      <c r="AK157" s="1078"/>
      <c r="AL157" s="1079"/>
    </row>
    <row r="158" spans="1:38" s="281" customFormat="1" ht="20.100000000000001" hidden="1" customHeight="1">
      <c r="A158" s="1077" t="e">
        <f>#REF!</f>
        <v>#REF!</v>
      </c>
      <c r="B158" s="1077"/>
      <c r="C158" s="1077"/>
      <c r="D158" s="1077"/>
      <c r="E158" s="1077"/>
      <c r="F158" s="1077"/>
      <c r="G158" s="1077"/>
      <c r="H158" s="1077"/>
      <c r="I158" s="486" t="e">
        <f>#REF!</f>
        <v>#REF!</v>
      </c>
      <c r="J158" s="1360" t="e">
        <f>#REF!</f>
        <v>#REF!</v>
      </c>
      <c r="K158" s="1360"/>
      <c r="L158" s="1360"/>
      <c r="M158" s="1360"/>
      <c r="N158" s="183"/>
      <c r="AH158" s="1079"/>
      <c r="AI158" s="1079"/>
      <c r="AK158" s="1078"/>
      <c r="AL158" s="1079"/>
    </row>
    <row r="159" spans="1:38" s="281" customFormat="1" ht="20.100000000000001" hidden="1" customHeight="1">
      <c r="A159" s="1077" t="e">
        <f>#REF!</f>
        <v>#REF!</v>
      </c>
      <c r="B159" s="1077"/>
      <c r="C159" s="1077"/>
      <c r="D159" s="1077"/>
      <c r="E159" s="1077"/>
      <c r="F159" s="1077"/>
      <c r="G159" s="1077"/>
      <c r="H159" s="1077"/>
      <c r="I159" s="486" t="e">
        <f>#REF!</f>
        <v>#REF!</v>
      </c>
      <c r="J159" s="1360" t="e">
        <f>#REF!</f>
        <v>#REF!</v>
      </c>
      <c r="K159" s="1360"/>
      <c r="L159" s="1360"/>
      <c r="M159" s="1360"/>
      <c r="N159" s="183"/>
      <c r="AH159" s="1079"/>
      <c r="AI159" s="1079"/>
      <c r="AK159" s="1078"/>
      <c r="AL159" s="1079"/>
    </row>
    <row r="160" spans="1:38" s="281" customFormat="1" ht="20.100000000000001" hidden="1" customHeight="1">
      <c r="A160" s="1077" t="e">
        <f>#REF!</f>
        <v>#REF!</v>
      </c>
      <c r="B160" s="1077"/>
      <c r="C160" s="1077"/>
      <c r="D160" s="1077"/>
      <c r="E160" s="1077"/>
      <c r="F160" s="1077"/>
      <c r="G160" s="1077"/>
      <c r="H160" s="1077"/>
      <c r="I160" s="486" t="e">
        <f>#REF!</f>
        <v>#REF!</v>
      </c>
      <c r="J160" s="1360" t="e">
        <f>#REF!</f>
        <v>#REF!</v>
      </c>
      <c r="K160" s="1360"/>
      <c r="L160" s="1360"/>
      <c r="M160" s="1360"/>
      <c r="N160" s="183"/>
      <c r="AH160" s="1079"/>
      <c r="AI160" s="1079"/>
      <c r="AK160" s="1078"/>
      <c r="AL160" s="1079"/>
    </row>
    <row r="161" spans="1:38" s="281" customFormat="1" ht="20.100000000000001" hidden="1" customHeight="1">
      <c r="A161" s="1077" t="e">
        <f>#REF!</f>
        <v>#REF!</v>
      </c>
      <c r="B161" s="1077"/>
      <c r="C161" s="1077"/>
      <c r="D161" s="1077"/>
      <c r="E161" s="1077"/>
      <c r="F161" s="1077"/>
      <c r="G161" s="1077"/>
      <c r="H161" s="1077"/>
      <c r="I161" s="486" t="e">
        <f>#REF!</f>
        <v>#REF!</v>
      </c>
      <c r="J161" s="1360" t="e">
        <f>#REF!</f>
        <v>#REF!</v>
      </c>
      <c r="K161" s="1360"/>
      <c r="L161" s="1360"/>
      <c r="M161" s="1360"/>
      <c r="N161" s="183"/>
      <c r="AH161" s="1079"/>
      <c r="AI161" s="1079"/>
      <c r="AK161" s="1078"/>
      <c r="AL161" s="1079"/>
    </row>
    <row r="162" spans="1:38" s="281" customFormat="1" ht="20.100000000000001" hidden="1" customHeight="1">
      <c r="A162" s="1080"/>
      <c r="B162" s="1080"/>
      <c r="C162" s="1080"/>
      <c r="D162" s="1080"/>
      <c r="E162" s="1080"/>
      <c r="F162" s="1080"/>
      <c r="G162" s="1080"/>
      <c r="H162" s="1080"/>
      <c r="I162" s="307" t="e">
        <f>#REF!</f>
        <v>#REF!</v>
      </c>
      <c r="J162" s="1360" t="e">
        <f>#REF!</f>
        <v>#REF!</v>
      </c>
      <c r="K162" s="1360"/>
      <c r="L162" s="1360"/>
      <c r="M162" s="1360"/>
      <c r="N162" s="183"/>
      <c r="AH162" s="1079"/>
      <c r="AI162" s="1079"/>
      <c r="AK162" s="1079"/>
      <c r="AL162" s="1079"/>
    </row>
    <row r="163" spans="1:38" s="281" customFormat="1" ht="20.100000000000001" hidden="1" customHeight="1">
      <c r="A163" s="313" t="e">
        <f>#REF!</f>
        <v>#REF!</v>
      </c>
      <c r="B163" s="313"/>
      <c r="C163" s="313"/>
      <c r="D163" s="313"/>
      <c r="E163" s="313"/>
      <c r="F163" s="313"/>
      <c r="G163" s="313"/>
      <c r="H163" s="313"/>
      <c r="I163" s="307" t="e">
        <f>#REF!</f>
        <v>#REF!</v>
      </c>
      <c r="J163" s="1360"/>
      <c r="K163" s="1360"/>
      <c r="L163" s="1360"/>
      <c r="M163" s="1360"/>
      <c r="N163" s="183"/>
      <c r="AH163" s="1079"/>
      <c r="AI163" s="1079"/>
      <c r="AK163" s="1079"/>
      <c r="AL163" s="1079"/>
    </row>
    <row r="164" spans="1:38" s="281" customFormat="1" ht="20.100000000000001" hidden="1" customHeight="1">
      <c r="A164" s="1077" t="e">
        <f>#REF!</f>
        <v>#REF!</v>
      </c>
      <c r="B164" s="1077"/>
      <c r="C164" s="1077"/>
      <c r="D164" s="1077"/>
      <c r="E164" s="1077"/>
      <c r="F164" s="1077"/>
      <c r="G164" s="1077"/>
      <c r="H164" s="1077"/>
      <c r="I164" s="1057" t="e">
        <f>#REF!</f>
        <v>#REF!</v>
      </c>
      <c r="J164" s="1360" t="e">
        <f>#REF!</f>
        <v>#REF!</v>
      </c>
      <c r="K164" s="1360"/>
      <c r="L164" s="1360"/>
      <c r="M164" s="1360"/>
      <c r="N164" s="183"/>
      <c r="AH164" s="1079"/>
      <c r="AI164" s="1079"/>
      <c r="AK164" s="1078"/>
      <c r="AL164" s="1079"/>
    </row>
    <row r="165" spans="1:38" s="281" customFormat="1" ht="20.100000000000001" hidden="1" customHeight="1">
      <c r="A165" s="1077" t="e">
        <f>#REF!</f>
        <v>#REF!</v>
      </c>
      <c r="B165" s="1077"/>
      <c r="C165" s="1077"/>
      <c r="D165" s="1077"/>
      <c r="E165" s="1077"/>
      <c r="F165" s="1077"/>
      <c r="G165" s="1077"/>
      <c r="H165" s="1077"/>
      <c r="I165" s="1057" t="e">
        <f>#REF!</f>
        <v>#REF!</v>
      </c>
      <c r="J165" s="1360" t="e">
        <f>#REF!</f>
        <v>#REF!</v>
      </c>
      <c r="K165" s="1360"/>
      <c r="L165" s="1360"/>
      <c r="M165" s="1360"/>
      <c r="N165" s="183"/>
      <c r="AH165" s="1079"/>
      <c r="AI165" s="1079"/>
      <c r="AK165" s="1078"/>
      <c r="AL165" s="1079"/>
    </row>
    <row r="166" spans="1:38" s="281" customFormat="1" ht="20.100000000000001" hidden="1" customHeight="1">
      <c r="A166" s="1077" t="e">
        <f>#REF!</f>
        <v>#REF!</v>
      </c>
      <c r="B166" s="1077"/>
      <c r="C166" s="1077"/>
      <c r="D166" s="1077"/>
      <c r="E166" s="1077"/>
      <c r="F166" s="1077"/>
      <c r="G166" s="1077"/>
      <c r="H166" s="1077"/>
      <c r="I166" s="1057" t="e">
        <f>#REF!</f>
        <v>#REF!</v>
      </c>
      <c r="J166" s="1360" t="e">
        <f>#REF!</f>
        <v>#REF!</v>
      </c>
      <c r="K166" s="1360"/>
      <c r="L166" s="1360"/>
      <c r="M166" s="1360"/>
      <c r="N166" s="183"/>
      <c r="AH166" s="1079"/>
      <c r="AI166" s="1079"/>
      <c r="AK166" s="1078"/>
      <c r="AL166" s="1079"/>
    </row>
    <row r="167" spans="1:38" s="281" customFormat="1" ht="20.100000000000001" hidden="1" customHeight="1">
      <c r="A167" s="1077" t="e">
        <f>#REF!</f>
        <v>#REF!</v>
      </c>
      <c r="B167" s="1077"/>
      <c r="C167" s="1077"/>
      <c r="D167" s="1077"/>
      <c r="E167" s="1077"/>
      <c r="F167" s="1077"/>
      <c r="G167" s="1077"/>
      <c r="H167" s="1077"/>
      <c r="I167" s="1057" t="e">
        <f>#REF!</f>
        <v>#REF!</v>
      </c>
      <c r="J167" s="1360" t="e">
        <f>#REF!</f>
        <v>#REF!</v>
      </c>
      <c r="K167" s="1360"/>
      <c r="L167" s="1360"/>
      <c r="M167" s="1360"/>
      <c r="N167" s="183"/>
      <c r="AH167" s="1079"/>
      <c r="AI167" s="1079"/>
      <c r="AK167" s="1078"/>
      <c r="AL167" s="1079"/>
    </row>
    <row r="168" spans="1:38" s="281" customFormat="1" ht="20.100000000000001" hidden="1" customHeight="1">
      <c r="A168" s="1077" t="e">
        <f>#REF!</f>
        <v>#REF!</v>
      </c>
      <c r="B168" s="1077"/>
      <c r="C168" s="1077"/>
      <c r="D168" s="1077"/>
      <c r="E168" s="1077"/>
      <c r="F168" s="1077"/>
      <c r="G168" s="1077"/>
      <c r="H168" s="1077"/>
      <c r="I168" s="1057" t="e">
        <f>#REF!</f>
        <v>#REF!</v>
      </c>
      <c r="J168" s="1360" t="e">
        <f>#REF!</f>
        <v>#REF!</v>
      </c>
      <c r="K168" s="1360"/>
      <c r="L168" s="1360"/>
      <c r="M168" s="1360"/>
      <c r="N168" s="183"/>
      <c r="AH168" s="1079"/>
      <c r="AI168" s="1079"/>
      <c r="AK168" s="1078"/>
      <c r="AL168" s="1079"/>
    </row>
    <row r="169" spans="1:38" s="281" customFormat="1" ht="20.100000000000001" hidden="1" customHeight="1">
      <c r="A169" s="1077" t="e">
        <f>#REF!</f>
        <v>#REF!</v>
      </c>
      <c r="B169" s="1077"/>
      <c r="C169" s="1077"/>
      <c r="D169" s="1077"/>
      <c r="E169" s="1077"/>
      <c r="F169" s="1077"/>
      <c r="G169" s="1077"/>
      <c r="H169" s="1077"/>
      <c r="I169" s="1057" t="e">
        <f>#REF!</f>
        <v>#REF!</v>
      </c>
      <c r="J169" s="1360" t="e">
        <f>#REF!</f>
        <v>#REF!</v>
      </c>
      <c r="K169" s="1360"/>
      <c r="L169" s="1360"/>
      <c r="M169" s="1360"/>
      <c r="N169" s="183"/>
      <c r="AH169" s="1079"/>
      <c r="AI169" s="1079"/>
      <c r="AK169" s="1078"/>
      <c r="AL169" s="1079"/>
    </row>
    <row r="170" spans="1:38" s="281" customFormat="1" ht="20.100000000000001" hidden="1" customHeight="1">
      <c r="A170" s="1083"/>
      <c r="B170" s="1083"/>
      <c r="C170" s="1083"/>
      <c r="D170" s="1083"/>
      <c r="E170" s="1083"/>
      <c r="F170" s="1083"/>
      <c r="G170" s="1083"/>
      <c r="H170" s="1083"/>
      <c r="I170" s="307" t="e">
        <f>#REF!</f>
        <v>#REF!</v>
      </c>
      <c r="J170" s="1360" t="e">
        <f>#REF!</f>
        <v>#REF!</v>
      </c>
      <c r="K170" s="1360"/>
      <c r="L170" s="1360"/>
      <c r="M170" s="1360"/>
      <c r="N170" s="183"/>
      <c r="AH170" s="1079"/>
      <c r="AI170" s="1079"/>
      <c r="AK170" s="1079"/>
      <c r="AL170" s="1079"/>
    </row>
    <row r="171" spans="1:38" s="281" customFormat="1" ht="35.25" hidden="1" customHeight="1">
      <c r="A171" s="313" t="e">
        <f>#REF!</f>
        <v>#REF!</v>
      </c>
      <c r="B171" s="313"/>
      <c r="C171" s="313"/>
      <c r="D171" s="313"/>
      <c r="E171" s="313"/>
      <c r="F171" s="313"/>
      <c r="G171" s="313"/>
      <c r="H171" s="313"/>
      <c r="I171" s="307" t="e">
        <f>#REF!</f>
        <v>#REF!</v>
      </c>
      <c r="J171" s="1360"/>
      <c r="K171" s="1360"/>
      <c r="L171" s="1360"/>
      <c r="M171" s="1360"/>
      <c r="N171" s="183"/>
      <c r="AH171" s="1079"/>
      <c r="AI171" s="1079"/>
      <c r="AK171" s="1079"/>
      <c r="AL171" s="1079"/>
    </row>
    <row r="172" spans="1:38" s="281" customFormat="1" ht="19.5" hidden="1" customHeight="1">
      <c r="A172" s="1077" t="e">
        <f>#REF!</f>
        <v>#REF!</v>
      </c>
      <c r="B172" s="1077"/>
      <c r="C172" s="1077"/>
      <c r="D172" s="1077"/>
      <c r="E172" s="1077"/>
      <c r="F172" s="1077"/>
      <c r="G172" s="1077"/>
      <c r="H172" s="1077"/>
      <c r="I172" s="1057" t="e">
        <f>#REF!</f>
        <v>#REF!</v>
      </c>
      <c r="J172" s="1360" t="e">
        <f>#REF!</f>
        <v>#REF!</v>
      </c>
      <c r="K172" s="1360"/>
      <c r="L172" s="1360"/>
      <c r="M172" s="1360"/>
      <c r="N172" s="183"/>
      <c r="AH172" s="1079"/>
      <c r="AI172" s="1079"/>
      <c r="AK172" s="1078"/>
      <c r="AL172" s="1079"/>
    </row>
    <row r="173" spans="1:38" s="281" customFormat="1" ht="19.5" hidden="1" customHeight="1">
      <c r="A173" s="1077" t="e">
        <f>#REF!</f>
        <v>#REF!</v>
      </c>
      <c r="B173" s="1077"/>
      <c r="C173" s="1077"/>
      <c r="D173" s="1077"/>
      <c r="E173" s="1077"/>
      <c r="F173" s="1077"/>
      <c r="G173" s="1077"/>
      <c r="H173" s="1077"/>
      <c r="I173" s="1057" t="e">
        <f>#REF!</f>
        <v>#REF!</v>
      </c>
      <c r="J173" s="1360" t="e">
        <f>#REF!</f>
        <v>#REF!</v>
      </c>
      <c r="K173" s="1360"/>
      <c r="L173" s="1360"/>
      <c r="M173" s="1360"/>
      <c r="N173" s="183"/>
      <c r="AH173" s="1079"/>
      <c r="AI173" s="1079"/>
      <c r="AK173" s="1078"/>
      <c r="AL173" s="1079"/>
    </row>
    <row r="174" spans="1:38" s="281" customFormat="1" ht="19.5" hidden="1" customHeight="1">
      <c r="A174" s="1077" t="e">
        <f>#REF!</f>
        <v>#REF!</v>
      </c>
      <c r="B174" s="1077"/>
      <c r="C174" s="1077"/>
      <c r="D174" s="1077"/>
      <c r="E174" s="1077"/>
      <c r="F174" s="1077"/>
      <c r="G174" s="1077"/>
      <c r="H174" s="1077"/>
      <c r="I174" s="1057" t="e">
        <f>#REF!</f>
        <v>#REF!</v>
      </c>
      <c r="J174" s="1360" t="e">
        <f>#REF!</f>
        <v>#REF!</v>
      </c>
      <c r="K174" s="1360"/>
      <c r="L174" s="1360"/>
      <c r="M174" s="1360"/>
      <c r="N174" s="183"/>
      <c r="AH174" s="1079"/>
      <c r="AI174" s="1079"/>
      <c r="AK174" s="1078"/>
      <c r="AL174" s="1079"/>
    </row>
    <row r="175" spans="1:38" s="281" customFormat="1" ht="19.5" hidden="1" customHeight="1">
      <c r="A175" s="1077" t="e">
        <f>#REF!</f>
        <v>#REF!</v>
      </c>
      <c r="B175" s="1077"/>
      <c r="C175" s="1077"/>
      <c r="D175" s="1077"/>
      <c r="E175" s="1077"/>
      <c r="F175" s="1077"/>
      <c r="G175" s="1077"/>
      <c r="H175" s="1077"/>
      <c r="I175" s="1057" t="e">
        <f>#REF!</f>
        <v>#REF!</v>
      </c>
      <c r="J175" s="1360" t="e">
        <f>#REF!</f>
        <v>#REF!</v>
      </c>
      <c r="K175" s="1360"/>
      <c r="L175" s="1360"/>
      <c r="M175" s="1360"/>
      <c r="N175" s="183"/>
      <c r="AH175" s="1079"/>
      <c r="AI175" s="1079"/>
      <c r="AK175" s="1078"/>
      <c r="AL175" s="1079"/>
    </row>
    <row r="176" spans="1:38" s="281" customFormat="1" ht="33" hidden="1" customHeight="1">
      <c r="A176" s="1077" t="e">
        <f>#REF!</f>
        <v>#REF!</v>
      </c>
      <c r="B176" s="1077"/>
      <c r="C176" s="1077"/>
      <c r="D176" s="1077"/>
      <c r="E176" s="1077"/>
      <c r="F176" s="1077"/>
      <c r="G176" s="1077"/>
      <c r="H176" s="1077"/>
      <c r="I176" s="1057" t="e">
        <f>#REF!</f>
        <v>#REF!</v>
      </c>
      <c r="J176" s="1360" t="e">
        <f>#REF!</f>
        <v>#REF!</v>
      </c>
      <c r="K176" s="1360"/>
      <c r="L176" s="1360"/>
      <c r="M176" s="1360"/>
      <c r="N176" s="183"/>
      <c r="AH176" s="1079"/>
      <c r="AI176" s="1079"/>
      <c r="AK176" s="1078"/>
      <c r="AL176" s="1079"/>
    </row>
    <row r="177" spans="1:38" s="281" customFormat="1" ht="19.5" hidden="1" customHeight="1">
      <c r="A177" s="1077" t="e">
        <f>#REF!</f>
        <v>#REF!</v>
      </c>
      <c r="B177" s="1077"/>
      <c r="C177" s="1077"/>
      <c r="D177" s="1077"/>
      <c r="E177" s="1077"/>
      <c r="F177" s="1077"/>
      <c r="G177" s="1077"/>
      <c r="H177" s="1077"/>
      <c r="I177" s="1057" t="e">
        <f>#REF!</f>
        <v>#REF!</v>
      </c>
      <c r="J177" s="1360" t="e">
        <f>#REF!</f>
        <v>#REF!</v>
      </c>
      <c r="K177" s="1360"/>
      <c r="L177" s="1360"/>
      <c r="M177" s="1360"/>
      <c r="N177" s="183"/>
      <c r="AH177" s="1079"/>
      <c r="AI177" s="1079"/>
      <c r="AK177" s="1078"/>
      <c r="AL177" s="1079"/>
    </row>
    <row r="178" spans="1:38" s="281" customFormat="1" ht="19.5" hidden="1" customHeight="1">
      <c r="A178" s="1077" t="e">
        <f>#REF!</f>
        <v>#REF!</v>
      </c>
      <c r="B178" s="1077"/>
      <c r="C178" s="1077"/>
      <c r="D178" s="1077"/>
      <c r="E178" s="1077"/>
      <c r="F178" s="1077"/>
      <c r="G178" s="1077"/>
      <c r="H178" s="1077"/>
      <c r="I178" s="1057" t="e">
        <f>#REF!</f>
        <v>#REF!</v>
      </c>
      <c r="J178" s="1360" t="e">
        <f>#REF!</f>
        <v>#REF!</v>
      </c>
      <c r="K178" s="1360"/>
      <c r="L178" s="1360"/>
      <c r="M178" s="1360"/>
      <c r="N178" s="183"/>
      <c r="AH178" s="1079"/>
      <c r="AI178" s="1079"/>
      <c r="AK178" s="1078"/>
      <c r="AL178" s="1079"/>
    </row>
    <row r="179" spans="1:38" s="281" customFormat="1" ht="19.5" hidden="1" customHeight="1">
      <c r="A179" s="1077" t="e">
        <f>#REF!</f>
        <v>#REF!</v>
      </c>
      <c r="B179" s="1077"/>
      <c r="C179" s="1077"/>
      <c r="D179" s="1077"/>
      <c r="E179" s="1077"/>
      <c r="F179" s="1077"/>
      <c r="G179" s="1077"/>
      <c r="H179" s="1077"/>
      <c r="I179" s="1057" t="e">
        <f>#REF!</f>
        <v>#REF!</v>
      </c>
      <c r="J179" s="1360" t="e">
        <f>#REF!</f>
        <v>#REF!</v>
      </c>
      <c r="K179" s="1360"/>
      <c r="L179" s="1360"/>
      <c r="M179" s="1360"/>
      <c r="N179" s="183"/>
      <c r="AH179" s="1079"/>
      <c r="AI179" s="1079"/>
      <c r="AK179" s="1078"/>
      <c r="AL179" s="1079"/>
    </row>
    <row r="180" spans="1:38" s="281" customFormat="1" ht="19.5" hidden="1" customHeight="1">
      <c r="A180" s="1077" t="e">
        <f>#REF!</f>
        <v>#REF!</v>
      </c>
      <c r="B180" s="1077"/>
      <c r="C180" s="1077"/>
      <c r="D180" s="1077"/>
      <c r="E180" s="1077"/>
      <c r="F180" s="1077"/>
      <c r="G180" s="1077"/>
      <c r="H180" s="1077"/>
      <c r="I180" s="1057" t="e">
        <f>#REF!</f>
        <v>#REF!</v>
      </c>
      <c r="J180" s="1360" t="e">
        <f>#REF!</f>
        <v>#REF!</v>
      </c>
      <c r="K180" s="1360"/>
      <c r="L180" s="1360"/>
      <c r="M180" s="1360"/>
      <c r="N180" s="183"/>
      <c r="AH180" s="1079"/>
      <c r="AI180" s="1079"/>
      <c r="AK180" s="1078"/>
      <c r="AL180" s="1079"/>
    </row>
    <row r="181" spans="1:38" s="281" customFormat="1" ht="19.5" hidden="1" customHeight="1">
      <c r="A181" s="1083"/>
      <c r="B181" s="1083"/>
      <c r="C181" s="1083"/>
      <c r="D181" s="1083"/>
      <c r="E181" s="1083"/>
      <c r="F181" s="1083"/>
      <c r="G181" s="1083"/>
      <c r="H181" s="1083"/>
      <c r="I181" s="307" t="e">
        <f>#REF!</f>
        <v>#REF!</v>
      </c>
      <c r="J181" s="1360" t="e">
        <f>#REF!</f>
        <v>#REF!</v>
      </c>
      <c r="K181" s="1360"/>
      <c r="L181" s="1360"/>
      <c r="M181" s="1360"/>
      <c r="N181" s="183"/>
      <c r="AH181" s="1079"/>
      <c r="AI181" s="1079"/>
      <c r="AK181" s="1079"/>
      <c r="AL181" s="1079"/>
    </row>
    <row r="182" spans="1:38" s="281" customFormat="1" ht="19.5" hidden="1" customHeight="1">
      <c r="A182" s="313" t="e">
        <f>#REF!</f>
        <v>#REF!</v>
      </c>
      <c r="B182" s="313"/>
      <c r="C182" s="313"/>
      <c r="D182" s="313"/>
      <c r="E182" s="313"/>
      <c r="F182" s="313"/>
      <c r="G182" s="313"/>
      <c r="H182" s="313"/>
      <c r="I182" s="307" t="e">
        <f>#REF!</f>
        <v>#REF!</v>
      </c>
      <c r="J182" s="1360"/>
      <c r="K182" s="1360"/>
      <c r="L182" s="1360"/>
      <c r="M182" s="1360"/>
      <c r="N182" s="183"/>
      <c r="AH182" s="1079"/>
      <c r="AI182" s="1079"/>
      <c r="AK182" s="1079"/>
      <c r="AL182" s="1079"/>
    </row>
    <row r="183" spans="1:38" s="281" customFormat="1" ht="19.5" hidden="1" customHeight="1">
      <c r="A183" s="1077" t="e">
        <f>#REF!</f>
        <v>#REF!</v>
      </c>
      <c r="B183" s="1077"/>
      <c r="C183" s="1077"/>
      <c r="D183" s="1077"/>
      <c r="E183" s="1077"/>
      <c r="F183" s="1077"/>
      <c r="G183" s="1077"/>
      <c r="H183" s="1077"/>
      <c r="I183" s="486" t="e">
        <f>#REF!</f>
        <v>#REF!</v>
      </c>
      <c r="J183" s="1360" t="e">
        <f>#REF!</f>
        <v>#REF!</v>
      </c>
      <c r="K183" s="1360"/>
      <c r="L183" s="1360"/>
      <c r="M183" s="1360"/>
      <c r="N183" s="183"/>
      <c r="AH183" s="1079"/>
      <c r="AI183" s="1079"/>
      <c r="AK183" s="1078"/>
      <c r="AL183" s="1079"/>
    </row>
    <row r="184" spans="1:38" s="281" customFormat="1" ht="19.5" hidden="1" customHeight="1">
      <c r="A184" s="1077" t="e">
        <f>#REF!</f>
        <v>#REF!</v>
      </c>
      <c r="B184" s="1077"/>
      <c r="C184" s="1077"/>
      <c r="D184" s="1077"/>
      <c r="E184" s="1077"/>
      <c r="F184" s="1077"/>
      <c r="G184" s="1077"/>
      <c r="H184" s="1077"/>
      <c r="I184" s="486" t="e">
        <f>#REF!</f>
        <v>#REF!</v>
      </c>
      <c r="J184" s="1360" t="e">
        <f>#REF!</f>
        <v>#REF!</v>
      </c>
      <c r="K184" s="1360"/>
      <c r="L184" s="1360"/>
      <c r="M184" s="1360"/>
      <c r="N184" s="183"/>
      <c r="AH184" s="1079"/>
      <c r="AI184" s="1079"/>
      <c r="AK184" s="1078"/>
      <c r="AL184" s="1079"/>
    </row>
    <row r="185" spans="1:38" s="281" customFormat="1" ht="19.5" hidden="1" customHeight="1">
      <c r="A185" s="1077" t="e">
        <f>#REF!</f>
        <v>#REF!</v>
      </c>
      <c r="B185" s="1077"/>
      <c r="C185" s="1077"/>
      <c r="D185" s="1077"/>
      <c r="E185" s="1077"/>
      <c r="F185" s="1077"/>
      <c r="G185" s="1077"/>
      <c r="H185" s="1077"/>
      <c r="I185" s="486" t="e">
        <f>#REF!</f>
        <v>#REF!</v>
      </c>
      <c r="J185" s="1360" t="e">
        <f>#REF!</f>
        <v>#REF!</v>
      </c>
      <c r="K185" s="1360"/>
      <c r="L185" s="1360"/>
      <c r="M185" s="1360"/>
      <c r="N185" s="183"/>
      <c r="AH185" s="1079"/>
      <c r="AI185" s="1079"/>
      <c r="AK185" s="1078"/>
      <c r="AL185" s="1079"/>
    </row>
    <row r="186" spans="1:38" s="281" customFormat="1" ht="19.5" hidden="1" customHeight="1">
      <c r="A186" s="1083"/>
      <c r="B186" s="1083"/>
      <c r="C186" s="1083"/>
      <c r="D186" s="1083"/>
      <c r="E186" s="1083"/>
      <c r="F186" s="1083"/>
      <c r="G186" s="1083"/>
      <c r="H186" s="1083"/>
      <c r="I186" s="307" t="e">
        <f>#REF!</f>
        <v>#REF!</v>
      </c>
      <c r="J186" s="1360" t="e">
        <f>#REF!</f>
        <v>#REF!</v>
      </c>
      <c r="K186" s="1360"/>
      <c r="L186" s="1360"/>
      <c r="M186" s="1360"/>
      <c r="N186" s="183"/>
      <c r="AH186" s="1079"/>
      <c r="AI186" s="1079"/>
      <c r="AK186" s="1079"/>
      <c r="AL186" s="1079"/>
    </row>
    <row r="187" spans="1:38" s="281" customFormat="1" ht="33" hidden="1" customHeight="1">
      <c r="A187" s="313" t="e">
        <f>#REF!</f>
        <v>#REF!</v>
      </c>
      <c r="B187" s="313"/>
      <c r="C187" s="313"/>
      <c r="D187" s="313"/>
      <c r="E187" s="313"/>
      <c r="F187" s="313"/>
      <c r="G187" s="313"/>
      <c r="H187" s="313"/>
      <c r="I187" s="307" t="e">
        <f>#REF!</f>
        <v>#REF!</v>
      </c>
      <c r="J187" s="1360"/>
      <c r="K187" s="1360"/>
      <c r="L187" s="1360"/>
      <c r="M187" s="1360"/>
      <c r="N187" s="183"/>
      <c r="AH187" s="1079"/>
      <c r="AI187" s="1079"/>
      <c r="AK187" s="1079"/>
      <c r="AL187" s="1079"/>
    </row>
    <row r="188" spans="1:38" s="281" customFormat="1" ht="19.5" hidden="1" customHeight="1">
      <c r="A188" s="1083" t="e">
        <f>#REF!</f>
        <v>#REF!</v>
      </c>
      <c r="B188" s="1083"/>
      <c r="C188" s="1083"/>
      <c r="D188" s="1083"/>
      <c r="E188" s="1083"/>
      <c r="F188" s="1083"/>
      <c r="G188" s="1083"/>
      <c r="H188" s="1083"/>
      <c r="I188" s="486" t="e">
        <f>#REF!</f>
        <v>#REF!</v>
      </c>
      <c r="J188" s="1360" t="e">
        <f>#REF!</f>
        <v>#REF!</v>
      </c>
      <c r="K188" s="1360"/>
      <c r="L188" s="1360"/>
      <c r="M188" s="1360"/>
      <c r="N188" s="183"/>
      <c r="AH188" s="1079"/>
      <c r="AI188" s="1079"/>
      <c r="AK188" s="1078"/>
      <c r="AL188" s="1079"/>
    </row>
    <row r="189" spans="1:38" s="281" customFormat="1" ht="19.5" hidden="1" customHeight="1">
      <c r="A189" s="1083" t="e">
        <f>#REF!</f>
        <v>#REF!</v>
      </c>
      <c r="B189" s="1083"/>
      <c r="C189" s="1083"/>
      <c r="D189" s="1083"/>
      <c r="E189" s="1083"/>
      <c r="F189" s="1083"/>
      <c r="G189" s="1083"/>
      <c r="H189" s="1083"/>
      <c r="I189" s="486" t="e">
        <f>#REF!</f>
        <v>#REF!</v>
      </c>
      <c r="J189" s="1360" t="e">
        <f>#REF!</f>
        <v>#REF!</v>
      </c>
      <c r="K189" s="1360"/>
      <c r="L189" s="1360"/>
      <c r="M189" s="1360"/>
      <c r="N189" s="183"/>
      <c r="AH189" s="1079"/>
      <c r="AI189" s="1079"/>
      <c r="AK189" s="1078"/>
      <c r="AL189" s="1079"/>
    </row>
    <row r="190" spans="1:38" s="281" customFormat="1" ht="19.5" hidden="1" customHeight="1">
      <c r="A190" s="1083" t="e">
        <f>#REF!</f>
        <v>#REF!</v>
      </c>
      <c r="B190" s="1083"/>
      <c r="C190" s="1083"/>
      <c r="D190" s="1083"/>
      <c r="E190" s="1083"/>
      <c r="F190" s="1083"/>
      <c r="G190" s="1083"/>
      <c r="H190" s="1083"/>
      <c r="I190" s="486" t="e">
        <f>#REF!</f>
        <v>#REF!</v>
      </c>
      <c r="J190" s="1360" t="e">
        <f>#REF!</f>
        <v>#REF!</v>
      </c>
      <c r="K190" s="1360"/>
      <c r="L190" s="1360"/>
      <c r="M190" s="1360"/>
      <c r="N190" s="183"/>
      <c r="AH190" s="1079"/>
      <c r="AI190" s="1079"/>
      <c r="AK190" s="1078"/>
      <c r="AL190" s="1079"/>
    </row>
    <row r="191" spans="1:38" s="281" customFormat="1" ht="19.5" hidden="1" customHeight="1">
      <c r="A191" s="1083"/>
      <c r="B191" s="1083"/>
      <c r="C191" s="1083"/>
      <c r="D191" s="1083"/>
      <c r="E191" s="1083"/>
      <c r="F191" s="1083"/>
      <c r="G191" s="1083"/>
      <c r="H191" s="1083"/>
      <c r="I191" s="307" t="e">
        <f>#REF!</f>
        <v>#REF!</v>
      </c>
      <c r="J191" s="1360" t="e">
        <f>#REF!</f>
        <v>#REF!</v>
      </c>
      <c r="K191" s="1360"/>
      <c r="L191" s="1360"/>
      <c r="M191" s="1360"/>
      <c r="N191" s="183"/>
      <c r="AH191" s="1079"/>
      <c r="AI191" s="1079"/>
      <c r="AK191" s="1079"/>
      <c r="AL191" s="1079"/>
    </row>
    <row r="192" spans="1:38" s="281" customFormat="1" ht="19.5" hidden="1" customHeight="1">
      <c r="A192" s="313" t="e">
        <f>#REF!</f>
        <v>#REF!</v>
      </c>
      <c r="B192" s="313"/>
      <c r="C192" s="313"/>
      <c r="D192" s="313"/>
      <c r="E192" s="313"/>
      <c r="F192" s="313"/>
      <c r="G192" s="313"/>
      <c r="H192" s="313"/>
      <c r="I192" s="307" t="e">
        <f>#REF!</f>
        <v>#REF!</v>
      </c>
      <c r="J192" s="1360"/>
      <c r="K192" s="1360"/>
      <c r="L192" s="1360"/>
      <c r="M192" s="1360"/>
      <c r="N192" s="183"/>
      <c r="AH192" s="1079"/>
      <c r="AI192" s="1079"/>
      <c r="AK192" s="1079"/>
      <c r="AL192" s="1079"/>
    </row>
    <row r="193" spans="1:38" s="281" customFormat="1" ht="19.5" hidden="1" customHeight="1">
      <c r="A193" s="1077" t="e">
        <f>#REF!</f>
        <v>#REF!</v>
      </c>
      <c r="B193" s="1077"/>
      <c r="C193" s="1077"/>
      <c r="D193" s="1077"/>
      <c r="E193" s="1077"/>
      <c r="F193" s="1077"/>
      <c r="G193" s="1077"/>
      <c r="H193" s="1077"/>
      <c r="I193" s="486" t="e">
        <f>#REF!</f>
        <v>#REF!</v>
      </c>
      <c r="J193" s="1360" t="e">
        <f>#REF!</f>
        <v>#REF!</v>
      </c>
      <c r="K193" s="1360"/>
      <c r="L193" s="1360"/>
      <c r="M193" s="1360"/>
      <c r="N193" s="183"/>
      <c r="AH193" s="1079"/>
      <c r="AI193" s="1079"/>
      <c r="AK193" s="1078"/>
      <c r="AL193" s="1079"/>
    </row>
    <row r="194" spans="1:38" s="281" customFormat="1" ht="19.5" hidden="1" customHeight="1">
      <c r="A194" s="1077" t="e">
        <f>#REF!</f>
        <v>#REF!</v>
      </c>
      <c r="B194" s="1077"/>
      <c r="C194" s="1077"/>
      <c r="D194" s="1077"/>
      <c r="E194" s="1077"/>
      <c r="F194" s="1077"/>
      <c r="G194" s="1077"/>
      <c r="H194" s="1077"/>
      <c r="I194" s="486" t="e">
        <f>#REF!</f>
        <v>#REF!</v>
      </c>
      <c r="J194" s="1360" t="e">
        <f>#REF!</f>
        <v>#REF!</v>
      </c>
      <c r="K194" s="1360"/>
      <c r="L194" s="1360"/>
      <c r="M194" s="1360"/>
      <c r="N194" s="183"/>
      <c r="AH194" s="1079"/>
      <c r="AI194" s="1079"/>
      <c r="AK194" s="1078"/>
      <c r="AL194" s="1079"/>
    </row>
    <row r="195" spans="1:38" s="281" customFormat="1" ht="19.5" hidden="1" customHeight="1">
      <c r="A195" s="1083"/>
      <c r="B195" s="1083"/>
      <c r="C195" s="1083"/>
      <c r="D195" s="1083"/>
      <c r="E195" s="1083"/>
      <c r="F195" s="1083"/>
      <c r="G195" s="1083"/>
      <c r="H195" s="1083"/>
      <c r="I195" s="307" t="e">
        <f>#REF!</f>
        <v>#REF!</v>
      </c>
      <c r="J195" s="1360" t="e">
        <f>#REF!</f>
        <v>#REF!</v>
      </c>
      <c r="K195" s="1360"/>
      <c r="L195" s="1360"/>
      <c r="M195" s="1360"/>
      <c r="N195" s="183"/>
      <c r="AH195" s="1079"/>
      <c r="AI195" s="1079"/>
      <c r="AK195" s="1079"/>
      <c r="AL195" s="1079"/>
    </row>
    <row r="196" spans="1:38" s="281" customFormat="1" ht="33" hidden="1" customHeight="1">
      <c r="A196" s="313" t="e">
        <f>#REF!</f>
        <v>#REF!</v>
      </c>
      <c r="B196" s="313"/>
      <c r="C196" s="313"/>
      <c r="D196" s="313"/>
      <c r="E196" s="313"/>
      <c r="F196" s="313"/>
      <c r="G196" s="313"/>
      <c r="H196" s="313"/>
      <c r="I196" s="307" t="e">
        <f>#REF!</f>
        <v>#REF!</v>
      </c>
      <c r="J196" s="1360"/>
      <c r="K196" s="1360"/>
      <c r="L196" s="1360"/>
      <c r="M196" s="1360"/>
      <c r="N196" s="183"/>
      <c r="AH196" s="1079"/>
      <c r="AI196" s="1079"/>
      <c r="AK196" s="1079"/>
      <c r="AL196" s="1079"/>
    </row>
    <row r="197" spans="1:38" s="281" customFormat="1" ht="19.5" hidden="1" customHeight="1">
      <c r="A197" s="1077" t="e">
        <f>#REF!</f>
        <v>#REF!</v>
      </c>
      <c r="B197" s="1077"/>
      <c r="C197" s="1077"/>
      <c r="D197" s="1077"/>
      <c r="E197" s="1077"/>
      <c r="F197" s="1077"/>
      <c r="G197" s="1077"/>
      <c r="H197" s="1077"/>
      <c r="I197" s="486" t="e">
        <f>#REF!</f>
        <v>#REF!</v>
      </c>
      <c r="J197" s="1360" t="e">
        <f>#REF!</f>
        <v>#REF!</v>
      </c>
      <c r="K197" s="1360"/>
      <c r="L197" s="1360"/>
      <c r="M197" s="1360"/>
      <c r="N197" s="183"/>
      <c r="AH197" s="1079"/>
      <c r="AI197" s="1079"/>
      <c r="AK197" s="1078"/>
      <c r="AL197" s="1079"/>
    </row>
    <row r="198" spans="1:38" s="281" customFormat="1" ht="19.5" hidden="1" customHeight="1">
      <c r="A198" s="1077" t="e">
        <f>#REF!</f>
        <v>#REF!</v>
      </c>
      <c r="B198" s="1077"/>
      <c r="C198" s="1077"/>
      <c r="D198" s="1077"/>
      <c r="E198" s="1077"/>
      <c r="F198" s="1077"/>
      <c r="G198" s="1077"/>
      <c r="H198" s="1077"/>
      <c r="I198" s="486" t="e">
        <f>#REF!</f>
        <v>#REF!</v>
      </c>
      <c r="J198" s="1360" t="e">
        <f>#REF!</f>
        <v>#REF!</v>
      </c>
      <c r="K198" s="1360"/>
      <c r="L198" s="1360"/>
      <c r="M198" s="1360"/>
      <c r="N198" s="183"/>
      <c r="AH198" s="1079"/>
      <c r="AI198" s="1079"/>
      <c r="AK198" s="1078"/>
      <c r="AL198" s="1079"/>
    </row>
    <row r="199" spans="1:38" s="281" customFormat="1" ht="19.5" hidden="1" customHeight="1">
      <c r="A199" s="1077" t="e">
        <f>#REF!</f>
        <v>#REF!</v>
      </c>
      <c r="B199" s="1077"/>
      <c r="C199" s="1077"/>
      <c r="D199" s="1077"/>
      <c r="E199" s="1077"/>
      <c r="F199" s="1077"/>
      <c r="G199" s="1077"/>
      <c r="H199" s="1077"/>
      <c r="I199" s="486" t="e">
        <f>#REF!</f>
        <v>#REF!</v>
      </c>
      <c r="J199" s="1360" t="e">
        <f>#REF!</f>
        <v>#REF!</v>
      </c>
      <c r="K199" s="1360"/>
      <c r="L199" s="1360"/>
      <c r="M199" s="1360"/>
      <c r="N199" s="183"/>
      <c r="AH199" s="1079"/>
      <c r="AI199" s="1079"/>
      <c r="AK199" s="1078"/>
      <c r="AL199" s="1079"/>
    </row>
    <row r="200" spans="1:38" s="281" customFormat="1" ht="19.5" hidden="1" customHeight="1">
      <c r="A200" s="1077" t="e">
        <f>#REF!</f>
        <v>#REF!</v>
      </c>
      <c r="B200" s="1077"/>
      <c r="C200" s="1077"/>
      <c r="D200" s="1077"/>
      <c r="E200" s="1077"/>
      <c r="F200" s="1077"/>
      <c r="G200" s="1077"/>
      <c r="H200" s="1077"/>
      <c r="I200" s="486" t="e">
        <f>#REF!</f>
        <v>#REF!</v>
      </c>
      <c r="J200" s="1360" t="e">
        <f>#REF!</f>
        <v>#REF!</v>
      </c>
      <c r="K200" s="1360"/>
      <c r="L200" s="1360"/>
      <c r="M200" s="1360"/>
      <c r="N200" s="183"/>
      <c r="AH200" s="1079"/>
      <c r="AI200" s="1079"/>
      <c r="AK200" s="1078"/>
      <c r="AL200" s="1079"/>
    </row>
    <row r="201" spans="1:38" s="281" customFormat="1" ht="19.5" hidden="1" customHeight="1">
      <c r="A201" s="1077" t="e">
        <f>#REF!</f>
        <v>#REF!</v>
      </c>
      <c r="B201" s="1077"/>
      <c r="C201" s="1077"/>
      <c r="D201" s="1077"/>
      <c r="E201" s="1077"/>
      <c r="F201" s="1077"/>
      <c r="G201" s="1077"/>
      <c r="H201" s="1077"/>
      <c r="I201" s="486" t="e">
        <f>#REF!</f>
        <v>#REF!</v>
      </c>
      <c r="J201" s="1360" t="e">
        <f>#REF!</f>
        <v>#REF!</v>
      </c>
      <c r="K201" s="1360"/>
      <c r="L201" s="1360"/>
      <c r="M201" s="1360"/>
      <c r="N201" s="183"/>
      <c r="AH201" s="1079"/>
      <c r="AI201" s="1079"/>
      <c r="AK201" s="1078"/>
      <c r="AL201" s="1079"/>
    </row>
    <row r="202" spans="1:38" s="281" customFormat="1" ht="19.5" hidden="1" customHeight="1">
      <c r="A202" s="1077" t="e">
        <f>#REF!</f>
        <v>#REF!</v>
      </c>
      <c r="B202" s="1077"/>
      <c r="C202" s="1077"/>
      <c r="D202" s="1077"/>
      <c r="E202" s="1077"/>
      <c r="F202" s="1077"/>
      <c r="G202" s="1077"/>
      <c r="H202" s="1077"/>
      <c r="I202" s="486" t="e">
        <f>#REF!</f>
        <v>#REF!</v>
      </c>
      <c r="J202" s="1360" t="e">
        <f>#REF!</f>
        <v>#REF!</v>
      </c>
      <c r="K202" s="1360"/>
      <c r="L202" s="1360"/>
      <c r="M202" s="1360"/>
      <c r="N202" s="183"/>
      <c r="AH202" s="1079"/>
      <c r="AI202" s="1079"/>
      <c r="AK202" s="1078"/>
      <c r="AL202" s="1079"/>
    </row>
    <row r="203" spans="1:38" s="281" customFormat="1" ht="19.5" hidden="1" customHeight="1">
      <c r="A203" s="1083"/>
      <c r="B203" s="1083"/>
      <c r="C203" s="1083"/>
      <c r="D203" s="1083"/>
      <c r="E203" s="1083"/>
      <c r="F203" s="1083"/>
      <c r="G203" s="1083"/>
      <c r="H203" s="1083"/>
      <c r="I203" s="307" t="e">
        <f>#REF!</f>
        <v>#REF!</v>
      </c>
      <c r="J203" s="1360" t="e">
        <f>#REF!</f>
        <v>#REF!</v>
      </c>
      <c r="K203" s="1360"/>
      <c r="L203" s="1360"/>
      <c r="M203" s="1360"/>
      <c r="N203" s="183"/>
      <c r="AH203" s="1079"/>
      <c r="AI203" s="1079"/>
      <c r="AK203" s="1079"/>
      <c r="AL203" s="1079"/>
    </row>
    <row r="204" spans="1:38" s="281" customFormat="1" ht="33" hidden="1" customHeight="1">
      <c r="A204" s="313" t="e">
        <f>#REF!</f>
        <v>#REF!</v>
      </c>
      <c r="B204" s="313"/>
      <c r="C204" s="313"/>
      <c r="D204" s="313"/>
      <c r="E204" s="313"/>
      <c r="F204" s="313"/>
      <c r="G204" s="313"/>
      <c r="H204" s="313"/>
      <c r="I204" s="307" t="e">
        <f>#REF!</f>
        <v>#REF!</v>
      </c>
      <c r="J204" s="1360"/>
      <c r="K204" s="1360"/>
      <c r="L204" s="1360"/>
      <c r="M204" s="1360"/>
      <c r="N204" s="183"/>
      <c r="AH204" s="1079"/>
      <c r="AI204" s="1079"/>
      <c r="AK204" s="1079"/>
      <c r="AL204" s="1079"/>
    </row>
    <row r="205" spans="1:38" s="281" customFormat="1" ht="33" hidden="1" customHeight="1">
      <c r="A205" s="1077" t="e">
        <f>#REF!</f>
        <v>#REF!</v>
      </c>
      <c r="B205" s="1077"/>
      <c r="C205" s="1077"/>
      <c r="D205" s="1077"/>
      <c r="E205" s="1077"/>
      <c r="F205" s="1077"/>
      <c r="G205" s="1077"/>
      <c r="H205" s="1077"/>
      <c r="I205" s="486" t="e">
        <f>#REF!</f>
        <v>#REF!</v>
      </c>
      <c r="J205" s="1360" t="e">
        <f>#REF!</f>
        <v>#REF!</v>
      </c>
      <c r="K205" s="1360"/>
      <c r="L205" s="1360"/>
      <c r="M205" s="1360"/>
      <c r="N205" s="183"/>
      <c r="AH205" s="1079"/>
      <c r="AI205" s="1079"/>
      <c r="AK205" s="1078"/>
      <c r="AL205" s="1079"/>
    </row>
    <row r="206" spans="1:38" s="281" customFormat="1" ht="19.5" hidden="1" customHeight="1">
      <c r="A206" s="1077" t="e">
        <f>#REF!</f>
        <v>#REF!</v>
      </c>
      <c r="B206" s="1077"/>
      <c r="C206" s="1077"/>
      <c r="D206" s="1077"/>
      <c r="E206" s="1077"/>
      <c r="F206" s="1077"/>
      <c r="G206" s="1077"/>
      <c r="H206" s="1077"/>
      <c r="I206" s="486" t="e">
        <f>#REF!</f>
        <v>#REF!</v>
      </c>
      <c r="J206" s="1360" t="e">
        <f>#REF!</f>
        <v>#REF!</v>
      </c>
      <c r="K206" s="1360"/>
      <c r="L206" s="1360"/>
      <c r="M206" s="1360"/>
      <c r="N206" s="183"/>
      <c r="AH206" s="1079"/>
      <c r="AI206" s="1079"/>
      <c r="AK206" s="1078"/>
      <c r="AL206" s="1079"/>
    </row>
    <row r="207" spans="1:38" s="281" customFormat="1" ht="19.5" hidden="1" customHeight="1">
      <c r="A207" s="1077" t="e">
        <f>#REF!</f>
        <v>#REF!</v>
      </c>
      <c r="B207" s="1077"/>
      <c r="C207" s="1077"/>
      <c r="D207" s="1077"/>
      <c r="E207" s="1077"/>
      <c r="F207" s="1077"/>
      <c r="G207" s="1077"/>
      <c r="H207" s="1077"/>
      <c r="I207" s="486" t="e">
        <f>#REF!</f>
        <v>#REF!</v>
      </c>
      <c r="J207" s="1360" t="e">
        <f>#REF!</f>
        <v>#REF!</v>
      </c>
      <c r="K207" s="1360"/>
      <c r="L207" s="1360"/>
      <c r="M207" s="1360"/>
      <c r="N207" s="183"/>
      <c r="AH207" s="1079"/>
      <c r="AI207" s="1079"/>
      <c r="AK207" s="1078"/>
      <c r="AL207" s="1079"/>
    </row>
    <row r="208" spans="1:38" s="281" customFormat="1" ht="19.5" hidden="1" customHeight="1">
      <c r="A208" s="1083" t="e">
        <f>#REF!</f>
        <v>#REF!</v>
      </c>
      <c r="B208" s="1083"/>
      <c r="C208" s="1083"/>
      <c r="D208" s="1083"/>
      <c r="E208" s="1083"/>
      <c r="F208" s="1083"/>
      <c r="G208" s="1083"/>
      <c r="H208" s="1083"/>
      <c r="I208" s="307" t="e">
        <f>#REF!</f>
        <v>#REF!</v>
      </c>
      <c r="J208" s="1360" t="e">
        <f>#REF!</f>
        <v>#REF!</v>
      </c>
      <c r="K208" s="1360"/>
      <c r="L208" s="1360"/>
      <c r="M208" s="1360"/>
      <c r="N208" s="183"/>
      <c r="AH208" s="1079"/>
      <c r="AI208" s="1079"/>
      <c r="AK208" s="1079"/>
      <c r="AL208" s="1079"/>
    </row>
    <row r="209" spans="1:38" s="281" customFormat="1" ht="33" hidden="1" customHeight="1">
      <c r="A209" s="313" t="e">
        <f>#REF!</f>
        <v>#REF!</v>
      </c>
      <c r="B209" s="313"/>
      <c r="C209" s="313"/>
      <c r="D209" s="313"/>
      <c r="E209" s="313"/>
      <c r="F209" s="313"/>
      <c r="G209" s="313"/>
      <c r="H209" s="313"/>
      <c r="I209" s="307" t="e">
        <f>#REF!</f>
        <v>#REF!</v>
      </c>
      <c r="J209" s="1360"/>
      <c r="K209" s="1360"/>
      <c r="L209" s="1360"/>
      <c r="M209" s="1360"/>
      <c r="N209" s="183"/>
      <c r="AH209" s="1079"/>
      <c r="AI209" s="1079"/>
      <c r="AK209" s="1079"/>
      <c r="AL209" s="1079"/>
    </row>
    <row r="210" spans="1:38" s="281" customFormat="1" ht="19.5" hidden="1" customHeight="1">
      <c r="A210" s="1077" t="e">
        <f>#REF!</f>
        <v>#REF!</v>
      </c>
      <c r="B210" s="1077"/>
      <c r="C210" s="1077"/>
      <c r="D210" s="1077"/>
      <c r="E210" s="1077"/>
      <c r="F210" s="1077"/>
      <c r="G210" s="1077"/>
      <c r="H210" s="1077"/>
      <c r="I210" s="486" t="e">
        <f>#REF!</f>
        <v>#REF!</v>
      </c>
      <c r="J210" s="1360" t="e">
        <f>#REF!</f>
        <v>#REF!</v>
      </c>
      <c r="K210" s="1360"/>
      <c r="L210" s="1360"/>
      <c r="M210" s="1360"/>
      <c r="N210" s="183"/>
      <c r="AH210" s="1079"/>
      <c r="AI210" s="1079"/>
      <c r="AK210" s="1078"/>
      <c r="AL210" s="1079"/>
    </row>
    <row r="211" spans="1:38" s="281" customFormat="1" ht="19.5" hidden="1" customHeight="1">
      <c r="A211" s="1077" t="e">
        <f>#REF!</f>
        <v>#REF!</v>
      </c>
      <c r="B211" s="1077"/>
      <c r="C211" s="1077"/>
      <c r="D211" s="1077"/>
      <c r="E211" s="1077"/>
      <c r="F211" s="1077"/>
      <c r="G211" s="1077"/>
      <c r="H211" s="1077"/>
      <c r="I211" s="486" t="e">
        <f>#REF!</f>
        <v>#REF!</v>
      </c>
      <c r="J211" s="1360" t="e">
        <f>#REF!</f>
        <v>#REF!</v>
      </c>
      <c r="K211" s="1360"/>
      <c r="L211" s="1360"/>
      <c r="M211" s="1360"/>
      <c r="N211" s="183"/>
      <c r="AH211" s="1079"/>
      <c r="AI211" s="1079"/>
      <c r="AK211" s="1078"/>
      <c r="AL211" s="1079"/>
    </row>
    <row r="212" spans="1:38" s="281" customFormat="1" ht="32.25" hidden="1" customHeight="1">
      <c r="A212" s="1077" t="e">
        <f>#REF!</f>
        <v>#REF!</v>
      </c>
      <c r="B212" s="1077"/>
      <c r="C212" s="1077"/>
      <c r="D212" s="1077"/>
      <c r="E212" s="1077"/>
      <c r="F212" s="1077"/>
      <c r="G212" s="1077"/>
      <c r="H212" s="1077"/>
      <c r="I212" s="486" t="e">
        <f>#REF!</f>
        <v>#REF!</v>
      </c>
      <c r="J212" s="1360" t="e">
        <f>#REF!</f>
        <v>#REF!</v>
      </c>
      <c r="K212" s="1360"/>
      <c r="L212" s="1360"/>
      <c r="M212" s="1360"/>
      <c r="N212" s="183"/>
      <c r="AH212" s="1079"/>
      <c r="AI212" s="1079"/>
      <c r="AK212" s="1078"/>
      <c r="AL212" s="1079"/>
    </row>
    <row r="213" spans="1:38" s="281" customFormat="1" ht="19.5" hidden="1" customHeight="1">
      <c r="A213" s="1077" t="e">
        <f>#REF!</f>
        <v>#REF!</v>
      </c>
      <c r="B213" s="1077"/>
      <c r="C213" s="1077"/>
      <c r="D213" s="1077"/>
      <c r="E213" s="1077"/>
      <c r="F213" s="1077"/>
      <c r="G213" s="1077"/>
      <c r="H213" s="1077"/>
      <c r="I213" s="486" t="e">
        <f>#REF!</f>
        <v>#REF!</v>
      </c>
      <c r="J213" s="1360" t="e">
        <f>#REF!</f>
        <v>#REF!</v>
      </c>
      <c r="K213" s="1360"/>
      <c r="L213" s="1360"/>
      <c r="M213" s="1360"/>
      <c r="N213" s="183"/>
      <c r="AH213" s="1079"/>
      <c r="AI213" s="1079"/>
      <c r="AK213" s="1078"/>
      <c r="AL213" s="1079"/>
    </row>
    <row r="214" spans="1:38" s="281" customFormat="1" ht="19.5" hidden="1" customHeight="1">
      <c r="A214" s="1080"/>
      <c r="B214" s="1080"/>
      <c r="C214" s="1080"/>
      <c r="D214" s="1080"/>
      <c r="E214" s="1080"/>
      <c r="F214" s="1080"/>
      <c r="G214" s="1080"/>
      <c r="H214" s="1080"/>
      <c r="I214" s="307" t="e">
        <f>#REF!</f>
        <v>#REF!</v>
      </c>
      <c r="J214" s="1360" t="e">
        <f>#REF!</f>
        <v>#REF!</v>
      </c>
      <c r="K214" s="1360"/>
      <c r="L214" s="1360"/>
      <c r="M214" s="1360"/>
      <c r="N214" s="185"/>
      <c r="AH214" s="1079"/>
      <c r="AI214" s="1079"/>
      <c r="AK214" s="1079"/>
      <c r="AL214" s="1079"/>
    </row>
    <row r="215" spans="1:38" s="281" customFormat="1" hidden="1">
      <c r="A215" s="315"/>
      <c r="B215" s="315"/>
      <c r="C215" s="315"/>
      <c r="D215" s="315"/>
      <c r="E215" s="315"/>
      <c r="F215" s="315"/>
      <c r="G215" s="315"/>
      <c r="H215" s="315"/>
      <c r="I215" s="307" t="e">
        <f>#REF!</f>
        <v>#REF!</v>
      </c>
      <c r="J215" s="1360" t="e">
        <f>#REF!</f>
        <v>#REF!</v>
      </c>
      <c r="K215" s="1360"/>
      <c r="L215" s="1360"/>
      <c r="M215" s="1360"/>
      <c r="N215" s="185"/>
      <c r="AH215" s="1079"/>
      <c r="AI215" s="1079"/>
      <c r="AK215" s="1079"/>
      <c r="AL215" s="1079"/>
    </row>
    <row r="216" spans="1:38" s="281" customFormat="1" ht="19.5" hidden="1" customHeight="1">
      <c r="A216" s="1081"/>
      <c r="B216" s="1081"/>
      <c r="C216" s="1081"/>
      <c r="D216" s="1081"/>
      <c r="E216" s="1081"/>
      <c r="F216" s="1081"/>
      <c r="G216" s="1081"/>
      <c r="H216" s="1081"/>
      <c r="I216" s="307" t="e">
        <f>#REF!</f>
        <v>#REF!</v>
      </c>
      <c r="J216" s="1360" t="e">
        <f>#REF!</f>
        <v>#REF!</v>
      </c>
      <c r="K216" s="1360"/>
      <c r="L216" s="1360"/>
      <c r="M216" s="1360"/>
      <c r="N216" s="185"/>
      <c r="AH216" s="1079"/>
      <c r="AI216" s="1079"/>
      <c r="AK216" s="1079"/>
      <c r="AL216" s="1079"/>
    </row>
    <row r="217" spans="1:38" s="181" customFormat="1">
      <c r="A217" s="227"/>
      <c r="B217" s="227"/>
      <c r="C217" s="227"/>
      <c r="D217" s="227"/>
      <c r="E217" s="227"/>
      <c r="F217" s="227"/>
      <c r="G217" s="227"/>
      <c r="H217" s="227"/>
      <c r="I217" s="220"/>
      <c r="J217" s="1363"/>
      <c r="K217" s="1363"/>
      <c r="L217" s="1363"/>
      <c r="M217" s="1363"/>
      <c r="N217" s="255"/>
      <c r="O217" s="281"/>
    </row>
    <row r="218" spans="1:38" s="181" customFormat="1">
      <c r="A218" s="202"/>
      <c r="B218" s="202"/>
      <c r="C218" s="202"/>
      <c r="D218" s="202"/>
      <c r="E218" s="202"/>
      <c r="F218" s="202"/>
      <c r="G218" s="202"/>
      <c r="H218" s="202"/>
      <c r="I218" s="190"/>
      <c r="J218" s="190"/>
      <c r="K218" s="190"/>
      <c r="L218" s="190"/>
      <c r="M218" s="190"/>
      <c r="N218" s="255"/>
      <c r="O218" s="281"/>
    </row>
    <row r="219" spans="1:38" s="181" customFormat="1">
      <c r="A219" s="202"/>
      <c r="B219" s="202"/>
      <c r="C219" s="202"/>
      <c r="D219" s="202"/>
      <c r="E219" s="202"/>
      <c r="F219" s="202"/>
      <c r="G219" s="202"/>
      <c r="H219" s="202"/>
      <c r="I219" s="190"/>
      <c r="J219" s="190"/>
      <c r="K219" s="190"/>
      <c r="L219" s="190"/>
      <c r="M219" s="190"/>
      <c r="N219" s="255"/>
      <c r="O219" s="281"/>
    </row>
  </sheetData>
  <sheetProtection algorithmName="SHA-512" hashValue="Fj1TfEd0K5jDZ0WDsdePkDhCUpNVCa4/zuHU+M/NbxPqtbMs1SCI+D55wDrE8pWh7Mabm6X7Mi6jXfj8zQdpBw==" saltValue="Z1HuXD3RWVgLiGxgXOOR9g==" spinCount="100000" sheet="1" objects="1" scenarios="1" formatColumns="0" formatRows="0"/>
  <customSheetViews>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7">
    <mergeCell ref="A4:N4"/>
    <mergeCell ref="A3:N3"/>
    <mergeCell ref="A100:M100"/>
    <mergeCell ref="A101:M101"/>
    <mergeCell ref="I10:J10"/>
    <mergeCell ref="I11:J11"/>
    <mergeCell ref="I9:J9"/>
    <mergeCell ref="A7:J7"/>
    <mergeCell ref="A13:M13"/>
    <mergeCell ref="B8:G8"/>
    <mergeCell ref="B9:G9"/>
    <mergeCell ref="B10:G10"/>
    <mergeCell ref="B11:G11"/>
    <mergeCell ref="AK14:AL14"/>
    <mergeCell ref="AH14:AI14"/>
    <mergeCell ref="A104:J104"/>
    <mergeCell ref="E25:M25"/>
    <mergeCell ref="A20:H20"/>
    <mergeCell ref="A21:H21"/>
    <mergeCell ref="B16:N16"/>
    <mergeCell ref="F19:L19"/>
    <mergeCell ref="K22:L22"/>
    <mergeCell ref="K23:L23"/>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2"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4" customWidth="1"/>
    <col min="2" max="2" width="38.125" style="323" customWidth="1"/>
    <col min="3" max="3" width="7.625" style="323" customWidth="1"/>
    <col min="4" max="4" width="10.25" style="323" customWidth="1"/>
    <col min="5" max="5" width="15.375" style="323" customWidth="1"/>
    <col min="6" max="6" width="11.375" style="323" customWidth="1"/>
    <col min="7" max="7" width="13.625" style="323" customWidth="1"/>
    <col min="8" max="8" width="20.875" style="255" customWidth="1"/>
    <col min="9" max="12" width="9" style="369"/>
    <col min="13" max="29" width="9" style="181"/>
    <col min="30" max="30" width="0" style="181" hidden="1" customWidth="1"/>
    <col min="31" max="31" width="13.875" style="181" hidden="1" customWidth="1"/>
    <col min="32" max="32" width="13.625" style="181" hidden="1" customWidth="1"/>
    <col min="33" max="33" width="21.375" style="181" hidden="1" customWidth="1"/>
    <col min="34" max="34" width="12" style="181" hidden="1" customWidth="1"/>
    <col min="35" max="36" width="0" style="181" hidden="1" customWidth="1"/>
    <col min="37" max="45" width="9" style="181"/>
    <col min="46" max="16384" width="9" style="369"/>
  </cols>
  <sheetData>
    <row r="1" spans="1:35" ht="18" customHeight="1">
      <c r="A1" s="80" t="str">
        <f>Cover!B3</f>
        <v xml:space="preserve">CC/NT/W-SOLAR/DOM/T00/25/02256 </v>
      </c>
      <c r="B1" s="81"/>
      <c r="C1" s="82"/>
      <c r="D1" s="82"/>
      <c r="E1" s="82"/>
      <c r="F1" s="82"/>
      <c r="G1" s="82"/>
      <c r="I1" s="266"/>
      <c r="J1" s="266"/>
      <c r="K1" s="266"/>
      <c r="L1" s="266"/>
    </row>
    <row r="2" spans="1:35" ht="18.600000000000001" customHeight="1">
      <c r="A2" s="66"/>
      <c r="B2" s="87"/>
      <c r="C2" s="88"/>
      <c r="D2" s="88"/>
      <c r="E2" s="88"/>
      <c r="F2" s="88"/>
      <c r="G2" s="88"/>
      <c r="I2" s="266"/>
      <c r="J2" s="266"/>
      <c r="K2" s="266"/>
      <c r="L2" s="266"/>
    </row>
    <row r="3" spans="1:35" ht="55.5" customHeight="1">
      <c r="A3" s="1378" t="str">
        <f>Cover!$B$2</f>
        <v>Bulk Contract for Supply &amp; Installation of Rooftop Solar projects on POWERGRID Buildings in Western Region (WR) under PM Surya Ghar (PMSGY) Scheme</v>
      </c>
      <c r="B3" s="1378"/>
      <c r="C3" s="1378"/>
      <c r="D3" s="1378"/>
      <c r="E3" s="1378"/>
      <c r="F3" s="1378"/>
      <c r="G3" s="1378"/>
      <c r="I3" s="266"/>
      <c r="J3" s="266"/>
      <c r="K3" s="266"/>
      <c r="L3" s="266"/>
      <c r="AD3" s="196" t="s">
        <v>371</v>
      </c>
      <c r="AF3" s="217">
        <f>IF(ISERROR(#REF!/('Sch-6'!D14+'Sch-6'!D16+'Sch-6'!D18)),0,#REF!/( 'Sch-6'!D14+'Sch-6'!D16+'Sch-6'!D18))</f>
        <v>0</v>
      </c>
    </row>
    <row r="4" spans="1:35" ht="22.15" customHeight="1">
      <c r="A4" s="1301" t="s">
        <v>645</v>
      </c>
      <c r="B4" s="1301"/>
      <c r="C4" s="1301"/>
      <c r="D4" s="1301"/>
      <c r="E4" s="1301"/>
      <c r="F4" s="1301"/>
      <c r="G4" s="1301"/>
      <c r="I4" s="266"/>
      <c r="J4" s="266"/>
      <c r="K4" s="266"/>
      <c r="L4" s="266"/>
      <c r="AD4" s="196" t="s">
        <v>373</v>
      </c>
      <c r="AF4" s="217" t="e">
        <f>#REF!</f>
        <v>#REF!</v>
      </c>
    </row>
    <row r="5" spans="1:35" ht="18.600000000000001" customHeight="1">
      <c r="A5" s="67"/>
      <c r="B5" s="106"/>
      <c r="C5" s="106"/>
      <c r="D5" s="106"/>
      <c r="E5" s="106"/>
      <c r="F5" s="106"/>
      <c r="G5" s="106"/>
      <c r="I5" s="266"/>
      <c r="J5" s="266"/>
      <c r="K5" s="266"/>
      <c r="L5" s="266"/>
      <c r="AD5" s="196" t="s">
        <v>627</v>
      </c>
      <c r="AF5" s="217">
        <f>IF(ISERROR(#REF!/#REF!),0,#REF! /#REF!)</f>
        <v>0</v>
      </c>
    </row>
    <row r="6" spans="1:35" ht="28.15" customHeight="1">
      <c r="A6" s="31" t="str">
        <f>'Sch-1'!A6</f>
        <v>Bidder’s Name and Address (Sole Bidder) :</v>
      </c>
      <c r="B6" s="41"/>
      <c r="C6" s="41"/>
      <c r="D6" s="41"/>
      <c r="E6" s="501" t="s">
        <v>84</v>
      </c>
      <c r="F6" s="41"/>
      <c r="G6" s="62"/>
      <c r="I6" s="266"/>
      <c r="J6" s="266"/>
      <c r="K6" s="266"/>
      <c r="L6" s="266"/>
      <c r="AD6" s="196" t="s">
        <v>628</v>
      </c>
      <c r="AF6" s="217" t="e">
        <f>#REF!</f>
        <v>#REF!</v>
      </c>
    </row>
    <row r="7" spans="1:35" ht="36" customHeight="1">
      <c r="A7" s="1364" t="str">
        <f>'Sch-1'!A7</f>
        <v/>
      </c>
      <c r="B7" s="1364"/>
      <c r="C7" s="1364"/>
      <c r="D7" s="421"/>
      <c r="E7" s="502" t="str">
        <f>'Sch-1'!L7</f>
        <v>Contracts Services, 2nd Floor</v>
      </c>
      <c r="F7" s="421"/>
      <c r="G7" s="61"/>
      <c r="I7" s="266"/>
      <c r="J7" s="266"/>
      <c r="K7" s="266"/>
      <c r="L7" s="266"/>
      <c r="AD7" s="196" t="s">
        <v>376</v>
      </c>
      <c r="AF7" s="217" t="e">
        <f>SUM(AF3:AF6)</f>
        <v>#REF!</v>
      </c>
    </row>
    <row r="8" spans="1:35" ht="28.15" customHeight="1">
      <c r="A8" s="42" t="s">
        <v>564</v>
      </c>
      <c r="B8" s="1350" t="e">
        <f>IF('Sch-1'!#REF!=0, "", 'Sch-1'!#REF!)</f>
        <v>#REF!</v>
      </c>
      <c r="C8" s="1350"/>
      <c r="D8" s="420"/>
      <c r="E8" s="502" t="str">
        <f>'Sch-1'!L8</f>
        <v>POWERGRID Energy Services Ltd</v>
      </c>
      <c r="F8" s="420"/>
      <c r="G8" s="61"/>
      <c r="I8" s="266"/>
      <c r="J8" s="266"/>
      <c r="K8" s="266"/>
      <c r="L8" s="266"/>
    </row>
    <row r="9" spans="1:35" ht="28.15" customHeight="1">
      <c r="A9" s="42" t="s">
        <v>565</v>
      </c>
      <c r="B9" s="1350" t="e">
        <f>IF('Sch-1'!#REF!=0, "", 'Sch-1'!#REF!)</f>
        <v>#REF!</v>
      </c>
      <c r="C9" s="1350"/>
      <c r="D9" s="420"/>
      <c r="E9" s="502" t="str">
        <f>'Sch-1'!L9</f>
        <v>Plot no. 42, Sector-44</v>
      </c>
      <c r="F9" s="420"/>
      <c r="G9" s="61"/>
      <c r="I9" s="266"/>
      <c r="J9" s="266"/>
      <c r="K9" s="266"/>
      <c r="L9" s="266"/>
    </row>
    <row r="10" spans="1:35" ht="28.15" customHeight="1">
      <c r="A10" s="43"/>
      <c r="B10" s="1350" t="e">
        <f>IF('Sch-1'!#REF!=0, "", 'Sch-1'!#REF!)</f>
        <v>#REF!</v>
      </c>
      <c r="C10" s="1350"/>
      <c r="D10" s="420"/>
      <c r="E10" s="502" t="str">
        <f>'Sch-1'!L10</f>
        <v>Gurugram (Haryana) -122003</v>
      </c>
      <c r="F10" s="420"/>
      <c r="G10" s="61"/>
      <c r="I10" s="266"/>
      <c r="J10" s="266"/>
      <c r="K10" s="266"/>
      <c r="L10" s="266"/>
      <c r="AD10" s="196" t="s">
        <v>377</v>
      </c>
      <c r="AF10" s="224">
        <f>'Sch-1'!Z10</f>
        <v>0</v>
      </c>
    </row>
    <row r="11" spans="1:35" ht="28.15" customHeight="1">
      <c r="A11" s="43"/>
      <c r="B11" s="1350" t="e">
        <f>IF('Sch-1'!#REF!=0, "", 'Sch-1'!#REF!)</f>
        <v>#REF!</v>
      </c>
      <c r="C11" s="1350"/>
      <c r="D11" s="420"/>
      <c r="E11" s="502">
        <f>'Sch-1'!L11</f>
        <v>0</v>
      </c>
      <c r="F11" s="420"/>
      <c r="G11" s="61"/>
      <c r="I11" s="266"/>
      <c r="J11" s="266"/>
      <c r="K11" s="266"/>
      <c r="L11" s="266"/>
      <c r="AD11" s="196"/>
      <c r="AF11" s="217"/>
    </row>
    <row r="12" spans="1:35" ht="18.600000000000001" customHeight="1">
      <c r="A12" s="43"/>
      <c r="B12" s="420"/>
      <c r="C12" s="420"/>
      <c r="D12" s="420"/>
      <c r="E12" s="420"/>
      <c r="F12" s="420"/>
      <c r="G12" s="61"/>
      <c r="I12" s="266"/>
      <c r="J12" s="266"/>
      <c r="K12" s="266"/>
      <c r="L12" s="266"/>
      <c r="AD12" s="196"/>
      <c r="AF12" s="217"/>
    </row>
    <row r="13" spans="1:35" ht="28.15" customHeight="1">
      <c r="A13" s="1381" t="s">
        <v>646</v>
      </c>
      <c r="B13" s="1381"/>
      <c r="C13" s="1381"/>
      <c r="D13" s="1381"/>
      <c r="E13" s="1381"/>
      <c r="F13" s="1381"/>
      <c r="G13" s="1383"/>
      <c r="I13" s="266"/>
      <c r="J13" s="266"/>
      <c r="K13" s="266"/>
      <c r="L13" s="266"/>
    </row>
    <row r="14" spans="1:35" ht="33.75" customHeight="1">
      <c r="A14" s="107" t="s">
        <v>630</v>
      </c>
      <c r="B14" s="487" t="s">
        <v>634</v>
      </c>
      <c r="C14" s="487" t="s">
        <v>103</v>
      </c>
      <c r="D14" s="487" t="s">
        <v>362</v>
      </c>
      <c r="E14" s="487" t="s">
        <v>635</v>
      </c>
      <c r="F14" s="108" t="s">
        <v>636</v>
      </c>
      <c r="G14" s="305"/>
      <c r="I14" s="266"/>
      <c r="J14" s="266"/>
      <c r="K14" s="266"/>
      <c r="L14" s="266"/>
      <c r="AE14" s="1363" t="s">
        <v>638</v>
      </c>
      <c r="AF14" s="1363"/>
      <c r="AG14" s="198" t="s">
        <v>355</v>
      </c>
      <c r="AH14" s="1363" t="s">
        <v>639</v>
      </c>
      <c r="AI14" s="1363"/>
    </row>
    <row r="15" spans="1:35" s="425" customFormat="1">
      <c r="A15" s="507" t="s">
        <v>10</v>
      </c>
      <c r="B15" s="503" t="e">
        <f>'Sch-7'!#REF!</f>
        <v>#REF!</v>
      </c>
      <c r="C15" s="503"/>
      <c r="D15" s="503"/>
      <c r="E15" s="504"/>
      <c r="F15" s="505"/>
    </row>
    <row r="16" spans="1:35" s="425" customFormat="1">
      <c r="A16" s="508" t="s">
        <v>535</v>
      </c>
      <c r="B16" s="503" t="e">
        <f>'Sch-7'!#REF!</f>
        <v>#REF!</v>
      </c>
      <c r="C16" s="503" t="e">
        <f>'Sch-7'!#REF!</f>
        <v>#REF!</v>
      </c>
      <c r="D16" s="503" t="e">
        <f>'Sch-7'!#REF!</f>
        <v>#REF!</v>
      </c>
      <c r="E16" s="504" t="e">
        <f>'Sch-7'!#REF!</f>
        <v>#REF!</v>
      </c>
      <c r="F16" s="505" t="e">
        <f>IF(E16=0, "Included", IF(ISERROR(D16*E16), E16, D16*E16))</f>
        <v>#REF!</v>
      </c>
    </row>
    <row r="17" spans="1:35" s="425" customFormat="1">
      <c r="A17" s="508" t="s">
        <v>537</v>
      </c>
      <c r="B17" s="503" t="e">
        <f>'Sch-7'!#REF!</f>
        <v>#REF!</v>
      </c>
      <c r="C17" s="503" t="e">
        <f>'Sch-7'!#REF!</f>
        <v>#REF!</v>
      </c>
      <c r="D17" s="503" t="e">
        <f>'Sch-7'!#REF!</f>
        <v>#REF!</v>
      </c>
      <c r="E17" s="504" t="e">
        <f>'Sch-7'!#REF!</f>
        <v>#REF!</v>
      </c>
      <c r="F17" s="505" t="e">
        <f>IF(E17=0, "Included", IF(ISERROR(D17*E17), E17, D17*E17))</f>
        <v>#REF!</v>
      </c>
    </row>
    <row r="18" spans="1:35" s="425" customFormat="1" ht="15.75">
      <c r="A18" s="511"/>
      <c r="B18" s="513" t="s">
        <v>647</v>
      </c>
      <c r="C18" s="513"/>
      <c r="D18" s="513"/>
      <c r="E18" s="513"/>
      <c r="F18" s="514" t="e">
        <f>SUM(F16:F17)</f>
        <v>#REF!</v>
      </c>
    </row>
    <row r="19" spans="1:35" s="425" customFormat="1" ht="15.75">
      <c r="A19" s="512"/>
      <c r="B19" s="513" t="s">
        <v>648</v>
      </c>
      <c r="C19" s="513"/>
      <c r="D19" s="513"/>
      <c r="E19" s="513"/>
      <c r="F19" s="515" t="e">
        <f>F18</f>
        <v>#REF!</v>
      </c>
    </row>
    <row r="20" spans="1:35" ht="18.600000000000001" customHeight="1">
      <c r="A20" s="316"/>
      <c r="B20" s="299"/>
      <c r="C20" s="299"/>
      <c r="D20" s="299"/>
      <c r="E20" s="299"/>
      <c r="F20" s="299"/>
      <c r="G20" s="500"/>
      <c r="I20" s="266"/>
      <c r="J20" s="266"/>
      <c r="K20" s="266"/>
      <c r="L20" s="266"/>
      <c r="AE20" s="225"/>
      <c r="AF20" s="225"/>
      <c r="AH20" s="225"/>
      <c r="AI20" s="225"/>
    </row>
    <row r="21" spans="1:35" ht="30.75" customHeight="1">
      <c r="A21" s="422"/>
      <c r="B21" s="422"/>
      <c r="C21" s="422"/>
      <c r="D21" s="422"/>
      <c r="E21" s="422"/>
      <c r="F21" s="422"/>
      <c r="G21" s="422"/>
      <c r="H21" s="256"/>
      <c r="I21" s="266"/>
      <c r="J21" s="266"/>
      <c r="K21" s="266"/>
      <c r="L21" s="266"/>
      <c r="AD21" s="254" t="s">
        <v>649</v>
      </c>
      <c r="AE21" s="226" t="e">
        <f>#REF!-#REF!</f>
        <v>#REF!</v>
      </c>
      <c r="AG21" s="254" t="s">
        <v>650</v>
      </c>
      <c r="AH21" s="226" t="e">
        <f>#REF!-#REF!</f>
        <v>#REF!</v>
      </c>
    </row>
    <row r="22" spans="1:35" ht="18.600000000000001" customHeight="1">
      <c r="A22" s="1384"/>
      <c r="B22" s="1384"/>
      <c r="C22" s="1384"/>
      <c r="D22" s="1384"/>
      <c r="E22" s="1384"/>
      <c r="F22" s="1384"/>
      <c r="G22" s="1384"/>
      <c r="I22" s="266"/>
      <c r="J22" s="266"/>
      <c r="K22" s="266"/>
      <c r="L22" s="266"/>
      <c r="AD22" s="181" t="s">
        <v>355</v>
      </c>
      <c r="AE22" s="254" t="e">
        <f>IF(#REF!&gt;0,#REF!&amp; " Item(s) in Sch-3", "")</f>
        <v>#REF!</v>
      </c>
      <c r="AF22" s="226"/>
    </row>
    <row r="23" spans="1:35" ht="28.15" customHeight="1">
      <c r="A23" s="370"/>
      <c r="B23" s="370"/>
      <c r="C23" s="1294" t="s">
        <v>651</v>
      </c>
      <c r="D23" s="1294"/>
      <c r="E23" s="1294"/>
      <c r="F23" s="1294"/>
      <c r="G23" s="1294"/>
      <c r="I23" s="266"/>
      <c r="J23" s="266"/>
      <c r="K23" s="266"/>
      <c r="L23" s="266"/>
      <c r="AE23" s="254"/>
      <c r="AF23" s="226"/>
    </row>
    <row r="24" spans="1:35" ht="28.15" customHeight="1">
      <c r="A24" s="98" t="s">
        <v>357</v>
      </c>
      <c r="B24" s="113" t="e">
        <f>'Sch-1'!#REF!</f>
        <v>#REF!</v>
      </c>
      <c r="C24" s="1294" t="str">
        <f>"Printed Name   : " &amp; 'Sch-1'!L228</f>
        <v xml:space="preserve">Printed Name   : </v>
      </c>
      <c r="D24" s="1294"/>
      <c r="E24" s="1294"/>
      <c r="F24" s="1294"/>
      <c r="G24" s="1294"/>
      <c r="I24" s="266"/>
      <c r="J24" s="266"/>
      <c r="K24" s="266"/>
      <c r="L24" s="266"/>
    </row>
    <row r="25" spans="1:35" ht="28.15" customHeight="1">
      <c r="A25" s="98" t="s">
        <v>358</v>
      </c>
      <c r="B25" s="109" t="e">
        <f>'Sch-1'!#REF!</f>
        <v>#REF!</v>
      </c>
      <c r="C25" s="1294" t="str">
        <f>"Designation      : " &amp; 'Sch-1'!L229</f>
        <v xml:space="preserve">Designation      : </v>
      </c>
      <c r="D25" s="1294"/>
      <c r="E25" s="1294"/>
      <c r="F25" s="1294"/>
      <c r="G25" s="1294"/>
      <c r="I25" s="266"/>
      <c r="J25" s="266"/>
      <c r="K25" s="266"/>
      <c r="L25" s="266"/>
    </row>
    <row r="26" spans="1:35" ht="28.15" customHeight="1">
      <c r="A26" s="88"/>
      <c r="B26" s="87"/>
      <c r="C26" s="1294" t="s">
        <v>652</v>
      </c>
      <c r="D26" s="1294"/>
      <c r="E26" s="1294"/>
      <c r="F26" s="1294"/>
      <c r="G26" s="1294"/>
      <c r="I26" s="266"/>
      <c r="J26" s="266"/>
      <c r="K26" s="266"/>
      <c r="L26" s="266"/>
    </row>
    <row r="27" spans="1:35" ht="28.15" customHeight="1">
      <c r="A27" s="88"/>
      <c r="B27" s="87"/>
      <c r="C27" s="299"/>
      <c r="D27" s="299"/>
      <c r="E27" s="299"/>
      <c r="F27" s="299"/>
      <c r="G27" s="299"/>
      <c r="I27" s="266"/>
      <c r="J27" s="266"/>
      <c r="K27" s="266"/>
      <c r="L27" s="266"/>
    </row>
    <row r="28" spans="1:35" ht="36.75" customHeight="1">
      <c r="A28" s="110" t="s">
        <v>643</v>
      </c>
      <c r="B28" s="1385" t="s">
        <v>644</v>
      </c>
      <c r="C28" s="1385"/>
      <c r="D28" s="1385"/>
      <c r="E28" s="1385"/>
      <c r="F28" s="1385"/>
      <c r="G28" s="1385"/>
      <c r="I28" s="266"/>
      <c r="J28" s="266"/>
      <c r="K28" s="266"/>
      <c r="L28" s="266"/>
    </row>
    <row r="29" spans="1:35" ht="31.5" customHeight="1">
      <c r="A29" s="301"/>
      <c r="B29" s="32"/>
      <c r="C29" s="32"/>
      <c r="D29" s="32"/>
      <c r="E29" s="32"/>
      <c r="F29" s="32"/>
      <c r="G29" s="32"/>
      <c r="H29" s="257"/>
      <c r="I29" s="266"/>
      <c r="J29" s="266"/>
      <c r="K29" s="266"/>
      <c r="L29" s="266"/>
    </row>
    <row r="101" spans="1:12" s="181" customFormat="1">
      <c r="A101" s="202"/>
      <c r="B101" s="190"/>
      <c r="C101" s="190"/>
      <c r="D101" s="190"/>
      <c r="E101" s="190"/>
      <c r="F101" s="190"/>
      <c r="G101" s="190"/>
      <c r="H101" s="255"/>
      <c r="I101" s="266"/>
      <c r="J101" s="266"/>
      <c r="K101" s="266"/>
      <c r="L101" s="266"/>
    </row>
    <row r="102" spans="1:12" s="181" customFormat="1">
      <c r="A102" s="202"/>
      <c r="B102" s="190"/>
      <c r="C102" s="190"/>
      <c r="D102" s="190"/>
      <c r="E102" s="190"/>
      <c r="F102" s="190"/>
      <c r="G102" s="190"/>
      <c r="H102" s="255"/>
      <c r="I102" s="266"/>
      <c r="J102" s="266"/>
      <c r="K102" s="266"/>
      <c r="L102" s="266"/>
    </row>
    <row r="103" spans="1:12" s="181" customFormat="1">
      <c r="A103" s="202"/>
      <c r="B103" s="190"/>
      <c r="C103" s="190"/>
      <c r="D103" s="190"/>
      <c r="E103" s="190"/>
      <c r="F103" s="190"/>
      <c r="G103" s="190"/>
      <c r="H103" s="255"/>
      <c r="I103" s="266"/>
      <c r="J103" s="266"/>
      <c r="K103" s="266"/>
      <c r="L103" s="266"/>
    </row>
    <row r="104" spans="1:12" s="266" customFormat="1" hidden="1">
      <c r="A104" s="183" t="str">
        <f>A1</f>
        <v xml:space="preserve">CC/NT/W-SOLAR/DOM/T00/25/02256 </v>
      </c>
      <c r="B104" s="98"/>
      <c r="C104" s="186"/>
      <c r="D104" s="186"/>
      <c r="E104" s="186"/>
      <c r="F104" s="186"/>
      <c r="G104" s="186"/>
      <c r="H104" s="185"/>
    </row>
    <row r="105" spans="1:12" s="266" customFormat="1" hidden="1">
      <c r="A105" s="66"/>
      <c r="B105" s="87"/>
      <c r="C105" s="88"/>
      <c r="D105" s="88"/>
      <c r="E105" s="88"/>
      <c r="F105" s="88"/>
      <c r="G105" s="88"/>
      <c r="H105" s="185"/>
    </row>
    <row r="106" spans="1:12" s="266" customFormat="1" ht="35.25" hidden="1" customHeight="1">
      <c r="A106" s="1378" t="str">
        <f t="shared" ref="A106:C107" si="0">A3</f>
        <v>Bulk Contract for Supply &amp; Installation of Rooftop Solar projects on POWERGRID Buildings in Western Region (WR) under PM Surya Ghar (PMSGY) Scheme</v>
      </c>
      <c r="B106" s="1378">
        <f t="shared" si="0"/>
        <v>0</v>
      </c>
      <c r="C106" s="1378">
        <f t="shared" si="0"/>
        <v>0</v>
      </c>
      <c r="D106" s="1378"/>
      <c r="E106" s="1378"/>
      <c r="F106" s="1378"/>
      <c r="G106" s="1378">
        <f>G3</f>
        <v>0</v>
      </c>
      <c r="H106" s="185"/>
    </row>
    <row r="107" spans="1:12" s="266" customFormat="1" hidden="1">
      <c r="A107" s="1379" t="str">
        <f t="shared" si="0"/>
        <v>(SCHEDULE OF RATES AND PRICES : TYPE TEST CHARGES)</v>
      </c>
      <c r="B107" s="1379">
        <f t="shared" si="0"/>
        <v>0</v>
      </c>
      <c r="C107" s="1379">
        <f t="shared" si="0"/>
        <v>0</v>
      </c>
      <c r="D107" s="1379"/>
      <c r="E107" s="1379"/>
      <c r="F107" s="1379"/>
      <c r="G107" s="1379">
        <f>G4</f>
        <v>0</v>
      </c>
      <c r="H107" s="185"/>
    </row>
    <row r="108" spans="1:12" s="266" customFormat="1" hidden="1">
      <c r="A108" s="67"/>
      <c r="B108" s="106"/>
      <c r="C108" s="106"/>
      <c r="D108" s="106"/>
      <c r="E108" s="106"/>
      <c r="F108" s="106"/>
      <c r="G108" s="106"/>
      <c r="H108" s="185"/>
    </row>
    <row r="109" spans="1:12" s="266" customFormat="1" hidden="1">
      <c r="A109" s="31" t="str">
        <f>A6</f>
        <v>Bidder’s Name and Address (Sole Bidder) :</v>
      </c>
      <c r="B109" s="41"/>
      <c r="C109" s="41"/>
      <c r="D109" s="41"/>
      <c r="E109" s="41"/>
      <c r="F109" s="41"/>
      <c r="G109" s="62">
        <f t="shared" ref="G109:G114" si="1">G6</f>
        <v>0</v>
      </c>
      <c r="H109" s="185"/>
    </row>
    <row r="110" spans="1:12" s="266" customFormat="1" hidden="1">
      <c r="A110" s="1364" t="str">
        <f>A7</f>
        <v/>
      </c>
      <c r="B110" s="1364">
        <f t="shared" ref="B110:C114" si="2">B7</f>
        <v>0</v>
      </c>
      <c r="C110" s="1364">
        <f t="shared" si="2"/>
        <v>0</v>
      </c>
      <c r="D110" s="421"/>
      <c r="E110" s="421"/>
      <c r="F110" s="421"/>
      <c r="G110" s="61">
        <f t="shared" si="1"/>
        <v>0</v>
      </c>
      <c r="H110" s="185"/>
    </row>
    <row r="111" spans="1:12" s="266" customFormat="1" hidden="1">
      <c r="A111" s="42" t="str">
        <f>A8</f>
        <v>Name     :</v>
      </c>
      <c r="B111" s="1350" t="e">
        <f t="shared" si="2"/>
        <v>#REF!</v>
      </c>
      <c r="C111" s="1350">
        <f t="shared" si="2"/>
        <v>0</v>
      </c>
      <c r="D111" s="420"/>
      <c r="E111" s="420"/>
      <c r="F111" s="420"/>
      <c r="G111" s="61">
        <f t="shared" si="1"/>
        <v>0</v>
      </c>
      <c r="H111" s="185"/>
    </row>
    <row r="112" spans="1:12" s="266" customFormat="1" hidden="1">
      <c r="A112" s="42" t="str">
        <f>A9</f>
        <v>Address :</v>
      </c>
      <c r="B112" s="1350" t="e">
        <f t="shared" si="2"/>
        <v>#REF!</v>
      </c>
      <c r="C112" s="1350">
        <f t="shared" si="2"/>
        <v>0</v>
      </c>
      <c r="D112" s="420"/>
      <c r="E112" s="420"/>
      <c r="F112" s="420"/>
      <c r="G112" s="61">
        <f t="shared" si="1"/>
        <v>0</v>
      </c>
      <c r="H112" s="185"/>
    </row>
    <row r="113" spans="1:35" s="266" customFormat="1" hidden="1">
      <c r="A113" s="43"/>
      <c r="B113" s="1350" t="e">
        <f t="shared" si="2"/>
        <v>#REF!</v>
      </c>
      <c r="C113" s="1350">
        <f t="shared" si="2"/>
        <v>0</v>
      </c>
      <c r="D113" s="420"/>
      <c r="E113" s="420"/>
      <c r="F113" s="420"/>
      <c r="G113" s="61">
        <f t="shared" si="1"/>
        <v>0</v>
      </c>
      <c r="H113" s="185"/>
    </row>
    <row r="114" spans="1:35" s="266" customFormat="1" hidden="1">
      <c r="A114" s="43"/>
      <c r="B114" s="1350" t="e">
        <f t="shared" si="2"/>
        <v>#REF!</v>
      </c>
      <c r="C114" s="1350">
        <f t="shared" si="2"/>
        <v>0</v>
      </c>
      <c r="D114" s="420"/>
      <c r="E114" s="420"/>
      <c r="F114" s="420"/>
      <c r="G114" s="61">
        <f t="shared" si="1"/>
        <v>0</v>
      </c>
      <c r="H114" s="185"/>
    </row>
    <row r="115" spans="1:35" s="266" customFormat="1" hidden="1">
      <c r="A115" s="301"/>
      <c r="B115" s="32"/>
      <c r="C115" s="32"/>
      <c r="D115" s="32"/>
      <c r="E115" s="32"/>
      <c r="F115" s="32"/>
      <c r="G115" s="32"/>
      <c r="H115" s="185"/>
    </row>
    <row r="116" spans="1:35" s="266" customFormat="1" ht="33.75" hidden="1" customHeight="1">
      <c r="A116" s="299" t="str">
        <f>A14</f>
        <v>SL. NO.</v>
      </c>
      <c r="B116" s="304" t="str">
        <f>B14</f>
        <v>Description of Test</v>
      </c>
      <c r="C116" s="1361">
        <f>G14</f>
        <v>0</v>
      </c>
      <c r="D116" s="1361"/>
      <c r="E116" s="1361"/>
      <c r="F116" s="1361"/>
      <c r="G116" s="1361"/>
      <c r="H116" s="185"/>
      <c r="AE116" s="1361"/>
      <c r="AF116" s="1361"/>
      <c r="AH116" s="1361"/>
      <c r="AI116" s="1361"/>
    </row>
    <row r="117" spans="1:35" s="266" customFormat="1" hidden="1">
      <c r="A117" s="106" t="e">
        <f>#REF!</f>
        <v>#REF!</v>
      </c>
      <c r="B117" s="106" t="e">
        <f>#REF!</f>
        <v>#REF!</v>
      </c>
      <c r="C117" s="1362" t="e">
        <f>#REF!</f>
        <v>#REF!</v>
      </c>
      <c r="D117" s="1362"/>
      <c r="E117" s="1362"/>
      <c r="F117" s="1362"/>
      <c r="G117" s="1362"/>
      <c r="H117" s="185"/>
      <c r="AE117" s="1362"/>
      <c r="AF117" s="1362"/>
      <c r="AH117" s="1362"/>
      <c r="AI117" s="1362"/>
    </row>
    <row r="118" spans="1:35" s="266" customFormat="1" hidden="1">
      <c r="A118" s="306" t="e">
        <f>#REF!</f>
        <v>#REF!</v>
      </c>
      <c r="B118" s="307" t="e">
        <f>#REF!</f>
        <v>#REF!</v>
      </c>
      <c r="C118" s="1362"/>
      <c r="D118" s="1362"/>
      <c r="E118" s="1362"/>
      <c r="F118" s="1362"/>
      <c r="G118" s="1362"/>
      <c r="H118" s="185"/>
      <c r="AE118" s="1362"/>
      <c r="AF118" s="1362"/>
      <c r="AH118" s="1362"/>
      <c r="AI118" s="1362"/>
    </row>
    <row r="119" spans="1:35" s="266" customFormat="1" hidden="1">
      <c r="A119" s="308" t="e">
        <f>#REF!</f>
        <v>#REF!</v>
      </c>
      <c r="B119" s="309" t="e">
        <f>#REF!</f>
        <v>#REF!</v>
      </c>
      <c r="C119" s="1386" t="e">
        <f>#REF!</f>
        <v>#REF!</v>
      </c>
      <c r="D119" s="1386"/>
      <c r="E119" s="1386"/>
      <c r="F119" s="1386"/>
      <c r="G119" s="1386"/>
      <c r="H119" s="183"/>
      <c r="AE119" s="310"/>
      <c r="AF119" s="310"/>
      <c r="AH119" s="310"/>
      <c r="AI119" s="310"/>
    </row>
    <row r="120" spans="1:35" s="266" customFormat="1" hidden="1">
      <c r="A120" s="308" t="e">
        <f>#REF!</f>
        <v>#REF!</v>
      </c>
      <c r="B120" s="309" t="e">
        <f>#REF!</f>
        <v>#REF!</v>
      </c>
      <c r="C120" s="1386" t="e">
        <f>#REF!</f>
        <v>#REF!</v>
      </c>
      <c r="D120" s="1386"/>
      <c r="E120" s="1386"/>
      <c r="F120" s="1386"/>
      <c r="G120" s="1386"/>
      <c r="H120" s="183"/>
      <c r="AE120" s="311"/>
      <c r="AF120" s="311"/>
      <c r="AH120" s="310"/>
      <c r="AI120" s="311"/>
    </row>
    <row r="121" spans="1:35" s="266" customFormat="1" ht="20.100000000000001" hidden="1" customHeight="1">
      <c r="A121" s="312"/>
      <c r="B121" s="307" t="e">
        <f>#REF!</f>
        <v>#REF!</v>
      </c>
      <c r="C121" s="1386" t="e">
        <f>#REF!</f>
        <v>#REF!</v>
      </c>
      <c r="D121" s="1386"/>
      <c r="E121" s="1386"/>
      <c r="F121" s="1386"/>
      <c r="G121" s="1386"/>
      <c r="H121" s="185"/>
      <c r="AE121" s="311"/>
      <c r="AF121" s="311"/>
      <c r="AH121" s="311"/>
      <c r="AI121" s="311"/>
    </row>
    <row r="122" spans="1:35" s="266" customFormat="1" hidden="1">
      <c r="A122" s="306" t="e">
        <f>#REF!</f>
        <v>#REF!</v>
      </c>
      <c r="B122" s="307" t="e">
        <f>#REF!</f>
        <v>#REF!</v>
      </c>
      <c r="C122" s="1386"/>
      <c r="D122" s="1386"/>
      <c r="E122" s="1386"/>
      <c r="F122" s="1386"/>
      <c r="G122" s="1386"/>
      <c r="H122" s="185"/>
      <c r="AE122" s="1386"/>
      <c r="AF122" s="1386"/>
      <c r="AH122" s="1386"/>
      <c r="AI122" s="1386"/>
    </row>
    <row r="123" spans="1:35" s="266" customFormat="1" hidden="1">
      <c r="A123" s="313" t="e">
        <f>#REF!</f>
        <v>#REF!</v>
      </c>
      <c r="B123" s="307" t="e">
        <f>#REF!</f>
        <v>#REF!</v>
      </c>
      <c r="C123" s="1386"/>
      <c r="D123" s="1386"/>
      <c r="E123" s="1386"/>
      <c r="F123" s="1386"/>
      <c r="G123" s="1386"/>
      <c r="H123" s="185"/>
      <c r="AE123" s="1386"/>
      <c r="AF123" s="1386"/>
      <c r="AH123" s="1386"/>
      <c r="AI123" s="1386"/>
    </row>
    <row r="124" spans="1:35" s="266" customFormat="1" hidden="1">
      <c r="A124" s="314" t="e">
        <f>#REF!</f>
        <v>#REF!</v>
      </c>
      <c r="B124" s="307" t="e">
        <f>#REF!</f>
        <v>#REF!</v>
      </c>
      <c r="C124" s="1386"/>
      <c r="D124" s="1386"/>
      <c r="E124" s="1386"/>
      <c r="F124" s="1386"/>
      <c r="G124" s="1386"/>
      <c r="H124" s="185"/>
      <c r="AE124" s="1386"/>
      <c r="AF124" s="1386"/>
      <c r="AH124" s="1386"/>
      <c r="AI124" s="1386"/>
    </row>
    <row r="125" spans="1:35" s="266" customFormat="1" hidden="1">
      <c r="A125" s="308" t="e">
        <f>#REF!</f>
        <v>#REF!</v>
      </c>
      <c r="B125" s="309" t="e">
        <f>#REF!</f>
        <v>#REF!</v>
      </c>
      <c r="C125" s="1386" t="e">
        <f>#REF!</f>
        <v>#REF!</v>
      </c>
      <c r="D125" s="1386"/>
      <c r="E125" s="1386"/>
      <c r="F125" s="1386"/>
      <c r="G125" s="1386"/>
      <c r="H125" s="183"/>
      <c r="AE125" s="311"/>
      <c r="AF125" s="311"/>
      <c r="AH125" s="310"/>
      <c r="AI125" s="311"/>
    </row>
    <row r="126" spans="1:35" s="266" customFormat="1" hidden="1">
      <c r="A126" s="308" t="e">
        <f>#REF!</f>
        <v>#REF!</v>
      </c>
      <c r="B126" s="309" t="e">
        <f>#REF!</f>
        <v>#REF!</v>
      </c>
      <c r="C126" s="1386" t="e">
        <f>#REF!</f>
        <v>#REF!</v>
      </c>
      <c r="D126" s="1386"/>
      <c r="E126" s="1386"/>
      <c r="F126" s="1386"/>
      <c r="G126" s="1386"/>
      <c r="H126" s="183"/>
      <c r="AE126" s="311"/>
      <c r="AF126" s="311"/>
      <c r="AH126" s="310"/>
      <c r="AI126" s="311"/>
    </row>
    <row r="127" spans="1:35" s="266" customFormat="1" hidden="1">
      <c r="A127" s="308" t="e">
        <f>#REF!</f>
        <v>#REF!</v>
      </c>
      <c r="B127" s="309" t="e">
        <f>#REF!</f>
        <v>#REF!</v>
      </c>
      <c r="C127" s="1386" t="e">
        <f>#REF!</f>
        <v>#REF!</v>
      </c>
      <c r="D127" s="1386"/>
      <c r="E127" s="1386"/>
      <c r="F127" s="1386"/>
      <c r="G127" s="1386"/>
      <c r="H127" s="183"/>
      <c r="AE127" s="311"/>
      <c r="AF127" s="311"/>
      <c r="AH127" s="310"/>
      <c r="AI127" s="311"/>
    </row>
    <row r="128" spans="1:35" s="266" customFormat="1" hidden="1">
      <c r="A128" s="308" t="e">
        <f>#REF!</f>
        <v>#REF!</v>
      </c>
      <c r="B128" s="309" t="e">
        <f>#REF!</f>
        <v>#REF!</v>
      </c>
      <c r="C128" s="1386" t="e">
        <f>#REF!</f>
        <v>#REF!</v>
      </c>
      <c r="D128" s="1386"/>
      <c r="E128" s="1386"/>
      <c r="F128" s="1386"/>
      <c r="G128" s="1386"/>
      <c r="H128" s="183"/>
      <c r="AE128" s="311"/>
      <c r="AF128" s="311"/>
      <c r="AH128" s="310"/>
      <c r="AI128" s="311"/>
    </row>
    <row r="129" spans="1:35" s="266" customFormat="1" hidden="1">
      <c r="A129" s="308"/>
      <c r="B129" s="307" t="e">
        <f>#REF!</f>
        <v>#REF!</v>
      </c>
      <c r="C129" s="1386" t="e">
        <f>#REF!</f>
        <v>#REF!</v>
      </c>
      <c r="D129" s="1386"/>
      <c r="E129" s="1386"/>
      <c r="F129" s="1386"/>
      <c r="G129" s="1386"/>
      <c r="H129" s="183"/>
      <c r="AE129" s="311"/>
      <c r="AF129" s="311"/>
      <c r="AH129" s="311"/>
      <c r="AI129" s="311"/>
    </row>
    <row r="130" spans="1:35" s="266" customFormat="1" ht="20.100000000000001" hidden="1" customHeight="1">
      <c r="A130" s="314" t="e">
        <f>#REF!</f>
        <v>#REF!</v>
      </c>
      <c r="B130" s="307" t="e">
        <f>#REF!</f>
        <v>#REF!</v>
      </c>
      <c r="C130" s="1386"/>
      <c r="D130" s="1386"/>
      <c r="E130" s="1386"/>
      <c r="F130" s="1386"/>
      <c r="G130" s="1386"/>
      <c r="H130" s="183"/>
      <c r="AE130" s="311"/>
      <c r="AF130" s="311"/>
      <c r="AH130" s="311"/>
      <c r="AI130" s="311"/>
    </row>
    <row r="131" spans="1:35" s="266" customFormat="1" hidden="1">
      <c r="A131" s="308" t="e">
        <f>#REF!</f>
        <v>#REF!</v>
      </c>
      <c r="B131" s="309" t="e">
        <f>#REF!</f>
        <v>#REF!</v>
      </c>
      <c r="C131" s="1386" t="e">
        <f>#REF!</f>
        <v>#REF!</v>
      </c>
      <c r="D131" s="1386"/>
      <c r="E131" s="1386"/>
      <c r="F131" s="1386"/>
      <c r="G131" s="1386"/>
      <c r="H131" s="183"/>
      <c r="AE131" s="311"/>
      <c r="AF131" s="311"/>
      <c r="AH131" s="310"/>
      <c r="AI131" s="311"/>
    </row>
    <row r="132" spans="1:35" s="266" customFormat="1" hidden="1">
      <c r="A132" s="308" t="e">
        <f>#REF!</f>
        <v>#REF!</v>
      </c>
      <c r="B132" s="309" t="e">
        <f>#REF!</f>
        <v>#REF!</v>
      </c>
      <c r="C132" s="1386" t="e">
        <f>#REF!</f>
        <v>#REF!</v>
      </c>
      <c r="D132" s="1386"/>
      <c r="E132" s="1386"/>
      <c r="F132" s="1386"/>
      <c r="G132" s="1386"/>
      <c r="H132" s="183"/>
      <c r="AE132" s="311"/>
      <c r="AF132" s="311"/>
      <c r="AH132" s="310"/>
      <c r="AI132" s="311"/>
    </row>
    <row r="133" spans="1:35" s="266" customFormat="1" ht="20.100000000000001" hidden="1" customHeight="1">
      <c r="A133" s="308" t="e">
        <f>#REF!</f>
        <v>#REF!</v>
      </c>
      <c r="B133" s="309" t="e">
        <f>#REF!</f>
        <v>#REF!</v>
      </c>
      <c r="C133" s="1386" t="e">
        <f>#REF!</f>
        <v>#REF!</v>
      </c>
      <c r="D133" s="1386"/>
      <c r="E133" s="1386"/>
      <c r="F133" s="1386"/>
      <c r="G133" s="1386"/>
      <c r="H133" s="183"/>
      <c r="AE133" s="311"/>
      <c r="AF133" s="311"/>
      <c r="AH133" s="310"/>
      <c r="AI133" s="311"/>
    </row>
    <row r="134" spans="1:35" s="266" customFormat="1" hidden="1">
      <c r="A134" s="308" t="e">
        <f>#REF!</f>
        <v>#REF!</v>
      </c>
      <c r="B134" s="309" t="e">
        <f>#REF!</f>
        <v>#REF!</v>
      </c>
      <c r="C134" s="1386" t="e">
        <f>#REF!</f>
        <v>#REF!</v>
      </c>
      <c r="D134" s="1386"/>
      <c r="E134" s="1386"/>
      <c r="F134" s="1386"/>
      <c r="G134" s="1386"/>
      <c r="H134" s="183"/>
      <c r="AE134" s="311"/>
      <c r="AF134" s="311"/>
      <c r="AH134" s="310"/>
      <c r="AI134" s="311"/>
    </row>
    <row r="135" spans="1:35" s="267" customFormat="1" ht="20.100000000000001" hidden="1" customHeight="1">
      <c r="A135" s="315"/>
      <c r="B135" s="307" t="e">
        <f>#REF!</f>
        <v>#REF!</v>
      </c>
      <c r="C135" s="1386" t="e">
        <f>#REF!</f>
        <v>#REF!</v>
      </c>
      <c r="D135" s="1386"/>
      <c r="E135" s="1386"/>
      <c r="F135" s="1386"/>
      <c r="G135" s="1386"/>
      <c r="H135" s="183"/>
      <c r="AE135" s="311"/>
      <c r="AF135" s="311"/>
      <c r="AH135" s="311"/>
      <c r="AI135" s="311"/>
    </row>
    <row r="136" spans="1:35" s="266" customFormat="1" ht="24" hidden="1" customHeight="1">
      <c r="A136" s="314" t="e">
        <f>#REF!</f>
        <v>#REF!</v>
      </c>
      <c r="B136" s="307" t="e">
        <f>#REF!</f>
        <v>#REF!</v>
      </c>
      <c r="C136" s="1386"/>
      <c r="D136" s="1386"/>
      <c r="E136" s="1386"/>
      <c r="F136" s="1386"/>
      <c r="G136" s="1386"/>
      <c r="H136" s="183"/>
      <c r="AE136" s="311"/>
      <c r="AF136" s="311"/>
      <c r="AH136" s="311"/>
      <c r="AI136" s="311"/>
    </row>
    <row r="137" spans="1:35" s="266" customFormat="1" hidden="1">
      <c r="A137" s="308" t="e">
        <f>#REF!</f>
        <v>#REF!</v>
      </c>
      <c r="B137" s="309" t="e">
        <f>#REF!</f>
        <v>#REF!</v>
      </c>
      <c r="C137" s="1386" t="e">
        <f>#REF!</f>
        <v>#REF!</v>
      </c>
      <c r="D137" s="1386"/>
      <c r="E137" s="1386"/>
      <c r="F137" s="1386"/>
      <c r="G137" s="1386"/>
      <c r="H137" s="183"/>
      <c r="AE137" s="311"/>
      <c r="AF137" s="311"/>
      <c r="AH137" s="310"/>
      <c r="AI137" s="311"/>
    </row>
    <row r="138" spans="1:35" s="266" customFormat="1" hidden="1">
      <c r="A138" s="308" t="e">
        <f>#REF!</f>
        <v>#REF!</v>
      </c>
      <c r="B138" s="309" t="e">
        <f>#REF!</f>
        <v>#REF!</v>
      </c>
      <c r="C138" s="1386" t="e">
        <f>#REF!</f>
        <v>#REF!</v>
      </c>
      <c r="D138" s="1386"/>
      <c r="E138" s="1386"/>
      <c r="F138" s="1386"/>
      <c r="G138" s="1386"/>
      <c r="H138" s="183"/>
      <c r="AE138" s="311"/>
      <c r="AF138" s="311"/>
      <c r="AH138" s="310"/>
      <c r="AI138" s="311"/>
    </row>
    <row r="139" spans="1:35" s="266" customFormat="1" ht="33" hidden="1" customHeight="1">
      <c r="A139" s="308" t="e">
        <f>#REF!</f>
        <v>#REF!</v>
      </c>
      <c r="B139" s="309" t="e">
        <f>#REF!</f>
        <v>#REF!</v>
      </c>
      <c r="C139" s="1386" t="e">
        <f>#REF!</f>
        <v>#REF!</v>
      </c>
      <c r="D139" s="1386"/>
      <c r="E139" s="1386"/>
      <c r="F139" s="1386"/>
      <c r="G139" s="1386"/>
      <c r="H139" s="183"/>
      <c r="AE139" s="311"/>
      <c r="AF139" s="311"/>
      <c r="AH139" s="310"/>
      <c r="AI139" s="311"/>
    </row>
    <row r="140" spans="1:35" s="267" customFormat="1" ht="20.100000000000001" hidden="1" customHeight="1">
      <c r="A140" s="308"/>
      <c r="B140" s="307" t="e">
        <f>#REF!</f>
        <v>#REF!</v>
      </c>
      <c r="C140" s="1386" t="e">
        <f>#REF!</f>
        <v>#REF!</v>
      </c>
      <c r="D140" s="1386"/>
      <c r="E140" s="1386"/>
      <c r="F140" s="1386"/>
      <c r="G140" s="1386"/>
      <c r="H140" s="183"/>
      <c r="AE140" s="311"/>
      <c r="AF140" s="311"/>
      <c r="AH140" s="311"/>
      <c r="AI140" s="311"/>
    </row>
    <row r="141" spans="1:35" s="266" customFormat="1" ht="20.100000000000001" hidden="1" customHeight="1">
      <c r="A141" s="314" t="e">
        <f>#REF!</f>
        <v>#REF!</v>
      </c>
      <c r="B141" s="307" t="e">
        <f>#REF!</f>
        <v>#REF!</v>
      </c>
      <c r="C141" s="1386"/>
      <c r="D141" s="1386"/>
      <c r="E141" s="1386"/>
      <c r="F141" s="1386"/>
      <c r="G141" s="1386"/>
      <c r="H141" s="183"/>
      <c r="AE141" s="311"/>
      <c r="AF141" s="311"/>
      <c r="AH141" s="311"/>
      <c r="AI141" s="311"/>
    </row>
    <row r="142" spans="1:35" s="266" customFormat="1" hidden="1">
      <c r="A142" s="308" t="e">
        <f>#REF!</f>
        <v>#REF!</v>
      </c>
      <c r="B142" s="309" t="e">
        <f>#REF!</f>
        <v>#REF!</v>
      </c>
      <c r="C142" s="1386" t="e">
        <f>#REF!</f>
        <v>#REF!</v>
      </c>
      <c r="D142" s="1386"/>
      <c r="E142" s="1386"/>
      <c r="F142" s="1386"/>
      <c r="G142" s="1386"/>
      <c r="H142" s="183"/>
      <c r="AE142" s="311"/>
      <c r="AF142" s="311"/>
      <c r="AH142" s="310"/>
      <c r="AI142" s="311"/>
    </row>
    <row r="143" spans="1:35" s="266" customFormat="1" hidden="1">
      <c r="A143" s="308" t="e">
        <f>#REF!</f>
        <v>#REF!</v>
      </c>
      <c r="B143" s="309" t="e">
        <f>#REF!</f>
        <v>#REF!</v>
      </c>
      <c r="C143" s="1386" t="e">
        <f>#REF!</f>
        <v>#REF!</v>
      </c>
      <c r="D143" s="1386"/>
      <c r="E143" s="1386"/>
      <c r="F143" s="1386"/>
      <c r="G143" s="1386"/>
      <c r="H143" s="183"/>
      <c r="AE143" s="311"/>
      <c r="AF143" s="311"/>
      <c r="AH143" s="310"/>
      <c r="AI143" s="311"/>
    </row>
    <row r="144" spans="1:35" s="266" customFormat="1" hidden="1">
      <c r="A144" s="308" t="e">
        <f>#REF!</f>
        <v>#REF!</v>
      </c>
      <c r="B144" s="309" t="e">
        <f>#REF!</f>
        <v>#REF!</v>
      </c>
      <c r="C144" s="1386" t="e">
        <f>#REF!</f>
        <v>#REF!</v>
      </c>
      <c r="D144" s="1386"/>
      <c r="E144" s="1386"/>
      <c r="F144" s="1386"/>
      <c r="G144" s="1386"/>
      <c r="H144" s="183"/>
      <c r="AE144" s="311"/>
      <c r="AF144" s="311"/>
      <c r="AH144" s="310"/>
      <c r="AI144" s="311"/>
    </row>
    <row r="145" spans="1:35" s="266" customFormat="1" hidden="1">
      <c r="A145" s="308"/>
      <c r="B145" s="307" t="e">
        <f>#REF!</f>
        <v>#REF!</v>
      </c>
      <c r="C145" s="1386" t="e">
        <f>#REF!</f>
        <v>#REF!</v>
      </c>
      <c r="D145" s="1386"/>
      <c r="E145" s="1386"/>
      <c r="F145" s="1386"/>
      <c r="G145" s="1386"/>
      <c r="H145" s="183"/>
      <c r="AE145" s="311"/>
      <c r="AF145" s="311"/>
      <c r="AH145" s="311"/>
      <c r="AI145" s="311"/>
    </row>
    <row r="146" spans="1:35" s="266" customFormat="1" ht="20.100000000000001" hidden="1" customHeight="1">
      <c r="A146" s="314" t="e">
        <f>#REF!</f>
        <v>#REF!</v>
      </c>
      <c r="B146" s="307" t="e">
        <f>#REF!</f>
        <v>#REF!</v>
      </c>
      <c r="C146" s="1386"/>
      <c r="D146" s="1386"/>
      <c r="E146" s="1386"/>
      <c r="F146" s="1386"/>
      <c r="G146" s="1386"/>
      <c r="H146" s="183"/>
      <c r="AE146" s="311"/>
      <c r="AF146" s="311"/>
      <c r="AH146" s="311"/>
      <c r="AI146" s="311"/>
    </row>
    <row r="147" spans="1:35" s="266" customFormat="1" hidden="1">
      <c r="A147" s="308" t="e">
        <f>#REF!</f>
        <v>#REF!</v>
      </c>
      <c r="B147" s="309" t="e">
        <f>#REF!</f>
        <v>#REF!</v>
      </c>
      <c r="C147" s="1386" t="e">
        <f>#REF!</f>
        <v>#REF!</v>
      </c>
      <c r="D147" s="1386"/>
      <c r="E147" s="1386"/>
      <c r="F147" s="1386"/>
      <c r="G147" s="1386"/>
      <c r="H147" s="183"/>
      <c r="AE147" s="311"/>
      <c r="AF147" s="311"/>
      <c r="AH147" s="310"/>
      <c r="AI147" s="311"/>
    </row>
    <row r="148" spans="1:35" s="266" customFormat="1" hidden="1">
      <c r="A148" s="308" t="e">
        <f>#REF!</f>
        <v>#REF!</v>
      </c>
      <c r="B148" s="309" t="e">
        <f>#REF!</f>
        <v>#REF!</v>
      </c>
      <c r="C148" s="1386" t="e">
        <f>#REF!</f>
        <v>#REF!</v>
      </c>
      <c r="D148" s="1386"/>
      <c r="E148" s="1386"/>
      <c r="F148" s="1386"/>
      <c r="G148" s="1386"/>
      <c r="H148" s="183"/>
      <c r="AE148" s="311"/>
      <c r="AF148" s="311"/>
      <c r="AH148" s="310"/>
      <c r="AI148" s="311"/>
    </row>
    <row r="149" spans="1:35" s="266" customFormat="1" hidden="1">
      <c r="A149" s="308" t="e">
        <f>#REF!</f>
        <v>#REF!</v>
      </c>
      <c r="B149" s="309" t="e">
        <f>#REF!</f>
        <v>#REF!</v>
      </c>
      <c r="C149" s="1386" t="e">
        <f>#REF!</f>
        <v>#REF!</v>
      </c>
      <c r="D149" s="1386"/>
      <c r="E149" s="1386"/>
      <c r="F149" s="1386"/>
      <c r="G149" s="1386"/>
      <c r="H149" s="183"/>
      <c r="AE149" s="311"/>
      <c r="AF149" s="311"/>
      <c r="AH149" s="310"/>
      <c r="AI149" s="311"/>
    </row>
    <row r="150" spans="1:35" s="266" customFormat="1" hidden="1">
      <c r="A150" s="308" t="e">
        <f>#REF!</f>
        <v>#REF!</v>
      </c>
      <c r="B150" s="309" t="e">
        <f>#REF!</f>
        <v>#REF!</v>
      </c>
      <c r="C150" s="1386" t="e">
        <f>#REF!</f>
        <v>#REF!</v>
      </c>
      <c r="D150" s="1386"/>
      <c r="E150" s="1386"/>
      <c r="F150" s="1386"/>
      <c r="G150" s="1386"/>
      <c r="H150" s="183"/>
      <c r="AE150" s="311"/>
      <c r="AF150" s="311"/>
      <c r="AH150" s="310"/>
      <c r="AI150" s="311"/>
    </row>
    <row r="151" spans="1:35" s="267" customFormat="1" ht="20.100000000000001" hidden="1" customHeight="1">
      <c r="A151" s="308"/>
      <c r="B151" s="307" t="e">
        <f>#REF!</f>
        <v>#REF!</v>
      </c>
      <c r="C151" s="1386" t="e">
        <f>#REF!</f>
        <v>#REF!</v>
      </c>
      <c r="D151" s="1386"/>
      <c r="E151" s="1386"/>
      <c r="F151" s="1386"/>
      <c r="G151" s="1386"/>
      <c r="H151" s="183"/>
      <c r="AE151" s="311"/>
      <c r="AF151" s="311"/>
      <c r="AH151" s="311"/>
      <c r="AI151" s="311"/>
    </row>
    <row r="152" spans="1:35" s="266" customFormat="1" ht="20.100000000000001" hidden="1" customHeight="1">
      <c r="A152" s="316"/>
      <c r="B152" s="307" t="e">
        <f>#REF!</f>
        <v>#REF!</v>
      </c>
      <c r="C152" s="1386" t="e">
        <f>#REF!</f>
        <v>#REF!</v>
      </c>
      <c r="D152" s="1386"/>
      <c r="E152" s="1386"/>
      <c r="F152" s="1386"/>
      <c r="G152" s="1386"/>
      <c r="H152" s="183"/>
      <c r="AE152" s="311"/>
      <c r="AF152" s="311"/>
      <c r="AH152" s="311"/>
      <c r="AI152" s="311"/>
    </row>
    <row r="153" spans="1:35" s="266" customFormat="1" hidden="1">
      <c r="A153" s="316"/>
      <c r="B153" s="307"/>
      <c r="C153" s="1386"/>
      <c r="D153" s="1386"/>
      <c r="E153" s="1386"/>
      <c r="F153" s="1386"/>
      <c r="G153" s="1386"/>
      <c r="H153" s="183"/>
      <c r="AE153" s="311"/>
      <c r="AF153" s="311"/>
      <c r="AH153" s="311"/>
      <c r="AI153" s="311"/>
    </row>
    <row r="154" spans="1:35" s="266" customFormat="1" ht="20.100000000000001" hidden="1" customHeight="1">
      <c r="A154" s="313" t="e">
        <f>#REF!</f>
        <v>#REF!</v>
      </c>
      <c r="B154" s="307" t="e">
        <f>#REF!</f>
        <v>#REF!</v>
      </c>
      <c r="C154" s="1386"/>
      <c r="D154" s="1386"/>
      <c r="E154" s="1386"/>
      <c r="F154" s="1386"/>
      <c r="G154" s="1386"/>
      <c r="H154" s="183"/>
      <c r="AE154" s="311"/>
      <c r="AF154" s="311"/>
      <c r="AH154" s="311"/>
      <c r="AI154" s="311"/>
    </row>
    <row r="155" spans="1:35" s="266" customFormat="1" ht="30" hidden="1" customHeight="1">
      <c r="A155" s="314" t="e">
        <f>#REF!</f>
        <v>#REF!</v>
      </c>
      <c r="B155" s="307" t="e">
        <f>#REF!</f>
        <v>#REF!</v>
      </c>
      <c r="C155" s="1386"/>
      <c r="D155" s="1386"/>
      <c r="E155" s="1386"/>
      <c r="F155" s="1386"/>
      <c r="G155" s="1386"/>
      <c r="H155" s="183"/>
      <c r="AE155" s="311"/>
      <c r="AF155" s="311"/>
      <c r="AH155" s="311"/>
      <c r="AI155" s="311"/>
    </row>
    <row r="156" spans="1:35" s="266" customFormat="1" hidden="1">
      <c r="A156" s="308" t="e">
        <f>#REF!</f>
        <v>#REF!</v>
      </c>
      <c r="B156" s="309" t="e">
        <f>#REF!</f>
        <v>#REF!</v>
      </c>
      <c r="C156" s="1386" t="e">
        <f>#REF!</f>
        <v>#REF!</v>
      </c>
      <c r="D156" s="1386"/>
      <c r="E156" s="1386"/>
      <c r="F156" s="1386"/>
      <c r="G156" s="1386"/>
      <c r="H156" s="183"/>
      <c r="AE156" s="311"/>
      <c r="AF156" s="311"/>
      <c r="AH156" s="310"/>
      <c r="AI156" s="311"/>
    </row>
    <row r="157" spans="1:35" s="266" customFormat="1" hidden="1">
      <c r="A157" s="308" t="e">
        <f>#REF!</f>
        <v>#REF!</v>
      </c>
      <c r="B157" s="309" t="e">
        <f>#REF!</f>
        <v>#REF!</v>
      </c>
      <c r="C157" s="1386" t="e">
        <f>#REF!</f>
        <v>#REF!</v>
      </c>
      <c r="D157" s="1386"/>
      <c r="E157" s="1386"/>
      <c r="F157" s="1386"/>
      <c r="G157" s="1386"/>
      <c r="H157" s="183"/>
      <c r="AE157" s="311"/>
      <c r="AF157" s="311"/>
      <c r="AH157" s="310"/>
      <c r="AI157" s="311"/>
    </row>
    <row r="158" spans="1:35" s="266" customFormat="1" hidden="1">
      <c r="A158" s="308" t="e">
        <f>#REF!</f>
        <v>#REF!</v>
      </c>
      <c r="B158" s="309" t="e">
        <f>#REF!</f>
        <v>#REF!</v>
      </c>
      <c r="C158" s="1386" t="e">
        <f>#REF!</f>
        <v>#REF!</v>
      </c>
      <c r="D158" s="1386"/>
      <c r="E158" s="1386"/>
      <c r="F158" s="1386"/>
      <c r="G158" s="1386"/>
      <c r="H158" s="183"/>
      <c r="AE158" s="311"/>
      <c r="AF158" s="311"/>
      <c r="AH158" s="310"/>
      <c r="AI158" s="311"/>
    </row>
    <row r="159" spans="1:35" s="266" customFormat="1" ht="20.100000000000001" hidden="1" customHeight="1">
      <c r="A159" s="317"/>
      <c r="B159" s="307" t="e">
        <f>#REF!</f>
        <v>#REF!</v>
      </c>
      <c r="C159" s="1386" t="e">
        <f>#REF!</f>
        <v>#REF!</v>
      </c>
      <c r="D159" s="1386"/>
      <c r="E159" s="1386"/>
      <c r="F159" s="1386"/>
      <c r="G159" s="1386"/>
      <c r="H159" s="183"/>
      <c r="AE159" s="311"/>
      <c r="AF159" s="311"/>
      <c r="AH159" s="311"/>
      <c r="AI159" s="311"/>
    </row>
    <row r="160" spans="1:35" s="266" customFormat="1" ht="20.100000000000001" hidden="1" customHeight="1">
      <c r="A160" s="316"/>
      <c r="B160" s="307" t="e">
        <f>#REF!</f>
        <v>#REF!</v>
      </c>
      <c r="C160" s="1386" t="e">
        <f>#REF!</f>
        <v>#REF!</v>
      </c>
      <c r="D160" s="1386"/>
      <c r="E160" s="1386"/>
      <c r="F160" s="1386"/>
      <c r="G160" s="1386"/>
      <c r="H160" s="183"/>
      <c r="AE160" s="311"/>
      <c r="AF160" s="311"/>
      <c r="AH160" s="311"/>
      <c r="AI160" s="311"/>
    </row>
    <row r="161" spans="1:35" s="266" customFormat="1" ht="20.100000000000001" hidden="1" customHeight="1">
      <c r="A161" s="306" t="e">
        <f>#REF!</f>
        <v>#REF!</v>
      </c>
      <c r="B161" s="307" t="e">
        <f>#REF!</f>
        <v>#REF!</v>
      </c>
      <c r="C161" s="1386"/>
      <c r="D161" s="1386"/>
      <c r="E161" s="1386"/>
      <c r="F161" s="1386"/>
      <c r="G161" s="1386"/>
      <c r="H161" s="183"/>
      <c r="AE161" s="311"/>
      <c r="AF161" s="311"/>
      <c r="AH161" s="311"/>
      <c r="AI161" s="311"/>
    </row>
    <row r="162" spans="1:35" s="266" customFormat="1" ht="30" hidden="1" customHeight="1">
      <c r="A162" s="313" t="e">
        <f>#REF!</f>
        <v>#REF!</v>
      </c>
      <c r="B162" s="307" t="e">
        <f>#REF!</f>
        <v>#REF!</v>
      </c>
      <c r="C162" s="1386"/>
      <c r="D162" s="1386"/>
      <c r="E162" s="1386"/>
      <c r="F162" s="1386"/>
      <c r="G162" s="1386"/>
      <c r="H162" s="183"/>
      <c r="AE162" s="311"/>
      <c r="AF162" s="311"/>
      <c r="AH162" s="311"/>
      <c r="AI162" s="311"/>
    </row>
    <row r="163" spans="1:35" s="266" customFormat="1" ht="20.100000000000001" hidden="1" customHeight="1">
      <c r="A163" s="308" t="e">
        <f>#REF!</f>
        <v>#REF!</v>
      </c>
      <c r="B163" s="309" t="e">
        <f>#REF!</f>
        <v>#REF!</v>
      </c>
      <c r="C163" s="1386" t="e">
        <f>#REF!</f>
        <v>#REF!</v>
      </c>
      <c r="D163" s="1386"/>
      <c r="E163" s="1386"/>
      <c r="F163" s="1386"/>
      <c r="G163" s="1386"/>
      <c r="H163" s="183"/>
      <c r="AE163" s="311"/>
      <c r="AF163" s="311"/>
      <c r="AH163" s="310"/>
      <c r="AI163" s="311"/>
    </row>
    <row r="164" spans="1:35" s="266" customFormat="1" ht="20.100000000000001" hidden="1" customHeight="1">
      <c r="A164" s="308" t="e">
        <f>#REF!</f>
        <v>#REF!</v>
      </c>
      <c r="B164" s="309" t="e">
        <f>#REF!</f>
        <v>#REF!</v>
      </c>
      <c r="C164" s="1386" t="e">
        <f>#REF!</f>
        <v>#REF!</v>
      </c>
      <c r="D164" s="1386"/>
      <c r="E164" s="1386"/>
      <c r="F164" s="1386"/>
      <c r="G164" s="1386"/>
      <c r="H164" s="183"/>
      <c r="AE164" s="311"/>
      <c r="AF164" s="311"/>
      <c r="AH164" s="310"/>
      <c r="AI164" s="311"/>
    </row>
    <row r="165" spans="1:35" s="266" customFormat="1" ht="20.100000000000001" hidden="1" customHeight="1">
      <c r="A165" s="308" t="e">
        <f>#REF!</f>
        <v>#REF!</v>
      </c>
      <c r="B165" s="309" t="e">
        <f>#REF!</f>
        <v>#REF!</v>
      </c>
      <c r="C165" s="1386" t="e">
        <f>#REF!</f>
        <v>#REF!</v>
      </c>
      <c r="D165" s="1386"/>
      <c r="E165" s="1386"/>
      <c r="F165" s="1386"/>
      <c r="G165" s="1386"/>
      <c r="H165" s="183"/>
      <c r="AE165" s="311"/>
      <c r="AF165" s="311"/>
      <c r="AH165" s="310"/>
      <c r="AI165" s="311"/>
    </row>
    <row r="166" spans="1:35" s="266" customFormat="1" ht="20.100000000000001" hidden="1" customHeight="1">
      <c r="A166" s="308" t="e">
        <f>#REF!</f>
        <v>#REF!</v>
      </c>
      <c r="B166" s="309" t="e">
        <f>#REF!</f>
        <v>#REF!</v>
      </c>
      <c r="C166" s="1386" t="e">
        <f>#REF!</f>
        <v>#REF!</v>
      </c>
      <c r="D166" s="1386"/>
      <c r="E166" s="1386"/>
      <c r="F166" s="1386"/>
      <c r="G166" s="1386"/>
      <c r="H166" s="183"/>
      <c r="AE166" s="311"/>
      <c r="AF166" s="311"/>
      <c r="AH166" s="310"/>
      <c r="AI166" s="311"/>
    </row>
    <row r="167" spans="1:35" s="266" customFormat="1" ht="20.100000000000001" hidden="1" customHeight="1">
      <c r="A167" s="308" t="e">
        <f>#REF!</f>
        <v>#REF!</v>
      </c>
      <c r="B167" s="309" t="e">
        <f>#REF!</f>
        <v>#REF!</v>
      </c>
      <c r="C167" s="1386" t="e">
        <f>#REF!</f>
        <v>#REF!</v>
      </c>
      <c r="D167" s="1386"/>
      <c r="E167" s="1386"/>
      <c r="F167" s="1386"/>
      <c r="G167" s="1386"/>
      <c r="H167" s="183"/>
      <c r="AE167" s="311"/>
      <c r="AF167" s="311"/>
      <c r="AH167" s="310"/>
      <c r="AI167" s="311"/>
    </row>
    <row r="168" spans="1:35" s="266" customFormat="1" ht="20.100000000000001" hidden="1" customHeight="1">
      <c r="A168" s="312"/>
      <c r="B168" s="307" t="e">
        <f>#REF!</f>
        <v>#REF!</v>
      </c>
      <c r="C168" s="1386" t="e">
        <f>#REF!</f>
        <v>#REF!</v>
      </c>
      <c r="D168" s="1386"/>
      <c r="E168" s="1386"/>
      <c r="F168" s="1386"/>
      <c r="G168" s="1386"/>
      <c r="H168" s="183"/>
      <c r="AE168" s="311"/>
      <c r="AF168" s="311"/>
      <c r="AH168" s="311"/>
      <c r="AI168" s="311"/>
    </row>
    <row r="169" spans="1:35" s="266" customFormat="1" ht="20.100000000000001" hidden="1" customHeight="1">
      <c r="A169" s="313" t="e">
        <f>#REF!</f>
        <v>#REF!</v>
      </c>
      <c r="B169" s="307" t="e">
        <f>#REF!</f>
        <v>#REF!</v>
      </c>
      <c r="C169" s="1386"/>
      <c r="D169" s="1386"/>
      <c r="E169" s="1386"/>
      <c r="F169" s="1386"/>
      <c r="G169" s="1386"/>
      <c r="H169" s="183"/>
      <c r="AE169" s="311"/>
      <c r="AF169" s="311"/>
      <c r="AH169" s="311"/>
      <c r="AI169" s="311"/>
    </row>
    <row r="170" spans="1:35" s="266" customFormat="1" ht="20.100000000000001" hidden="1" customHeight="1">
      <c r="A170" s="308" t="e">
        <f>#REF!</f>
        <v>#REF!</v>
      </c>
      <c r="B170" s="318" t="e">
        <f>#REF!</f>
        <v>#REF!</v>
      </c>
      <c r="C170" s="1386" t="e">
        <f>#REF!</f>
        <v>#REF!</v>
      </c>
      <c r="D170" s="1386"/>
      <c r="E170" s="1386"/>
      <c r="F170" s="1386"/>
      <c r="G170" s="1386"/>
      <c r="H170" s="183"/>
      <c r="AE170" s="311"/>
      <c r="AF170" s="311"/>
      <c r="AH170" s="310"/>
      <c r="AI170" s="311"/>
    </row>
    <row r="171" spans="1:35" s="266" customFormat="1" ht="20.100000000000001" hidden="1" customHeight="1">
      <c r="A171" s="308" t="e">
        <f>#REF!</f>
        <v>#REF!</v>
      </c>
      <c r="B171" s="318" t="e">
        <f>#REF!</f>
        <v>#REF!</v>
      </c>
      <c r="C171" s="1386" t="e">
        <f>#REF!</f>
        <v>#REF!</v>
      </c>
      <c r="D171" s="1386"/>
      <c r="E171" s="1386"/>
      <c r="F171" s="1386"/>
      <c r="G171" s="1386"/>
      <c r="H171" s="183"/>
      <c r="AE171" s="311"/>
      <c r="AF171" s="311"/>
      <c r="AH171" s="310"/>
      <c r="AI171" s="311"/>
    </row>
    <row r="172" spans="1:35" s="266" customFormat="1" ht="20.100000000000001" hidden="1" customHeight="1">
      <c r="A172" s="308" t="e">
        <f>#REF!</f>
        <v>#REF!</v>
      </c>
      <c r="B172" s="318" t="e">
        <f>#REF!</f>
        <v>#REF!</v>
      </c>
      <c r="C172" s="1386" t="e">
        <f>#REF!</f>
        <v>#REF!</v>
      </c>
      <c r="D172" s="1386"/>
      <c r="E172" s="1386"/>
      <c r="F172" s="1386"/>
      <c r="G172" s="1386"/>
      <c r="H172" s="183"/>
      <c r="AE172" s="311"/>
      <c r="AF172" s="311"/>
      <c r="AH172" s="310"/>
      <c r="AI172" s="311"/>
    </row>
    <row r="173" spans="1:35" s="266" customFormat="1" ht="20.100000000000001" hidden="1" customHeight="1">
      <c r="A173" s="308" t="e">
        <f>#REF!</f>
        <v>#REF!</v>
      </c>
      <c r="B173" s="318" t="e">
        <f>#REF!</f>
        <v>#REF!</v>
      </c>
      <c r="C173" s="1386" t="e">
        <f>#REF!</f>
        <v>#REF!</v>
      </c>
      <c r="D173" s="1386"/>
      <c r="E173" s="1386"/>
      <c r="F173" s="1386"/>
      <c r="G173" s="1386"/>
      <c r="H173" s="183"/>
      <c r="AE173" s="311"/>
      <c r="AF173" s="311"/>
      <c r="AH173" s="310"/>
      <c r="AI173" s="311"/>
    </row>
    <row r="174" spans="1:35" s="266" customFormat="1" ht="20.100000000000001" hidden="1" customHeight="1">
      <c r="A174" s="308" t="e">
        <f>#REF!</f>
        <v>#REF!</v>
      </c>
      <c r="B174" s="318" t="e">
        <f>#REF!</f>
        <v>#REF!</v>
      </c>
      <c r="C174" s="1386" t="e">
        <f>#REF!</f>
        <v>#REF!</v>
      </c>
      <c r="D174" s="1386"/>
      <c r="E174" s="1386"/>
      <c r="F174" s="1386"/>
      <c r="G174" s="1386"/>
      <c r="H174" s="183"/>
      <c r="AE174" s="311"/>
      <c r="AF174" s="311"/>
      <c r="AH174" s="310"/>
      <c r="AI174" s="311"/>
    </row>
    <row r="175" spans="1:35" s="266" customFormat="1" ht="20.100000000000001" hidden="1" customHeight="1">
      <c r="A175" s="308" t="e">
        <f>#REF!</f>
        <v>#REF!</v>
      </c>
      <c r="B175" s="318" t="e">
        <f>#REF!</f>
        <v>#REF!</v>
      </c>
      <c r="C175" s="1386" t="e">
        <f>#REF!</f>
        <v>#REF!</v>
      </c>
      <c r="D175" s="1386"/>
      <c r="E175" s="1386"/>
      <c r="F175" s="1386"/>
      <c r="G175" s="1386"/>
      <c r="H175" s="183"/>
      <c r="AE175" s="311"/>
      <c r="AF175" s="311"/>
      <c r="AH175" s="310"/>
      <c r="AI175" s="311"/>
    </row>
    <row r="176" spans="1:35" s="266" customFormat="1" ht="20.100000000000001" hidden="1" customHeight="1">
      <c r="A176" s="319"/>
      <c r="B176" s="307" t="e">
        <f>#REF!</f>
        <v>#REF!</v>
      </c>
      <c r="C176" s="1386" t="e">
        <f>#REF!</f>
        <v>#REF!</v>
      </c>
      <c r="D176" s="1386"/>
      <c r="E176" s="1386"/>
      <c r="F176" s="1386"/>
      <c r="G176" s="1386"/>
      <c r="H176" s="183"/>
      <c r="AE176" s="311"/>
      <c r="AF176" s="311"/>
      <c r="AH176" s="311"/>
      <c r="AI176" s="311"/>
    </row>
    <row r="177" spans="1:35" s="266" customFormat="1" ht="35.25" hidden="1" customHeight="1">
      <c r="A177" s="313" t="e">
        <f>#REF!</f>
        <v>#REF!</v>
      </c>
      <c r="B177" s="307" t="e">
        <f>#REF!</f>
        <v>#REF!</v>
      </c>
      <c r="C177" s="1386"/>
      <c r="D177" s="1386"/>
      <c r="E177" s="1386"/>
      <c r="F177" s="1386"/>
      <c r="G177" s="1386"/>
      <c r="H177" s="183"/>
      <c r="AE177" s="311"/>
      <c r="AF177" s="311"/>
      <c r="AH177" s="311"/>
      <c r="AI177" s="311"/>
    </row>
    <row r="178" spans="1:35" s="266" customFormat="1" ht="19.5" hidden="1" customHeight="1">
      <c r="A178" s="308" t="e">
        <f>#REF!</f>
        <v>#REF!</v>
      </c>
      <c r="B178" s="318" t="e">
        <f>#REF!</f>
        <v>#REF!</v>
      </c>
      <c r="C178" s="1386" t="e">
        <f>#REF!</f>
        <v>#REF!</v>
      </c>
      <c r="D178" s="1386"/>
      <c r="E178" s="1386"/>
      <c r="F178" s="1386"/>
      <c r="G178" s="1386"/>
      <c r="H178" s="183"/>
      <c r="AE178" s="311"/>
      <c r="AF178" s="311"/>
      <c r="AH178" s="310"/>
      <c r="AI178" s="311"/>
    </row>
    <row r="179" spans="1:35" s="266" customFormat="1" ht="19.5" hidden="1" customHeight="1">
      <c r="A179" s="308" t="e">
        <f>#REF!</f>
        <v>#REF!</v>
      </c>
      <c r="B179" s="318" t="e">
        <f>#REF!</f>
        <v>#REF!</v>
      </c>
      <c r="C179" s="1386" t="e">
        <f>#REF!</f>
        <v>#REF!</v>
      </c>
      <c r="D179" s="1386"/>
      <c r="E179" s="1386"/>
      <c r="F179" s="1386"/>
      <c r="G179" s="1386"/>
      <c r="H179" s="183"/>
      <c r="AE179" s="311"/>
      <c r="AF179" s="311"/>
      <c r="AH179" s="310"/>
      <c r="AI179" s="311"/>
    </row>
    <row r="180" spans="1:35" s="266" customFormat="1" ht="19.5" hidden="1" customHeight="1">
      <c r="A180" s="308" t="e">
        <f>#REF!</f>
        <v>#REF!</v>
      </c>
      <c r="B180" s="318" t="e">
        <f>#REF!</f>
        <v>#REF!</v>
      </c>
      <c r="C180" s="1386" t="e">
        <f>#REF!</f>
        <v>#REF!</v>
      </c>
      <c r="D180" s="1386"/>
      <c r="E180" s="1386"/>
      <c r="F180" s="1386"/>
      <c r="G180" s="1386"/>
      <c r="H180" s="183"/>
      <c r="AE180" s="311"/>
      <c r="AF180" s="311"/>
      <c r="AH180" s="310"/>
      <c r="AI180" s="311"/>
    </row>
    <row r="181" spans="1:35" s="266" customFormat="1" ht="19.5" hidden="1" customHeight="1">
      <c r="A181" s="308" t="e">
        <f>#REF!</f>
        <v>#REF!</v>
      </c>
      <c r="B181" s="318" t="e">
        <f>#REF!</f>
        <v>#REF!</v>
      </c>
      <c r="C181" s="1386" t="e">
        <f>#REF!</f>
        <v>#REF!</v>
      </c>
      <c r="D181" s="1386"/>
      <c r="E181" s="1386"/>
      <c r="F181" s="1386"/>
      <c r="G181" s="1386"/>
      <c r="H181" s="183"/>
      <c r="AE181" s="311"/>
      <c r="AF181" s="311"/>
      <c r="AH181" s="310"/>
      <c r="AI181" s="311"/>
    </row>
    <row r="182" spans="1:35" s="266" customFormat="1" ht="33" hidden="1" customHeight="1">
      <c r="A182" s="308" t="e">
        <f>#REF!</f>
        <v>#REF!</v>
      </c>
      <c r="B182" s="318" t="e">
        <f>#REF!</f>
        <v>#REF!</v>
      </c>
      <c r="C182" s="1386" t="e">
        <f>#REF!</f>
        <v>#REF!</v>
      </c>
      <c r="D182" s="1386"/>
      <c r="E182" s="1386"/>
      <c r="F182" s="1386"/>
      <c r="G182" s="1386"/>
      <c r="H182" s="183"/>
      <c r="AE182" s="311"/>
      <c r="AF182" s="311"/>
      <c r="AH182" s="310"/>
      <c r="AI182" s="311"/>
    </row>
    <row r="183" spans="1:35" s="266" customFormat="1" ht="19.5" hidden="1" customHeight="1">
      <c r="A183" s="308" t="e">
        <f>#REF!</f>
        <v>#REF!</v>
      </c>
      <c r="B183" s="318" t="e">
        <f>#REF!</f>
        <v>#REF!</v>
      </c>
      <c r="C183" s="1386" t="e">
        <f>#REF!</f>
        <v>#REF!</v>
      </c>
      <c r="D183" s="1386"/>
      <c r="E183" s="1386"/>
      <c r="F183" s="1386"/>
      <c r="G183" s="1386"/>
      <c r="H183" s="183"/>
      <c r="AE183" s="311"/>
      <c r="AF183" s="311"/>
      <c r="AH183" s="310"/>
      <c r="AI183" s="311"/>
    </row>
    <row r="184" spans="1:35" s="266" customFormat="1" ht="19.5" hidden="1" customHeight="1">
      <c r="A184" s="308" t="e">
        <f>#REF!</f>
        <v>#REF!</v>
      </c>
      <c r="B184" s="318" t="e">
        <f>#REF!</f>
        <v>#REF!</v>
      </c>
      <c r="C184" s="1386" t="e">
        <f>#REF!</f>
        <v>#REF!</v>
      </c>
      <c r="D184" s="1386"/>
      <c r="E184" s="1386"/>
      <c r="F184" s="1386"/>
      <c r="G184" s="1386"/>
      <c r="H184" s="183"/>
      <c r="AE184" s="311"/>
      <c r="AF184" s="311"/>
      <c r="AH184" s="310"/>
      <c r="AI184" s="311"/>
    </row>
    <row r="185" spans="1:35" s="266" customFormat="1" ht="19.5" hidden="1" customHeight="1">
      <c r="A185" s="308" t="e">
        <f>#REF!</f>
        <v>#REF!</v>
      </c>
      <c r="B185" s="318" t="e">
        <f>#REF!</f>
        <v>#REF!</v>
      </c>
      <c r="C185" s="1386" t="e">
        <f>#REF!</f>
        <v>#REF!</v>
      </c>
      <c r="D185" s="1386"/>
      <c r="E185" s="1386"/>
      <c r="F185" s="1386"/>
      <c r="G185" s="1386"/>
      <c r="H185" s="183"/>
      <c r="AE185" s="311"/>
      <c r="AF185" s="311"/>
      <c r="AH185" s="310"/>
      <c r="AI185" s="311"/>
    </row>
    <row r="186" spans="1:35" s="266" customFormat="1" ht="19.5" hidden="1" customHeight="1">
      <c r="A186" s="308" t="e">
        <f>#REF!</f>
        <v>#REF!</v>
      </c>
      <c r="B186" s="318" t="e">
        <f>#REF!</f>
        <v>#REF!</v>
      </c>
      <c r="C186" s="1386" t="e">
        <f>#REF!</f>
        <v>#REF!</v>
      </c>
      <c r="D186" s="1386"/>
      <c r="E186" s="1386"/>
      <c r="F186" s="1386"/>
      <c r="G186" s="1386"/>
      <c r="H186" s="183"/>
      <c r="AE186" s="311"/>
      <c r="AF186" s="311"/>
      <c r="AH186" s="310"/>
      <c r="AI186" s="311"/>
    </row>
    <row r="187" spans="1:35" s="266" customFormat="1" ht="19.5" hidden="1" customHeight="1">
      <c r="A187" s="319"/>
      <c r="B187" s="307" t="e">
        <f>#REF!</f>
        <v>#REF!</v>
      </c>
      <c r="C187" s="1386" t="e">
        <f>#REF!</f>
        <v>#REF!</v>
      </c>
      <c r="D187" s="1386"/>
      <c r="E187" s="1386"/>
      <c r="F187" s="1386"/>
      <c r="G187" s="1386"/>
      <c r="H187" s="183"/>
      <c r="AE187" s="311"/>
      <c r="AF187" s="311"/>
      <c r="AH187" s="311"/>
      <c r="AI187" s="311"/>
    </row>
    <row r="188" spans="1:35" s="266" customFormat="1" ht="19.5" hidden="1" customHeight="1">
      <c r="A188" s="313" t="e">
        <f>#REF!</f>
        <v>#REF!</v>
      </c>
      <c r="B188" s="307" t="e">
        <f>#REF!</f>
        <v>#REF!</v>
      </c>
      <c r="C188" s="1386"/>
      <c r="D188" s="1386"/>
      <c r="E188" s="1386"/>
      <c r="F188" s="1386"/>
      <c r="G188" s="1386"/>
      <c r="H188" s="183"/>
      <c r="AE188" s="311"/>
      <c r="AF188" s="311"/>
      <c r="AH188" s="311"/>
      <c r="AI188" s="311"/>
    </row>
    <row r="189" spans="1:35" s="266" customFormat="1" ht="19.5" hidden="1" customHeight="1">
      <c r="A189" s="308" t="e">
        <f>#REF!</f>
        <v>#REF!</v>
      </c>
      <c r="B189" s="309" t="e">
        <f>#REF!</f>
        <v>#REF!</v>
      </c>
      <c r="C189" s="1386" t="e">
        <f>#REF!</f>
        <v>#REF!</v>
      </c>
      <c r="D189" s="1386"/>
      <c r="E189" s="1386"/>
      <c r="F189" s="1386"/>
      <c r="G189" s="1386"/>
      <c r="H189" s="183"/>
      <c r="AE189" s="311"/>
      <c r="AF189" s="311"/>
      <c r="AH189" s="310"/>
      <c r="AI189" s="311"/>
    </row>
    <row r="190" spans="1:35" s="266" customFormat="1" ht="19.5" hidden="1" customHeight="1">
      <c r="A190" s="308" t="e">
        <f>#REF!</f>
        <v>#REF!</v>
      </c>
      <c r="B190" s="309" t="e">
        <f>#REF!</f>
        <v>#REF!</v>
      </c>
      <c r="C190" s="1386" t="e">
        <f>#REF!</f>
        <v>#REF!</v>
      </c>
      <c r="D190" s="1386"/>
      <c r="E190" s="1386"/>
      <c r="F190" s="1386"/>
      <c r="G190" s="1386"/>
      <c r="H190" s="183"/>
      <c r="AE190" s="311"/>
      <c r="AF190" s="311"/>
      <c r="AH190" s="310"/>
      <c r="AI190" s="311"/>
    </row>
    <row r="191" spans="1:35" s="266" customFormat="1" ht="19.5" hidden="1" customHeight="1">
      <c r="A191" s="308" t="e">
        <f>#REF!</f>
        <v>#REF!</v>
      </c>
      <c r="B191" s="309" t="e">
        <f>#REF!</f>
        <v>#REF!</v>
      </c>
      <c r="C191" s="1386" t="e">
        <f>#REF!</f>
        <v>#REF!</v>
      </c>
      <c r="D191" s="1386"/>
      <c r="E191" s="1386"/>
      <c r="F191" s="1386"/>
      <c r="G191" s="1386"/>
      <c r="H191" s="183"/>
      <c r="AE191" s="311"/>
      <c r="AF191" s="311"/>
      <c r="AH191" s="310"/>
      <c r="AI191" s="311"/>
    </row>
    <row r="192" spans="1:35" s="266" customFormat="1" ht="19.5" hidden="1" customHeight="1">
      <c r="A192" s="319"/>
      <c r="B192" s="307" t="e">
        <f>#REF!</f>
        <v>#REF!</v>
      </c>
      <c r="C192" s="1386" t="e">
        <f>#REF!</f>
        <v>#REF!</v>
      </c>
      <c r="D192" s="1386"/>
      <c r="E192" s="1386"/>
      <c r="F192" s="1386"/>
      <c r="G192" s="1386"/>
      <c r="H192" s="183"/>
      <c r="AE192" s="311"/>
      <c r="AF192" s="311"/>
      <c r="AH192" s="311"/>
      <c r="AI192" s="311"/>
    </row>
    <row r="193" spans="1:35" s="266" customFormat="1" ht="33" hidden="1" customHeight="1">
      <c r="A193" s="313" t="e">
        <f>#REF!</f>
        <v>#REF!</v>
      </c>
      <c r="B193" s="307" t="e">
        <f>#REF!</f>
        <v>#REF!</v>
      </c>
      <c r="C193" s="1386"/>
      <c r="D193" s="1386"/>
      <c r="E193" s="1386"/>
      <c r="F193" s="1386"/>
      <c r="G193" s="1386"/>
      <c r="H193" s="183"/>
      <c r="AE193" s="311"/>
      <c r="AF193" s="311"/>
      <c r="AH193" s="311"/>
      <c r="AI193" s="311"/>
    </row>
    <row r="194" spans="1:35" s="266" customFormat="1" ht="19.5" hidden="1" customHeight="1">
      <c r="A194" s="319" t="e">
        <f>#REF!</f>
        <v>#REF!</v>
      </c>
      <c r="B194" s="309" t="e">
        <f>#REF!</f>
        <v>#REF!</v>
      </c>
      <c r="C194" s="1386" t="e">
        <f>#REF!</f>
        <v>#REF!</v>
      </c>
      <c r="D194" s="1386"/>
      <c r="E194" s="1386"/>
      <c r="F194" s="1386"/>
      <c r="G194" s="1386"/>
      <c r="H194" s="183"/>
      <c r="AE194" s="311"/>
      <c r="AF194" s="311"/>
      <c r="AH194" s="310"/>
      <c r="AI194" s="311"/>
    </row>
    <row r="195" spans="1:35" s="266" customFormat="1" ht="19.5" hidden="1" customHeight="1">
      <c r="A195" s="319" t="e">
        <f>#REF!</f>
        <v>#REF!</v>
      </c>
      <c r="B195" s="309" t="e">
        <f>#REF!</f>
        <v>#REF!</v>
      </c>
      <c r="C195" s="1386" t="e">
        <f>#REF!</f>
        <v>#REF!</v>
      </c>
      <c r="D195" s="1386"/>
      <c r="E195" s="1386"/>
      <c r="F195" s="1386"/>
      <c r="G195" s="1386"/>
      <c r="H195" s="183"/>
      <c r="AE195" s="311"/>
      <c r="AF195" s="311"/>
      <c r="AH195" s="310"/>
      <c r="AI195" s="311"/>
    </row>
    <row r="196" spans="1:35" s="266" customFormat="1" ht="19.5" hidden="1" customHeight="1">
      <c r="A196" s="319" t="e">
        <f>#REF!</f>
        <v>#REF!</v>
      </c>
      <c r="B196" s="309" t="e">
        <f>#REF!</f>
        <v>#REF!</v>
      </c>
      <c r="C196" s="1386" t="e">
        <f>#REF!</f>
        <v>#REF!</v>
      </c>
      <c r="D196" s="1386"/>
      <c r="E196" s="1386"/>
      <c r="F196" s="1386"/>
      <c r="G196" s="1386"/>
      <c r="H196" s="183"/>
      <c r="AE196" s="311"/>
      <c r="AF196" s="311"/>
      <c r="AH196" s="310"/>
      <c r="AI196" s="311"/>
    </row>
    <row r="197" spans="1:35" s="266" customFormat="1" ht="19.5" hidden="1" customHeight="1">
      <c r="A197" s="319"/>
      <c r="B197" s="307" t="e">
        <f>#REF!</f>
        <v>#REF!</v>
      </c>
      <c r="C197" s="1386" t="e">
        <f>#REF!</f>
        <v>#REF!</v>
      </c>
      <c r="D197" s="1386"/>
      <c r="E197" s="1386"/>
      <c r="F197" s="1386"/>
      <c r="G197" s="1386"/>
      <c r="H197" s="183"/>
      <c r="AE197" s="311"/>
      <c r="AF197" s="311"/>
      <c r="AH197" s="311"/>
      <c r="AI197" s="311"/>
    </row>
    <row r="198" spans="1:35" s="266" customFormat="1" ht="19.5" hidden="1" customHeight="1">
      <c r="A198" s="313" t="e">
        <f>#REF!</f>
        <v>#REF!</v>
      </c>
      <c r="B198" s="307" t="e">
        <f>#REF!</f>
        <v>#REF!</v>
      </c>
      <c r="C198" s="1386"/>
      <c r="D198" s="1386"/>
      <c r="E198" s="1386"/>
      <c r="F198" s="1386"/>
      <c r="G198" s="1386"/>
      <c r="H198" s="183"/>
      <c r="AE198" s="311"/>
      <c r="AF198" s="311"/>
      <c r="AH198" s="311"/>
      <c r="AI198" s="311"/>
    </row>
    <row r="199" spans="1:35" s="266" customFormat="1" ht="19.5" hidden="1" customHeight="1">
      <c r="A199" s="308" t="e">
        <f>#REF!</f>
        <v>#REF!</v>
      </c>
      <c r="B199" s="309" t="e">
        <f>#REF!</f>
        <v>#REF!</v>
      </c>
      <c r="C199" s="1386" t="e">
        <f>#REF!</f>
        <v>#REF!</v>
      </c>
      <c r="D199" s="1386"/>
      <c r="E199" s="1386"/>
      <c r="F199" s="1386"/>
      <c r="G199" s="1386"/>
      <c r="H199" s="183"/>
      <c r="AE199" s="311"/>
      <c r="AF199" s="311"/>
      <c r="AH199" s="310"/>
      <c r="AI199" s="311"/>
    </row>
    <row r="200" spans="1:35" s="266" customFormat="1" ht="19.5" hidden="1" customHeight="1">
      <c r="A200" s="308" t="e">
        <f>#REF!</f>
        <v>#REF!</v>
      </c>
      <c r="B200" s="309" t="e">
        <f>#REF!</f>
        <v>#REF!</v>
      </c>
      <c r="C200" s="1386" t="e">
        <f>#REF!</f>
        <v>#REF!</v>
      </c>
      <c r="D200" s="1386"/>
      <c r="E200" s="1386"/>
      <c r="F200" s="1386"/>
      <c r="G200" s="1386"/>
      <c r="H200" s="183"/>
      <c r="AE200" s="311"/>
      <c r="AF200" s="311"/>
      <c r="AH200" s="310"/>
      <c r="AI200" s="311"/>
    </row>
    <row r="201" spans="1:35" s="266" customFormat="1" ht="19.5" hidden="1" customHeight="1">
      <c r="A201" s="319"/>
      <c r="B201" s="307" t="e">
        <f>#REF!</f>
        <v>#REF!</v>
      </c>
      <c r="C201" s="1386" t="e">
        <f>#REF!</f>
        <v>#REF!</v>
      </c>
      <c r="D201" s="1386"/>
      <c r="E201" s="1386"/>
      <c r="F201" s="1386"/>
      <c r="G201" s="1386"/>
      <c r="H201" s="183"/>
      <c r="AE201" s="311"/>
      <c r="AF201" s="311"/>
      <c r="AH201" s="311"/>
      <c r="AI201" s="311"/>
    </row>
    <row r="202" spans="1:35" s="266" customFormat="1" ht="33" hidden="1" customHeight="1">
      <c r="A202" s="313" t="e">
        <f>#REF!</f>
        <v>#REF!</v>
      </c>
      <c r="B202" s="307" t="e">
        <f>#REF!</f>
        <v>#REF!</v>
      </c>
      <c r="C202" s="1386"/>
      <c r="D202" s="1386"/>
      <c r="E202" s="1386"/>
      <c r="F202" s="1386"/>
      <c r="G202" s="1386"/>
      <c r="H202" s="183"/>
      <c r="AE202" s="311"/>
      <c r="AF202" s="311"/>
      <c r="AH202" s="311"/>
      <c r="AI202" s="311"/>
    </row>
    <row r="203" spans="1:35" s="266" customFormat="1" ht="19.5" hidden="1" customHeight="1">
      <c r="A203" s="308" t="e">
        <f>#REF!</f>
        <v>#REF!</v>
      </c>
      <c r="B203" s="309" t="e">
        <f>#REF!</f>
        <v>#REF!</v>
      </c>
      <c r="C203" s="1386" t="e">
        <f>#REF!</f>
        <v>#REF!</v>
      </c>
      <c r="D203" s="1386"/>
      <c r="E203" s="1386"/>
      <c r="F203" s="1386"/>
      <c r="G203" s="1386"/>
      <c r="H203" s="183"/>
      <c r="AE203" s="311"/>
      <c r="AF203" s="311"/>
      <c r="AH203" s="310"/>
      <c r="AI203" s="311"/>
    </row>
    <row r="204" spans="1:35" s="266" customFormat="1" ht="19.5" hidden="1" customHeight="1">
      <c r="A204" s="308" t="e">
        <f>#REF!</f>
        <v>#REF!</v>
      </c>
      <c r="B204" s="309" t="e">
        <f>#REF!</f>
        <v>#REF!</v>
      </c>
      <c r="C204" s="1386" t="e">
        <f>#REF!</f>
        <v>#REF!</v>
      </c>
      <c r="D204" s="1386"/>
      <c r="E204" s="1386"/>
      <c r="F204" s="1386"/>
      <c r="G204" s="1386"/>
      <c r="H204" s="183"/>
      <c r="AE204" s="311"/>
      <c r="AF204" s="311"/>
      <c r="AH204" s="310"/>
      <c r="AI204" s="311"/>
    </row>
    <row r="205" spans="1:35" s="266" customFormat="1" ht="19.5" hidden="1" customHeight="1">
      <c r="A205" s="308" t="e">
        <f>#REF!</f>
        <v>#REF!</v>
      </c>
      <c r="B205" s="309" t="e">
        <f>#REF!</f>
        <v>#REF!</v>
      </c>
      <c r="C205" s="1386" t="e">
        <f>#REF!</f>
        <v>#REF!</v>
      </c>
      <c r="D205" s="1386"/>
      <c r="E205" s="1386"/>
      <c r="F205" s="1386"/>
      <c r="G205" s="1386"/>
      <c r="H205" s="183"/>
      <c r="AE205" s="311"/>
      <c r="AF205" s="311"/>
      <c r="AH205" s="310"/>
      <c r="AI205" s="311"/>
    </row>
    <row r="206" spans="1:35" s="266" customFormat="1" ht="19.5" hidden="1" customHeight="1">
      <c r="A206" s="308" t="e">
        <f>#REF!</f>
        <v>#REF!</v>
      </c>
      <c r="B206" s="309" t="e">
        <f>#REF!</f>
        <v>#REF!</v>
      </c>
      <c r="C206" s="1386" t="e">
        <f>#REF!</f>
        <v>#REF!</v>
      </c>
      <c r="D206" s="1386"/>
      <c r="E206" s="1386"/>
      <c r="F206" s="1386"/>
      <c r="G206" s="1386"/>
      <c r="H206" s="183"/>
      <c r="AE206" s="311"/>
      <c r="AF206" s="311"/>
      <c r="AH206" s="310"/>
      <c r="AI206" s="311"/>
    </row>
    <row r="207" spans="1:35" s="266" customFormat="1" ht="19.5" hidden="1" customHeight="1">
      <c r="A207" s="308" t="e">
        <f>#REF!</f>
        <v>#REF!</v>
      </c>
      <c r="B207" s="309" t="e">
        <f>#REF!</f>
        <v>#REF!</v>
      </c>
      <c r="C207" s="1386" t="e">
        <f>#REF!</f>
        <v>#REF!</v>
      </c>
      <c r="D207" s="1386"/>
      <c r="E207" s="1386"/>
      <c r="F207" s="1386"/>
      <c r="G207" s="1386"/>
      <c r="H207" s="183"/>
      <c r="AE207" s="311"/>
      <c r="AF207" s="311"/>
      <c r="AH207" s="310"/>
      <c r="AI207" s="311"/>
    </row>
    <row r="208" spans="1:35" s="266" customFormat="1" ht="19.5" hidden="1" customHeight="1">
      <c r="A208" s="308" t="e">
        <f>#REF!</f>
        <v>#REF!</v>
      </c>
      <c r="B208" s="309" t="e">
        <f>#REF!</f>
        <v>#REF!</v>
      </c>
      <c r="C208" s="1386" t="e">
        <f>#REF!</f>
        <v>#REF!</v>
      </c>
      <c r="D208" s="1386"/>
      <c r="E208" s="1386"/>
      <c r="F208" s="1386"/>
      <c r="G208" s="1386"/>
      <c r="H208" s="183"/>
      <c r="AE208" s="311"/>
      <c r="AF208" s="311"/>
      <c r="AH208" s="310"/>
      <c r="AI208" s="311"/>
    </row>
    <row r="209" spans="1:35" s="266" customFormat="1" ht="19.5" hidden="1" customHeight="1">
      <c r="A209" s="319"/>
      <c r="B209" s="307" t="e">
        <f>#REF!</f>
        <v>#REF!</v>
      </c>
      <c r="C209" s="1386" t="e">
        <f>#REF!</f>
        <v>#REF!</v>
      </c>
      <c r="D209" s="1386"/>
      <c r="E209" s="1386"/>
      <c r="F209" s="1386"/>
      <c r="G209" s="1386"/>
      <c r="H209" s="183"/>
      <c r="AE209" s="311"/>
      <c r="AF209" s="311"/>
      <c r="AH209" s="311"/>
      <c r="AI209" s="311"/>
    </row>
    <row r="210" spans="1:35" s="266" customFormat="1" ht="33" hidden="1" customHeight="1">
      <c r="A210" s="313" t="e">
        <f>#REF!</f>
        <v>#REF!</v>
      </c>
      <c r="B210" s="307" t="e">
        <f>#REF!</f>
        <v>#REF!</v>
      </c>
      <c r="C210" s="1386"/>
      <c r="D210" s="1386"/>
      <c r="E210" s="1386"/>
      <c r="F210" s="1386"/>
      <c r="G210" s="1386"/>
      <c r="H210" s="183"/>
      <c r="AE210" s="311"/>
      <c r="AF210" s="311"/>
      <c r="AH210" s="311"/>
      <c r="AI210" s="311"/>
    </row>
    <row r="211" spans="1:35" s="266" customFormat="1" ht="33" hidden="1" customHeight="1">
      <c r="A211" s="308" t="e">
        <f>#REF!</f>
        <v>#REF!</v>
      </c>
      <c r="B211" s="309" t="e">
        <f>#REF!</f>
        <v>#REF!</v>
      </c>
      <c r="C211" s="1386" t="e">
        <f>#REF!</f>
        <v>#REF!</v>
      </c>
      <c r="D211" s="1386"/>
      <c r="E211" s="1386"/>
      <c r="F211" s="1386"/>
      <c r="G211" s="1386"/>
      <c r="H211" s="183"/>
      <c r="AE211" s="311"/>
      <c r="AF211" s="311"/>
      <c r="AH211" s="310"/>
      <c r="AI211" s="311"/>
    </row>
    <row r="212" spans="1:35" s="266" customFormat="1" ht="19.5" hidden="1" customHeight="1">
      <c r="A212" s="308" t="e">
        <f>#REF!</f>
        <v>#REF!</v>
      </c>
      <c r="B212" s="309" t="e">
        <f>#REF!</f>
        <v>#REF!</v>
      </c>
      <c r="C212" s="1386" t="e">
        <f>#REF!</f>
        <v>#REF!</v>
      </c>
      <c r="D212" s="1386"/>
      <c r="E212" s="1386"/>
      <c r="F212" s="1386"/>
      <c r="G212" s="1386"/>
      <c r="H212" s="183"/>
      <c r="AE212" s="311"/>
      <c r="AF212" s="311"/>
      <c r="AH212" s="310"/>
      <c r="AI212" s="311"/>
    </row>
    <row r="213" spans="1:35" s="266" customFormat="1" ht="19.5" hidden="1" customHeight="1">
      <c r="A213" s="308" t="e">
        <f>#REF!</f>
        <v>#REF!</v>
      </c>
      <c r="B213" s="309" t="e">
        <f>#REF!</f>
        <v>#REF!</v>
      </c>
      <c r="C213" s="1386" t="e">
        <f>#REF!</f>
        <v>#REF!</v>
      </c>
      <c r="D213" s="1386"/>
      <c r="E213" s="1386"/>
      <c r="F213" s="1386"/>
      <c r="G213" s="1386"/>
      <c r="H213" s="183"/>
      <c r="AE213" s="311"/>
      <c r="AF213" s="311"/>
      <c r="AH213" s="310"/>
      <c r="AI213" s="311"/>
    </row>
    <row r="214" spans="1:35" s="266" customFormat="1" ht="19.5" hidden="1" customHeight="1">
      <c r="A214" s="319" t="e">
        <f>#REF!</f>
        <v>#REF!</v>
      </c>
      <c r="B214" s="307" t="e">
        <f>#REF!</f>
        <v>#REF!</v>
      </c>
      <c r="C214" s="1386" t="e">
        <f>#REF!</f>
        <v>#REF!</v>
      </c>
      <c r="D214" s="1386"/>
      <c r="E214" s="1386"/>
      <c r="F214" s="1386"/>
      <c r="G214" s="1386"/>
      <c r="H214" s="183"/>
      <c r="AE214" s="311"/>
      <c r="AF214" s="311"/>
      <c r="AH214" s="311"/>
      <c r="AI214" s="311"/>
    </row>
    <row r="215" spans="1:35" s="266" customFormat="1" ht="33" hidden="1" customHeight="1">
      <c r="A215" s="313" t="e">
        <f>#REF!</f>
        <v>#REF!</v>
      </c>
      <c r="B215" s="307" t="e">
        <f>#REF!</f>
        <v>#REF!</v>
      </c>
      <c r="C215" s="1386"/>
      <c r="D215" s="1386"/>
      <c r="E215" s="1386"/>
      <c r="F215" s="1386"/>
      <c r="G215" s="1386"/>
      <c r="H215" s="183"/>
      <c r="AE215" s="311"/>
      <c r="AF215" s="311"/>
      <c r="AH215" s="311"/>
      <c r="AI215" s="311"/>
    </row>
    <row r="216" spans="1:35" s="266" customFormat="1" ht="19.5" hidden="1" customHeight="1">
      <c r="A216" s="308" t="e">
        <f>#REF!</f>
        <v>#REF!</v>
      </c>
      <c r="B216" s="309" t="e">
        <f>#REF!</f>
        <v>#REF!</v>
      </c>
      <c r="C216" s="1386" t="e">
        <f>#REF!</f>
        <v>#REF!</v>
      </c>
      <c r="D216" s="1386"/>
      <c r="E216" s="1386"/>
      <c r="F216" s="1386"/>
      <c r="G216" s="1386"/>
      <c r="H216" s="183"/>
      <c r="AE216" s="311"/>
      <c r="AF216" s="311"/>
      <c r="AH216" s="310"/>
      <c r="AI216" s="311"/>
    </row>
    <row r="217" spans="1:35" s="266" customFormat="1" ht="19.5" hidden="1" customHeight="1">
      <c r="A217" s="308" t="e">
        <f>#REF!</f>
        <v>#REF!</v>
      </c>
      <c r="B217" s="309" t="e">
        <f>#REF!</f>
        <v>#REF!</v>
      </c>
      <c r="C217" s="1386" t="e">
        <f>#REF!</f>
        <v>#REF!</v>
      </c>
      <c r="D217" s="1386"/>
      <c r="E217" s="1386"/>
      <c r="F217" s="1386"/>
      <c r="G217" s="1386"/>
      <c r="H217" s="183"/>
      <c r="AE217" s="311"/>
      <c r="AF217" s="311"/>
      <c r="AH217" s="310"/>
      <c r="AI217" s="311"/>
    </row>
    <row r="218" spans="1:35" s="266" customFormat="1" ht="32.25" hidden="1" customHeight="1">
      <c r="A218" s="308" t="e">
        <f>#REF!</f>
        <v>#REF!</v>
      </c>
      <c r="B218" s="309" t="e">
        <f>#REF!</f>
        <v>#REF!</v>
      </c>
      <c r="C218" s="1386" t="e">
        <f>#REF!</f>
        <v>#REF!</v>
      </c>
      <c r="D218" s="1386"/>
      <c r="E218" s="1386"/>
      <c r="F218" s="1386"/>
      <c r="G218" s="1386"/>
      <c r="H218" s="183"/>
      <c r="AE218" s="311"/>
      <c r="AF218" s="311"/>
      <c r="AH218" s="310"/>
      <c r="AI218" s="311"/>
    </row>
    <row r="219" spans="1:35" s="266" customFormat="1" ht="19.5" hidden="1" customHeight="1">
      <c r="A219" s="308" t="e">
        <f>#REF!</f>
        <v>#REF!</v>
      </c>
      <c r="B219" s="309" t="e">
        <f>#REF!</f>
        <v>#REF!</v>
      </c>
      <c r="C219" s="1386" t="e">
        <f>#REF!</f>
        <v>#REF!</v>
      </c>
      <c r="D219" s="1386"/>
      <c r="E219" s="1386"/>
      <c r="F219" s="1386"/>
      <c r="G219" s="1386"/>
      <c r="H219" s="183"/>
      <c r="AE219" s="311"/>
      <c r="AF219" s="311"/>
      <c r="AH219" s="310"/>
      <c r="AI219" s="311"/>
    </row>
    <row r="220" spans="1:35" s="266" customFormat="1" ht="19.5" hidden="1" customHeight="1">
      <c r="A220" s="312"/>
      <c r="B220" s="307" t="e">
        <f>#REF!</f>
        <v>#REF!</v>
      </c>
      <c r="C220" s="1386" t="e">
        <f>#REF!</f>
        <v>#REF!</v>
      </c>
      <c r="D220" s="1386"/>
      <c r="E220" s="1386"/>
      <c r="F220" s="1386"/>
      <c r="G220" s="1386"/>
      <c r="H220" s="185"/>
      <c r="AE220" s="311"/>
      <c r="AF220" s="311"/>
      <c r="AH220" s="311"/>
      <c r="AI220" s="311"/>
    </row>
    <row r="221" spans="1:35" s="266" customFormat="1" hidden="1">
      <c r="A221" s="315"/>
      <c r="B221" s="307" t="e">
        <f>#REF!</f>
        <v>#REF!</v>
      </c>
      <c r="C221" s="1386" t="e">
        <f>#REF!</f>
        <v>#REF!</v>
      </c>
      <c r="D221" s="1386"/>
      <c r="E221" s="1386"/>
      <c r="F221" s="1386"/>
      <c r="G221" s="1386"/>
      <c r="H221" s="185"/>
      <c r="AE221" s="311"/>
      <c r="AF221" s="311"/>
      <c r="AH221" s="311"/>
      <c r="AI221" s="311"/>
    </row>
    <row r="222" spans="1:35" s="266" customFormat="1" ht="19.5" hidden="1" customHeight="1">
      <c r="A222" s="316"/>
      <c r="B222" s="307" t="e">
        <f>#REF!</f>
        <v>#REF!</v>
      </c>
      <c r="C222" s="1386" t="e">
        <f>#REF!</f>
        <v>#REF!</v>
      </c>
      <c r="D222" s="1386"/>
      <c r="E222" s="1386"/>
      <c r="F222" s="1386"/>
      <c r="G222" s="1386"/>
      <c r="H222" s="185"/>
      <c r="AE222" s="311"/>
      <c r="AF222" s="311"/>
      <c r="AH222" s="311"/>
      <c r="AI222" s="311"/>
    </row>
    <row r="223" spans="1:35" s="181" customFormat="1">
      <c r="A223" s="227"/>
      <c r="B223" s="220"/>
      <c r="C223" s="1363"/>
      <c r="D223" s="1363"/>
      <c r="E223" s="1363"/>
      <c r="F223" s="1363"/>
      <c r="G223" s="1363"/>
      <c r="H223" s="255"/>
      <c r="I223" s="266"/>
      <c r="J223" s="266"/>
      <c r="K223" s="266"/>
      <c r="L223" s="266"/>
    </row>
    <row r="224" spans="1:35" s="181" customFormat="1">
      <c r="A224" s="202"/>
      <c r="B224" s="190"/>
      <c r="C224" s="190"/>
      <c r="D224" s="190"/>
      <c r="E224" s="190"/>
      <c r="F224" s="190"/>
      <c r="G224" s="190"/>
      <c r="H224" s="255"/>
      <c r="I224" s="266"/>
      <c r="J224" s="266"/>
      <c r="K224" s="266"/>
      <c r="L224" s="266"/>
    </row>
    <row r="225" spans="1:12" s="181" customFormat="1">
      <c r="A225" s="202"/>
      <c r="B225" s="190"/>
      <c r="C225" s="190"/>
      <c r="D225" s="190"/>
      <c r="E225" s="190"/>
      <c r="F225" s="190"/>
      <c r="G225" s="190"/>
      <c r="H225" s="255"/>
      <c r="I225" s="266"/>
      <c r="J225" s="266"/>
      <c r="K225" s="266"/>
      <c r="L225" s="26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Q12" sqref="Q12"/>
    </sheetView>
  </sheetViews>
  <sheetFormatPr defaultColWidth="9" defaultRowHeight="16.5"/>
  <cols>
    <col min="1" max="2" width="6.625" style="453" customWidth="1"/>
    <col min="3" max="3" width="21.625" style="453" customWidth="1"/>
    <col min="4" max="4" width="13.375" style="453" customWidth="1"/>
    <col min="5" max="5" width="23.625" style="453" customWidth="1"/>
    <col min="6" max="6" width="11.875" style="453" customWidth="1"/>
    <col min="7" max="7" width="14.375" style="453" customWidth="1"/>
    <col min="8" max="8" width="15.625" style="600" hidden="1" customWidth="1"/>
    <col min="9" max="9" width="20" style="601" hidden="1" customWidth="1"/>
    <col min="10" max="10" width="41.5" style="601" hidden="1" customWidth="1"/>
    <col min="11" max="11" width="21.25" style="601" customWidth="1"/>
    <col min="12" max="13" width="14.25" style="601" customWidth="1"/>
    <col min="14" max="16" width="9" style="602" customWidth="1"/>
    <col min="17" max="19" width="9" style="524"/>
    <col min="20" max="21" width="9" style="525"/>
    <col min="22" max="16384" width="9" style="449"/>
  </cols>
  <sheetData>
    <row r="1" spans="1:21" s="448" customFormat="1" ht="40.15" hidden="1" customHeight="1">
      <c r="A1" s="1402" t="s">
        <v>653</v>
      </c>
      <c r="B1" s="1402"/>
      <c r="C1" s="1402"/>
      <c r="D1" s="1402"/>
      <c r="E1" s="1402"/>
      <c r="F1" s="1402"/>
      <c r="G1" s="1402"/>
      <c r="H1" s="597"/>
      <c r="I1" s="598"/>
      <c r="J1" s="598"/>
      <c r="K1" s="598"/>
      <c r="L1" s="598"/>
      <c r="M1" s="598"/>
      <c r="N1" s="598"/>
      <c r="O1" s="598"/>
      <c r="P1" s="598"/>
      <c r="Q1" s="522"/>
      <c r="R1" s="522"/>
      <c r="S1" s="522"/>
      <c r="T1" s="523"/>
      <c r="U1" s="523"/>
    </row>
    <row r="2" spans="1:21" ht="18" customHeight="1">
      <c r="A2" s="80" t="str">
        <f>Cover!B3</f>
        <v xml:space="preserve">CC/NT/W-SOLAR/DOM/T00/25/02256 </v>
      </c>
      <c r="B2" s="80"/>
      <c r="C2" s="81"/>
      <c r="D2" s="82"/>
      <c r="E2" s="82"/>
      <c r="F2" s="82"/>
      <c r="G2" s="84" t="s">
        <v>654</v>
      </c>
      <c r="T2" s="1088"/>
      <c r="U2" s="1088"/>
    </row>
    <row r="3" spans="1:21" ht="18" customHeight="1">
      <c r="A3" s="66"/>
      <c r="B3" s="66"/>
      <c r="C3" s="87"/>
      <c r="D3" s="88"/>
      <c r="E3" s="88"/>
      <c r="F3" s="88"/>
      <c r="G3" s="34"/>
      <c r="T3" s="1088"/>
      <c r="U3" s="1088"/>
    </row>
    <row r="4" spans="1:21" ht="19.149999999999999" customHeight="1">
      <c r="A4" s="1379" t="s">
        <v>655</v>
      </c>
      <c r="B4" s="1379"/>
      <c r="C4" s="1379"/>
      <c r="D4" s="1379"/>
      <c r="E4" s="1379"/>
      <c r="F4" s="1379"/>
      <c r="G4" s="1379"/>
      <c r="T4" s="1088"/>
      <c r="U4" s="1088"/>
    </row>
    <row r="5" spans="1:21" ht="21" customHeight="1">
      <c r="A5" s="62" t="s">
        <v>84</v>
      </c>
      <c r="B5" s="62"/>
      <c r="C5" s="186"/>
      <c r="D5" s="186"/>
      <c r="E5" s="186"/>
      <c r="F5" s="186"/>
      <c r="G5" s="186"/>
      <c r="T5" s="1088"/>
      <c r="U5" s="1088"/>
    </row>
    <row r="6" spans="1:21" ht="21" customHeight="1">
      <c r="A6" s="61" t="str">
        <f>'Sch-1'!L7</f>
        <v>Contracts Services, 2nd Floor</v>
      </c>
      <c r="B6" s="61"/>
      <c r="C6" s="186"/>
      <c r="D6" s="186"/>
      <c r="E6" s="186"/>
      <c r="F6" s="186"/>
      <c r="G6" s="186"/>
      <c r="T6" s="1088"/>
      <c r="U6" s="1088"/>
    </row>
    <row r="7" spans="1:21" ht="21" customHeight="1">
      <c r="A7" s="61" t="str">
        <f>'Sch-1'!L8</f>
        <v>POWERGRID Energy Services Ltd</v>
      </c>
      <c r="B7" s="61"/>
      <c r="C7" s="186"/>
      <c r="D7" s="186"/>
      <c r="E7" s="186"/>
      <c r="F7" s="186"/>
      <c r="G7" s="186"/>
      <c r="T7" s="1088"/>
      <c r="U7" s="1088"/>
    </row>
    <row r="8" spans="1:21" ht="21" customHeight="1">
      <c r="A8" s="61" t="str">
        <f>'Sch-1'!L9</f>
        <v>Plot no. 42, Sector-44</v>
      </c>
      <c r="B8" s="61"/>
      <c r="C8" s="186"/>
      <c r="D8" s="186"/>
      <c r="E8" s="186"/>
      <c r="F8" s="186"/>
      <c r="G8" s="186"/>
      <c r="T8" s="1088"/>
      <c r="U8" s="1088"/>
    </row>
    <row r="9" spans="1:21" ht="21" customHeight="1">
      <c r="A9" s="61" t="str">
        <f>'Sch-1'!L10</f>
        <v>Gurugram (Haryana) -122003</v>
      </c>
      <c r="B9" s="61"/>
      <c r="C9" s="186"/>
      <c r="D9" s="186"/>
      <c r="E9" s="186"/>
      <c r="F9" s="186"/>
      <c r="G9" s="186"/>
      <c r="T9" s="1088"/>
      <c r="U9" s="1088"/>
    </row>
    <row r="10" spans="1:21" ht="21" customHeight="1">
      <c r="A10" s="61">
        <f>'Sch-1'!L11</f>
        <v>0</v>
      </c>
      <c r="B10" s="61"/>
      <c r="C10" s="186"/>
      <c r="D10" s="186"/>
      <c r="E10" s="186"/>
      <c r="F10" s="186"/>
      <c r="G10" s="186"/>
      <c r="T10" s="1088"/>
      <c r="U10" s="1088"/>
    </row>
    <row r="11" spans="1:21" ht="21" customHeight="1">
      <c r="A11" s="186"/>
      <c r="B11" s="186"/>
      <c r="C11" s="186"/>
      <c r="D11" s="186"/>
      <c r="E11" s="186"/>
      <c r="F11" s="186"/>
      <c r="G11" s="186"/>
      <c r="T11" s="1088"/>
      <c r="U11" s="1088"/>
    </row>
    <row r="12" spans="1:21" ht="114" customHeight="1">
      <c r="A12" s="450" t="s">
        <v>656</v>
      </c>
      <c r="B12" s="450"/>
      <c r="C12" s="1403" t="str">
        <f>Cover!$B$2</f>
        <v>Bulk Contract for Supply &amp; Installation of Rooftop Solar projects on POWERGRID Buildings in Western Region (WR) under PM Surya Ghar (PMSGY) Scheme</v>
      </c>
      <c r="D12" s="1403"/>
      <c r="E12" s="1403"/>
      <c r="F12" s="1403"/>
      <c r="G12" s="1403"/>
      <c r="T12" s="1088"/>
      <c r="U12" s="1088"/>
    </row>
    <row r="13" spans="1:21" ht="21" customHeight="1">
      <c r="A13" s="451" t="s">
        <v>657</v>
      </c>
      <c r="B13" s="451"/>
      <c r="C13" s="452"/>
      <c r="D13" s="451"/>
      <c r="E13" s="451"/>
      <c r="F13" s="451"/>
      <c r="G13" s="451"/>
      <c r="T13" s="1088"/>
      <c r="U13" s="1088"/>
    </row>
    <row r="14" spans="1:21" ht="55.5" customHeight="1">
      <c r="A14" s="1404" t="s">
        <v>658</v>
      </c>
      <c r="B14" s="1404"/>
      <c r="C14" s="1404"/>
      <c r="D14" s="1404"/>
      <c r="E14" s="1404"/>
      <c r="F14" s="1404"/>
      <c r="G14" s="1404"/>
      <c r="I14" s="791" t="s">
        <v>659</v>
      </c>
      <c r="J14" s="603" t="s">
        <v>660</v>
      </c>
      <c r="T14" s="1088"/>
      <c r="U14" s="1088"/>
    </row>
    <row r="15" spans="1:21" ht="70.150000000000006" customHeight="1">
      <c r="B15" s="454">
        <v>1</v>
      </c>
      <c r="C15" s="1388" t="s">
        <v>661</v>
      </c>
      <c r="D15" s="1389"/>
      <c r="E15" s="1389"/>
      <c r="F15" s="1390"/>
      <c r="G15" s="455"/>
      <c r="H15" s="604">
        <f>'Sch-1'!M219+'Sch-2'!H223+'Sch-3 '!M175+'Sch-4'!P22+'Sch-4b'!P30+'Sch-7'!M20</f>
        <v>0</v>
      </c>
      <c r="I15" s="605">
        <f>IF(H15=0,0,G15/H15)</f>
        <v>0</v>
      </c>
      <c r="T15" s="1088"/>
      <c r="U15" s="1088"/>
    </row>
    <row r="16" spans="1:21" ht="70.150000000000006" customHeight="1">
      <c r="B16" s="454">
        <v>2</v>
      </c>
      <c r="C16" s="1388" t="s">
        <v>662</v>
      </c>
      <c r="D16" s="1389"/>
      <c r="E16" s="1389"/>
      <c r="F16" s="1390"/>
      <c r="G16" s="456"/>
      <c r="H16" s="604">
        <f>'Sch-1'!M219+'Sch-2'!H223+'Sch-3 '!M175+'Sch-4'!P22+'Sch-4b'!P30+'Sch-7'!M20</f>
        <v>0</v>
      </c>
      <c r="I16" s="606">
        <f>G16</f>
        <v>0</v>
      </c>
      <c r="T16" s="1088"/>
      <c r="U16" s="1088"/>
    </row>
    <row r="17" spans="1:21" s="457" customFormat="1" ht="55.15" customHeight="1">
      <c r="B17" s="458">
        <v>3</v>
      </c>
      <c r="C17" s="1391" t="s">
        <v>663</v>
      </c>
      <c r="D17" s="1392"/>
      <c r="E17" s="1392"/>
      <c r="F17" s="1393"/>
      <c r="G17" s="459"/>
      <c r="H17" s="599"/>
      <c r="I17" s="607"/>
      <c r="J17" s="607"/>
      <c r="K17" s="607"/>
      <c r="L17" s="607"/>
      <c r="M17" s="607"/>
      <c r="N17" s="608"/>
      <c r="O17" s="608"/>
      <c r="P17" s="608"/>
      <c r="Q17" s="526"/>
      <c r="R17" s="526"/>
      <c r="S17" s="526"/>
      <c r="T17" s="527"/>
      <c r="U17" s="527"/>
    </row>
    <row r="18" spans="1:21" s="457" customFormat="1" ht="21" customHeight="1">
      <c r="B18" s="460"/>
      <c r="C18" s="720" t="s">
        <v>664</v>
      </c>
      <c r="D18" s="462"/>
      <c r="E18" s="463"/>
      <c r="F18" s="464" t="s">
        <v>665</v>
      </c>
      <c r="G18" s="465"/>
      <c r="H18" s="609">
        <f>'Sch-1'!M219</f>
        <v>0</v>
      </c>
      <c r="I18" s="610">
        <f t="shared" ref="I18:I23" si="0">IF(H18=0,0,G18/H18)</f>
        <v>0</v>
      </c>
      <c r="J18" s="611" t="s">
        <v>666</v>
      </c>
      <c r="K18" s="790">
        <f>I15+I16+I18+I25</f>
        <v>0</v>
      </c>
      <c r="L18" s="607"/>
      <c r="M18" s="607"/>
      <c r="N18" s="608"/>
      <c r="O18" s="608"/>
      <c r="P18" s="608"/>
      <c r="Q18" s="526"/>
      <c r="R18" s="526"/>
      <c r="S18" s="526"/>
      <c r="T18" s="527"/>
      <c r="U18" s="527"/>
    </row>
    <row r="19" spans="1:21" s="457" customFormat="1" ht="21" customHeight="1">
      <c r="B19" s="460"/>
      <c r="C19" s="461" t="s">
        <v>667</v>
      </c>
      <c r="D19" s="462"/>
      <c r="E19" s="463"/>
      <c r="F19" s="464" t="s">
        <v>665</v>
      </c>
      <c r="G19" s="794"/>
      <c r="H19" s="609">
        <f>'Sch-2'!H223</f>
        <v>0</v>
      </c>
      <c r="I19" s="610">
        <f t="shared" si="0"/>
        <v>0</v>
      </c>
      <c r="J19" s="611" t="s">
        <v>667</v>
      </c>
      <c r="K19" s="790">
        <f>I15+I16+I19+I26</f>
        <v>0</v>
      </c>
      <c r="L19" s="607"/>
      <c r="M19" s="607"/>
      <c r="N19" s="608"/>
      <c r="O19" s="608"/>
      <c r="P19" s="608"/>
      <c r="Q19" s="526"/>
      <c r="R19" s="526"/>
      <c r="S19" s="526"/>
      <c r="T19" s="527"/>
      <c r="U19" s="527"/>
    </row>
    <row r="20" spans="1:21" s="457" customFormat="1" ht="21" customHeight="1">
      <c r="B20" s="460"/>
      <c r="C20" s="461" t="s">
        <v>668</v>
      </c>
      <c r="D20" s="462"/>
      <c r="E20" s="463"/>
      <c r="F20" s="464" t="s">
        <v>665</v>
      </c>
      <c r="G20" s="465"/>
      <c r="H20" s="609">
        <f>'Sch-3 '!M175</f>
        <v>0</v>
      </c>
      <c r="I20" s="610">
        <f t="shared" si="0"/>
        <v>0</v>
      </c>
      <c r="J20" s="611" t="s">
        <v>668</v>
      </c>
      <c r="K20" s="790">
        <f>I15+I16+I20+I27</f>
        <v>0</v>
      </c>
      <c r="L20" s="607"/>
      <c r="M20" s="607"/>
      <c r="N20" s="608"/>
      <c r="O20" s="608"/>
      <c r="P20" s="608"/>
      <c r="Q20" s="526"/>
      <c r="R20" s="526"/>
      <c r="S20" s="526"/>
      <c r="T20" s="527"/>
      <c r="U20" s="527"/>
    </row>
    <row r="21" spans="1:21" s="457" customFormat="1" ht="21" customHeight="1">
      <c r="B21" s="460"/>
      <c r="C21" s="720" t="s">
        <v>669</v>
      </c>
      <c r="D21" s="462"/>
      <c r="E21" s="463"/>
      <c r="F21" s="464" t="s">
        <v>665</v>
      </c>
      <c r="G21" s="465"/>
      <c r="H21" s="609">
        <f>'Sch-4'!P22</f>
        <v>0</v>
      </c>
      <c r="I21" s="610">
        <f t="shared" si="0"/>
        <v>0</v>
      </c>
      <c r="J21" s="611" t="s">
        <v>670</v>
      </c>
      <c r="K21" s="790">
        <f>I15+I16+I21+I28</f>
        <v>0</v>
      </c>
      <c r="L21" s="607"/>
      <c r="M21" s="607"/>
      <c r="N21" s="608"/>
      <c r="O21" s="608"/>
      <c r="P21" s="608"/>
      <c r="Q21" s="526"/>
      <c r="R21" s="526"/>
      <c r="S21" s="526"/>
      <c r="T21" s="527"/>
      <c r="U21" s="527"/>
    </row>
    <row r="22" spans="1:21" s="457" customFormat="1" ht="21" hidden="1" customHeight="1">
      <c r="B22" s="460"/>
      <c r="C22" s="720" t="s">
        <v>671</v>
      </c>
      <c r="D22" s="462"/>
      <c r="E22" s="463"/>
      <c r="F22" s="464" t="s">
        <v>665</v>
      </c>
      <c r="G22" s="465"/>
      <c r="H22" s="609">
        <f>'Sch-4b'!P30</f>
        <v>0</v>
      </c>
      <c r="I22" s="610">
        <f t="shared" si="0"/>
        <v>0</v>
      </c>
      <c r="J22" s="611" t="s">
        <v>672</v>
      </c>
      <c r="K22" s="790">
        <f>I15+I16+I22+I29</f>
        <v>0</v>
      </c>
      <c r="L22" s="607"/>
      <c r="M22" s="607"/>
      <c r="N22" s="608"/>
      <c r="O22" s="608"/>
      <c r="P22" s="608"/>
      <c r="Q22" s="526"/>
      <c r="R22" s="526"/>
      <c r="S22" s="526"/>
      <c r="T22" s="527"/>
      <c r="U22" s="527"/>
    </row>
    <row r="23" spans="1:21" s="457" customFormat="1" ht="23.25" customHeight="1">
      <c r="B23" s="466"/>
      <c r="C23" s="467" t="s">
        <v>673</v>
      </c>
      <c r="D23" s="468"/>
      <c r="E23" s="463"/>
      <c r="F23" s="469" t="s">
        <v>665</v>
      </c>
      <c r="G23" s="794"/>
      <c r="H23" s="609">
        <f>'Sch-7'!M20</f>
        <v>0</v>
      </c>
      <c r="I23" s="610">
        <f t="shared" si="0"/>
        <v>0</v>
      </c>
      <c r="J23" s="611" t="s">
        <v>673</v>
      </c>
      <c r="K23" s="790">
        <f>I15+I16+I23+I30</f>
        <v>0</v>
      </c>
      <c r="L23" s="607"/>
      <c r="M23" s="607"/>
      <c r="N23" s="608"/>
      <c r="O23" s="608"/>
      <c r="P23" s="608"/>
      <c r="Q23" s="526"/>
      <c r="R23" s="526"/>
      <c r="S23" s="526"/>
      <c r="T23" s="527"/>
      <c r="U23" s="527"/>
    </row>
    <row r="24" spans="1:21" s="457" customFormat="1" ht="55.15" customHeight="1">
      <c r="B24" s="458">
        <v>4</v>
      </c>
      <c r="C24" s="1394" t="s">
        <v>674</v>
      </c>
      <c r="D24" s="1395"/>
      <c r="E24" s="1395"/>
      <c r="F24" s="1396"/>
      <c r="G24" s="459"/>
      <c r="H24" s="599"/>
      <c r="I24" s="607"/>
      <c r="J24" s="607"/>
      <c r="K24" s="607"/>
      <c r="L24" s="607"/>
      <c r="M24" s="607"/>
      <c r="N24" s="608"/>
      <c r="O24" s="608"/>
      <c r="P24" s="608"/>
      <c r="Q24" s="526"/>
      <c r="R24" s="526"/>
      <c r="S24" s="526"/>
      <c r="T24" s="527"/>
      <c r="U24" s="527"/>
    </row>
    <row r="25" spans="1:21" s="457" customFormat="1" ht="21" customHeight="1">
      <c r="A25" s="470"/>
      <c r="B25" s="460"/>
      <c r="C25" s="720" t="s">
        <v>675</v>
      </c>
      <c r="D25" s="462"/>
      <c r="E25" s="471"/>
      <c r="F25" s="464" t="s">
        <v>676</v>
      </c>
      <c r="G25" s="472"/>
      <c r="H25" s="609">
        <f>'Sch-1'!M219</f>
        <v>0</v>
      </c>
      <c r="I25" s="612">
        <f t="shared" ref="I25:I30" si="1">G25</f>
        <v>0</v>
      </c>
      <c r="J25" s="607"/>
      <c r="K25" s="607"/>
      <c r="L25" s="607"/>
      <c r="M25" s="607"/>
      <c r="N25" s="608"/>
      <c r="O25" s="608"/>
      <c r="P25" s="608"/>
      <c r="Q25" s="526"/>
      <c r="R25" s="526"/>
      <c r="S25" s="526"/>
      <c r="T25" s="527"/>
      <c r="U25" s="527"/>
    </row>
    <row r="26" spans="1:21" s="457" customFormat="1" ht="21" customHeight="1">
      <c r="A26" s="470"/>
      <c r="B26" s="460"/>
      <c r="C26" s="461" t="s">
        <v>667</v>
      </c>
      <c r="D26" s="462"/>
      <c r="E26" s="471"/>
      <c r="F26" s="464" t="s">
        <v>676</v>
      </c>
      <c r="G26" s="794"/>
      <c r="H26" s="609">
        <f>'Sch-2'!H223</f>
        <v>0</v>
      </c>
      <c r="I26" s="612">
        <f t="shared" si="1"/>
        <v>0</v>
      </c>
      <c r="J26" s="607"/>
      <c r="K26" s="607"/>
      <c r="L26" s="607"/>
      <c r="M26" s="607"/>
      <c r="N26" s="608"/>
      <c r="O26" s="608"/>
      <c r="P26" s="608"/>
      <c r="Q26" s="526"/>
      <c r="R26" s="526"/>
      <c r="S26" s="526"/>
      <c r="T26" s="527"/>
      <c r="U26" s="527"/>
    </row>
    <row r="27" spans="1:21" s="457" customFormat="1" ht="21" customHeight="1">
      <c r="A27" s="470"/>
      <c r="B27" s="460"/>
      <c r="C27" s="461" t="s">
        <v>668</v>
      </c>
      <c r="D27" s="462"/>
      <c r="E27" s="471"/>
      <c r="F27" s="464" t="s">
        <v>676</v>
      </c>
      <c r="G27" s="472"/>
      <c r="H27" s="609">
        <f>'Sch-3 '!M175</f>
        <v>0</v>
      </c>
      <c r="I27" s="612">
        <f t="shared" si="1"/>
        <v>0</v>
      </c>
      <c r="J27" s="607"/>
      <c r="K27" s="607"/>
      <c r="L27" s="607"/>
      <c r="M27" s="607"/>
      <c r="N27" s="608"/>
      <c r="O27" s="608"/>
      <c r="P27" s="608"/>
      <c r="Q27" s="526"/>
      <c r="R27" s="526"/>
      <c r="S27" s="526"/>
      <c r="T27" s="527"/>
      <c r="U27" s="527"/>
    </row>
    <row r="28" spans="1:21" s="457" customFormat="1" ht="21" customHeight="1">
      <c r="A28" s="470"/>
      <c r="B28" s="460"/>
      <c r="C28" s="720" t="s">
        <v>669</v>
      </c>
      <c r="D28" s="462"/>
      <c r="E28" s="471"/>
      <c r="F28" s="464" t="s">
        <v>676</v>
      </c>
      <c r="G28" s="472"/>
      <c r="H28" s="609">
        <f>'Sch-4'!P22</f>
        <v>0</v>
      </c>
      <c r="I28" s="612">
        <f t="shared" si="1"/>
        <v>0</v>
      </c>
      <c r="J28" s="607"/>
      <c r="K28" s="607"/>
      <c r="L28" s="607"/>
      <c r="M28" s="607"/>
      <c r="N28" s="608"/>
      <c r="O28" s="608"/>
      <c r="P28" s="608"/>
      <c r="Q28" s="526"/>
      <c r="R28" s="526"/>
      <c r="S28" s="526"/>
      <c r="T28" s="527"/>
      <c r="U28" s="527"/>
    </row>
    <row r="29" spans="1:21" s="457" customFormat="1" ht="21" hidden="1" customHeight="1">
      <c r="A29" s="470"/>
      <c r="B29" s="460"/>
      <c r="C29" s="720" t="s">
        <v>671</v>
      </c>
      <c r="D29" s="462"/>
      <c r="E29" s="471"/>
      <c r="F29" s="464" t="s">
        <v>676</v>
      </c>
      <c r="G29" s="472"/>
      <c r="H29" s="609">
        <f>'Sch-4b'!P30</f>
        <v>0</v>
      </c>
      <c r="I29" s="612">
        <f t="shared" si="1"/>
        <v>0</v>
      </c>
      <c r="J29" s="607"/>
      <c r="K29" s="607"/>
      <c r="L29" s="607"/>
      <c r="M29" s="607"/>
      <c r="N29" s="608"/>
      <c r="O29" s="608"/>
      <c r="P29" s="608"/>
      <c r="Q29" s="526"/>
      <c r="R29" s="526"/>
      <c r="S29" s="526"/>
      <c r="T29" s="527"/>
      <c r="U29" s="527"/>
    </row>
    <row r="30" spans="1:21" s="457" customFormat="1" ht="21" customHeight="1">
      <c r="A30" s="470"/>
      <c r="B30" s="466"/>
      <c r="C30" s="467" t="s">
        <v>673</v>
      </c>
      <c r="D30" s="468"/>
      <c r="E30" s="473"/>
      <c r="F30" s="469" t="s">
        <v>676</v>
      </c>
      <c r="G30" s="794"/>
      <c r="H30" s="609">
        <f>'Sch-7'!M20</f>
        <v>0</v>
      </c>
      <c r="I30" s="612">
        <f t="shared" si="1"/>
        <v>0</v>
      </c>
      <c r="J30" s="607"/>
      <c r="K30" s="607"/>
      <c r="L30" s="607"/>
      <c r="M30" s="607"/>
      <c r="N30" s="608"/>
      <c r="O30" s="608"/>
      <c r="P30" s="608"/>
      <c r="Q30" s="526"/>
      <c r="R30" s="526"/>
      <c r="S30" s="526"/>
      <c r="T30" s="527"/>
      <c r="U30" s="527"/>
    </row>
    <row r="31" spans="1:21" s="457" customFormat="1" ht="36" customHeight="1">
      <c r="A31" s="470"/>
      <c r="B31" s="474"/>
      <c r="C31" s="1397" t="s">
        <v>677</v>
      </c>
      <c r="D31" s="1398"/>
      <c r="E31" s="1398"/>
      <c r="F31" s="1398"/>
      <c r="G31" s="1398"/>
      <c r="H31" s="599"/>
      <c r="I31" s="607"/>
      <c r="J31" s="607"/>
      <c r="K31" s="607"/>
      <c r="L31" s="607"/>
      <c r="M31" s="607"/>
      <c r="N31" s="608"/>
      <c r="O31" s="608"/>
      <c r="P31" s="608"/>
      <c r="Q31" s="526"/>
      <c r="R31" s="526"/>
      <c r="S31" s="526"/>
      <c r="T31" s="527"/>
      <c r="U31" s="527"/>
    </row>
    <row r="32" spans="1:21" s="457" customFormat="1" ht="48.75" hidden="1" customHeight="1">
      <c r="A32" s="470"/>
      <c r="B32" s="528">
        <v>5</v>
      </c>
      <c r="C32" s="1399" t="s">
        <v>678</v>
      </c>
      <c r="D32" s="1399"/>
      <c r="E32" s="1399"/>
      <c r="F32" s="1399"/>
      <c r="G32" s="1399"/>
      <c r="H32" s="599"/>
      <c r="I32" s="607"/>
      <c r="J32" s="607"/>
      <c r="K32" s="607"/>
      <c r="L32" s="607"/>
      <c r="M32" s="607"/>
      <c r="N32" s="608"/>
      <c r="O32" s="608"/>
      <c r="P32" s="608"/>
      <c r="Q32" s="526"/>
      <c r="R32" s="526"/>
      <c r="S32" s="526"/>
      <c r="T32" s="527"/>
      <c r="U32" s="527"/>
    </row>
    <row r="33" spans="1:21" s="457" customFormat="1" ht="48.75" hidden="1" customHeight="1">
      <c r="A33" s="470"/>
      <c r="B33" s="1400"/>
      <c r="C33" s="1400"/>
      <c r="D33" s="1400"/>
      <c r="E33" s="1400"/>
      <c r="F33" s="1400"/>
      <c r="G33" s="1400"/>
      <c r="H33" s="599"/>
      <c r="I33" s="607"/>
      <c r="J33" s="607"/>
      <c r="K33" s="607"/>
      <c r="L33" s="607"/>
      <c r="M33" s="607"/>
      <c r="N33" s="608"/>
      <c r="O33" s="608"/>
      <c r="P33" s="608"/>
      <c r="Q33" s="526"/>
      <c r="R33" s="526"/>
      <c r="S33" s="526"/>
      <c r="T33" s="527"/>
      <c r="U33" s="527"/>
    </row>
    <row r="34" spans="1:21" s="457" customFormat="1" ht="48.75" hidden="1" customHeight="1">
      <c r="A34" s="470"/>
      <c r="B34" s="475"/>
      <c r="C34" s="1399" t="s">
        <v>679</v>
      </c>
      <c r="D34" s="1401"/>
      <c r="E34" s="1401"/>
      <c r="F34" s="1401"/>
      <c r="G34" s="1401"/>
      <c r="H34" s="599"/>
      <c r="I34" s="607"/>
      <c r="J34" s="607"/>
      <c r="K34" s="607"/>
      <c r="L34" s="607"/>
      <c r="M34" s="607"/>
      <c r="N34" s="608"/>
      <c r="O34" s="608"/>
      <c r="P34" s="608"/>
      <c r="Q34" s="526"/>
      <c r="R34" s="526"/>
      <c r="S34" s="526"/>
      <c r="T34" s="527"/>
      <c r="U34" s="527"/>
    </row>
    <row r="35" spans="1:21" s="457" customFormat="1" ht="33" customHeight="1">
      <c r="A35" s="451" t="s">
        <v>680</v>
      </c>
      <c r="B35" s="475"/>
      <c r="C35" s="476"/>
      <c r="E35" s="477"/>
      <c r="F35" s="477"/>
      <c r="G35" s="478"/>
      <c r="H35" s="599"/>
      <c r="I35" s="607"/>
      <c r="J35" s="607"/>
      <c r="K35" s="607"/>
      <c r="L35" s="607"/>
      <c r="M35" s="607"/>
      <c r="N35" s="608"/>
      <c r="O35" s="608"/>
      <c r="P35" s="608"/>
      <c r="Q35" s="526"/>
      <c r="R35" s="526"/>
      <c r="S35" s="526"/>
      <c r="T35" s="527"/>
      <c r="U35" s="527"/>
    </row>
    <row r="36" spans="1:21" s="457" customFormat="1" ht="33" customHeight="1">
      <c r="A36" s="34" t="s">
        <v>681</v>
      </c>
      <c r="B36" s="475"/>
      <c r="C36" s="476"/>
      <c r="E36" s="477"/>
      <c r="F36" s="477"/>
      <c r="G36" s="478"/>
      <c r="H36" s="599"/>
      <c r="I36" s="607"/>
      <c r="J36" s="607"/>
      <c r="K36" s="607"/>
      <c r="L36" s="607"/>
      <c r="M36" s="607"/>
      <c r="N36" s="608"/>
      <c r="O36" s="608"/>
      <c r="P36" s="608"/>
      <c r="Q36" s="526"/>
      <c r="R36" s="526"/>
      <c r="S36" s="526"/>
      <c r="T36" s="527"/>
      <c r="U36" s="527"/>
    </row>
    <row r="37" spans="1:21" s="457" customFormat="1" ht="33" customHeight="1">
      <c r="B37" s="34"/>
      <c r="D37" s="281"/>
      <c r="E37" s="87"/>
      <c r="F37" s="87"/>
      <c r="G37" s="87"/>
      <c r="H37" s="599"/>
      <c r="I37" s="607"/>
      <c r="J37" s="607"/>
      <c r="K37" s="607"/>
      <c r="L37" s="607"/>
      <c r="M37" s="607"/>
      <c r="N37" s="608"/>
      <c r="O37" s="608"/>
      <c r="P37" s="608"/>
      <c r="Q37" s="526"/>
      <c r="R37" s="526"/>
      <c r="S37" s="526"/>
      <c r="T37" s="527"/>
      <c r="U37" s="527"/>
    </row>
    <row r="38" spans="1:21" ht="33" customHeight="1">
      <c r="A38" s="479"/>
      <c r="B38" s="479"/>
      <c r="C38" s="480"/>
      <c r="D38" s="87"/>
      <c r="E38" s="34"/>
      <c r="F38" s="34"/>
      <c r="G38" s="101" t="s">
        <v>682</v>
      </c>
      <c r="T38" s="1088"/>
      <c r="U38" s="1088"/>
    </row>
    <row r="39" spans="1:21" ht="33" customHeight="1">
      <c r="A39" s="479"/>
      <c r="B39" s="479"/>
      <c r="C39" s="480"/>
      <c r="D39" s="87"/>
      <c r="E39" s="34"/>
      <c r="F39" s="34"/>
      <c r="G39" s="101" t="str">
        <f>'Sch-1'!L227</f>
        <v/>
      </c>
      <c r="T39" s="1088"/>
      <c r="U39" s="1088"/>
    </row>
    <row r="40" spans="1:21" ht="33" customHeight="1">
      <c r="A40" s="481"/>
      <c r="B40" s="481"/>
      <c r="C40" s="481"/>
      <c r="D40" s="482"/>
      <c r="E40" s="483"/>
      <c r="F40" s="483"/>
      <c r="G40" s="1089"/>
      <c r="T40" s="1088"/>
      <c r="U40" s="1088"/>
    </row>
    <row r="41" spans="1:21" s="1089" customFormat="1" ht="33" customHeight="1">
      <c r="A41" s="1084" t="s">
        <v>683</v>
      </c>
      <c r="B41" s="1084"/>
      <c r="C41" s="1085" t="str">
        <f>'Sch-1'!C227</f>
        <v>--</v>
      </c>
      <c r="D41" s="1085"/>
      <c r="E41" s="1086" t="s">
        <v>684</v>
      </c>
      <c r="F41" s="1387" t="str">
        <f>'Sch-1'!L227</f>
        <v/>
      </c>
      <c r="G41" s="1387"/>
      <c r="H41" s="1087"/>
      <c r="I41" s="602"/>
      <c r="J41" s="602"/>
      <c r="K41" s="602"/>
      <c r="L41" s="602"/>
      <c r="M41" s="602"/>
      <c r="N41" s="602"/>
      <c r="O41" s="602"/>
      <c r="P41" s="602"/>
      <c r="Q41" s="524"/>
      <c r="R41" s="524"/>
      <c r="S41" s="524"/>
      <c r="T41" s="1088"/>
      <c r="U41" s="1088"/>
    </row>
    <row r="42" spans="1:21" s="1089" customFormat="1" ht="33" customHeight="1">
      <c r="A42" s="1084" t="s">
        <v>623</v>
      </c>
      <c r="B42" s="1084"/>
      <c r="C42" s="1085" t="str">
        <f>'Sch-1'!C228</f>
        <v/>
      </c>
      <c r="D42" s="484"/>
      <c r="E42" s="1086" t="s">
        <v>685</v>
      </c>
      <c r="F42" s="1387" t="str">
        <f>'Sch-1'!L228</f>
        <v/>
      </c>
      <c r="G42" s="1387"/>
      <c r="H42" s="1087"/>
      <c r="I42" s="602"/>
      <c r="J42" s="602"/>
      <c r="K42" s="602"/>
      <c r="L42" s="602"/>
      <c r="M42" s="602"/>
      <c r="N42" s="602"/>
      <c r="O42" s="602"/>
      <c r="P42" s="602"/>
      <c r="Q42" s="524"/>
      <c r="R42" s="524"/>
      <c r="S42" s="524"/>
      <c r="T42" s="1088"/>
      <c r="U42" s="1088"/>
    </row>
    <row r="43" spans="1:21" ht="33" customHeight="1">
      <c r="A43" s="479"/>
      <c r="B43" s="479"/>
      <c r="C43" s="479"/>
      <c r="D43" s="479"/>
      <c r="E43" s="483"/>
      <c r="F43" s="483"/>
      <c r="G43" s="1089"/>
      <c r="T43" s="1088"/>
      <c r="U43" s="1088"/>
    </row>
  </sheetData>
  <sheetProtection algorithmName="SHA-512" hashValue="cuhHX7fLyQb3iAOjbzvPfQXx1zIhRvkNLtbqAWYyNmjHWBU8VPUEWectcZMrzLCQcF7F6zMnziu82awKnbo0lg==" saltValue="6VNgA2MzIcEPeBiB+q52iQ==" spinCount="100000" sheet="1" objects="1" scenarios="1" formatColumns="0" formatRows="0"/>
  <customSheetViews>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8"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30 G19" xr:uid="{00000000-0002-0000-1200-000001000000}">
      <formula1>0</formula1>
      <formula2>100</formula2>
    </dataValidation>
    <dataValidation type="decimal" operator="greaterThan" allowBlank="1" showInputMessage="1" showErrorMessage="1" error="Enter numeric figures only." sqref="G18 G20:G23"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6"/>
      <c r="B1" s="1156"/>
      <c r="C1" s="1157"/>
      <c r="D1" s="1157"/>
      <c r="E1" s="1158"/>
      <c r="F1" s="279"/>
      <c r="G1" s="877"/>
      <c r="H1" s="16"/>
    </row>
    <row r="2" spans="1:8" ht="90.75" customHeight="1">
      <c r="A2" s="1169" t="s">
        <v>4</v>
      </c>
      <c r="B2" s="1161" t="str">
        <f>Basic!B1</f>
        <v>Bulk Contract for Supply &amp; Installation of Rooftop Solar projects on POWERGRID Buildings in Western Region (WR) under PM Surya Ghar (PMSGY) Scheme</v>
      </c>
      <c r="C2" s="1162"/>
      <c r="D2" s="1162"/>
      <c r="E2" s="1163"/>
      <c r="F2" s="1172">
        <f>Basic!B3</f>
        <v>0</v>
      </c>
      <c r="G2" s="15"/>
      <c r="H2" s="16"/>
    </row>
    <row r="3" spans="1:8" ht="36.75" customHeight="1">
      <c r="A3" s="1170"/>
      <c r="B3" s="1164" t="str">
        <f>Basic!B5</f>
        <v xml:space="preserve">CC/NT/W-SOLAR/DOM/T00/25/02256 </v>
      </c>
      <c r="C3" s="1165"/>
      <c r="D3" s="1165"/>
      <c r="E3" s="1166"/>
      <c r="F3" s="1173"/>
      <c r="G3" s="15"/>
      <c r="H3" s="16"/>
    </row>
    <row r="4" spans="1:8" ht="40.15" customHeight="1">
      <c r="A4" s="1170"/>
      <c r="B4" s="277">
        <v>1</v>
      </c>
      <c r="C4" s="1159" t="s">
        <v>5</v>
      </c>
      <c r="D4" s="1159"/>
      <c r="E4" s="1160"/>
      <c r="F4" s="1173"/>
      <c r="G4" s="15"/>
      <c r="H4" s="16"/>
    </row>
    <row r="5" spans="1:8" ht="30" customHeight="1">
      <c r="A5" s="1170"/>
      <c r="B5" s="277">
        <v>2</v>
      </c>
      <c r="C5" s="1159" t="s">
        <v>6</v>
      </c>
      <c r="D5" s="1159"/>
      <c r="E5" s="1160"/>
      <c r="F5" s="1173"/>
      <c r="G5" s="15"/>
      <c r="H5" s="16"/>
    </row>
    <row r="6" spans="1:8" s="25" customFormat="1" ht="35.25" customHeight="1">
      <c r="A6" s="1170"/>
      <c r="B6" s="277">
        <v>3</v>
      </c>
      <c r="C6" s="1159" t="s">
        <v>7</v>
      </c>
      <c r="D6" s="1159"/>
      <c r="E6" s="1160"/>
      <c r="F6" s="1173"/>
      <c r="G6" s="15"/>
      <c r="H6" s="15"/>
    </row>
    <row r="7" spans="1:8" ht="0.75" customHeight="1">
      <c r="A7" s="1170"/>
      <c r="B7" s="277">
        <v>4</v>
      </c>
      <c r="C7" s="1159" t="s">
        <v>8</v>
      </c>
      <c r="D7" s="1159"/>
      <c r="E7" s="1160"/>
      <c r="F7" s="1173"/>
      <c r="G7" s="15"/>
      <c r="H7" s="16"/>
    </row>
    <row r="8" spans="1:8" ht="9.75" customHeight="1">
      <c r="A8" s="1170"/>
      <c r="B8" s="19"/>
      <c r="C8" s="18"/>
      <c r="D8" s="18"/>
      <c r="E8" s="20"/>
      <c r="F8" s="1173"/>
      <c r="G8" s="15"/>
      <c r="H8" s="16"/>
    </row>
    <row r="9" spans="1:8" ht="23.25" customHeight="1">
      <c r="A9" s="1170"/>
      <c r="B9" s="1175"/>
      <c r="C9" s="1176"/>
      <c r="D9" s="1176"/>
      <c r="E9" s="1177"/>
      <c r="F9" s="1173"/>
      <c r="G9" s="15"/>
      <c r="H9" s="16"/>
    </row>
    <row r="10" spans="1:8" ht="10.5" customHeight="1">
      <c r="A10" s="1170"/>
      <c r="B10" s="21"/>
      <c r="C10" s="22"/>
      <c r="D10" s="22"/>
      <c r="E10" s="23"/>
      <c r="F10" s="1173"/>
      <c r="G10" s="15"/>
      <c r="H10" s="16"/>
    </row>
    <row r="11" spans="1:8" ht="24" customHeight="1">
      <c r="A11" s="1170"/>
      <c r="B11" s="943"/>
      <c r="C11" s="944"/>
      <c r="D11" s="944"/>
      <c r="E11" s="24"/>
      <c r="F11" s="1173"/>
    </row>
    <row r="12" spans="1:8" ht="34.5" customHeight="1">
      <c r="A12" s="1171"/>
      <c r="B12" s="937"/>
      <c r="C12" s="938"/>
      <c r="D12" s="938"/>
      <c r="E12" s="26"/>
      <c r="F12" s="1174"/>
      <c r="G12" s="15"/>
      <c r="H12" s="16"/>
    </row>
    <row r="13" spans="1:8" ht="24" customHeight="1">
      <c r="A13" s="1168"/>
      <c r="B13" s="939"/>
      <c r="C13" s="940"/>
      <c r="D13" s="940"/>
      <c r="E13" s="24"/>
      <c r="F13" s="1167"/>
      <c r="G13" s="27"/>
      <c r="H13" s="27"/>
    </row>
    <row r="14" spans="1:8" ht="25.5" customHeight="1">
      <c r="A14" s="1168"/>
      <c r="B14" s="941"/>
      <c r="C14" s="942"/>
      <c r="D14" s="942"/>
      <c r="E14" s="28"/>
      <c r="F14" s="1167"/>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515S2s6zrgn2poAAj/vZ4uSR7QIYdmRBWLYcJ3rdJjYaaYiTYuAupk+ivUM0mTxjqTXh5+G+f87HMsJcUIlsAw==" saltValue="l5E4dguNplrvPTmML46ZBg==" spinCount="100000" sheet="1" formatColumns="0" formatRows="0" selectLockedCell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7"/>
    <col min="2" max="2" width="26.875" style="498" customWidth="1"/>
    <col min="3" max="3" width="22.875" style="498" customWidth="1"/>
    <col min="4" max="5" width="15.625" style="498" customWidth="1"/>
    <col min="6" max="16384" width="9" style="281"/>
  </cols>
  <sheetData>
    <row r="1" spans="1:6">
      <c r="A1" s="485"/>
      <c r="B1" s="486"/>
      <c r="C1" s="486"/>
      <c r="D1" s="486"/>
      <c r="E1" s="486"/>
    </row>
    <row r="2" spans="1:6" ht="22.15" customHeight="1">
      <c r="A2" s="1405" t="s">
        <v>686</v>
      </c>
      <c r="B2" s="1405"/>
      <c r="C2" s="1405"/>
      <c r="D2" s="1405"/>
      <c r="E2" s="281"/>
    </row>
    <row r="3" spans="1:6">
      <c r="A3" s="485"/>
      <c r="B3" s="486"/>
      <c r="C3" s="486"/>
      <c r="D3" s="486"/>
      <c r="E3" s="486"/>
    </row>
    <row r="4" spans="1:6" ht="30">
      <c r="A4" s="487" t="s">
        <v>687</v>
      </c>
      <c r="B4" s="488" t="s">
        <v>688</v>
      </c>
      <c r="C4" s="487" t="s">
        <v>689</v>
      </c>
      <c r="D4" s="487" t="s">
        <v>690</v>
      </c>
      <c r="E4" s="487" t="s">
        <v>691</v>
      </c>
    </row>
    <row r="5" spans="1:6" ht="18" customHeight="1">
      <c r="A5" s="489" t="s">
        <v>692</v>
      </c>
      <c r="B5" s="489" t="s">
        <v>693</v>
      </c>
      <c r="C5" s="489" t="s">
        <v>694</v>
      </c>
      <c r="D5" s="489" t="s">
        <v>695</v>
      </c>
      <c r="E5" s="489" t="s">
        <v>696</v>
      </c>
    </row>
    <row r="6" spans="1:6" ht="45" customHeight="1">
      <c r="A6" s="490">
        <v>1</v>
      </c>
      <c r="B6" s="491"/>
      <c r="C6" s="492"/>
      <c r="D6" s="493"/>
      <c r="E6" s="494">
        <f t="shared" ref="E6:E15" si="0">C6*D6</f>
        <v>0</v>
      </c>
    </row>
    <row r="7" spans="1:6" ht="45" customHeight="1">
      <c r="A7" s="490">
        <v>2</v>
      </c>
      <c r="B7" s="491"/>
      <c r="C7" s="492"/>
      <c r="D7" s="493"/>
      <c r="E7" s="494">
        <f t="shared" si="0"/>
        <v>0</v>
      </c>
    </row>
    <row r="8" spans="1:6" ht="45" customHeight="1">
      <c r="A8" s="490">
        <v>3</v>
      </c>
      <c r="B8" s="491"/>
      <c r="C8" s="492"/>
      <c r="D8" s="493"/>
      <c r="E8" s="494">
        <f t="shared" si="0"/>
        <v>0</v>
      </c>
    </row>
    <row r="9" spans="1:6" ht="45" customHeight="1">
      <c r="A9" s="490">
        <v>4</v>
      </c>
      <c r="B9" s="491"/>
      <c r="C9" s="492"/>
      <c r="D9" s="493"/>
      <c r="E9" s="494">
        <f t="shared" si="0"/>
        <v>0</v>
      </c>
    </row>
    <row r="10" spans="1:6" ht="45" customHeight="1">
      <c r="A10" s="490">
        <v>5</v>
      </c>
      <c r="B10" s="491"/>
      <c r="C10" s="492"/>
      <c r="D10" s="493"/>
      <c r="E10" s="494">
        <f t="shared" si="0"/>
        <v>0</v>
      </c>
    </row>
    <row r="11" spans="1:6" ht="45" customHeight="1">
      <c r="A11" s="490">
        <v>6</v>
      </c>
      <c r="B11" s="491"/>
      <c r="C11" s="492"/>
      <c r="D11" s="493"/>
      <c r="E11" s="494">
        <f t="shared" si="0"/>
        <v>0</v>
      </c>
    </row>
    <row r="12" spans="1:6" ht="45" customHeight="1">
      <c r="A12" s="490">
        <v>7</v>
      </c>
      <c r="B12" s="491"/>
      <c r="C12" s="492"/>
      <c r="D12" s="493"/>
      <c r="E12" s="494">
        <f t="shared" si="0"/>
        <v>0</v>
      </c>
    </row>
    <row r="13" spans="1:6" ht="45" customHeight="1">
      <c r="A13" s="490">
        <v>8</v>
      </c>
      <c r="B13" s="491"/>
      <c r="C13" s="492"/>
      <c r="D13" s="493"/>
      <c r="E13" s="494">
        <f t="shared" si="0"/>
        <v>0</v>
      </c>
    </row>
    <row r="14" spans="1:6" ht="45" customHeight="1">
      <c r="A14" s="490">
        <v>9</v>
      </c>
      <c r="B14" s="491"/>
      <c r="C14" s="492"/>
      <c r="D14" s="493"/>
      <c r="E14" s="494">
        <f t="shared" si="0"/>
        <v>0</v>
      </c>
    </row>
    <row r="15" spans="1:6" ht="45" customHeight="1">
      <c r="A15" s="490">
        <v>10</v>
      </c>
      <c r="B15" s="491"/>
      <c r="C15" s="492"/>
      <c r="D15" s="493"/>
      <c r="E15" s="494">
        <f t="shared" si="0"/>
        <v>0</v>
      </c>
    </row>
    <row r="16" spans="1:6" ht="45" customHeight="1">
      <c r="A16" s="495"/>
      <c r="B16" s="496" t="s">
        <v>697</v>
      </c>
      <c r="C16" s="496"/>
      <c r="D16" s="496"/>
      <c r="E16" s="496">
        <f>SUM(E6:E15)</f>
        <v>0</v>
      </c>
      <c r="F16" s="267"/>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7"/>
    <col min="2" max="2" width="26.875" style="498" customWidth="1"/>
    <col min="3" max="3" width="22.875" style="498" customWidth="1"/>
    <col min="4" max="5" width="15.625" style="498" customWidth="1"/>
    <col min="6" max="16384" width="9" style="281"/>
  </cols>
  <sheetData>
    <row r="1" spans="1:6">
      <c r="A1" s="485"/>
      <c r="B1" s="486"/>
      <c r="C1" s="486"/>
      <c r="D1" s="486"/>
      <c r="E1" s="486"/>
    </row>
    <row r="2" spans="1:6" ht="22.15" customHeight="1">
      <c r="A2" s="1405" t="s">
        <v>698</v>
      </c>
      <c r="B2" s="1405"/>
      <c r="C2" s="1405"/>
      <c r="D2" s="1406"/>
      <c r="E2"/>
    </row>
    <row r="3" spans="1:6">
      <c r="A3" s="485"/>
      <c r="B3" s="486"/>
      <c r="C3" s="486"/>
      <c r="D3" s="486"/>
      <c r="E3" s="486"/>
    </row>
    <row r="4" spans="1:6" ht="36" customHeight="1">
      <c r="A4" s="487" t="s">
        <v>687</v>
      </c>
      <c r="B4" s="488" t="s">
        <v>688</v>
      </c>
      <c r="C4" s="487" t="s">
        <v>699</v>
      </c>
      <c r="D4" s="487" t="s">
        <v>700</v>
      </c>
      <c r="E4" s="487" t="s">
        <v>701</v>
      </c>
    </row>
    <row r="5" spans="1:6" ht="18" customHeight="1">
      <c r="A5" s="489" t="s">
        <v>692</v>
      </c>
      <c r="B5" s="489" t="s">
        <v>693</v>
      </c>
      <c r="C5" s="489" t="s">
        <v>694</v>
      </c>
      <c r="D5" s="489" t="s">
        <v>695</v>
      </c>
      <c r="E5" s="489" t="s">
        <v>696</v>
      </c>
    </row>
    <row r="6" spans="1:6" ht="45" customHeight="1">
      <c r="A6" s="490">
        <v>1</v>
      </c>
      <c r="B6" s="491"/>
      <c r="C6" s="492"/>
      <c r="D6" s="493"/>
      <c r="E6" s="494">
        <f>C6*D6</f>
        <v>0</v>
      </c>
    </row>
    <row r="7" spans="1:6" ht="45" customHeight="1">
      <c r="A7" s="490">
        <v>2</v>
      </c>
      <c r="B7" s="491"/>
      <c r="C7" s="492"/>
      <c r="D7" s="493"/>
      <c r="E7" s="494">
        <f t="shared" ref="E7:E15" si="0">C7*D7</f>
        <v>0</v>
      </c>
    </row>
    <row r="8" spans="1:6" ht="45" customHeight="1">
      <c r="A8" s="490">
        <v>3</v>
      </c>
      <c r="B8" s="491"/>
      <c r="C8" s="492"/>
      <c r="D8" s="493"/>
      <c r="E8" s="494">
        <f t="shared" si="0"/>
        <v>0</v>
      </c>
    </row>
    <row r="9" spans="1:6" ht="45" customHeight="1">
      <c r="A9" s="490">
        <v>4</v>
      </c>
      <c r="B9" s="491"/>
      <c r="C9" s="492"/>
      <c r="D9" s="493"/>
      <c r="E9" s="494">
        <f t="shared" si="0"/>
        <v>0</v>
      </c>
    </row>
    <row r="10" spans="1:6" ht="45" customHeight="1">
      <c r="A10" s="490">
        <v>5</v>
      </c>
      <c r="B10" s="491"/>
      <c r="C10" s="492"/>
      <c r="D10" s="493"/>
      <c r="E10" s="494">
        <f t="shared" si="0"/>
        <v>0</v>
      </c>
    </row>
    <row r="11" spans="1:6" ht="45" customHeight="1">
      <c r="A11" s="490">
        <v>6</v>
      </c>
      <c r="B11" s="491"/>
      <c r="C11" s="492"/>
      <c r="D11" s="493"/>
      <c r="E11" s="494">
        <f t="shared" si="0"/>
        <v>0</v>
      </c>
    </row>
    <row r="12" spans="1:6" ht="45" customHeight="1">
      <c r="A12" s="490">
        <v>7</v>
      </c>
      <c r="B12" s="491"/>
      <c r="C12" s="492"/>
      <c r="D12" s="493"/>
      <c r="E12" s="494">
        <f t="shared" si="0"/>
        <v>0</v>
      </c>
    </row>
    <row r="13" spans="1:6" ht="45" customHeight="1">
      <c r="A13" s="490">
        <v>8</v>
      </c>
      <c r="B13" s="491"/>
      <c r="C13" s="492"/>
      <c r="D13" s="493"/>
      <c r="E13" s="494">
        <f t="shared" si="0"/>
        <v>0</v>
      </c>
    </row>
    <row r="14" spans="1:6" ht="45" customHeight="1">
      <c r="A14" s="490">
        <v>9</v>
      </c>
      <c r="B14" s="491"/>
      <c r="C14" s="492"/>
      <c r="D14" s="493"/>
      <c r="E14" s="494">
        <f t="shared" si="0"/>
        <v>0</v>
      </c>
    </row>
    <row r="15" spans="1:6" ht="45" customHeight="1">
      <c r="A15" s="490">
        <v>10</v>
      </c>
      <c r="B15" s="491"/>
      <c r="C15" s="492"/>
      <c r="D15" s="493"/>
      <c r="E15" s="494">
        <f t="shared" si="0"/>
        <v>0</v>
      </c>
    </row>
    <row r="16" spans="1:6" ht="45" customHeight="1">
      <c r="A16" s="495"/>
      <c r="B16" s="496" t="s">
        <v>697</v>
      </c>
      <c r="C16" s="496"/>
      <c r="D16" s="496"/>
      <c r="E16" s="496">
        <f>SUM(E6:E15)</f>
        <v>0</v>
      </c>
      <c r="F16" s="267"/>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7" customWidth="1"/>
    <col min="2" max="4" width="20.625" style="498" customWidth="1"/>
    <col min="5" max="5" width="9.625" style="498" customWidth="1"/>
    <col min="6" max="6" width="12.625" style="498" customWidth="1"/>
    <col min="7" max="16384" width="9" style="281"/>
  </cols>
  <sheetData>
    <row r="1" spans="1:7">
      <c r="A1" s="485"/>
      <c r="B1" s="486"/>
      <c r="C1" s="486"/>
      <c r="D1" s="486"/>
      <c r="E1" s="486"/>
      <c r="F1" s="486"/>
    </row>
    <row r="2" spans="1:7" ht="22.15" customHeight="1">
      <c r="A2" s="1405" t="s">
        <v>702</v>
      </c>
      <c r="B2" s="1405"/>
      <c r="C2" s="1405"/>
      <c r="D2" s="1405"/>
      <c r="E2" s="1406"/>
      <c r="F2" s="281"/>
    </row>
    <row r="3" spans="1:7">
      <c r="A3" s="485"/>
      <c r="B3" s="486"/>
      <c r="C3" s="486"/>
      <c r="D3" s="486"/>
      <c r="E3" s="486"/>
      <c r="F3" s="486"/>
    </row>
    <row r="4" spans="1:7" ht="53.25" customHeight="1">
      <c r="A4" s="487" t="s">
        <v>687</v>
      </c>
      <c r="B4" s="488" t="s">
        <v>688</v>
      </c>
      <c r="C4" s="487" t="s">
        <v>703</v>
      </c>
      <c r="D4" s="487" t="s">
        <v>704</v>
      </c>
      <c r="E4" s="487" t="s">
        <v>705</v>
      </c>
      <c r="F4" s="487" t="s">
        <v>706</v>
      </c>
    </row>
    <row r="5" spans="1:7" ht="18" customHeight="1">
      <c r="A5" s="489" t="s">
        <v>692</v>
      </c>
      <c r="B5" s="489" t="s">
        <v>693</v>
      </c>
      <c r="C5" s="489" t="s">
        <v>694</v>
      </c>
      <c r="D5" s="489" t="s">
        <v>695</v>
      </c>
      <c r="E5" s="499" t="s">
        <v>707</v>
      </c>
      <c r="F5" s="489" t="s">
        <v>708</v>
      </c>
    </row>
    <row r="6" spans="1:7" ht="45" customHeight="1">
      <c r="A6" s="490">
        <v>1</v>
      </c>
      <c r="B6" s="491"/>
      <c r="C6" s="492"/>
      <c r="D6" s="492"/>
      <c r="E6" s="493"/>
      <c r="F6" s="494">
        <f>C6*E6</f>
        <v>0</v>
      </c>
    </row>
    <row r="7" spans="1:7" ht="45" customHeight="1">
      <c r="A7" s="490">
        <v>2</v>
      </c>
      <c r="B7" s="491"/>
      <c r="C7" s="492"/>
      <c r="D7" s="492"/>
      <c r="E7" s="493"/>
      <c r="F7" s="494">
        <f t="shared" ref="F7:F15" si="0">C7*E7</f>
        <v>0</v>
      </c>
    </row>
    <row r="8" spans="1:7" ht="45" customHeight="1">
      <c r="A8" s="490">
        <v>3</v>
      </c>
      <c r="B8" s="491"/>
      <c r="C8" s="492"/>
      <c r="D8" s="492"/>
      <c r="E8" s="493"/>
      <c r="F8" s="494">
        <f t="shared" si="0"/>
        <v>0</v>
      </c>
    </row>
    <row r="9" spans="1:7" ht="45" customHeight="1">
      <c r="A9" s="490">
        <v>4</v>
      </c>
      <c r="B9" s="491"/>
      <c r="C9" s="492"/>
      <c r="D9" s="492"/>
      <c r="E9" s="493"/>
      <c r="F9" s="494">
        <f t="shared" si="0"/>
        <v>0</v>
      </c>
    </row>
    <row r="10" spans="1:7" ht="45" customHeight="1">
      <c r="A10" s="490">
        <v>5</v>
      </c>
      <c r="B10" s="491"/>
      <c r="C10" s="492"/>
      <c r="D10" s="492"/>
      <c r="E10" s="493"/>
      <c r="F10" s="494">
        <f t="shared" si="0"/>
        <v>0</v>
      </c>
    </row>
    <row r="11" spans="1:7" ht="45" customHeight="1">
      <c r="A11" s="490">
        <v>6</v>
      </c>
      <c r="B11" s="491"/>
      <c r="C11" s="492"/>
      <c r="D11" s="492"/>
      <c r="E11" s="493"/>
      <c r="F11" s="494">
        <f t="shared" si="0"/>
        <v>0</v>
      </c>
    </row>
    <row r="12" spans="1:7" ht="45" customHeight="1">
      <c r="A12" s="490">
        <v>7</v>
      </c>
      <c r="B12" s="491"/>
      <c r="C12" s="492"/>
      <c r="D12" s="492"/>
      <c r="E12" s="493"/>
      <c r="F12" s="494">
        <f t="shared" si="0"/>
        <v>0</v>
      </c>
    </row>
    <row r="13" spans="1:7" ht="45" customHeight="1">
      <c r="A13" s="490">
        <v>8</v>
      </c>
      <c r="B13" s="491"/>
      <c r="C13" s="492"/>
      <c r="D13" s="492"/>
      <c r="E13" s="493"/>
      <c r="F13" s="494">
        <f t="shared" si="0"/>
        <v>0</v>
      </c>
    </row>
    <row r="14" spans="1:7" ht="45" customHeight="1">
      <c r="A14" s="490">
        <v>9</v>
      </c>
      <c r="B14" s="491"/>
      <c r="C14" s="492"/>
      <c r="D14" s="492"/>
      <c r="E14" s="493"/>
      <c r="F14" s="494">
        <f t="shared" si="0"/>
        <v>0</v>
      </c>
    </row>
    <row r="15" spans="1:7" ht="45" customHeight="1">
      <c r="A15" s="490">
        <v>10</v>
      </c>
      <c r="B15" s="491"/>
      <c r="C15" s="492"/>
      <c r="D15" s="492"/>
      <c r="E15" s="493"/>
      <c r="F15" s="494">
        <f t="shared" si="0"/>
        <v>0</v>
      </c>
    </row>
    <row r="16" spans="1:7" ht="45" customHeight="1">
      <c r="A16" s="495"/>
      <c r="B16" s="496" t="s">
        <v>697</v>
      </c>
      <c r="C16" s="496"/>
      <c r="D16" s="496"/>
      <c r="E16" s="496"/>
      <c r="F16" s="496">
        <f>SUM(F6:F15)</f>
        <v>0</v>
      </c>
      <c r="G16" s="267"/>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8"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M17" sqref="M17"/>
    </sheetView>
  </sheetViews>
  <sheetFormatPr defaultColWidth="8" defaultRowHeight="16.5"/>
  <cols>
    <col min="1" max="1" width="10.375" style="405" customWidth="1"/>
    <col min="2" max="2" width="9.375" style="407" customWidth="1"/>
    <col min="3" max="3" width="12.875" style="405" customWidth="1"/>
    <col min="4" max="4" width="18.125" style="405" customWidth="1"/>
    <col min="5" max="5" width="19.375" style="405" customWidth="1"/>
    <col min="6" max="6" width="29" style="405" customWidth="1"/>
    <col min="7" max="8" width="8" style="405" hidden="1" customWidth="1"/>
    <col min="9" max="11" width="8" style="404" hidden="1" customWidth="1"/>
    <col min="12" max="24" width="8" style="404" customWidth="1"/>
    <col min="25" max="27" width="8" style="404" hidden="1" customWidth="1"/>
    <col min="28" max="28" width="17.5" style="404" hidden="1" customWidth="1"/>
    <col min="29" max="29" width="12.125" style="404" hidden="1" customWidth="1"/>
    <col min="30" max="30" width="8" style="402" hidden="1" customWidth="1"/>
    <col min="31" max="31" width="8" style="403" hidden="1" customWidth="1"/>
    <col min="32" max="32" width="12" style="403" hidden="1" customWidth="1"/>
    <col min="33" max="35" width="8" style="402" hidden="1" customWidth="1"/>
    <col min="36" max="36" width="9.125" style="402" hidden="1" customWidth="1"/>
    <col min="37" max="40" width="8" style="402" hidden="1" customWidth="1"/>
    <col min="41" max="41" width="8" style="402" customWidth="1"/>
    <col min="42" max="16384" width="8" style="404"/>
  </cols>
  <sheetData>
    <row r="1" spans="1:36" ht="17.25">
      <c r="A1" s="397" t="str">
        <f>Cover!B3</f>
        <v xml:space="preserve">CC/NT/W-SOLAR/DOM/T00/25/02256 </v>
      </c>
      <c r="B1" s="397"/>
      <c r="C1" s="398"/>
      <c r="D1" s="398"/>
      <c r="E1" s="398"/>
      <c r="F1" s="399" t="s">
        <v>709</v>
      </c>
      <c r="G1" s="400"/>
      <c r="H1" s="400"/>
      <c r="I1" s="401"/>
      <c r="J1" s="401"/>
      <c r="K1" s="401"/>
      <c r="L1" s="401"/>
      <c r="M1" s="401"/>
      <c r="N1" s="401"/>
      <c r="O1" s="401"/>
      <c r="P1" s="401"/>
      <c r="Q1" s="401"/>
      <c r="R1" s="401"/>
      <c r="S1" s="401"/>
      <c r="T1" s="401"/>
      <c r="U1" s="401"/>
      <c r="V1" s="401"/>
      <c r="W1" s="401"/>
      <c r="X1" s="401"/>
      <c r="Y1" s="401"/>
      <c r="Z1" s="401" t="str">
        <f>'Names of Bidder'!D6</f>
        <v>Sole Bidder</v>
      </c>
      <c r="AA1" s="401"/>
      <c r="AB1" s="401"/>
      <c r="AC1" s="401"/>
      <c r="AE1" s="403">
        <v>1</v>
      </c>
      <c r="AF1" s="403" t="s">
        <v>710</v>
      </c>
      <c r="AI1" s="403">
        <v>1</v>
      </c>
      <c r="AJ1" s="402" t="s">
        <v>711</v>
      </c>
    </row>
    <row r="2" spans="1:36">
      <c r="A2" s="400"/>
      <c r="B2" s="400"/>
      <c r="C2" s="400"/>
      <c r="D2" s="400"/>
      <c r="E2" s="400"/>
      <c r="F2" s="400"/>
      <c r="G2" s="400"/>
      <c r="H2" s="400"/>
      <c r="I2" s="401"/>
      <c r="J2" s="401"/>
      <c r="K2" s="401"/>
      <c r="L2" s="401"/>
      <c r="M2" s="401"/>
      <c r="N2" s="401"/>
      <c r="O2" s="401"/>
      <c r="P2" s="401"/>
      <c r="Q2" s="401"/>
      <c r="R2" s="401"/>
      <c r="S2" s="401"/>
      <c r="T2" s="401"/>
      <c r="U2" s="401"/>
      <c r="V2" s="401"/>
      <c r="W2" s="401"/>
      <c r="X2" s="401"/>
      <c r="Y2" s="401"/>
      <c r="Z2" s="401">
        <f>'Names of Bidder'!L6</f>
        <v>0</v>
      </c>
      <c r="AA2" s="401"/>
      <c r="AB2" s="401"/>
      <c r="AC2" s="401"/>
      <c r="AE2" s="403">
        <v>2</v>
      </c>
      <c r="AF2" s="403" t="s">
        <v>712</v>
      </c>
      <c r="AI2" s="403">
        <v>2</v>
      </c>
      <c r="AJ2" s="402" t="s">
        <v>713</v>
      </c>
    </row>
    <row r="3" spans="1:36">
      <c r="A3" s="1424" t="s">
        <v>714</v>
      </c>
      <c r="B3" s="1424"/>
      <c r="C3" s="1424"/>
      <c r="D3" s="1424"/>
      <c r="E3" s="1424"/>
      <c r="F3" s="1424"/>
      <c r="G3" s="400"/>
      <c r="H3" s="400"/>
      <c r="I3" s="401"/>
      <c r="J3" s="401"/>
      <c r="K3" s="401"/>
      <c r="L3" s="401"/>
      <c r="M3" s="401"/>
      <c r="N3" s="401"/>
      <c r="O3" s="401"/>
      <c r="P3" s="401"/>
      <c r="Q3" s="401"/>
      <c r="R3" s="401"/>
      <c r="S3" s="401"/>
      <c r="T3" s="401"/>
      <c r="U3" s="401"/>
      <c r="V3" s="401"/>
      <c r="W3" s="401"/>
      <c r="X3" s="401"/>
      <c r="Y3" s="401"/>
      <c r="Z3" s="401"/>
      <c r="AA3" s="401"/>
      <c r="AB3" s="401"/>
      <c r="AC3" s="401"/>
      <c r="AE3" s="403">
        <v>3</v>
      </c>
      <c r="AF3" s="403" t="s">
        <v>715</v>
      </c>
      <c r="AI3" s="403">
        <v>3</v>
      </c>
      <c r="AJ3" s="402" t="s">
        <v>716</v>
      </c>
    </row>
    <row r="4" spans="1:36">
      <c r="A4" s="406"/>
      <c r="B4" s="406"/>
      <c r="C4" s="406"/>
      <c r="D4" s="406"/>
      <c r="E4" s="406"/>
      <c r="F4" s="406"/>
      <c r="G4" s="400"/>
      <c r="H4" s="400"/>
      <c r="I4" s="401"/>
      <c r="J4" s="401"/>
      <c r="K4" s="401"/>
      <c r="L4" s="401"/>
      <c r="M4" s="401"/>
      <c r="N4" s="401"/>
      <c r="O4" s="401"/>
      <c r="P4" s="401"/>
      <c r="Q4" s="401"/>
      <c r="R4" s="401"/>
      <c r="S4" s="401"/>
      <c r="T4" s="401"/>
      <c r="U4" s="401"/>
      <c r="V4" s="401"/>
      <c r="W4" s="401"/>
      <c r="X4" s="401"/>
      <c r="Y4" s="401"/>
      <c r="Z4" s="401"/>
      <c r="AA4" s="401"/>
      <c r="AB4" s="401"/>
      <c r="AC4" s="401"/>
      <c r="AE4" s="403">
        <v>4</v>
      </c>
      <c r="AF4" s="403" t="s">
        <v>717</v>
      </c>
      <c r="AI4" s="403">
        <v>4</v>
      </c>
      <c r="AJ4" s="402" t="s">
        <v>718</v>
      </c>
    </row>
    <row r="5" spans="1:36">
      <c r="A5" s="416" t="s">
        <v>719</v>
      </c>
      <c r="B5" s="416"/>
      <c r="C5" s="1425"/>
      <c r="D5" s="1425"/>
      <c r="E5" s="1425"/>
      <c r="F5" s="1425"/>
      <c r="G5" s="400"/>
      <c r="H5" s="400"/>
      <c r="I5" s="401"/>
      <c r="J5" s="401"/>
      <c r="K5" s="401"/>
      <c r="L5" s="401"/>
      <c r="M5" s="401"/>
      <c r="N5" s="401"/>
      <c r="O5" s="401"/>
      <c r="P5" s="401"/>
      <c r="Q5" s="401"/>
      <c r="R5" s="401"/>
      <c r="S5" s="401"/>
      <c r="T5" s="401"/>
      <c r="U5" s="401"/>
      <c r="V5" s="401"/>
      <c r="W5" s="401"/>
      <c r="X5" s="401"/>
      <c r="Y5" s="401"/>
      <c r="Z5" s="401"/>
      <c r="AA5" s="401"/>
      <c r="AB5" s="401"/>
      <c r="AC5" s="401"/>
      <c r="AE5" s="403">
        <v>5</v>
      </c>
      <c r="AF5" s="403" t="s">
        <v>717</v>
      </c>
      <c r="AI5" s="403">
        <v>5</v>
      </c>
      <c r="AJ5" s="402" t="s">
        <v>720</v>
      </c>
    </row>
    <row r="6" spans="1:36">
      <c r="A6" s="416" t="s">
        <v>721</v>
      </c>
      <c r="B6" s="1426" t="str">
        <f>'Sch-1'!C227</f>
        <v>--</v>
      </c>
      <c r="C6" s="1426"/>
      <c r="D6" s="400"/>
      <c r="E6" s="400"/>
      <c r="F6" s="400"/>
      <c r="G6" s="400"/>
      <c r="H6" s="400"/>
      <c r="I6" s="401"/>
      <c r="J6" s="401"/>
      <c r="K6" s="401"/>
      <c r="L6" s="401"/>
      <c r="M6" s="401"/>
      <c r="N6" s="401"/>
      <c r="O6" s="401"/>
      <c r="P6" s="401"/>
      <c r="Q6" s="401"/>
      <c r="R6" s="401"/>
      <c r="S6" s="401"/>
      <c r="T6" s="401"/>
      <c r="U6" s="401"/>
      <c r="V6" s="401"/>
      <c r="W6" s="401"/>
      <c r="X6" s="401"/>
      <c r="Y6" s="401"/>
      <c r="Z6" s="401"/>
      <c r="AA6" s="401"/>
      <c r="AB6" s="401"/>
      <c r="AC6" s="401"/>
      <c r="AE6" s="403">
        <v>6</v>
      </c>
      <c r="AF6" s="403" t="s">
        <v>717</v>
      </c>
      <c r="AG6" s="408" t="e">
        <f>DAY(B6)</f>
        <v>#VALUE!</v>
      </c>
      <c r="AI6" s="403">
        <v>6</v>
      </c>
      <c r="AJ6" s="402" t="s">
        <v>722</v>
      </c>
    </row>
    <row r="7" spans="1:36">
      <c r="A7" s="416"/>
      <c r="B7" s="1109"/>
      <c r="C7" s="1109"/>
      <c r="D7" s="400"/>
      <c r="E7" s="400"/>
      <c r="F7" s="400"/>
      <c r="G7" s="400"/>
      <c r="H7" s="400"/>
      <c r="I7" s="401"/>
      <c r="J7" s="401"/>
      <c r="K7" s="401"/>
      <c r="L7" s="401"/>
      <c r="M7" s="401"/>
      <c r="N7" s="401"/>
      <c r="O7" s="401"/>
      <c r="P7" s="401"/>
      <c r="Q7" s="401"/>
      <c r="R7" s="401"/>
      <c r="S7" s="401"/>
      <c r="T7" s="401"/>
      <c r="U7" s="401"/>
      <c r="V7" s="401"/>
      <c r="W7" s="401"/>
      <c r="X7" s="401"/>
      <c r="Y7" s="401"/>
      <c r="Z7" s="401"/>
      <c r="AA7" s="401"/>
      <c r="AB7" s="401"/>
      <c r="AC7" s="401"/>
      <c r="AE7" s="403">
        <v>7</v>
      </c>
      <c r="AF7" s="403" t="s">
        <v>717</v>
      </c>
      <c r="AG7" s="408" t="e">
        <f>MONTH(B6)</f>
        <v>#VALUE!</v>
      </c>
      <c r="AI7" s="403">
        <v>7</v>
      </c>
      <c r="AJ7" s="402" t="s">
        <v>723</v>
      </c>
    </row>
    <row r="8" spans="1:36">
      <c r="A8" s="1110" t="s">
        <v>84</v>
      </c>
      <c r="B8" s="409"/>
      <c r="C8" s="400"/>
      <c r="D8" s="400"/>
      <c r="E8" s="400"/>
      <c r="F8" s="410"/>
      <c r="G8" s="400"/>
      <c r="H8" s="400"/>
      <c r="I8" s="401"/>
      <c r="J8" s="401"/>
      <c r="K8" s="401"/>
      <c r="L8" s="401"/>
      <c r="M8" s="401"/>
      <c r="N8" s="401"/>
      <c r="O8" s="401"/>
      <c r="P8" s="401"/>
      <c r="Q8" s="401"/>
      <c r="R8" s="401"/>
      <c r="S8" s="401"/>
      <c r="T8" s="401"/>
      <c r="U8" s="401"/>
      <c r="V8" s="401"/>
      <c r="W8" s="401"/>
      <c r="X8" s="401"/>
      <c r="Y8" s="401"/>
      <c r="Z8" s="401"/>
      <c r="AA8" s="401"/>
      <c r="AB8" s="401"/>
      <c r="AC8" s="401"/>
      <c r="AE8" s="403">
        <v>8</v>
      </c>
      <c r="AF8" s="403" t="s">
        <v>717</v>
      </c>
      <c r="AG8" s="408" t="e">
        <f>LOOKUP(AG7,AI1:AI12,AJ1:AJ12)</f>
        <v>#VALUE!</v>
      </c>
      <c r="AI8" s="403">
        <v>8</v>
      </c>
      <c r="AJ8" s="402" t="s">
        <v>724</v>
      </c>
    </row>
    <row r="9" spans="1:36">
      <c r="A9" s="1111" t="str">
        <f>'Sch-1'!L7</f>
        <v>Contracts Services, 2nd Floor</v>
      </c>
      <c r="B9" s="1111"/>
      <c r="C9" s="400"/>
      <c r="D9" s="400"/>
      <c r="E9" s="400"/>
      <c r="F9" s="410"/>
      <c r="G9" s="400"/>
      <c r="H9" s="400"/>
      <c r="I9" s="401"/>
      <c r="J9" s="401"/>
      <c r="K9" s="401"/>
      <c r="L9" s="401"/>
      <c r="M9" s="401"/>
      <c r="N9" s="401"/>
      <c r="O9" s="401"/>
      <c r="P9" s="401"/>
      <c r="Q9" s="401"/>
      <c r="R9" s="401"/>
      <c r="S9" s="401"/>
      <c r="T9" s="401"/>
      <c r="U9" s="401"/>
      <c r="V9" s="401"/>
      <c r="W9" s="401"/>
      <c r="X9" s="401"/>
      <c r="Y9" s="401"/>
      <c r="Z9" s="401"/>
      <c r="AA9" s="401"/>
      <c r="AB9" s="401"/>
      <c r="AC9" s="401"/>
      <c r="AE9" s="403">
        <v>9</v>
      </c>
      <c r="AF9" s="403" t="s">
        <v>717</v>
      </c>
      <c r="AG9" s="408" t="e">
        <f>YEAR(B6)</f>
        <v>#VALUE!</v>
      </c>
      <c r="AI9" s="403">
        <v>9</v>
      </c>
      <c r="AJ9" s="402" t="s">
        <v>725</v>
      </c>
    </row>
    <row r="10" spans="1:36">
      <c r="A10" s="1111" t="str">
        <f>'Sch-1'!L8</f>
        <v>POWERGRID Energy Services Ltd</v>
      </c>
      <c r="B10" s="1111"/>
      <c r="C10" s="400"/>
      <c r="D10" s="400"/>
      <c r="E10" s="400"/>
      <c r="F10" s="410"/>
      <c r="G10" s="400"/>
      <c r="H10" s="400"/>
      <c r="I10" s="401"/>
      <c r="J10" s="401"/>
      <c r="K10" s="401"/>
      <c r="L10" s="401"/>
      <c r="M10" s="401"/>
      <c r="N10" s="401"/>
      <c r="O10" s="401"/>
      <c r="P10" s="401"/>
      <c r="Q10" s="401"/>
      <c r="R10" s="401"/>
      <c r="S10" s="401"/>
      <c r="T10" s="401"/>
      <c r="U10" s="401"/>
      <c r="V10" s="401"/>
      <c r="W10" s="401"/>
      <c r="X10" s="401"/>
      <c r="Y10" s="401"/>
      <c r="Z10" s="401"/>
      <c r="AA10" s="401"/>
      <c r="AB10" s="401"/>
      <c r="AC10" s="401"/>
      <c r="AE10" s="403">
        <v>10</v>
      </c>
      <c r="AF10" s="403" t="s">
        <v>717</v>
      </c>
      <c r="AI10" s="403">
        <v>10</v>
      </c>
      <c r="AJ10" s="402" t="s">
        <v>726</v>
      </c>
    </row>
    <row r="11" spans="1:36">
      <c r="A11" s="1111" t="str">
        <f>'Sch-1'!L9</f>
        <v>Plot no. 42, Sector-44</v>
      </c>
      <c r="B11" s="1111"/>
      <c r="C11" s="400"/>
      <c r="D11" s="400"/>
      <c r="E11" s="400"/>
      <c r="F11" s="410"/>
      <c r="G11" s="400"/>
      <c r="H11" s="400"/>
      <c r="I11" s="401"/>
      <c r="J11" s="401"/>
      <c r="K11" s="401"/>
      <c r="L11" s="401"/>
      <c r="M11" s="401"/>
      <c r="N11" s="401"/>
      <c r="O11" s="401"/>
      <c r="P11" s="401"/>
      <c r="Q11" s="401"/>
      <c r="R11" s="401"/>
      <c r="S11" s="401"/>
      <c r="T11" s="401"/>
      <c r="U11" s="401"/>
      <c r="V11" s="401"/>
      <c r="W11" s="401"/>
      <c r="X11" s="401"/>
      <c r="Y11" s="401"/>
      <c r="Z11" s="401"/>
      <c r="AA11" s="401"/>
      <c r="AB11" s="401"/>
      <c r="AC11" s="401"/>
      <c r="AE11" s="403">
        <v>11</v>
      </c>
      <c r="AF11" s="403" t="s">
        <v>717</v>
      </c>
      <c r="AI11" s="403">
        <v>11</v>
      </c>
      <c r="AJ11" s="402" t="s">
        <v>727</v>
      </c>
    </row>
    <row r="12" spans="1:36">
      <c r="A12" s="1111" t="str">
        <f>'Sch-1'!L10</f>
        <v>Gurugram (Haryana) -122003</v>
      </c>
      <c r="B12" s="1111"/>
      <c r="C12" s="400"/>
      <c r="D12" s="400"/>
      <c r="E12" s="400"/>
      <c r="F12" s="410"/>
      <c r="G12" s="400"/>
      <c r="H12" s="400"/>
      <c r="I12" s="401"/>
      <c r="J12" s="401"/>
      <c r="K12" s="401"/>
      <c r="L12" s="401"/>
      <c r="M12" s="401"/>
      <c r="N12" s="401"/>
      <c r="O12" s="401"/>
      <c r="P12" s="401"/>
      <c r="Q12" s="401"/>
      <c r="R12" s="401"/>
      <c r="S12" s="401"/>
      <c r="T12" s="401"/>
      <c r="U12" s="401"/>
      <c r="V12" s="401"/>
      <c r="W12" s="401"/>
      <c r="X12" s="401"/>
      <c r="Y12" s="401"/>
      <c r="Z12" s="401"/>
      <c r="AA12" s="401"/>
      <c r="AB12" s="401"/>
      <c r="AC12" s="401"/>
      <c r="AE12" s="403">
        <v>12</v>
      </c>
      <c r="AF12" s="403" t="s">
        <v>717</v>
      </c>
      <c r="AI12" s="403">
        <v>12</v>
      </c>
      <c r="AJ12" s="402" t="s">
        <v>728</v>
      </c>
    </row>
    <row r="13" spans="1:36">
      <c r="A13" s="1111">
        <f>'Sch-1'!L11</f>
        <v>0</v>
      </c>
      <c r="B13" s="1111"/>
      <c r="C13" s="400"/>
      <c r="D13" s="400"/>
      <c r="E13" s="400"/>
      <c r="F13" s="410"/>
      <c r="G13" s="400"/>
      <c r="H13" s="400"/>
      <c r="I13" s="401"/>
      <c r="J13" s="401"/>
      <c r="K13" s="401"/>
      <c r="L13" s="401"/>
      <c r="M13" s="401"/>
      <c r="N13" s="401"/>
      <c r="O13" s="401"/>
      <c r="P13" s="401"/>
      <c r="Q13" s="401"/>
      <c r="R13" s="401"/>
      <c r="S13" s="401"/>
      <c r="T13" s="401"/>
      <c r="U13" s="401"/>
      <c r="V13" s="401"/>
      <c r="W13" s="401"/>
      <c r="X13" s="401"/>
      <c r="Y13" s="401"/>
      <c r="Z13" s="401"/>
      <c r="AA13" s="401"/>
      <c r="AB13" s="401"/>
      <c r="AC13" s="401"/>
      <c r="AE13" s="403">
        <v>13</v>
      </c>
      <c r="AF13" s="403" t="s">
        <v>717</v>
      </c>
    </row>
    <row r="14" spans="1:36" ht="22.5" customHeight="1">
      <c r="A14" s="416"/>
      <c r="B14" s="416"/>
      <c r="C14" s="400"/>
      <c r="D14" s="400"/>
      <c r="E14" s="400"/>
      <c r="F14" s="410"/>
      <c r="G14" s="400"/>
      <c r="H14" s="400"/>
      <c r="I14" s="401"/>
      <c r="J14" s="401"/>
      <c r="K14" s="401"/>
      <c r="L14" s="401"/>
      <c r="M14" s="401"/>
      <c r="N14" s="401"/>
      <c r="O14" s="401"/>
      <c r="P14" s="401"/>
      <c r="Q14" s="401"/>
      <c r="R14" s="401"/>
      <c r="S14" s="401"/>
      <c r="T14" s="401"/>
      <c r="U14" s="401"/>
      <c r="V14" s="401"/>
      <c r="W14" s="401"/>
      <c r="X14" s="401"/>
      <c r="Y14" s="401"/>
      <c r="Z14" s="401"/>
      <c r="AA14" s="401"/>
      <c r="AB14" s="401"/>
      <c r="AC14" s="401"/>
      <c r="AE14" s="403">
        <v>14</v>
      </c>
      <c r="AF14" s="403" t="s">
        <v>717</v>
      </c>
    </row>
    <row r="15" spans="1:36" ht="78.75" customHeight="1">
      <c r="A15" s="1112" t="s">
        <v>729</v>
      </c>
      <c r="B15" s="1422" t="str">
        <f>Cover!B2</f>
        <v>Bulk Contract for Supply &amp; Installation of Rooftop Solar projects on POWERGRID Buildings in Western Region (WR) under PM Surya Ghar (PMSGY) Scheme</v>
      </c>
      <c r="C15" s="1422"/>
      <c r="D15" s="1422"/>
      <c r="E15" s="1422"/>
      <c r="F15" s="1422"/>
      <c r="G15" s="400"/>
      <c r="H15" s="400"/>
      <c r="I15" s="401"/>
      <c r="J15" s="401"/>
      <c r="K15" s="401"/>
      <c r="L15" s="401"/>
      <c r="M15" s="401"/>
      <c r="N15" s="401"/>
      <c r="O15" s="401"/>
      <c r="P15" s="401"/>
      <c r="Q15" s="401"/>
      <c r="R15" s="401"/>
      <c r="S15" s="401"/>
      <c r="T15" s="401"/>
      <c r="U15" s="401"/>
      <c r="V15" s="401"/>
      <c r="W15" s="401"/>
      <c r="X15" s="401"/>
      <c r="Y15" s="401"/>
      <c r="Z15" s="401"/>
      <c r="AA15" s="401"/>
      <c r="AB15" s="401"/>
      <c r="AC15" s="401"/>
      <c r="AE15" s="403">
        <v>15</v>
      </c>
      <c r="AF15" s="403" t="s">
        <v>717</v>
      </c>
    </row>
    <row r="16" spans="1:36" ht="27.75" customHeight="1">
      <c r="A16" s="400" t="s">
        <v>730</v>
      </c>
      <c r="B16" s="400"/>
      <c r="C16" s="410"/>
      <c r="D16" s="410"/>
      <c r="E16" s="410"/>
      <c r="F16" s="410"/>
      <c r="G16" s="400"/>
      <c r="H16" s="400"/>
      <c r="I16" s="401"/>
      <c r="J16" s="401"/>
      <c r="K16" s="401"/>
      <c r="L16" s="401"/>
      <c r="M16" s="401"/>
      <c r="N16" s="401"/>
      <c r="O16" s="401"/>
      <c r="P16" s="401"/>
      <c r="Q16" s="401"/>
      <c r="R16" s="401"/>
      <c r="S16" s="401"/>
      <c r="T16" s="401"/>
      <c r="U16" s="401"/>
      <c r="V16" s="401"/>
      <c r="W16" s="401"/>
      <c r="X16" s="401"/>
      <c r="Y16" s="401"/>
      <c r="Z16" s="401"/>
      <c r="AA16" s="401"/>
      <c r="AB16" s="401"/>
      <c r="AC16" s="401"/>
      <c r="AE16" s="403">
        <v>16</v>
      </c>
      <c r="AF16" s="403" t="s">
        <v>717</v>
      </c>
    </row>
    <row r="17" spans="1:41" ht="129" customHeight="1">
      <c r="A17" s="1113">
        <v>1</v>
      </c>
      <c r="B17" s="1410"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10"/>
      <c r="D17" s="1410"/>
      <c r="E17" s="1410"/>
      <c r="F17" s="1410"/>
      <c r="G17" s="400"/>
      <c r="H17" s="400"/>
      <c r="I17" s="401"/>
      <c r="J17" s="401"/>
      <c r="K17" s="401"/>
      <c r="L17" s="401"/>
      <c r="M17" s="401"/>
      <c r="N17" s="401"/>
      <c r="O17" s="401"/>
      <c r="P17" s="401"/>
      <c r="Q17" s="401"/>
      <c r="R17" s="401"/>
      <c r="S17" s="401"/>
      <c r="T17" s="401"/>
      <c r="U17" s="401"/>
      <c r="V17" s="401"/>
      <c r="W17" s="401"/>
      <c r="X17" s="401"/>
      <c r="Y17" s="401"/>
      <c r="Z17" s="1114" t="s">
        <v>731</v>
      </c>
      <c r="AA17" s="722" t="s">
        <v>732</v>
      </c>
      <c r="AB17" s="411">
        <f>'Sch-6 After Discount'!D28</f>
        <v>0</v>
      </c>
      <c r="AC17" s="412" t="str">
        <f>" (" &amp; 'N to W'!A4 &amp; ")"</f>
        <v xml:space="preserve"> (Rs. Zero Only )</v>
      </c>
      <c r="AE17" s="403">
        <v>17</v>
      </c>
      <c r="AF17" s="403" t="s">
        <v>717</v>
      </c>
    </row>
    <row r="18" spans="1:41" ht="39" customHeight="1">
      <c r="A18" s="400"/>
      <c r="B18" s="1427" t="s">
        <v>733</v>
      </c>
      <c r="C18" s="1427"/>
      <c r="D18" s="1427"/>
      <c r="E18" s="1427"/>
      <c r="F18" s="1427"/>
      <c r="G18" s="400"/>
      <c r="H18" s="400"/>
      <c r="I18" s="401"/>
      <c r="J18" s="401"/>
      <c r="K18" s="401"/>
      <c r="L18" s="401"/>
      <c r="M18" s="401"/>
      <c r="N18" s="401"/>
      <c r="O18" s="401"/>
      <c r="P18" s="401"/>
      <c r="Q18" s="401"/>
      <c r="R18" s="401"/>
      <c r="S18" s="401"/>
      <c r="T18" s="401"/>
      <c r="U18" s="401"/>
      <c r="V18" s="401"/>
      <c r="W18" s="401"/>
      <c r="X18" s="401"/>
      <c r="Y18" s="401"/>
      <c r="Z18" s="401"/>
      <c r="AA18" s="401"/>
      <c r="AB18" s="401"/>
      <c r="AC18" s="401"/>
      <c r="AE18" s="403">
        <v>18</v>
      </c>
      <c r="AF18" s="403" t="s">
        <v>717</v>
      </c>
    </row>
    <row r="19" spans="1:41" s="405" customFormat="1" ht="27.75" customHeight="1">
      <c r="A19" s="1115">
        <v>2</v>
      </c>
      <c r="B19" s="1423" t="s">
        <v>734</v>
      </c>
      <c r="C19" s="1423"/>
      <c r="D19" s="1423"/>
      <c r="E19" s="1423"/>
      <c r="F19" s="1423"/>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13"/>
      <c r="AE19" s="403">
        <v>19</v>
      </c>
      <c r="AF19" s="403" t="s">
        <v>717</v>
      </c>
      <c r="AG19" s="413"/>
      <c r="AH19" s="413"/>
      <c r="AI19" s="413"/>
      <c r="AJ19" s="413"/>
      <c r="AK19" s="413"/>
      <c r="AL19" s="413"/>
      <c r="AM19" s="413"/>
      <c r="AN19" s="413"/>
      <c r="AO19" s="413"/>
    </row>
    <row r="20" spans="1:41" ht="39.75" customHeight="1">
      <c r="A20" s="1113">
        <v>2.1</v>
      </c>
      <c r="B20" s="1410" t="s">
        <v>735</v>
      </c>
      <c r="C20" s="1410"/>
      <c r="D20" s="1410"/>
      <c r="E20" s="1410"/>
      <c r="F20" s="1410"/>
      <c r="G20" s="400"/>
      <c r="H20" s="400"/>
      <c r="I20" s="401"/>
      <c r="J20" s="401"/>
      <c r="K20" s="401"/>
      <c r="L20" s="401"/>
      <c r="M20" s="401"/>
      <c r="N20" s="401"/>
      <c r="O20" s="401"/>
      <c r="P20" s="401"/>
      <c r="Q20" s="401"/>
      <c r="R20" s="401"/>
      <c r="S20" s="401"/>
      <c r="T20" s="401"/>
      <c r="U20" s="401"/>
      <c r="V20" s="401"/>
      <c r="W20" s="401"/>
      <c r="X20" s="401"/>
      <c r="Y20" s="401"/>
      <c r="Z20" s="401"/>
      <c r="AA20" s="401"/>
      <c r="AB20" s="401"/>
      <c r="AC20" s="401"/>
      <c r="AE20" s="403">
        <v>20</v>
      </c>
      <c r="AF20" s="403" t="s">
        <v>717</v>
      </c>
    </row>
    <row r="21" spans="1:41" ht="36.75" customHeight="1">
      <c r="A21" s="400"/>
      <c r="B21" s="1407" t="s">
        <v>736</v>
      </c>
      <c r="C21" s="1407"/>
      <c r="D21" s="1410" t="s">
        <v>737</v>
      </c>
      <c r="E21" s="1410"/>
      <c r="F21" s="1410"/>
      <c r="G21" s="400"/>
      <c r="H21" s="400"/>
      <c r="I21" s="401"/>
      <c r="J21" s="401"/>
      <c r="K21" s="401"/>
      <c r="L21" s="401"/>
      <c r="M21" s="401"/>
      <c r="N21" s="401"/>
      <c r="O21" s="401"/>
      <c r="P21" s="401"/>
      <c r="Q21" s="401"/>
      <c r="R21" s="401"/>
      <c r="S21" s="401"/>
      <c r="T21" s="401"/>
      <c r="U21" s="401"/>
      <c r="V21" s="401"/>
      <c r="W21" s="401"/>
      <c r="X21" s="401"/>
      <c r="Y21" s="401"/>
      <c r="Z21" s="401"/>
      <c r="AA21" s="401"/>
      <c r="AB21" s="401"/>
      <c r="AC21" s="401"/>
      <c r="AE21" s="403">
        <v>21</v>
      </c>
      <c r="AF21" s="403" t="s">
        <v>710</v>
      </c>
    </row>
    <row r="22" spans="1:41" ht="33" customHeight="1">
      <c r="A22" s="400"/>
      <c r="B22" s="1407" t="s">
        <v>738</v>
      </c>
      <c r="C22" s="1407"/>
      <c r="D22" s="723" t="s">
        <v>739</v>
      </c>
      <c r="E22" s="1117"/>
      <c r="F22" s="1117"/>
      <c r="G22" s="400"/>
      <c r="H22" s="400"/>
      <c r="I22" s="401"/>
      <c r="J22" s="401"/>
      <c r="K22" s="401"/>
      <c r="L22" s="401"/>
      <c r="M22" s="401"/>
      <c r="N22" s="401"/>
      <c r="O22" s="401"/>
      <c r="P22" s="401"/>
      <c r="Q22" s="401"/>
      <c r="R22" s="401"/>
      <c r="S22" s="401"/>
      <c r="T22" s="401"/>
      <c r="U22" s="401"/>
      <c r="V22" s="401"/>
      <c r="W22" s="401"/>
      <c r="X22" s="401"/>
      <c r="Y22" s="401"/>
      <c r="Z22" s="401"/>
      <c r="AA22" s="401"/>
      <c r="AB22" s="401"/>
      <c r="AC22" s="401"/>
      <c r="AE22" s="403">
        <v>22</v>
      </c>
      <c r="AF22" s="403" t="s">
        <v>717</v>
      </c>
    </row>
    <row r="23" spans="1:41" ht="28.15" customHeight="1">
      <c r="A23" s="400"/>
      <c r="B23" s="1407" t="s">
        <v>740</v>
      </c>
      <c r="C23" s="1407"/>
      <c r="D23" s="1117" t="s">
        <v>741</v>
      </c>
      <c r="E23" s="1117"/>
      <c r="F23" s="1117"/>
      <c r="G23" s="400"/>
      <c r="H23" s="413"/>
      <c r="I23" s="401"/>
      <c r="J23" s="401"/>
      <c r="K23" s="401"/>
      <c r="L23" s="401"/>
      <c r="M23" s="401"/>
      <c r="N23" s="401"/>
      <c r="O23" s="401"/>
      <c r="P23" s="401"/>
      <c r="Q23" s="401"/>
      <c r="R23" s="401"/>
      <c r="S23" s="401"/>
      <c r="T23" s="401"/>
      <c r="U23" s="401"/>
      <c r="V23" s="401"/>
      <c r="W23" s="401"/>
      <c r="X23" s="401"/>
      <c r="Y23" s="401"/>
      <c r="Z23" s="401"/>
      <c r="AA23" s="401"/>
      <c r="AB23" s="401"/>
      <c r="AC23" s="401"/>
      <c r="AE23" s="403">
        <v>23</v>
      </c>
      <c r="AF23" s="403" t="s">
        <v>717</v>
      </c>
    </row>
    <row r="24" spans="1:41" ht="28.15" customHeight="1">
      <c r="A24" s="400"/>
      <c r="B24" s="1408" t="s">
        <v>742</v>
      </c>
      <c r="C24" s="1407"/>
      <c r="D24" s="1117" t="s">
        <v>743</v>
      </c>
      <c r="E24" s="1117"/>
      <c r="F24" s="1117"/>
      <c r="G24" s="400"/>
      <c r="H24" s="400"/>
      <c r="I24" s="401"/>
      <c r="J24" s="401"/>
      <c r="K24" s="401"/>
      <c r="L24" s="401"/>
      <c r="M24" s="401"/>
      <c r="N24" s="401"/>
      <c r="O24" s="401"/>
      <c r="P24" s="401"/>
      <c r="Q24" s="401"/>
      <c r="R24" s="401"/>
      <c r="S24" s="401"/>
      <c r="T24" s="401"/>
      <c r="U24" s="401"/>
      <c r="V24" s="401"/>
      <c r="W24" s="401"/>
      <c r="X24" s="401"/>
      <c r="Y24" s="401"/>
      <c r="Z24" s="401"/>
      <c r="AA24" s="401"/>
      <c r="AB24" s="401"/>
      <c r="AC24" s="401"/>
      <c r="AE24" s="403">
        <v>24</v>
      </c>
      <c r="AF24" s="403" t="s">
        <v>717</v>
      </c>
    </row>
    <row r="25" spans="1:41" ht="28.15" hidden="1" customHeight="1">
      <c r="A25" s="400"/>
      <c r="B25" s="1408" t="s">
        <v>744</v>
      </c>
      <c r="C25" s="1407"/>
      <c r="D25" s="723" t="s">
        <v>745</v>
      </c>
      <c r="E25" s="1117"/>
      <c r="F25" s="1117"/>
      <c r="G25" s="400"/>
      <c r="H25" s="400"/>
      <c r="I25" s="401"/>
      <c r="J25" s="401"/>
      <c r="K25" s="401"/>
      <c r="L25" s="401"/>
      <c r="M25" s="401"/>
      <c r="N25" s="401"/>
      <c r="O25" s="401"/>
      <c r="P25" s="401"/>
      <c r="Q25" s="401"/>
      <c r="R25" s="401"/>
      <c r="S25" s="401"/>
      <c r="T25" s="401"/>
      <c r="U25" s="401"/>
      <c r="V25" s="401"/>
      <c r="W25" s="401"/>
      <c r="X25" s="401"/>
      <c r="Y25" s="401"/>
      <c r="Z25" s="401"/>
      <c r="AA25" s="401"/>
      <c r="AB25" s="401"/>
      <c r="AC25" s="401"/>
    </row>
    <row r="26" spans="1:41" ht="28.15" customHeight="1">
      <c r="A26" s="400"/>
      <c r="B26" s="1407" t="s">
        <v>746</v>
      </c>
      <c r="C26" s="1407"/>
      <c r="D26" s="1117" t="s">
        <v>747</v>
      </c>
      <c r="E26" s="1117"/>
      <c r="F26" s="1117"/>
      <c r="G26" s="400"/>
      <c r="H26" s="400"/>
      <c r="I26" s="401"/>
      <c r="J26" s="401"/>
      <c r="K26" s="401"/>
      <c r="L26" s="401"/>
      <c r="M26" s="401"/>
      <c r="N26" s="401"/>
      <c r="O26" s="401"/>
      <c r="P26" s="401"/>
      <c r="Q26" s="401"/>
      <c r="R26" s="401"/>
      <c r="S26" s="401"/>
      <c r="T26" s="401"/>
      <c r="U26" s="401"/>
      <c r="V26" s="401"/>
      <c r="W26" s="401"/>
      <c r="X26" s="401"/>
      <c r="Y26" s="401"/>
      <c r="Z26" s="401"/>
      <c r="AA26" s="401"/>
      <c r="AB26" s="401"/>
      <c r="AC26" s="401"/>
      <c r="AE26" s="403">
        <v>25</v>
      </c>
      <c r="AF26" s="403" t="s">
        <v>717</v>
      </c>
    </row>
    <row r="27" spans="1:41" ht="28.15" customHeight="1">
      <c r="A27" s="400"/>
      <c r="B27" s="1407" t="s">
        <v>748</v>
      </c>
      <c r="C27" s="1407"/>
      <c r="D27" s="1117" t="s">
        <v>749</v>
      </c>
      <c r="E27" s="1117"/>
      <c r="F27" s="1117"/>
      <c r="G27" s="400"/>
      <c r="H27" s="400"/>
      <c r="I27" s="401"/>
      <c r="J27" s="401"/>
      <c r="K27" s="401"/>
      <c r="L27" s="401"/>
      <c r="M27" s="401"/>
      <c r="N27" s="401"/>
      <c r="O27" s="401"/>
      <c r="P27" s="401"/>
      <c r="Q27" s="401"/>
      <c r="R27" s="401"/>
      <c r="S27" s="401"/>
      <c r="T27" s="401"/>
      <c r="U27" s="401"/>
      <c r="V27" s="401"/>
      <c r="W27" s="401"/>
      <c r="X27" s="401"/>
      <c r="Y27" s="401"/>
      <c r="Z27" s="401"/>
      <c r="AA27" s="401"/>
      <c r="AB27" s="401"/>
      <c r="AC27" s="401"/>
      <c r="AE27" s="403">
        <v>26</v>
      </c>
      <c r="AF27" s="403" t="s">
        <v>717</v>
      </c>
    </row>
    <row r="28" spans="1:41" ht="28.15" customHeight="1">
      <c r="A28" s="400"/>
      <c r="B28" s="1407" t="s">
        <v>626</v>
      </c>
      <c r="C28" s="1407"/>
      <c r="D28" s="1117" t="s">
        <v>750</v>
      </c>
      <c r="E28" s="1117"/>
      <c r="F28" s="1117"/>
      <c r="G28" s="400"/>
      <c r="H28" s="400"/>
      <c r="I28" s="401"/>
      <c r="J28" s="401"/>
      <c r="K28" s="401"/>
      <c r="L28" s="401"/>
      <c r="M28" s="401"/>
      <c r="N28" s="401"/>
      <c r="O28" s="401"/>
      <c r="P28" s="401"/>
      <c r="Q28" s="401"/>
      <c r="R28" s="401"/>
      <c r="S28" s="401"/>
      <c r="T28" s="401"/>
      <c r="U28" s="401"/>
      <c r="V28" s="401"/>
      <c r="W28" s="401"/>
      <c r="X28" s="401"/>
      <c r="Y28" s="401"/>
      <c r="Z28" s="401"/>
      <c r="AA28" s="401"/>
      <c r="AB28" s="401"/>
      <c r="AC28" s="401"/>
      <c r="AE28" s="403">
        <v>27</v>
      </c>
      <c r="AF28" s="403" t="s">
        <v>717</v>
      </c>
    </row>
    <row r="29" spans="1:41" ht="92.25" customHeight="1">
      <c r="A29" s="1116">
        <v>2.2000000000000002</v>
      </c>
      <c r="B29" s="1410" t="s">
        <v>751</v>
      </c>
      <c r="C29" s="1410"/>
      <c r="D29" s="1410"/>
      <c r="E29" s="1410"/>
      <c r="F29" s="1410"/>
      <c r="G29" s="400"/>
      <c r="H29" s="400"/>
      <c r="I29" s="401"/>
      <c r="J29" s="401"/>
      <c r="K29" s="401"/>
      <c r="L29" s="401"/>
      <c r="M29" s="401"/>
      <c r="N29" s="401"/>
      <c r="O29" s="401"/>
      <c r="P29" s="401"/>
      <c r="Q29" s="401"/>
      <c r="R29" s="401"/>
      <c r="S29" s="401"/>
      <c r="T29" s="401"/>
      <c r="U29" s="401"/>
      <c r="V29" s="401"/>
      <c r="W29" s="401"/>
      <c r="X29" s="401"/>
      <c r="Y29" s="401"/>
      <c r="Z29" s="401"/>
      <c r="AA29" s="401"/>
      <c r="AB29" s="401"/>
      <c r="AC29" s="401"/>
      <c r="AE29" s="403">
        <v>28</v>
      </c>
      <c r="AF29" s="403" t="s">
        <v>717</v>
      </c>
    </row>
    <row r="30" spans="1:41" ht="63.75" customHeight="1">
      <c r="A30" s="1116">
        <v>2.2999999999999998</v>
      </c>
      <c r="B30" s="1410" t="s">
        <v>752</v>
      </c>
      <c r="C30" s="1410"/>
      <c r="D30" s="1410"/>
      <c r="E30" s="1410"/>
      <c r="F30" s="1410"/>
      <c r="G30" s="400"/>
      <c r="H30" s="400"/>
      <c r="I30" s="401"/>
      <c r="J30" s="401"/>
      <c r="K30" s="401"/>
      <c r="L30" s="401"/>
      <c r="M30" s="401"/>
      <c r="N30" s="401"/>
      <c r="O30" s="401"/>
      <c r="P30" s="401"/>
      <c r="Q30" s="401"/>
      <c r="R30" s="401"/>
      <c r="S30" s="401"/>
      <c r="T30" s="401"/>
      <c r="U30" s="401"/>
      <c r="V30" s="401"/>
      <c r="W30" s="401"/>
      <c r="X30" s="401"/>
      <c r="Y30" s="401"/>
      <c r="Z30" s="401"/>
      <c r="AA30" s="401"/>
      <c r="AB30" s="401"/>
      <c r="AC30" s="401"/>
      <c r="AE30" s="403">
        <v>29</v>
      </c>
      <c r="AF30" s="403" t="s">
        <v>717</v>
      </c>
    </row>
    <row r="31" spans="1:41" ht="146.25" customHeight="1">
      <c r="A31" s="1116">
        <v>2.4</v>
      </c>
      <c r="B31" s="1410" t="s">
        <v>753</v>
      </c>
      <c r="C31" s="1410"/>
      <c r="D31" s="1410"/>
      <c r="E31" s="1410"/>
      <c r="F31" s="1410"/>
      <c r="G31" s="400"/>
      <c r="H31" s="400"/>
      <c r="I31" s="401"/>
      <c r="J31" s="401"/>
      <c r="K31" s="401"/>
      <c r="L31" s="401"/>
      <c r="M31" s="401"/>
      <c r="N31" s="401"/>
      <c r="O31" s="401"/>
      <c r="P31" s="401"/>
      <c r="Q31" s="401"/>
      <c r="R31" s="401"/>
      <c r="S31" s="401"/>
      <c r="T31" s="401"/>
      <c r="U31" s="401"/>
      <c r="V31" s="401"/>
      <c r="W31" s="401"/>
      <c r="X31" s="401"/>
      <c r="Y31" s="401"/>
      <c r="Z31" s="401"/>
      <c r="AA31" s="401"/>
      <c r="AB31" s="401"/>
      <c r="AC31" s="401"/>
      <c r="AE31" s="403">
        <v>30</v>
      </c>
      <c r="AF31" s="403" t="s">
        <v>717</v>
      </c>
    </row>
    <row r="32" spans="1:41" ht="93" customHeight="1">
      <c r="A32" s="1116">
        <v>2.5</v>
      </c>
      <c r="B32" s="1410" t="s">
        <v>754</v>
      </c>
      <c r="C32" s="1410"/>
      <c r="D32" s="1410"/>
      <c r="E32" s="1410"/>
      <c r="F32" s="1410"/>
      <c r="G32" s="400"/>
      <c r="H32" s="400"/>
      <c r="I32" s="401"/>
      <c r="J32" s="401"/>
      <c r="K32" s="401"/>
      <c r="L32" s="401"/>
      <c r="M32" s="401"/>
      <c r="N32" s="401"/>
      <c r="O32" s="401"/>
      <c r="P32" s="401"/>
      <c r="Q32" s="401"/>
      <c r="R32" s="401"/>
      <c r="S32" s="401"/>
      <c r="T32" s="401"/>
      <c r="U32" s="401"/>
      <c r="V32" s="401"/>
      <c r="W32" s="401"/>
      <c r="X32" s="401"/>
      <c r="Y32" s="401"/>
      <c r="Z32" s="401"/>
      <c r="AA32" s="401"/>
      <c r="AB32" s="401"/>
      <c r="AC32" s="401"/>
      <c r="AE32" s="403">
        <v>31</v>
      </c>
      <c r="AF32" s="403" t="s">
        <v>710</v>
      </c>
    </row>
    <row r="33" spans="1:29" ht="98.25" customHeight="1">
      <c r="A33" s="1113">
        <v>3</v>
      </c>
      <c r="B33" s="1410" t="s">
        <v>755</v>
      </c>
      <c r="C33" s="1410"/>
      <c r="D33" s="1410"/>
      <c r="E33" s="1410"/>
      <c r="F33" s="1410"/>
      <c r="G33" s="400"/>
      <c r="H33" s="400"/>
      <c r="I33" s="401"/>
      <c r="J33" s="401"/>
      <c r="K33" s="401"/>
      <c r="L33" s="401"/>
      <c r="M33" s="401"/>
      <c r="N33" s="401"/>
      <c r="O33" s="401"/>
      <c r="P33" s="401"/>
      <c r="Q33" s="401"/>
      <c r="R33" s="401"/>
      <c r="S33" s="401"/>
      <c r="T33" s="401"/>
      <c r="U33" s="401"/>
      <c r="V33" s="401"/>
      <c r="W33" s="401"/>
      <c r="X33" s="401"/>
      <c r="Y33" s="401"/>
      <c r="Z33" s="401"/>
      <c r="AA33" s="401"/>
      <c r="AB33" s="401"/>
      <c r="AC33" s="401"/>
    </row>
    <row r="34" spans="1:29" ht="98.25" customHeight="1">
      <c r="A34" s="1113">
        <v>3.1</v>
      </c>
      <c r="B34" s="1411" t="s">
        <v>756</v>
      </c>
      <c r="C34" s="1411"/>
      <c r="D34" s="1411"/>
      <c r="E34" s="1411"/>
      <c r="F34" s="1411"/>
      <c r="G34" s="400"/>
      <c r="H34" s="400"/>
      <c r="I34" s="401"/>
      <c r="J34" s="401"/>
      <c r="K34" s="401"/>
      <c r="L34" s="401"/>
      <c r="M34" s="401"/>
      <c r="N34" s="401"/>
      <c r="O34" s="401"/>
      <c r="P34" s="401"/>
      <c r="Q34" s="401"/>
      <c r="R34" s="401"/>
      <c r="S34" s="401"/>
      <c r="T34" s="401"/>
      <c r="U34" s="401"/>
      <c r="V34" s="401"/>
      <c r="W34" s="401"/>
      <c r="X34" s="401"/>
      <c r="Y34" s="401"/>
      <c r="Z34" s="401"/>
      <c r="AA34" s="401"/>
      <c r="AB34" s="401"/>
      <c r="AC34" s="401"/>
    </row>
    <row r="35" spans="1:29" ht="117.6" customHeight="1">
      <c r="A35" s="1116">
        <v>3.2</v>
      </c>
      <c r="B35" s="1409" t="s">
        <v>757</v>
      </c>
      <c r="C35" s="1410"/>
      <c r="D35" s="1410"/>
      <c r="E35" s="1410"/>
      <c r="F35" s="1410"/>
      <c r="G35" s="400"/>
      <c r="H35" s="400"/>
      <c r="I35" s="401"/>
      <c r="J35" s="401"/>
      <c r="K35" s="401"/>
      <c r="L35" s="401"/>
      <c r="M35" s="401"/>
      <c r="N35" s="401"/>
      <c r="O35" s="401"/>
      <c r="P35" s="401"/>
      <c r="Q35" s="401"/>
      <c r="R35" s="401"/>
      <c r="S35" s="401"/>
      <c r="T35" s="401"/>
      <c r="U35" s="401"/>
      <c r="V35" s="401"/>
      <c r="W35" s="401"/>
      <c r="X35" s="401"/>
      <c r="Y35" s="401"/>
      <c r="Z35" s="401"/>
      <c r="AA35" s="401"/>
      <c r="AB35" s="401"/>
      <c r="AC35" s="401"/>
    </row>
    <row r="36" spans="1:29" ht="15.75" customHeight="1">
      <c r="A36" s="1116"/>
      <c r="B36" s="1410"/>
      <c r="C36" s="1410"/>
      <c r="D36" s="1410"/>
      <c r="E36" s="1410"/>
      <c r="F36" s="1410"/>
      <c r="G36" s="400"/>
      <c r="H36" s="400"/>
      <c r="I36" s="401"/>
      <c r="J36" s="401"/>
      <c r="K36" s="401"/>
      <c r="L36" s="401"/>
      <c r="M36" s="401"/>
      <c r="N36" s="401"/>
      <c r="O36" s="401"/>
      <c r="P36" s="401"/>
      <c r="Q36" s="401"/>
      <c r="R36" s="401"/>
      <c r="S36" s="401"/>
      <c r="T36" s="401"/>
      <c r="U36" s="401"/>
      <c r="V36" s="401"/>
      <c r="W36" s="401"/>
      <c r="X36" s="401"/>
      <c r="Y36" s="401"/>
      <c r="Z36" s="401"/>
      <c r="AA36" s="401"/>
      <c r="AB36" s="401"/>
      <c r="AC36" s="401"/>
    </row>
    <row r="37" spans="1:29" ht="58.5" customHeight="1">
      <c r="A37" s="1116">
        <v>3.3</v>
      </c>
      <c r="B37" s="1409" t="s">
        <v>758</v>
      </c>
      <c r="C37" s="1410"/>
      <c r="D37" s="1410"/>
      <c r="E37" s="1410"/>
      <c r="F37" s="1410"/>
      <c r="G37" s="400"/>
      <c r="H37" s="400"/>
      <c r="I37" s="401"/>
      <c r="J37" s="401"/>
      <c r="K37" s="401"/>
      <c r="L37" s="401"/>
      <c r="M37" s="401"/>
      <c r="N37" s="401"/>
      <c r="O37" s="401"/>
      <c r="P37" s="401"/>
      <c r="Q37" s="401"/>
      <c r="R37" s="401"/>
      <c r="S37" s="401"/>
      <c r="T37" s="401"/>
      <c r="U37" s="401"/>
      <c r="V37" s="401"/>
      <c r="W37" s="401"/>
      <c r="X37" s="401"/>
      <c r="Y37" s="401"/>
      <c r="Z37" s="401"/>
      <c r="AA37" s="401"/>
      <c r="AB37" s="401"/>
      <c r="AC37" s="401"/>
    </row>
    <row r="38" spans="1:29" ht="12.75" customHeight="1">
      <c r="A38" s="1116"/>
      <c r="B38" s="1410"/>
      <c r="C38" s="1410"/>
      <c r="D38" s="1410"/>
      <c r="E38" s="1410"/>
      <c r="F38" s="1410"/>
      <c r="G38" s="400"/>
      <c r="H38" s="400"/>
      <c r="I38" s="401"/>
      <c r="J38" s="401"/>
      <c r="K38" s="401"/>
      <c r="L38" s="401"/>
      <c r="M38" s="401"/>
      <c r="N38" s="401"/>
      <c r="O38" s="401"/>
      <c r="P38" s="401"/>
      <c r="Q38" s="401"/>
      <c r="R38" s="401"/>
      <c r="S38" s="401"/>
      <c r="T38" s="401"/>
      <c r="U38" s="401"/>
      <c r="V38" s="401"/>
      <c r="W38" s="401"/>
      <c r="X38" s="401"/>
      <c r="Y38" s="401"/>
      <c r="Z38" s="401"/>
      <c r="AA38" s="401"/>
      <c r="AB38" s="401"/>
      <c r="AC38" s="401"/>
    </row>
    <row r="39" spans="1:29" ht="84" customHeight="1">
      <c r="A39" s="1113">
        <v>4</v>
      </c>
      <c r="B39" s="1410" t="s">
        <v>759</v>
      </c>
      <c r="C39" s="1410"/>
      <c r="D39" s="1410"/>
      <c r="E39" s="1410"/>
      <c r="F39" s="1410"/>
      <c r="G39" s="400"/>
      <c r="H39" s="400">
        <f>'Names of Bidder'!K6</f>
        <v>1</v>
      </c>
      <c r="I39" s="401"/>
      <c r="J39" s="401"/>
      <c r="K39" s="401"/>
      <c r="L39" s="401"/>
      <c r="M39" s="401"/>
      <c r="N39" s="401"/>
      <c r="O39" s="401"/>
      <c r="P39" s="401"/>
      <c r="Q39" s="401"/>
      <c r="R39" s="401"/>
      <c r="S39" s="401"/>
      <c r="T39" s="401"/>
      <c r="U39" s="401"/>
      <c r="V39" s="401"/>
      <c r="W39" s="401"/>
      <c r="X39" s="401"/>
      <c r="Y39" s="401"/>
      <c r="Z39" s="401"/>
      <c r="AA39" s="401"/>
      <c r="AB39" s="401"/>
      <c r="AC39" s="401"/>
    </row>
    <row r="40" spans="1:29" ht="96" customHeight="1">
      <c r="A40" s="1113">
        <v>5</v>
      </c>
      <c r="B40" s="1410" t="s">
        <v>760</v>
      </c>
      <c r="C40" s="1410"/>
      <c r="D40" s="1410"/>
      <c r="E40" s="1410"/>
      <c r="F40" s="1410"/>
      <c r="G40" s="400"/>
      <c r="H40" s="400"/>
      <c r="I40" s="401"/>
      <c r="J40" s="401"/>
      <c r="K40" s="401"/>
      <c r="L40" s="401"/>
      <c r="M40" s="401"/>
      <c r="N40" s="401"/>
      <c r="O40" s="401"/>
      <c r="P40" s="401"/>
      <c r="Q40" s="401"/>
      <c r="R40" s="401"/>
      <c r="S40" s="401"/>
      <c r="T40" s="401"/>
      <c r="U40" s="401"/>
      <c r="V40" s="401"/>
      <c r="W40" s="401"/>
      <c r="X40" s="401"/>
      <c r="Y40" s="401"/>
      <c r="Z40" s="401"/>
      <c r="AA40" s="401"/>
      <c r="AB40" s="401"/>
      <c r="AC40" s="401"/>
    </row>
    <row r="41" spans="1:29" ht="30" customHeight="1">
      <c r="A41" s="400"/>
      <c r="B41" s="1" t="str">
        <f>IF(ISERROR("Dated this " &amp; AG6 &amp; LOOKUP(AG6,AE1:AE32,AF1:AF32) &amp; " day of " &amp; AG8 &amp; " " &amp;AG9), "", "Dated this " &amp; AG6 &amp; LOOKUP(AG6,AE1:AE32,AF1:AF32) &amp; " day of " &amp; AG8 &amp; " " &amp;AG9)</f>
        <v/>
      </c>
      <c r="C41" s="1"/>
      <c r="D41" s="1"/>
      <c r="E41" s="1107"/>
      <c r="F41" s="1107"/>
      <c r="G41" s="400"/>
      <c r="H41" s="400"/>
      <c r="I41" s="401"/>
      <c r="J41" s="401"/>
      <c r="K41" s="401"/>
      <c r="L41" s="401"/>
      <c r="M41" s="401"/>
      <c r="N41" s="401"/>
      <c r="O41" s="401"/>
      <c r="P41" s="401"/>
      <c r="Q41" s="401"/>
      <c r="R41" s="401"/>
      <c r="S41" s="401"/>
      <c r="T41" s="401"/>
      <c r="U41" s="401"/>
      <c r="V41" s="401"/>
      <c r="W41" s="401"/>
      <c r="X41" s="401"/>
      <c r="Y41" s="401"/>
      <c r="Z41" s="401"/>
      <c r="AA41" s="401"/>
      <c r="AB41" s="401"/>
      <c r="AC41" s="401"/>
    </row>
    <row r="42" spans="1:29" ht="30" customHeight="1">
      <c r="A42" s="400"/>
      <c r="B42" s="1" t="s">
        <v>681</v>
      </c>
      <c r="C42" s="37"/>
      <c r="D42" s="13"/>
      <c r="E42" s="13"/>
      <c r="F42" s="13"/>
      <c r="G42" s="400"/>
      <c r="H42" s="400"/>
      <c r="I42" s="401"/>
      <c r="J42" s="401"/>
      <c r="K42" s="401"/>
      <c r="L42" s="401"/>
      <c r="M42" s="401"/>
      <c r="N42" s="401"/>
      <c r="O42" s="401"/>
      <c r="P42" s="401"/>
      <c r="Q42" s="401"/>
      <c r="R42" s="401"/>
      <c r="S42" s="401"/>
      <c r="T42" s="401"/>
      <c r="U42" s="401"/>
      <c r="V42" s="401"/>
      <c r="W42" s="401"/>
      <c r="X42" s="401"/>
      <c r="Y42" s="401"/>
      <c r="Z42" s="401"/>
      <c r="AA42" s="401"/>
      <c r="AB42" s="401"/>
      <c r="AC42" s="401"/>
    </row>
    <row r="43" spans="1:29" ht="30" customHeight="1">
      <c r="A43" s="400"/>
      <c r="B43" s="1118"/>
      <c r="C43" s="13"/>
      <c r="D43" s="13"/>
      <c r="E43" s="1"/>
      <c r="F43" s="351" t="s">
        <v>682</v>
      </c>
      <c r="G43" s="400"/>
      <c r="H43" s="400"/>
      <c r="I43" s="401"/>
      <c r="J43" s="401"/>
      <c r="K43" s="401"/>
      <c r="L43" s="401"/>
      <c r="M43" s="401"/>
      <c r="N43" s="401"/>
      <c r="O43" s="401"/>
      <c r="P43" s="401"/>
      <c r="Q43" s="401"/>
      <c r="R43" s="401"/>
      <c r="S43" s="401"/>
      <c r="T43" s="401"/>
      <c r="U43" s="401"/>
      <c r="V43" s="401"/>
      <c r="W43" s="401"/>
      <c r="X43" s="401"/>
      <c r="Y43" s="401"/>
      <c r="Z43" s="401"/>
      <c r="AA43" s="401"/>
      <c r="AB43" s="401"/>
      <c r="AC43" s="401"/>
    </row>
    <row r="44" spans="1:29" ht="30" customHeight="1">
      <c r="A44" s="400"/>
      <c r="B44" s="1118"/>
      <c r="C44" s="13"/>
      <c r="D44" s="1"/>
      <c r="E44" s="1"/>
      <c r="F44" s="351" t="str">
        <f>'Sch-1'!C8</f>
        <v/>
      </c>
      <c r="G44" s="400"/>
      <c r="H44" s="400"/>
      <c r="I44" s="401"/>
      <c r="J44" s="401"/>
      <c r="K44" s="401"/>
      <c r="L44" s="401"/>
      <c r="M44" s="401"/>
      <c r="N44" s="401"/>
      <c r="O44" s="401"/>
      <c r="P44" s="401"/>
      <c r="Q44" s="401"/>
      <c r="R44" s="401"/>
      <c r="S44" s="401"/>
      <c r="T44" s="401"/>
      <c r="U44" s="401"/>
      <c r="V44" s="401"/>
      <c r="W44" s="401"/>
      <c r="X44" s="401"/>
      <c r="Y44" s="401"/>
      <c r="Z44" s="401"/>
      <c r="AA44" s="401"/>
      <c r="AB44" s="401"/>
      <c r="AC44" s="401"/>
    </row>
    <row r="45" spans="1:29" ht="30" customHeight="1">
      <c r="A45" s="401"/>
      <c r="B45" s="401"/>
      <c r="C45" s="414"/>
      <c r="D45" s="401"/>
      <c r="E45" s="415" t="s">
        <v>761</v>
      </c>
      <c r="F45" s="416"/>
      <c r="G45" s="400"/>
      <c r="H45" s="400"/>
      <c r="I45" s="401"/>
      <c r="J45" s="401"/>
      <c r="K45" s="401"/>
      <c r="L45" s="401"/>
      <c r="M45" s="401"/>
      <c r="N45" s="401"/>
      <c r="O45" s="401"/>
      <c r="P45" s="401"/>
      <c r="Q45" s="401"/>
      <c r="R45" s="401"/>
      <c r="S45" s="401"/>
      <c r="T45" s="401"/>
      <c r="U45" s="401"/>
      <c r="V45" s="401"/>
      <c r="W45" s="401"/>
      <c r="X45" s="401"/>
      <c r="Y45" s="401"/>
      <c r="Z45" s="401"/>
      <c r="AA45" s="401"/>
      <c r="AB45" s="401"/>
      <c r="AC45" s="401"/>
    </row>
    <row r="46" spans="1:29" ht="30" customHeight="1">
      <c r="A46" s="417" t="s">
        <v>683</v>
      </c>
      <c r="B46" s="1416" t="str">
        <f>'Sch-1'!C227</f>
        <v>--</v>
      </c>
      <c r="C46" s="1416"/>
      <c r="D46" s="401"/>
      <c r="E46" s="415" t="s">
        <v>684</v>
      </c>
      <c r="F46" s="418"/>
      <c r="G46" s="400"/>
      <c r="H46" s="400"/>
      <c r="I46" s="401"/>
      <c r="J46" s="401"/>
      <c r="K46" s="401"/>
      <c r="L46" s="401"/>
      <c r="M46" s="401"/>
      <c r="N46" s="401"/>
      <c r="O46" s="401"/>
      <c r="P46" s="401"/>
      <c r="Q46" s="401"/>
      <c r="R46" s="401"/>
      <c r="S46" s="401"/>
      <c r="T46" s="401"/>
      <c r="U46" s="401"/>
      <c r="V46" s="401"/>
      <c r="W46" s="401"/>
      <c r="X46" s="401"/>
      <c r="Y46" s="401"/>
      <c r="Z46" s="401"/>
      <c r="AA46" s="401"/>
      <c r="AB46" s="401"/>
      <c r="AC46" s="401"/>
    </row>
    <row r="47" spans="1:29" ht="30" customHeight="1">
      <c r="A47" s="417" t="s">
        <v>623</v>
      </c>
      <c r="B47" s="418" t="str">
        <f>'Sch-1'!C228</f>
        <v/>
      </c>
      <c r="C47" s="419"/>
      <c r="D47" s="401"/>
      <c r="E47" s="415" t="s">
        <v>685</v>
      </c>
      <c r="F47" s="418" t="str">
        <f>'Sch-1'!L228</f>
        <v/>
      </c>
      <c r="G47" s="400"/>
      <c r="H47" s="400"/>
      <c r="I47" s="401"/>
      <c r="J47" s="401"/>
      <c r="K47" s="401"/>
      <c r="L47" s="401"/>
      <c r="M47" s="401"/>
      <c r="N47" s="401"/>
      <c r="O47" s="401"/>
      <c r="P47" s="401"/>
      <c r="Q47" s="401"/>
      <c r="R47" s="401"/>
      <c r="S47" s="401"/>
      <c r="T47" s="401"/>
      <c r="U47" s="401"/>
      <c r="V47" s="401"/>
      <c r="W47" s="401"/>
      <c r="X47" s="401"/>
      <c r="Y47" s="401"/>
      <c r="Z47" s="401"/>
      <c r="AA47" s="401"/>
      <c r="AB47" s="401"/>
      <c r="AC47" s="401"/>
    </row>
    <row r="48" spans="1:29" ht="30" customHeight="1">
      <c r="A48" s="400"/>
      <c r="B48" s="400"/>
      <c r="C48" s="400"/>
      <c r="D48" s="401"/>
      <c r="E48" s="415" t="s">
        <v>762</v>
      </c>
      <c r="F48" s="400"/>
      <c r="G48" s="400"/>
      <c r="H48" s="400"/>
      <c r="I48" s="401"/>
      <c r="J48" s="401"/>
      <c r="K48" s="401"/>
      <c r="L48" s="401"/>
      <c r="M48" s="401"/>
      <c r="N48" s="401"/>
      <c r="O48" s="401"/>
      <c r="P48" s="401"/>
      <c r="Q48" s="401"/>
      <c r="R48" s="401"/>
      <c r="S48" s="401"/>
      <c r="T48" s="401"/>
      <c r="U48" s="401"/>
      <c r="V48" s="401"/>
      <c r="W48" s="401"/>
      <c r="X48" s="401"/>
      <c r="Y48" s="401"/>
      <c r="Z48" s="401"/>
      <c r="AA48" s="401"/>
      <c r="AB48" s="401"/>
      <c r="AC48" s="401"/>
    </row>
    <row r="49" spans="1:41" ht="40.5" customHeight="1">
      <c r="A49" s="1414"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4"/>
      <c r="C49" s="1414"/>
      <c r="D49" s="1414"/>
      <c r="E49" s="1414"/>
      <c r="F49" s="1414"/>
      <c r="G49" s="400"/>
      <c r="H49" s="400"/>
      <c r="I49" s="401"/>
      <c r="J49" s="401"/>
      <c r="K49" s="401"/>
      <c r="L49" s="401"/>
      <c r="M49" s="401"/>
      <c r="N49" s="401"/>
      <c r="O49" s="401"/>
      <c r="P49" s="401"/>
      <c r="Q49" s="401"/>
      <c r="R49" s="401"/>
      <c r="S49" s="401"/>
      <c r="T49" s="401"/>
      <c r="U49" s="401"/>
      <c r="V49" s="401"/>
      <c r="W49" s="401"/>
      <c r="X49" s="401"/>
      <c r="Y49" s="401"/>
      <c r="Z49" s="401"/>
      <c r="AA49" s="401"/>
      <c r="AB49" s="401"/>
      <c r="AC49" s="401"/>
    </row>
    <row r="50" spans="1:41" ht="30" customHeight="1">
      <c r="A50" s="1119"/>
      <c r="B50" s="1119"/>
      <c r="C50" s="1" t="str">
        <f>IF(Z2="2 or More", "Other Partner-2", "")</f>
        <v/>
      </c>
      <c r="D50" s="1119"/>
      <c r="E50" s="1120"/>
      <c r="F50" s="1120" t="str">
        <f>IF(Z2=1,"Other Partner",IF(Z2="2 or More","Other Partner-1",""))</f>
        <v/>
      </c>
      <c r="G50" s="400"/>
      <c r="H50" s="400"/>
      <c r="I50" s="401"/>
      <c r="J50" s="401"/>
      <c r="K50" s="401"/>
      <c r="L50" s="401"/>
      <c r="M50" s="401"/>
      <c r="N50" s="401"/>
      <c r="O50" s="401"/>
      <c r="P50" s="401"/>
      <c r="Q50" s="401"/>
      <c r="R50" s="401"/>
      <c r="S50" s="401"/>
      <c r="T50" s="401"/>
      <c r="U50" s="401"/>
      <c r="V50" s="401"/>
      <c r="W50" s="401"/>
      <c r="X50" s="401"/>
      <c r="Y50" s="401"/>
      <c r="Z50" s="401"/>
      <c r="AA50" s="401"/>
      <c r="AB50" s="401"/>
      <c r="AC50" s="401"/>
    </row>
    <row r="51" spans="1:41" ht="30" customHeight="1">
      <c r="A51" s="1"/>
      <c r="B51" s="351" t="str">
        <f>IF(Z2="2 or More", "Signature :", "")</f>
        <v/>
      </c>
      <c r="C51" s="111"/>
      <c r="D51" s="1"/>
      <c r="E51" s="351"/>
      <c r="F51" s="1"/>
      <c r="G51" s="400"/>
      <c r="H51" s="400"/>
      <c r="I51" s="401"/>
      <c r="J51" s="401"/>
      <c r="K51" s="401"/>
      <c r="L51" s="401"/>
      <c r="M51" s="401"/>
      <c r="N51" s="401"/>
      <c r="O51" s="401"/>
      <c r="P51" s="401"/>
      <c r="Q51" s="401"/>
      <c r="R51" s="401"/>
      <c r="S51" s="401"/>
      <c r="T51" s="401"/>
      <c r="U51" s="401"/>
      <c r="V51" s="401"/>
      <c r="W51" s="401"/>
      <c r="X51" s="401"/>
      <c r="Y51" s="401"/>
      <c r="Z51" s="401"/>
      <c r="AA51" s="401"/>
      <c r="AB51" s="401"/>
      <c r="AC51" s="401"/>
    </row>
    <row r="52" spans="1:41" s="405" customFormat="1" ht="30" customHeight="1">
      <c r="A52" s="1"/>
      <c r="B52" s="351" t="str">
        <f>IF(Z2="2 or More", "Printed Name :", "")</f>
        <v/>
      </c>
      <c r="C52" s="1121"/>
      <c r="D52" s="1"/>
      <c r="E52" s="351" t="str">
        <f>IF(Z1="Sole Bidder", "", "Printed Name :")</f>
        <v/>
      </c>
      <c r="F52" s="1122"/>
      <c r="G52" s="400"/>
      <c r="H52" s="416"/>
      <c r="I52" s="400"/>
      <c r="J52" s="400"/>
      <c r="K52" s="400"/>
      <c r="L52" s="400"/>
      <c r="M52" s="400"/>
      <c r="N52" s="400"/>
      <c r="O52" s="400"/>
      <c r="P52" s="400"/>
      <c r="Q52" s="400"/>
      <c r="R52" s="400"/>
      <c r="S52" s="400"/>
      <c r="T52" s="400"/>
      <c r="U52" s="400"/>
      <c r="V52" s="400"/>
      <c r="W52" s="400"/>
      <c r="X52" s="400"/>
      <c r="Y52" s="400"/>
      <c r="Z52" s="400"/>
      <c r="AA52" s="400"/>
      <c r="AB52" s="400"/>
      <c r="AC52" s="400"/>
      <c r="AD52" s="413"/>
      <c r="AE52" s="403"/>
      <c r="AF52" s="403"/>
      <c r="AG52" s="413"/>
      <c r="AH52" s="413"/>
      <c r="AI52" s="413"/>
      <c r="AJ52" s="413"/>
      <c r="AK52" s="413"/>
      <c r="AL52" s="413"/>
      <c r="AM52" s="413"/>
      <c r="AN52" s="413"/>
      <c r="AO52" s="413"/>
    </row>
    <row r="53" spans="1:41" s="405" customFormat="1" ht="30" customHeight="1">
      <c r="A53" s="1"/>
      <c r="B53" s="351" t="str">
        <f>IF(Z2="2 or More", "Designation :", "")</f>
        <v/>
      </c>
      <c r="C53" s="1121"/>
      <c r="D53" s="1"/>
      <c r="E53" s="351" t="str">
        <f>IF(Z1="Sole Bidder", "", "Designation :")</f>
        <v/>
      </c>
      <c r="F53" s="1122"/>
      <c r="G53" s="400"/>
      <c r="H53" s="416"/>
      <c r="I53" s="400"/>
      <c r="J53" s="400"/>
      <c r="K53" s="400"/>
      <c r="L53" s="400"/>
      <c r="M53" s="400"/>
      <c r="N53" s="400"/>
      <c r="O53" s="400"/>
      <c r="P53" s="400"/>
      <c r="Q53" s="400"/>
      <c r="R53" s="400"/>
      <c r="S53" s="400"/>
      <c r="T53" s="400"/>
      <c r="U53" s="400"/>
      <c r="V53" s="400"/>
      <c r="W53" s="400"/>
      <c r="X53" s="400"/>
      <c r="Y53" s="400"/>
      <c r="Z53" s="400"/>
      <c r="AA53" s="400"/>
      <c r="AB53" s="400"/>
      <c r="AC53" s="400"/>
      <c r="AD53" s="413"/>
      <c r="AE53" s="403"/>
      <c r="AF53" s="403"/>
      <c r="AG53" s="413"/>
      <c r="AH53" s="413"/>
      <c r="AI53" s="413"/>
      <c r="AJ53" s="413"/>
      <c r="AK53" s="413"/>
      <c r="AL53" s="413"/>
      <c r="AM53" s="413"/>
      <c r="AN53" s="413"/>
      <c r="AO53" s="413"/>
    </row>
    <row r="54" spans="1:41" s="405" customFormat="1" ht="30" customHeight="1">
      <c r="A54" s="1"/>
      <c r="B54" s="351" t="str">
        <f>IF(Z2=2, "Common Seal :", "")</f>
        <v/>
      </c>
      <c r="C54" s="111"/>
      <c r="D54" s="1"/>
      <c r="E54" s="351"/>
      <c r="F54" s="1"/>
      <c r="G54" s="400"/>
      <c r="H54" s="416"/>
      <c r="I54" s="400"/>
      <c r="J54" s="400"/>
      <c r="K54" s="400"/>
      <c r="L54" s="400"/>
      <c r="M54" s="400"/>
      <c r="N54" s="400"/>
      <c r="O54" s="400"/>
      <c r="P54" s="400"/>
      <c r="Q54" s="400"/>
      <c r="R54" s="400"/>
      <c r="S54" s="400"/>
      <c r="T54" s="400"/>
      <c r="U54" s="400"/>
      <c r="V54" s="400"/>
      <c r="W54" s="400"/>
      <c r="X54" s="400"/>
      <c r="Y54" s="400"/>
      <c r="Z54" s="400"/>
      <c r="AA54" s="400"/>
      <c r="AB54" s="400"/>
      <c r="AC54" s="400"/>
      <c r="AD54" s="413"/>
      <c r="AE54" s="403"/>
      <c r="AF54" s="403"/>
      <c r="AG54" s="413"/>
      <c r="AH54" s="413"/>
      <c r="AI54" s="413"/>
      <c r="AJ54" s="413"/>
      <c r="AK54" s="413"/>
      <c r="AL54" s="413"/>
      <c r="AM54" s="413"/>
      <c r="AN54" s="413"/>
      <c r="AO54" s="413"/>
    </row>
    <row r="55" spans="1:41" s="405" customFormat="1" ht="33" customHeight="1">
      <c r="A55" s="1123" t="s">
        <v>763</v>
      </c>
      <c r="B55" s="353"/>
      <c r="C55" s="111"/>
      <c r="D55" s="1"/>
      <c r="E55" s="351"/>
      <c r="F55" s="1"/>
      <c r="G55" s="400"/>
      <c r="H55" s="416"/>
      <c r="I55" s="400"/>
      <c r="J55" s="400"/>
      <c r="K55" s="400"/>
      <c r="L55" s="400"/>
      <c r="M55" s="400"/>
      <c r="N55" s="400"/>
      <c r="O55" s="400"/>
      <c r="P55" s="400"/>
      <c r="Q55" s="400"/>
      <c r="R55" s="400"/>
      <c r="S55" s="400"/>
      <c r="T55" s="400"/>
      <c r="U55" s="400"/>
      <c r="V55" s="400"/>
      <c r="W55" s="400"/>
      <c r="X55" s="400"/>
      <c r="Y55" s="400"/>
      <c r="Z55" s="400"/>
      <c r="AA55" s="400"/>
      <c r="AB55" s="400"/>
      <c r="AC55" s="400"/>
      <c r="AD55" s="413"/>
      <c r="AE55" s="403"/>
      <c r="AF55" s="403"/>
      <c r="AG55" s="413"/>
      <c r="AH55" s="413"/>
      <c r="AI55" s="413"/>
      <c r="AJ55" s="413"/>
      <c r="AK55" s="413"/>
      <c r="AL55" s="413"/>
      <c r="AM55" s="413"/>
      <c r="AN55" s="413"/>
      <c r="AO55" s="413"/>
    </row>
    <row r="56" spans="1:41" s="405" customFormat="1" ht="33" customHeight="1">
      <c r="A56" s="1415" t="s">
        <v>764</v>
      </c>
      <c r="B56" s="1415"/>
      <c r="C56" s="1415"/>
      <c r="D56" s="1412"/>
      <c r="E56" s="1413"/>
      <c r="F56" s="1413"/>
      <c r="G56" s="400"/>
      <c r="H56" s="416"/>
      <c r="I56" s="400"/>
      <c r="J56" s="400"/>
      <c r="K56" s="400"/>
      <c r="L56" s="400"/>
      <c r="M56" s="400"/>
      <c r="N56" s="400"/>
      <c r="O56" s="400"/>
      <c r="P56" s="400"/>
      <c r="Q56" s="400"/>
      <c r="R56" s="400"/>
      <c r="S56" s="400"/>
      <c r="T56" s="400"/>
      <c r="U56" s="400"/>
      <c r="V56" s="400"/>
      <c r="W56" s="400"/>
      <c r="X56" s="400"/>
      <c r="Y56" s="400"/>
      <c r="Z56" s="400"/>
      <c r="AA56" s="400"/>
      <c r="AB56" s="400"/>
      <c r="AC56" s="400"/>
      <c r="AD56" s="413"/>
      <c r="AE56" s="403"/>
      <c r="AF56" s="403"/>
      <c r="AG56" s="413"/>
      <c r="AH56" s="413"/>
      <c r="AI56" s="413"/>
      <c r="AJ56" s="413"/>
      <c r="AK56" s="413"/>
      <c r="AL56" s="413"/>
      <c r="AM56" s="413"/>
      <c r="AN56" s="413"/>
      <c r="AO56" s="413"/>
    </row>
    <row r="57" spans="1:41" s="405" customFormat="1" ht="33" customHeight="1">
      <c r="A57" s="1421"/>
      <c r="B57" s="1421"/>
      <c r="C57" s="1421"/>
      <c r="D57" s="1124"/>
      <c r="E57" s="1124"/>
      <c r="F57" s="1124"/>
      <c r="G57" s="400"/>
      <c r="H57" s="416"/>
      <c r="I57" s="400"/>
      <c r="J57" s="400"/>
      <c r="K57" s="400"/>
      <c r="L57" s="400"/>
      <c r="M57" s="400"/>
      <c r="N57" s="400"/>
      <c r="O57" s="400"/>
      <c r="P57" s="400"/>
      <c r="Q57" s="400"/>
      <c r="R57" s="400"/>
      <c r="S57" s="400"/>
      <c r="T57" s="400"/>
      <c r="U57" s="400"/>
      <c r="V57" s="400"/>
      <c r="W57" s="400"/>
      <c r="X57" s="400"/>
      <c r="Y57" s="400"/>
      <c r="Z57" s="400"/>
      <c r="AA57" s="400"/>
      <c r="AB57" s="400"/>
      <c r="AC57" s="400"/>
      <c r="AD57" s="413"/>
      <c r="AE57" s="403"/>
      <c r="AF57" s="403"/>
      <c r="AG57" s="413"/>
      <c r="AH57" s="413"/>
      <c r="AI57" s="413"/>
      <c r="AJ57" s="413"/>
      <c r="AK57" s="413"/>
      <c r="AL57" s="413"/>
      <c r="AM57" s="413"/>
      <c r="AN57" s="413"/>
      <c r="AO57" s="413"/>
    </row>
    <row r="58" spans="1:41" s="405" customFormat="1" ht="33" customHeight="1">
      <c r="A58" s="1420"/>
      <c r="B58" s="1420"/>
      <c r="C58" s="1420"/>
      <c r="D58" s="1124"/>
      <c r="E58" s="1124"/>
      <c r="F58" s="1124"/>
      <c r="G58" s="400"/>
      <c r="H58" s="416"/>
      <c r="I58" s="400"/>
      <c r="J58" s="400"/>
      <c r="K58" s="400"/>
      <c r="L58" s="400"/>
      <c r="M58" s="400"/>
      <c r="N58" s="400"/>
      <c r="O58" s="400"/>
      <c r="P58" s="400"/>
      <c r="Q58" s="400"/>
      <c r="R58" s="400"/>
      <c r="S58" s="400"/>
      <c r="T58" s="400"/>
      <c r="U58" s="400"/>
      <c r="V58" s="400"/>
      <c r="W58" s="400"/>
      <c r="X58" s="400"/>
      <c r="Y58" s="400"/>
      <c r="Z58" s="400"/>
      <c r="AA58" s="400"/>
      <c r="AB58" s="400"/>
      <c r="AC58" s="400"/>
      <c r="AD58" s="413"/>
      <c r="AE58" s="403"/>
      <c r="AF58" s="403"/>
      <c r="AG58" s="413"/>
      <c r="AH58" s="413"/>
      <c r="AI58" s="413"/>
      <c r="AJ58" s="413"/>
      <c r="AK58" s="413"/>
      <c r="AL58" s="413"/>
      <c r="AM58" s="413"/>
      <c r="AN58" s="413"/>
      <c r="AO58" s="413"/>
    </row>
    <row r="59" spans="1:41" s="405" customFormat="1" ht="33" customHeight="1">
      <c r="A59" s="1419" t="s">
        <v>765</v>
      </c>
      <c r="B59" s="1419"/>
      <c r="C59" s="1419"/>
      <c r="D59" s="1412"/>
      <c r="E59" s="1413"/>
      <c r="F59" s="1413"/>
      <c r="G59" s="400"/>
      <c r="H59" s="416"/>
      <c r="I59" s="400"/>
      <c r="J59" s="400"/>
      <c r="K59" s="400"/>
      <c r="L59" s="400"/>
      <c r="M59" s="400"/>
      <c r="N59" s="400"/>
      <c r="O59" s="400"/>
      <c r="P59" s="400"/>
      <c r="Q59" s="400"/>
      <c r="R59" s="400"/>
      <c r="S59" s="400"/>
      <c r="T59" s="400"/>
      <c r="U59" s="400"/>
      <c r="V59" s="400"/>
      <c r="W59" s="400"/>
      <c r="X59" s="400"/>
      <c r="Y59" s="400"/>
      <c r="Z59" s="400"/>
      <c r="AA59" s="400"/>
      <c r="AB59" s="400"/>
      <c r="AC59" s="400"/>
      <c r="AD59" s="413"/>
      <c r="AE59" s="403"/>
      <c r="AF59" s="403"/>
      <c r="AG59" s="413"/>
      <c r="AH59" s="413"/>
      <c r="AI59" s="413"/>
      <c r="AJ59" s="413"/>
      <c r="AK59" s="413"/>
      <c r="AL59" s="413"/>
      <c r="AM59" s="413"/>
      <c r="AN59" s="413"/>
      <c r="AO59" s="413"/>
    </row>
    <row r="60" spans="1:41" s="405" customFormat="1" ht="33" customHeight="1">
      <c r="A60" s="1419" t="s">
        <v>766</v>
      </c>
      <c r="B60" s="1419"/>
      <c r="C60" s="1419"/>
      <c r="D60" s="1412"/>
      <c r="E60" s="1413"/>
      <c r="F60" s="1413"/>
      <c r="G60" s="400"/>
      <c r="H60" s="416"/>
      <c r="I60" s="400"/>
      <c r="J60" s="400"/>
      <c r="K60" s="400"/>
      <c r="L60" s="400"/>
      <c r="M60" s="400"/>
      <c r="N60" s="400"/>
      <c r="O60" s="400"/>
      <c r="P60" s="400"/>
      <c r="Q60" s="400"/>
      <c r="R60" s="400"/>
      <c r="S60" s="400"/>
      <c r="T60" s="400"/>
      <c r="U60" s="400"/>
      <c r="V60" s="400"/>
      <c r="W60" s="400"/>
      <c r="X60" s="400"/>
      <c r="Y60" s="400"/>
      <c r="Z60" s="400"/>
      <c r="AA60" s="400"/>
      <c r="AB60" s="400"/>
      <c r="AC60" s="400"/>
      <c r="AD60" s="413"/>
      <c r="AE60" s="403"/>
      <c r="AF60" s="403"/>
      <c r="AG60" s="413"/>
      <c r="AH60" s="413"/>
      <c r="AI60" s="413"/>
      <c r="AJ60" s="413"/>
      <c r="AK60" s="413"/>
      <c r="AL60" s="413"/>
      <c r="AM60" s="413"/>
      <c r="AN60" s="413"/>
      <c r="AO60" s="413"/>
    </row>
    <row r="61" spans="1:41" s="405" customFormat="1" ht="33" customHeight="1">
      <c r="A61" s="1419" t="s">
        <v>767</v>
      </c>
      <c r="B61" s="1419"/>
      <c r="C61" s="1419"/>
      <c r="D61" s="1412"/>
      <c r="E61" s="1413"/>
      <c r="F61" s="1413"/>
      <c r="G61" s="400"/>
      <c r="H61" s="416"/>
      <c r="I61" s="400"/>
      <c r="J61" s="400"/>
      <c r="K61" s="400"/>
      <c r="L61" s="400"/>
      <c r="M61" s="400"/>
      <c r="N61" s="400"/>
      <c r="O61" s="400"/>
      <c r="P61" s="400"/>
      <c r="Q61" s="400"/>
      <c r="R61" s="400"/>
      <c r="S61" s="400"/>
      <c r="T61" s="400"/>
      <c r="U61" s="400"/>
      <c r="V61" s="400"/>
      <c r="W61" s="400"/>
      <c r="X61" s="400"/>
      <c r="Y61" s="400"/>
      <c r="Z61" s="400"/>
      <c r="AA61" s="400"/>
      <c r="AB61" s="400"/>
      <c r="AC61" s="400"/>
      <c r="AD61" s="413"/>
      <c r="AE61" s="403"/>
      <c r="AF61" s="403"/>
      <c r="AG61" s="413"/>
      <c r="AH61" s="413"/>
      <c r="AI61" s="413"/>
      <c r="AJ61" s="413"/>
      <c r="AK61" s="413"/>
      <c r="AL61" s="413"/>
      <c r="AM61" s="413"/>
      <c r="AN61" s="413"/>
      <c r="AO61" s="413"/>
    </row>
    <row r="62" spans="1:41" s="405" customFormat="1" ht="33" customHeight="1">
      <c r="A62" s="1415" t="s">
        <v>768</v>
      </c>
      <c r="B62" s="1415"/>
      <c r="C62" s="1415"/>
      <c r="D62" s="1412"/>
      <c r="E62" s="1413"/>
      <c r="F62" s="1413"/>
      <c r="G62" s="400"/>
      <c r="H62" s="416"/>
      <c r="I62" s="400"/>
      <c r="J62" s="400"/>
      <c r="K62" s="400"/>
      <c r="L62" s="400"/>
      <c r="M62" s="400"/>
      <c r="N62" s="400"/>
      <c r="O62" s="400"/>
      <c r="P62" s="400"/>
      <c r="Q62" s="400"/>
      <c r="R62" s="400"/>
      <c r="S62" s="400"/>
      <c r="T62" s="400"/>
      <c r="U62" s="400"/>
      <c r="V62" s="400"/>
      <c r="W62" s="400"/>
      <c r="X62" s="400"/>
      <c r="Y62" s="400"/>
      <c r="Z62" s="400"/>
      <c r="AA62" s="400"/>
      <c r="AB62" s="400"/>
      <c r="AC62" s="400"/>
      <c r="AD62" s="413"/>
      <c r="AE62" s="403"/>
      <c r="AF62" s="403"/>
      <c r="AG62" s="413"/>
      <c r="AH62" s="413"/>
      <c r="AI62" s="413"/>
      <c r="AJ62" s="413"/>
      <c r="AK62" s="413"/>
      <c r="AL62" s="413"/>
      <c r="AM62" s="413"/>
      <c r="AN62" s="413"/>
      <c r="AO62" s="413"/>
    </row>
    <row r="63" spans="1:41" s="405" customFormat="1" ht="33" customHeight="1">
      <c r="A63" s="1421"/>
      <c r="B63" s="1421"/>
      <c r="C63" s="1421"/>
      <c r="D63" s="1124"/>
      <c r="E63" s="1124"/>
      <c r="F63" s="1124"/>
      <c r="G63" s="400"/>
      <c r="H63" s="416"/>
      <c r="I63" s="400"/>
      <c r="J63" s="400"/>
      <c r="K63" s="400"/>
      <c r="L63" s="400"/>
      <c r="M63" s="400"/>
      <c r="N63" s="400"/>
      <c r="O63" s="400"/>
      <c r="P63" s="400"/>
      <c r="Q63" s="400"/>
      <c r="R63" s="400"/>
      <c r="S63" s="400"/>
      <c r="T63" s="400"/>
      <c r="U63" s="400"/>
      <c r="V63" s="400"/>
      <c r="W63" s="400"/>
      <c r="X63" s="400"/>
      <c r="Y63" s="400"/>
      <c r="Z63" s="400"/>
      <c r="AA63" s="400"/>
      <c r="AB63" s="400"/>
      <c r="AC63" s="400"/>
      <c r="AD63" s="413"/>
      <c r="AE63" s="403"/>
      <c r="AF63" s="403"/>
      <c r="AG63" s="413"/>
      <c r="AH63" s="413"/>
      <c r="AI63" s="413"/>
      <c r="AJ63" s="413"/>
      <c r="AK63" s="413"/>
      <c r="AL63" s="413"/>
      <c r="AM63" s="413"/>
      <c r="AN63" s="413"/>
      <c r="AO63" s="413"/>
    </row>
    <row r="64" spans="1:41" s="405" customFormat="1" ht="33" customHeight="1">
      <c r="A64" s="1420"/>
      <c r="B64" s="1420"/>
      <c r="C64" s="1420"/>
      <c r="D64" s="1124"/>
      <c r="E64" s="1124"/>
      <c r="F64" s="1124"/>
      <c r="G64" s="400"/>
      <c r="H64" s="416"/>
      <c r="I64" s="400"/>
      <c r="J64" s="400"/>
      <c r="K64" s="400"/>
      <c r="L64" s="400"/>
      <c r="M64" s="400"/>
      <c r="N64" s="400"/>
      <c r="O64" s="400"/>
      <c r="P64" s="400"/>
      <c r="Q64" s="400"/>
      <c r="R64" s="400"/>
      <c r="S64" s="400"/>
      <c r="T64" s="400"/>
      <c r="U64" s="400"/>
      <c r="V64" s="400"/>
      <c r="W64" s="400"/>
      <c r="X64" s="400"/>
      <c r="Y64" s="400"/>
      <c r="Z64" s="400"/>
      <c r="AA64" s="400"/>
      <c r="AB64" s="400"/>
      <c r="AC64" s="400"/>
      <c r="AD64" s="413"/>
      <c r="AE64" s="403"/>
      <c r="AF64" s="403"/>
      <c r="AG64" s="413"/>
      <c r="AH64" s="413"/>
      <c r="AI64" s="413"/>
      <c r="AJ64" s="413"/>
      <c r="AK64" s="413"/>
      <c r="AL64" s="413"/>
      <c r="AM64" s="413"/>
      <c r="AN64" s="413"/>
      <c r="AO64" s="413"/>
    </row>
    <row r="65" spans="1:41" s="405" customFormat="1" ht="60.75" customHeight="1">
      <c r="A65" s="141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18"/>
      <c r="C65" s="1418"/>
      <c r="D65" s="1418"/>
      <c r="E65" s="1418"/>
      <c r="F65" s="1418"/>
      <c r="G65" s="400"/>
      <c r="H65" s="416"/>
      <c r="I65" s="400"/>
      <c r="J65" s="400"/>
      <c r="K65" s="400"/>
      <c r="L65" s="400"/>
      <c r="M65" s="400"/>
      <c r="N65" s="400"/>
      <c r="O65" s="400"/>
      <c r="P65" s="400"/>
      <c r="Q65" s="400"/>
      <c r="R65" s="400"/>
      <c r="S65" s="400"/>
      <c r="T65" s="400"/>
      <c r="U65" s="400"/>
      <c r="V65" s="400"/>
      <c r="W65" s="400"/>
      <c r="X65" s="400"/>
      <c r="Y65" s="400"/>
      <c r="Z65" s="400"/>
      <c r="AA65" s="400"/>
      <c r="AB65" s="400"/>
      <c r="AC65" s="400"/>
      <c r="AD65" s="413"/>
      <c r="AE65" s="403"/>
      <c r="AF65" s="403"/>
      <c r="AG65" s="413"/>
      <c r="AH65" s="413"/>
      <c r="AI65" s="413"/>
      <c r="AJ65" s="413"/>
      <c r="AK65" s="413"/>
      <c r="AL65" s="413"/>
      <c r="AM65" s="413"/>
      <c r="AN65" s="413"/>
      <c r="AO65" s="413"/>
    </row>
    <row r="66" spans="1:41" s="405" customFormat="1" ht="33" customHeight="1">
      <c r="A66" s="1417" t="s">
        <v>59</v>
      </c>
      <c r="B66" s="1417"/>
      <c r="C66" s="1417"/>
      <c r="D66" s="1417"/>
      <c r="E66" s="1417"/>
      <c r="F66" s="1417"/>
      <c r="G66" s="400"/>
      <c r="H66" s="416"/>
      <c r="I66" s="400"/>
      <c r="J66" s="400"/>
      <c r="K66" s="400"/>
      <c r="L66" s="400"/>
      <c r="M66" s="400"/>
      <c r="N66" s="400"/>
      <c r="O66" s="400"/>
      <c r="P66" s="400"/>
      <c r="Q66" s="400"/>
      <c r="R66" s="400"/>
      <c r="S66" s="400"/>
      <c r="T66" s="400"/>
      <c r="U66" s="400"/>
      <c r="V66" s="400"/>
      <c r="W66" s="400"/>
      <c r="X66" s="400"/>
      <c r="Y66" s="400"/>
      <c r="Z66" s="400"/>
      <c r="AA66" s="400"/>
      <c r="AB66" s="400"/>
      <c r="AC66" s="400"/>
      <c r="AD66" s="413"/>
      <c r="AE66" s="403"/>
      <c r="AF66" s="403"/>
      <c r="AG66" s="413"/>
      <c r="AH66" s="413"/>
      <c r="AI66" s="413"/>
      <c r="AJ66" s="413"/>
      <c r="AK66" s="413"/>
      <c r="AL66" s="413"/>
      <c r="AM66" s="413"/>
      <c r="AN66" s="413"/>
      <c r="AO66" s="413"/>
    </row>
    <row r="67" spans="1:41" s="405" customFormat="1" ht="33" customHeight="1">
      <c r="A67" s="416"/>
      <c r="B67" s="416"/>
      <c r="C67" s="400"/>
      <c r="D67" s="400"/>
      <c r="E67" s="400"/>
      <c r="F67" s="400"/>
      <c r="G67" s="400"/>
      <c r="H67" s="416"/>
      <c r="I67" s="400"/>
      <c r="J67" s="400"/>
      <c r="K67" s="400"/>
      <c r="L67" s="400"/>
      <c r="M67" s="400"/>
      <c r="N67" s="400"/>
      <c r="O67" s="400"/>
      <c r="P67" s="400"/>
      <c r="Q67" s="400"/>
      <c r="R67" s="400"/>
      <c r="S67" s="400"/>
      <c r="T67" s="400"/>
      <c r="U67" s="400"/>
      <c r="V67" s="400"/>
      <c r="W67" s="400"/>
      <c r="X67" s="400"/>
      <c r="Y67" s="400"/>
      <c r="Z67" s="400"/>
      <c r="AA67" s="400"/>
      <c r="AB67" s="400"/>
      <c r="AC67" s="400"/>
      <c r="AD67" s="413"/>
      <c r="AE67" s="403"/>
      <c r="AF67" s="403"/>
      <c r="AG67" s="413"/>
      <c r="AH67" s="413"/>
      <c r="AI67" s="413"/>
      <c r="AJ67" s="413"/>
      <c r="AK67" s="413"/>
      <c r="AL67" s="413"/>
      <c r="AM67" s="413"/>
      <c r="AN67" s="413"/>
      <c r="AO67" s="413"/>
    </row>
    <row r="68" spans="1:41" s="405" customFormat="1" ht="33" customHeight="1">
      <c r="A68" s="416"/>
      <c r="B68" s="416"/>
      <c r="C68" s="400"/>
      <c r="D68" s="400"/>
      <c r="E68" s="400"/>
      <c r="F68" s="400"/>
      <c r="G68" s="400"/>
      <c r="H68" s="416"/>
      <c r="I68" s="400"/>
      <c r="J68" s="400"/>
      <c r="K68" s="400"/>
      <c r="L68" s="400"/>
      <c r="M68" s="400"/>
      <c r="N68" s="400"/>
      <c r="O68" s="400"/>
      <c r="P68" s="400"/>
      <c r="Q68" s="400"/>
      <c r="R68" s="400"/>
      <c r="S68" s="400"/>
      <c r="T68" s="400"/>
      <c r="U68" s="400"/>
      <c r="V68" s="400"/>
      <c r="W68" s="400"/>
      <c r="X68" s="400"/>
      <c r="Y68" s="400"/>
      <c r="Z68" s="400"/>
      <c r="AA68" s="400"/>
      <c r="AB68" s="400"/>
      <c r="AC68" s="400"/>
      <c r="AD68" s="413"/>
      <c r="AE68" s="403"/>
      <c r="AF68" s="403"/>
      <c r="AG68" s="413"/>
      <c r="AH68" s="413"/>
      <c r="AI68" s="413"/>
      <c r="AJ68" s="413"/>
      <c r="AK68" s="413"/>
      <c r="AL68" s="413"/>
      <c r="AM68" s="413"/>
      <c r="AN68" s="413"/>
      <c r="AO68" s="413"/>
    </row>
    <row r="69" spans="1:41">
      <c r="A69" s="416"/>
      <c r="B69" s="416"/>
      <c r="C69" s="400"/>
      <c r="D69" s="400"/>
      <c r="E69" s="400"/>
      <c r="F69" s="400"/>
      <c r="G69" s="400"/>
      <c r="H69" s="400"/>
      <c r="I69" s="401"/>
      <c r="J69" s="401"/>
      <c r="K69" s="401"/>
      <c r="L69" s="401"/>
      <c r="M69" s="401"/>
      <c r="N69" s="401"/>
      <c r="O69" s="401"/>
      <c r="P69" s="401"/>
      <c r="Q69" s="401"/>
      <c r="R69" s="401"/>
      <c r="S69" s="401"/>
      <c r="T69" s="401"/>
      <c r="U69" s="401"/>
      <c r="V69" s="401"/>
      <c r="W69" s="401"/>
      <c r="X69" s="401"/>
      <c r="Y69" s="401"/>
      <c r="Z69" s="401"/>
      <c r="AA69" s="401"/>
      <c r="AB69" s="401"/>
      <c r="AC69" s="401"/>
    </row>
    <row r="70" spans="1:41">
      <c r="A70" s="416"/>
      <c r="B70" s="416"/>
      <c r="C70" s="400"/>
      <c r="D70" s="400"/>
      <c r="E70" s="400"/>
      <c r="F70" s="400"/>
      <c r="G70" s="400"/>
      <c r="H70" s="400"/>
      <c r="I70" s="401"/>
      <c r="J70" s="401"/>
      <c r="K70" s="401"/>
      <c r="L70" s="401"/>
      <c r="M70" s="401"/>
      <c r="N70" s="401"/>
      <c r="O70" s="401"/>
      <c r="P70" s="401"/>
      <c r="Q70" s="401"/>
      <c r="R70" s="401"/>
      <c r="S70" s="401"/>
      <c r="T70" s="401"/>
      <c r="U70" s="401"/>
      <c r="V70" s="401"/>
      <c r="W70" s="401"/>
      <c r="X70" s="401"/>
      <c r="Y70" s="401"/>
      <c r="Z70" s="401"/>
      <c r="AA70" s="401"/>
      <c r="AB70" s="401"/>
      <c r="AC70" s="401"/>
    </row>
    <row r="71" spans="1:41">
      <c r="A71" s="416"/>
      <c r="B71" s="416"/>
      <c r="C71" s="400"/>
      <c r="D71" s="400"/>
      <c r="E71" s="400"/>
      <c r="F71" s="400"/>
      <c r="G71" s="400"/>
      <c r="H71" s="400"/>
      <c r="I71" s="401"/>
      <c r="J71" s="401"/>
      <c r="K71" s="401"/>
      <c r="L71" s="401"/>
      <c r="M71" s="401"/>
      <c r="N71" s="401"/>
      <c r="O71" s="401"/>
      <c r="P71" s="401"/>
      <c r="Q71" s="401"/>
      <c r="R71" s="401"/>
      <c r="S71" s="401"/>
      <c r="T71" s="401"/>
      <c r="U71" s="401"/>
      <c r="V71" s="401"/>
      <c r="W71" s="401"/>
      <c r="X71" s="401"/>
      <c r="Y71" s="401"/>
      <c r="Z71" s="401"/>
      <c r="AA71" s="401"/>
      <c r="AB71" s="401"/>
      <c r="AC71" s="401"/>
    </row>
    <row r="72" spans="1:41">
      <c r="A72" s="416"/>
      <c r="B72" s="416"/>
      <c r="C72" s="400"/>
      <c r="D72" s="400"/>
      <c r="E72" s="400"/>
      <c r="F72" s="400"/>
      <c r="G72" s="400"/>
      <c r="H72" s="400"/>
      <c r="I72" s="401"/>
      <c r="J72" s="401"/>
      <c r="K72" s="401"/>
      <c r="L72" s="401"/>
      <c r="M72" s="401"/>
      <c r="N72" s="401"/>
      <c r="O72" s="401"/>
      <c r="P72" s="401"/>
      <c r="Q72" s="401"/>
      <c r="R72" s="401"/>
      <c r="S72" s="401"/>
      <c r="T72" s="401"/>
      <c r="U72" s="401"/>
      <c r="V72" s="401"/>
      <c r="W72" s="401"/>
      <c r="X72" s="401"/>
      <c r="Y72" s="401"/>
      <c r="Z72" s="401"/>
      <c r="AA72" s="401"/>
      <c r="AB72" s="401"/>
      <c r="AC72" s="401"/>
    </row>
    <row r="73" spans="1:41">
      <c r="A73" s="416"/>
      <c r="B73" s="416"/>
      <c r="C73" s="400"/>
      <c r="D73" s="400"/>
      <c r="E73" s="400"/>
      <c r="F73" s="400"/>
      <c r="G73" s="400"/>
      <c r="H73" s="400"/>
      <c r="I73" s="401"/>
      <c r="J73" s="401"/>
      <c r="K73" s="401"/>
      <c r="L73" s="401"/>
      <c r="M73" s="401"/>
      <c r="N73" s="401"/>
      <c r="O73" s="401"/>
      <c r="P73" s="401"/>
      <c r="Q73" s="401"/>
      <c r="R73" s="401"/>
      <c r="S73" s="401"/>
      <c r="T73" s="401"/>
      <c r="U73" s="401"/>
      <c r="V73" s="401"/>
      <c r="W73" s="401"/>
      <c r="X73" s="401"/>
      <c r="Y73" s="401"/>
      <c r="Z73" s="401"/>
      <c r="AA73" s="401"/>
      <c r="AB73" s="401"/>
      <c r="AC73" s="401"/>
    </row>
    <row r="74" spans="1:41">
      <c r="A74" s="416"/>
      <c r="B74" s="416"/>
      <c r="C74" s="400"/>
      <c r="D74" s="400"/>
      <c r="E74" s="400"/>
      <c r="F74" s="400"/>
      <c r="G74" s="400"/>
      <c r="H74" s="400"/>
      <c r="I74" s="401"/>
      <c r="J74" s="401"/>
      <c r="K74" s="401"/>
      <c r="L74" s="401"/>
      <c r="M74" s="401"/>
      <c r="N74" s="401"/>
      <c r="O74" s="401"/>
      <c r="P74" s="401"/>
      <c r="Q74" s="401"/>
      <c r="R74" s="401"/>
      <c r="S74" s="401"/>
      <c r="T74" s="401"/>
      <c r="U74" s="401"/>
      <c r="V74" s="401"/>
      <c r="W74" s="401"/>
      <c r="X74" s="401"/>
      <c r="Y74" s="401"/>
      <c r="Z74" s="401"/>
      <c r="AA74" s="401"/>
      <c r="AB74" s="401"/>
      <c r="AC74" s="401"/>
    </row>
    <row r="75" spans="1:41">
      <c r="A75" s="416"/>
      <c r="B75" s="416"/>
      <c r="C75" s="400"/>
      <c r="D75" s="400"/>
      <c r="E75" s="400"/>
      <c r="F75" s="400"/>
      <c r="G75" s="400"/>
      <c r="H75" s="400"/>
      <c r="I75" s="401"/>
      <c r="J75" s="401"/>
      <c r="K75" s="401"/>
      <c r="L75" s="401"/>
      <c r="M75" s="401"/>
      <c r="N75" s="401"/>
      <c r="O75" s="401"/>
      <c r="P75" s="401"/>
      <c r="Q75" s="401"/>
      <c r="R75" s="401"/>
      <c r="S75" s="401"/>
      <c r="T75" s="401"/>
      <c r="U75" s="401"/>
      <c r="V75" s="401"/>
      <c r="W75" s="401"/>
      <c r="X75" s="401"/>
      <c r="Y75" s="401"/>
      <c r="Z75" s="401"/>
      <c r="AA75" s="401"/>
      <c r="AB75" s="401"/>
      <c r="AC75" s="401"/>
    </row>
    <row r="76" spans="1:41">
      <c r="A76" s="416"/>
      <c r="B76" s="416"/>
      <c r="C76" s="400"/>
      <c r="D76" s="400"/>
      <c r="E76" s="400"/>
      <c r="F76" s="400"/>
      <c r="G76" s="400"/>
      <c r="H76" s="400"/>
      <c r="I76" s="401"/>
      <c r="J76" s="401"/>
      <c r="K76" s="401"/>
      <c r="L76" s="401"/>
      <c r="M76" s="401"/>
      <c r="N76" s="401"/>
      <c r="O76" s="401"/>
      <c r="P76" s="401"/>
      <c r="Q76" s="401"/>
      <c r="R76" s="401"/>
      <c r="S76" s="401"/>
      <c r="T76" s="401"/>
      <c r="U76" s="401"/>
      <c r="V76" s="401"/>
      <c r="W76" s="401"/>
      <c r="X76" s="401"/>
      <c r="Y76" s="401"/>
      <c r="Z76" s="401"/>
      <c r="AA76" s="401"/>
      <c r="AB76" s="401"/>
      <c r="AC76" s="401"/>
    </row>
    <row r="77" spans="1:41">
      <c r="A77" s="416"/>
      <c r="B77" s="416"/>
      <c r="C77" s="400"/>
      <c r="D77" s="400"/>
      <c r="E77" s="400"/>
      <c r="F77" s="400"/>
      <c r="G77" s="400"/>
      <c r="H77" s="400"/>
      <c r="I77" s="401"/>
      <c r="J77" s="401"/>
      <c r="K77" s="401"/>
      <c r="L77" s="401"/>
      <c r="M77" s="401"/>
      <c r="N77" s="401"/>
      <c r="O77" s="401"/>
      <c r="P77" s="401"/>
      <c r="Q77" s="401"/>
      <c r="R77" s="401"/>
      <c r="S77" s="401"/>
      <c r="T77" s="401"/>
      <c r="U77" s="401"/>
      <c r="V77" s="401"/>
      <c r="W77" s="401"/>
      <c r="X77" s="401"/>
      <c r="Y77" s="401"/>
      <c r="Z77" s="401"/>
      <c r="AA77" s="401"/>
      <c r="AB77" s="401"/>
      <c r="AC77" s="401"/>
    </row>
    <row r="78" spans="1:41">
      <c r="A78" s="416"/>
      <c r="B78" s="416"/>
      <c r="C78" s="400"/>
      <c r="D78" s="400"/>
      <c r="E78" s="400"/>
      <c r="F78" s="400"/>
      <c r="G78" s="400"/>
      <c r="H78" s="400"/>
      <c r="I78" s="401"/>
      <c r="J78" s="401"/>
      <c r="K78" s="401"/>
      <c r="L78" s="401"/>
      <c r="M78" s="401"/>
      <c r="N78" s="401"/>
      <c r="O78" s="401"/>
      <c r="P78" s="401"/>
      <c r="Q78" s="401"/>
      <c r="R78" s="401"/>
      <c r="S78" s="401"/>
      <c r="T78" s="401"/>
      <c r="U78" s="401"/>
      <c r="V78" s="401"/>
      <c r="W78" s="401"/>
      <c r="X78" s="401"/>
      <c r="Y78" s="401"/>
      <c r="Z78" s="401"/>
      <c r="AA78" s="401"/>
      <c r="AB78" s="401"/>
      <c r="AC78" s="401"/>
    </row>
    <row r="79" spans="1:41">
      <c r="A79" s="416"/>
      <c r="B79" s="416"/>
      <c r="C79" s="400"/>
      <c r="D79" s="400"/>
      <c r="E79" s="400"/>
      <c r="F79" s="400"/>
      <c r="G79" s="400"/>
      <c r="H79" s="400"/>
      <c r="I79" s="401"/>
      <c r="J79" s="401"/>
      <c r="K79" s="401"/>
      <c r="L79" s="401"/>
      <c r="M79" s="401"/>
      <c r="N79" s="401"/>
      <c r="O79" s="401"/>
      <c r="P79" s="401"/>
      <c r="Q79" s="401"/>
      <c r="R79" s="401"/>
      <c r="S79" s="401"/>
      <c r="T79" s="401"/>
      <c r="U79" s="401"/>
      <c r="V79" s="401"/>
      <c r="W79" s="401"/>
      <c r="X79" s="401"/>
      <c r="Y79" s="401"/>
      <c r="Z79" s="401"/>
      <c r="AA79" s="401"/>
      <c r="AB79" s="401"/>
      <c r="AC79" s="401"/>
    </row>
    <row r="80" spans="1:41">
      <c r="A80" s="416"/>
      <c r="B80" s="416"/>
      <c r="C80" s="400"/>
      <c r="D80" s="400"/>
      <c r="E80" s="400"/>
      <c r="F80" s="400"/>
      <c r="G80" s="400"/>
      <c r="H80" s="400"/>
      <c r="I80" s="401"/>
      <c r="J80" s="401"/>
      <c r="K80" s="401"/>
      <c r="L80" s="401"/>
      <c r="M80" s="401"/>
      <c r="N80" s="401"/>
      <c r="O80" s="401"/>
      <c r="P80" s="401"/>
      <c r="Q80" s="401"/>
      <c r="R80" s="401"/>
      <c r="S80" s="401"/>
      <c r="T80" s="401"/>
      <c r="U80" s="401"/>
      <c r="V80" s="401"/>
      <c r="W80" s="401"/>
      <c r="X80" s="401"/>
      <c r="Y80" s="401"/>
      <c r="Z80" s="401"/>
      <c r="AA80" s="401"/>
      <c r="AB80" s="401"/>
      <c r="AC80" s="401"/>
    </row>
  </sheetData>
  <sheetProtection algorithmName="SHA-512" hashValue="zMVuAbpKqJHUgT34nVknALz7+LmXm7LomvaKwFQg2X4Z72qbIbWgBHW0A019KGyFD0PNMvfxqeRgmqPib1fHfQ==" saltValue="1IqftS/cmGbzIFVR6xY6zg==" spinCount="100000" sheet="1" objects="1" scenarios="1" formatColumns="0" formatRows="0"/>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3"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29" customWidth="1"/>
    <col min="2" max="2" width="46.875" style="529" customWidth="1"/>
    <col min="3" max="3" width="2.25" style="529" customWidth="1"/>
    <col min="4" max="4" width="17.625" style="588" customWidth="1"/>
    <col min="5" max="5" width="4.125" style="588" customWidth="1"/>
    <col min="6" max="6" width="17.625" style="588" customWidth="1"/>
    <col min="7" max="7" width="29.625" style="532" customWidth="1"/>
    <col min="8" max="8" width="15.25" style="532" customWidth="1"/>
    <col min="9" max="9" width="8.875" style="532" bestFit="1" customWidth="1"/>
    <col min="10" max="11" width="8" style="532"/>
    <col min="12" max="12" width="14" style="532" customWidth="1"/>
    <col min="13" max="16384" width="8" style="532"/>
  </cols>
  <sheetData>
    <row r="1" spans="1:8" ht="16.149999999999999" customHeight="1">
      <c r="B1" s="1446" t="s">
        <v>769</v>
      </c>
      <c r="C1" s="1447"/>
      <c r="D1" s="1447"/>
      <c r="E1" s="1447"/>
      <c r="F1" s="1447"/>
    </row>
    <row r="2" spans="1:8" ht="16.149999999999999" customHeight="1">
      <c r="B2" s="530"/>
      <c r="C2" s="531"/>
      <c r="D2" s="533"/>
      <c r="E2" s="533"/>
      <c r="F2" s="533"/>
    </row>
    <row r="3" spans="1:8" s="534" customFormat="1" ht="16.149999999999999" customHeight="1">
      <c r="A3" s="529"/>
      <c r="B3" s="529"/>
      <c r="C3" s="529"/>
      <c r="D3" s="1448" t="s">
        <v>770</v>
      </c>
      <c r="E3" s="1448"/>
      <c r="F3" s="1448"/>
    </row>
    <row r="4" spans="1:8" s="534" customFormat="1" ht="20.25" customHeight="1">
      <c r="A4" s="1449" t="s">
        <v>771</v>
      </c>
      <c r="B4" s="1449"/>
      <c r="C4" s="1449"/>
      <c r="D4" s="1450">
        <f>'Sch-1'!C8:D8</f>
        <v>0</v>
      </c>
      <c r="E4" s="1450"/>
      <c r="F4" s="1450"/>
    </row>
    <row r="5" spans="1:8" s="539" customFormat="1" ht="21" customHeight="1">
      <c r="A5" s="535" t="s">
        <v>566</v>
      </c>
      <c r="B5" s="1442" t="s">
        <v>772</v>
      </c>
      <c r="C5" s="1443"/>
      <c r="D5" s="536" t="s">
        <v>773</v>
      </c>
      <c r="E5" s="1444" t="s">
        <v>774</v>
      </c>
      <c r="F5" s="1445"/>
    </row>
    <row r="6" spans="1:8" s="534" customFormat="1" ht="36" customHeight="1">
      <c r="A6" s="540">
        <v>1</v>
      </c>
      <c r="B6" s="541" t="s">
        <v>775</v>
      </c>
      <c r="C6" s="542"/>
      <c r="D6" s="543">
        <f>'Sch-6'!D14</f>
        <v>0</v>
      </c>
      <c r="E6" s="544" t="s">
        <v>776</v>
      </c>
      <c r="F6" s="545">
        <f>D6</f>
        <v>0</v>
      </c>
      <c r="G6" s="546"/>
    </row>
    <row r="7" spans="1:8" s="534" customFormat="1" ht="34.5" customHeight="1">
      <c r="A7" s="540">
        <v>2</v>
      </c>
      <c r="B7" s="541" t="s">
        <v>777</v>
      </c>
      <c r="C7" s="542"/>
      <c r="D7" s="543">
        <f>'Sch-6'!D16</f>
        <v>0</v>
      </c>
      <c r="E7" s="544"/>
      <c r="F7" s="545">
        <f>D7</f>
        <v>0</v>
      </c>
      <c r="G7" s="546"/>
    </row>
    <row r="8" spans="1:8" s="534" customFormat="1" ht="21" customHeight="1">
      <c r="A8" s="540">
        <v>3</v>
      </c>
      <c r="B8" s="541" t="s">
        <v>778</v>
      </c>
      <c r="C8" s="542"/>
      <c r="D8" s="547">
        <f>'Sch-6'!D18</f>
        <v>0</v>
      </c>
      <c r="E8" s="537"/>
      <c r="F8" s="538">
        <f>D8</f>
        <v>0</v>
      </c>
      <c r="G8" s="546"/>
    </row>
    <row r="9" spans="1:8" s="534" customFormat="1" ht="21" customHeight="1">
      <c r="A9" s="540">
        <v>4</v>
      </c>
      <c r="B9" s="541" t="s">
        <v>779</v>
      </c>
      <c r="C9" s="542"/>
      <c r="D9" s="547" t="s">
        <v>780</v>
      </c>
      <c r="E9" s="544"/>
      <c r="F9" s="538" t="str">
        <f>D9</f>
        <v>Not Applicable</v>
      </c>
    </row>
    <row r="10" spans="1:8" s="534" customFormat="1" ht="21" customHeight="1">
      <c r="A10" s="540">
        <v>5</v>
      </c>
      <c r="B10" s="541" t="s">
        <v>781</v>
      </c>
      <c r="C10" s="542"/>
      <c r="D10" s="548">
        <f>SUM(D6,D7,D8)</f>
        <v>0</v>
      </c>
      <c r="E10" s="544"/>
      <c r="F10" s="549">
        <f>SUM(F6,F7,F8)</f>
        <v>0</v>
      </c>
    </row>
    <row r="11" spans="1:8" s="534" customFormat="1" ht="21" customHeight="1">
      <c r="A11" s="540">
        <v>6</v>
      </c>
      <c r="B11" s="550" t="s">
        <v>782</v>
      </c>
      <c r="C11" s="551" t="s">
        <v>776</v>
      </c>
      <c r="D11" s="543" t="e">
        <f>H11</f>
        <v>#REF!</v>
      </c>
      <c r="E11" s="552" t="s">
        <v>776</v>
      </c>
      <c r="F11" s="545" t="e">
        <f>D11</f>
        <v>#REF!</v>
      </c>
      <c r="H11" s="553" t="e">
        <f>ROUND(('Sch-1'!M221-'Sch-1 dis'!F75)+('Sch-2'!H223-'Sch-2 Dis'!F56)+ ('Sch-3 '!M175-'Sch-3 Dis'!F81),0)</f>
        <v>#REF!</v>
      </c>
    </row>
    <row r="12" spans="1:8" s="534" customFormat="1" ht="22.15" customHeight="1">
      <c r="A12" s="540">
        <v>7</v>
      </c>
      <c r="B12" s="550" t="s">
        <v>783</v>
      </c>
      <c r="C12" s="542"/>
      <c r="D12" s="536" t="e">
        <f>D10-D11</f>
        <v>#REF!</v>
      </c>
      <c r="E12" s="544"/>
      <c r="F12" s="549" t="e">
        <f>F10-F11</f>
        <v>#REF!</v>
      </c>
      <c r="G12" s="554"/>
      <c r="H12" s="553"/>
    </row>
    <row r="13" spans="1:8" s="534" customFormat="1" ht="22.15" customHeight="1">
      <c r="A13" s="540">
        <v>8</v>
      </c>
      <c r="B13" s="541" t="s">
        <v>784</v>
      </c>
      <c r="C13" s="542"/>
      <c r="D13" s="543"/>
      <c r="E13" s="544"/>
      <c r="F13" s="545"/>
    </row>
    <row r="14" spans="1:8" s="534" customFormat="1" ht="22.15" customHeight="1">
      <c r="A14" s="540" t="s">
        <v>776</v>
      </c>
      <c r="B14" s="541" t="s">
        <v>785</v>
      </c>
      <c r="C14" s="555"/>
      <c r="D14" s="556">
        <f>'Sch-5 Dis'!D14:E14</f>
        <v>0</v>
      </c>
      <c r="E14" s="557"/>
      <c r="F14" s="538">
        <f>F32</f>
        <v>0</v>
      </c>
      <c r="G14" s="546"/>
    </row>
    <row r="15" spans="1:8" s="534" customFormat="1" ht="22.15" customHeight="1">
      <c r="A15" s="540"/>
      <c r="B15" s="541" t="s">
        <v>786</v>
      </c>
      <c r="C15" s="542"/>
      <c r="D15" s="556">
        <f>'Sch-5 Dis'!D17:E17</f>
        <v>0</v>
      </c>
      <c r="E15" s="558"/>
      <c r="F15" s="538">
        <f>F34</f>
        <v>0</v>
      </c>
      <c r="G15" s="546"/>
    </row>
    <row r="16" spans="1:8" s="534" customFormat="1" ht="22.15" customHeight="1">
      <c r="A16" s="540"/>
      <c r="B16" s="541" t="s">
        <v>787</v>
      </c>
      <c r="C16" s="542"/>
      <c r="D16" s="556" t="e">
        <f>'Sch-5 Dis'!#REF!</f>
        <v>#REF!</v>
      </c>
      <c r="E16" s="558"/>
      <c r="F16" s="538">
        <f>F35</f>
        <v>0</v>
      </c>
      <c r="G16" s="546"/>
    </row>
    <row r="17" spans="1:12" s="534" customFormat="1" ht="22.15" customHeight="1">
      <c r="A17" s="540"/>
      <c r="B17" s="541" t="s">
        <v>788</v>
      </c>
      <c r="C17" s="542"/>
      <c r="D17" s="556" t="e">
        <f>SUM('Sch-5 Dis'!#REF!,'Sch-5 Dis'!#REF!)</f>
        <v>#REF!</v>
      </c>
      <c r="E17" s="558"/>
      <c r="F17" s="538">
        <f>F38</f>
        <v>0</v>
      </c>
      <c r="G17" s="546"/>
    </row>
    <row r="18" spans="1:12" s="534" customFormat="1" ht="22.15" customHeight="1">
      <c r="A18" s="540"/>
      <c r="B18" s="541" t="s">
        <v>789</v>
      </c>
      <c r="C18" s="542"/>
      <c r="D18" s="547" t="s">
        <v>790</v>
      </c>
      <c r="E18" s="537"/>
      <c r="F18" s="538" t="str">
        <f>F36</f>
        <v/>
      </c>
    </row>
    <row r="19" spans="1:12" s="534" customFormat="1" ht="27" customHeight="1">
      <c r="A19" s="540"/>
      <c r="B19" s="541" t="s">
        <v>791</v>
      </c>
      <c r="C19" s="559"/>
      <c r="D19" s="560" t="e">
        <f>SUM(D14,D15,D16,D17,D18)</f>
        <v>#REF!</v>
      </c>
      <c r="E19" s="561"/>
      <c r="F19" s="559">
        <f>SUM(F14:F18)</f>
        <v>0</v>
      </c>
      <c r="G19" s="546"/>
    </row>
    <row r="20" spans="1:12" s="534" customFormat="1" ht="33.75" customHeight="1">
      <c r="A20" s="540">
        <v>8</v>
      </c>
      <c r="B20" s="541" t="s">
        <v>792</v>
      </c>
      <c r="C20" s="542"/>
      <c r="D20" s="536" t="e">
        <f>D10+D19</f>
        <v>#REF!</v>
      </c>
      <c r="E20" s="562" t="s">
        <v>776</v>
      </c>
      <c r="F20" s="563">
        <f>F10+F19</f>
        <v>0</v>
      </c>
      <c r="G20" s="546"/>
    </row>
    <row r="21" spans="1:12" s="534" customFormat="1" ht="51" customHeight="1">
      <c r="A21" s="540">
        <v>9</v>
      </c>
      <c r="B21" s="541" t="s">
        <v>793</v>
      </c>
      <c r="C21" s="542"/>
      <c r="D21" s="543">
        <v>0</v>
      </c>
      <c r="E21" s="544"/>
      <c r="F21" s="545">
        <f>D21</f>
        <v>0</v>
      </c>
    </row>
    <row r="22" spans="1:12" s="534" customFormat="1" ht="23.25" customHeight="1">
      <c r="A22" s="564" t="s">
        <v>776</v>
      </c>
      <c r="B22" s="565" t="s">
        <v>776</v>
      </c>
      <c r="C22" s="565"/>
      <c r="D22" s="566"/>
      <c r="E22" s="567"/>
      <c r="F22" s="568"/>
    </row>
    <row r="23" spans="1:12" s="534" customFormat="1" ht="18.75" customHeight="1">
      <c r="A23" s="569" t="s">
        <v>794</v>
      </c>
      <c r="B23" s="1428" t="s">
        <v>795</v>
      </c>
      <c r="C23" s="1428"/>
      <c r="D23" s="1428"/>
      <c r="E23" s="1428"/>
      <c r="F23" s="1451"/>
    </row>
    <row r="24" spans="1:12" s="534" customFormat="1" ht="18.75" customHeight="1">
      <c r="A24" s="569"/>
      <c r="B24" s="1434" t="str">
        <f>H24&amp;" "&amp;G24&amp;" "&amp;I24&amp;" "&amp;J24&amp;"%"&amp; " as"&amp;" "&amp;K24&amp; " "&amp;L24</f>
        <v xml:space="preserve">Excise Duty    % as  </v>
      </c>
      <c r="C24" s="1435"/>
      <c r="D24" s="1435"/>
      <c r="E24" s="1435"/>
      <c r="F24" s="1436"/>
      <c r="G24" s="571" t="s">
        <v>790</v>
      </c>
      <c r="H24" s="572" t="s">
        <v>796</v>
      </c>
      <c r="I24" s="572" t="str">
        <f>IF(J24="","","@")</f>
        <v/>
      </c>
      <c r="J24" s="573" t="s">
        <v>790</v>
      </c>
      <c r="K24" s="574" t="str">
        <f>IF(OR(L24=0,L24=""),"","Rs.")</f>
        <v/>
      </c>
      <c r="L24" s="575" t="str">
        <f>IF(D14=0,"",D14)</f>
        <v/>
      </c>
    </row>
    <row r="25" spans="1:12" s="534" customFormat="1" ht="19.5" customHeight="1">
      <c r="B25" s="1434" t="str">
        <f>H25&amp;" "&amp;G25&amp;" "&amp;I25&amp;" "&amp;J25&amp;"%"&amp; " as"&amp;" "&amp;K25&amp; " "&amp;L25</f>
        <v xml:space="preserve">CST    % as  </v>
      </c>
      <c r="C25" s="1435"/>
      <c r="D25" s="1435"/>
      <c r="E25" s="1435"/>
      <c r="F25" s="1436"/>
      <c r="G25" s="571" t="s">
        <v>790</v>
      </c>
      <c r="H25" s="572" t="s">
        <v>797</v>
      </c>
      <c r="I25" s="572" t="str">
        <f>IF(J25="","","@")</f>
        <v/>
      </c>
      <c r="J25" s="573" t="s">
        <v>790</v>
      </c>
      <c r="K25" s="574" t="str">
        <f>IF(OR(L25=0,L25=""),"","Rs.")</f>
        <v/>
      </c>
      <c r="L25" s="575" t="str">
        <f>IF(D15=0,"",D15)</f>
        <v/>
      </c>
    </row>
    <row r="26" spans="1:12" s="534" customFormat="1" ht="19.5" customHeight="1">
      <c r="B26" s="1434" t="e">
        <f>H26&amp;" "&amp;G26&amp;" "&amp;I26&amp;" "&amp;J26&amp;"%"&amp; " as"&amp;" "&amp;K26&amp; " "&amp;L26</f>
        <v>#REF!</v>
      </c>
      <c r="C26" s="1435"/>
      <c r="D26" s="1435"/>
      <c r="E26" s="1435"/>
      <c r="F26" s="1436"/>
      <c r="G26" s="571" t="s">
        <v>790</v>
      </c>
      <c r="H26" s="572" t="s">
        <v>798</v>
      </c>
      <c r="I26" s="572" t="str">
        <f>IF(J26="","","@")</f>
        <v/>
      </c>
      <c r="J26" s="573" t="s">
        <v>790</v>
      </c>
      <c r="K26" s="574" t="e">
        <f>IF(OR(L26=0,L26=""),"","Rs.")</f>
        <v>#REF!</v>
      </c>
      <c r="L26" s="575" t="e">
        <f>IF(D16=0,"",D16)</f>
        <v>#REF!</v>
      </c>
    </row>
    <row r="27" spans="1:12" s="534" customFormat="1" ht="19.5" customHeight="1">
      <c r="B27" s="1434" t="e">
        <f>H27&amp;" "&amp;G27&amp;" "&amp;I27&amp;" "&amp;J27&amp; " as"&amp;" "&amp;K27&amp; " "&amp;L27</f>
        <v>#REF!</v>
      </c>
      <c r="C27" s="1435"/>
      <c r="D27" s="1435"/>
      <c r="E27" s="1435"/>
      <c r="F27" s="1436"/>
      <c r="G27" s="571" t="s">
        <v>790</v>
      </c>
      <c r="H27" s="572" t="s">
        <v>799</v>
      </c>
      <c r="I27" s="572"/>
      <c r="J27" s="576"/>
      <c r="K27" s="574" t="e">
        <f>IF(OR(L27=0,L27=""),"","Rs.")</f>
        <v>#REF!</v>
      </c>
      <c r="L27" s="575" t="e">
        <f>IF(D17=0,"",D17)</f>
        <v>#REF!</v>
      </c>
    </row>
    <row r="28" spans="1:12" s="534" customFormat="1" ht="19.5" customHeight="1">
      <c r="B28" s="1434" t="str">
        <f>H28&amp;" "&amp;G28&amp;" "&amp;I28&amp;" "&amp;J28&amp; " as"&amp;" "&amp;K28&amp; " "&amp;L28</f>
        <v xml:space="preserve">Others     as  </v>
      </c>
      <c r="C28" s="1435"/>
      <c r="D28" s="1435"/>
      <c r="E28" s="1435"/>
      <c r="F28" s="1436"/>
      <c r="G28" s="571" t="s">
        <v>790</v>
      </c>
      <c r="H28" s="570" t="s">
        <v>800</v>
      </c>
      <c r="I28" s="570"/>
      <c r="J28" s="570"/>
      <c r="K28" s="570" t="str">
        <f>IF(OR(L28=0,L28=""),"","Rs.")</f>
        <v/>
      </c>
      <c r="L28" s="577" t="str">
        <f>IF(D18=0,"",D18)</f>
        <v/>
      </c>
    </row>
    <row r="29" spans="1:12" s="534" customFormat="1" ht="19.5" customHeight="1">
      <c r="B29" s="1440"/>
      <c r="C29" s="1440"/>
      <c r="D29" s="1440"/>
      <c r="E29" s="1440"/>
      <c r="F29" s="1441"/>
    </row>
    <row r="30" spans="1:12" ht="59.25" customHeight="1">
      <c r="A30" s="578" t="s">
        <v>801</v>
      </c>
      <c r="B30" s="1437" t="s">
        <v>802</v>
      </c>
      <c r="C30" s="1438"/>
      <c r="D30" s="1438"/>
      <c r="E30" s="1438"/>
      <c r="F30" s="1439"/>
    </row>
    <row r="31" spans="1:12" s="534" customFormat="1" ht="19.5" customHeight="1">
      <c r="A31" s="579" t="s">
        <v>803</v>
      </c>
      <c r="B31" s="1428" t="s">
        <v>804</v>
      </c>
      <c r="C31" s="1428"/>
      <c r="D31" s="1428"/>
      <c r="E31" s="570" t="s">
        <v>805</v>
      </c>
      <c r="F31" s="575">
        <v>0</v>
      </c>
    </row>
    <row r="32" spans="1:12" s="534" customFormat="1" ht="19.5" customHeight="1">
      <c r="A32" s="579" t="s">
        <v>806</v>
      </c>
      <c r="B32" s="572" t="s">
        <v>807</v>
      </c>
      <c r="C32" s="580"/>
      <c r="D32" s="581">
        <v>0.1</v>
      </c>
      <c r="E32" s="570" t="s">
        <v>805</v>
      </c>
      <c r="F32" s="575">
        <f>ROUND(D32*F31,0)</f>
        <v>0</v>
      </c>
      <c r="H32" s="1428"/>
      <c r="I32" s="1428"/>
      <c r="J32" s="1428"/>
    </row>
    <row r="33" spans="1:10" s="534" customFormat="1" ht="19.5" customHeight="1">
      <c r="A33" s="582" t="s">
        <v>808</v>
      </c>
      <c r="B33" s="572" t="s">
        <v>809</v>
      </c>
      <c r="C33" s="580"/>
      <c r="D33" s="583">
        <v>0</v>
      </c>
      <c r="E33" s="570"/>
      <c r="F33" s="575">
        <f>D33</f>
        <v>0</v>
      </c>
      <c r="H33" s="570"/>
      <c r="I33" s="570"/>
      <c r="J33" s="570"/>
    </row>
    <row r="34" spans="1:10" s="534" customFormat="1" ht="19.5" customHeight="1">
      <c r="A34" s="582" t="s">
        <v>810</v>
      </c>
      <c r="B34" s="572" t="s">
        <v>811</v>
      </c>
      <c r="D34" s="581">
        <v>0.02</v>
      </c>
      <c r="E34" s="570" t="s">
        <v>805</v>
      </c>
      <c r="F34" s="575">
        <f>ROUND((F33+(F33*D32))*D34,0)</f>
        <v>0</v>
      </c>
    </row>
    <row r="35" spans="1:10" s="534" customFormat="1" ht="19.5" customHeight="1">
      <c r="A35" s="582" t="s">
        <v>812</v>
      </c>
      <c r="B35" s="572" t="s">
        <v>813</v>
      </c>
      <c r="C35" s="570"/>
      <c r="D35" s="581">
        <v>0.01</v>
      </c>
      <c r="E35" s="570"/>
      <c r="F35" s="575">
        <f>ROUND(((F31-F33)+((F31-F33)*D32))*D35,0)</f>
        <v>0</v>
      </c>
    </row>
    <row r="36" spans="1:10" s="534" customFormat="1" ht="19.5" customHeight="1">
      <c r="A36" s="582" t="s">
        <v>814</v>
      </c>
      <c r="B36" s="574" t="s">
        <v>815</v>
      </c>
      <c r="C36" s="570"/>
      <c r="D36" s="570"/>
      <c r="E36" s="570" t="s">
        <v>805</v>
      </c>
      <c r="F36" s="584" t="str">
        <f>L28</f>
        <v/>
      </c>
    </row>
    <row r="37" spans="1:10" s="534" customFormat="1" ht="19.5" customHeight="1">
      <c r="A37" s="582" t="s">
        <v>816</v>
      </c>
      <c r="B37" s="1428" t="s">
        <v>817</v>
      </c>
      <c r="C37" s="1428"/>
      <c r="D37" s="1428"/>
      <c r="E37" s="570" t="s">
        <v>805</v>
      </c>
      <c r="F37" s="585">
        <f>SUM(F31,F32,F34,F35,F36)</f>
        <v>0</v>
      </c>
    </row>
    <row r="38" spans="1:10" s="534" customFormat="1" ht="19.5" customHeight="1">
      <c r="A38" s="582" t="s">
        <v>818</v>
      </c>
      <c r="B38" s="574" t="s">
        <v>819</v>
      </c>
      <c r="C38" s="570"/>
      <c r="D38" s="581"/>
      <c r="E38" s="570" t="s">
        <v>805</v>
      </c>
      <c r="F38" s="584">
        <f>ROUND(D38*F37,0)</f>
        <v>0</v>
      </c>
    </row>
    <row r="39" spans="1:10" s="534" customFormat="1" ht="19.5" customHeight="1">
      <c r="A39" s="579"/>
      <c r="B39" s="570"/>
      <c r="C39" s="570"/>
      <c r="D39" s="570"/>
      <c r="E39" s="570"/>
      <c r="F39" s="586"/>
    </row>
    <row r="40" spans="1:10" s="534" customFormat="1" ht="15" customHeight="1">
      <c r="A40" s="579"/>
      <c r="B40" s="570"/>
      <c r="C40" s="570"/>
      <c r="D40" s="570"/>
      <c r="E40" s="570"/>
      <c r="F40" s="586"/>
    </row>
    <row r="41" spans="1:10" s="534" customFormat="1" ht="15" customHeight="1">
      <c r="A41" s="579"/>
      <c r="B41" s="570"/>
      <c r="C41" s="570"/>
      <c r="D41" s="570"/>
      <c r="E41" s="570"/>
      <c r="F41" s="586"/>
    </row>
    <row r="42" spans="1:10" s="534" customFormat="1" ht="19.5" customHeight="1">
      <c r="A42" s="579"/>
      <c r="B42" s="570"/>
      <c r="C42" s="570"/>
      <c r="D42" s="570"/>
      <c r="E42" s="570"/>
      <c r="F42" s="586"/>
    </row>
    <row r="43" spans="1:10" ht="49.5" customHeight="1">
      <c r="A43" s="1429" t="str">
        <f>Basic!B1</f>
        <v>Bulk Contract for Supply &amp; Installation of Rooftop Solar projects on POWERGRID Buildings in Western Region (WR) under PM Surya Ghar (PMSGY) Scheme</v>
      </c>
      <c r="B43" s="1430"/>
      <c r="C43" s="1431"/>
      <c r="D43" s="1432" t="s">
        <v>820</v>
      </c>
      <c r="E43" s="1433"/>
      <c r="F43" s="594" t="s">
        <v>821</v>
      </c>
    </row>
    <row r="44" spans="1:10">
      <c r="A44" s="589" t="s">
        <v>822</v>
      </c>
      <c r="B44" s="590" t="str">
        <f>Basic!B5</f>
        <v xml:space="preserve">CC/NT/W-SOLAR/DOM/T00/25/02256 </v>
      </c>
      <c r="C44" s="591"/>
      <c r="D44" s="592"/>
      <c r="E44" s="593"/>
      <c r="F44" s="595"/>
    </row>
    <row r="46" spans="1:10">
      <c r="A46" s="587"/>
    </row>
  </sheetData>
  <sheetProtection selectLockedCells="1" selectUnlockedCells="1"/>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6" customWidth="1"/>
    <col min="2" max="2" width="46.875" style="116" customWidth="1"/>
    <col min="3" max="3" width="2.25" style="116" customWidth="1"/>
    <col min="4" max="4" width="17.625" style="154" customWidth="1"/>
    <col min="5" max="5" width="4.125" style="154" customWidth="1"/>
    <col min="6" max="6" width="17.625" style="154" customWidth="1"/>
    <col min="7" max="7" width="21.625" style="119" customWidth="1"/>
    <col min="8" max="8" width="15.25" style="273" customWidth="1"/>
    <col min="9" max="10" width="13.75" style="273" customWidth="1"/>
    <col min="11" max="11" width="14.875" style="273" customWidth="1"/>
    <col min="12" max="12" width="13.75" style="273" customWidth="1"/>
    <col min="13" max="16" width="8" style="273" customWidth="1"/>
    <col min="17" max="16384" width="8" style="119"/>
  </cols>
  <sheetData>
    <row r="1" spans="1:16" ht="16.149999999999999" customHeight="1">
      <c r="B1" s="1458" t="s">
        <v>769</v>
      </c>
      <c r="C1" s="1459"/>
      <c r="D1" s="1459"/>
      <c r="E1" s="1459"/>
      <c r="F1" s="1459"/>
    </row>
    <row r="2" spans="1:16" ht="16.149999999999999" customHeight="1">
      <c r="B2" s="117"/>
      <c r="C2" s="118"/>
      <c r="D2" s="120"/>
      <c r="E2" s="120"/>
      <c r="F2" s="120"/>
    </row>
    <row r="3" spans="1:16" s="121" customFormat="1" ht="16.149999999999999" customHeight="1">
      <c r="A3" s="116"/>
      <c r="B3" s="116"/>
      <c r="C3" s="116"/>
      <c r="D3" s="1460" t="s">
        <v>770</v>
      </c>
      <c r="E3" s="1460"/>
      <c r="F3" s="1460"/>
      <c r="H3" s="1125"/>
      <c r="I3" s="1125"/>
      <c r="J3" s="1125"/>
      <c r="K3" s="1125"/>
      <c r="L3" s="1125"/>
      <c r="M3" s="1125"/>
      <c r="N3" s="1125"/>
      <c r="O3" s="1125"/>
      <c r="P3" s="1125"/>
    </row>
    <row r="4" spans="1:16" s="121" customFormat="1" ht="20.25" customHeight="1">
      <c r="A4" s="1466" t="s">
        <v>771</v>
      </c>
      <c r="B4" s="1466"/>
      <c r="C4" s="1466"/>
      <c r="D4" s="1461" t="e">
        <f>'Sch-1'!#REF!</f>
        <v>#REF!</v>
      </c>
      <c r="E4" s="1461"/>
      <c r="F4" s="1461"/>
      <c r="H4" s="1125"/>
      <c r="I4" s="1125"/>
      <c r="J4" s="1125"/>
      <c r="K4" s="1125"/>
      <c r="L4" s="1125"/>
      <c r="M4" s="1125"/>
      <c r="N4" s="1125"/>
      <c r="O4" s="1125"/>
      <c r="P4" s="1125"/>
    </row>
    <row r="5" spans="1:16" s="127" customFormat="1" ht="21" customHeight="1">
      <c r="A5" s="123" t="s">
        <v>566</v>
      </c>
      <c r="B5" s="1464" t="s">
        <v>772</v>
      </c>
      <c r="C5" s="1465"/>
      <c r="D5" s="124" t="s">
        <v>773</v>
      </c>
      <c r="E5" s="1462" t="s">
        <v>774</v>
      </c>
      <c r="F5" s="1463"/>
      <c r="H5" s="1126"/>
      <c r="I5" s="1126"/>
      <c r="J5" s="1126"/>
      <c r="K5" s="1126"/>
      <c r="L5" s="1126"/>
      <c r="M5" s="1126"/>
      <c r="N5" s="1126"/>
      <c r="O5" s="1126"/>
      <c r="P5" s="1126"/>
    </row>
    <row r="6" spans="1:16" s="121" customFormat="1" ht="36" customHeight="1">
      <c r="A6" s="128">
        <v>1</v>
      </c>
      <c r="B6" s="129" t="s">
        <v>775</v>
      </c>
      <c r="C6" s="130"/>
      <c r="D6" s="131">
        <f>'Sch-6'!D14</f>
        <v>0</v>
      </c>
      <c r="E6" s="132" t="s">
        <v>776</v>
      </c>
      <c r="F6" s="133">
        <f>D6</f>
        <v>0</v>
      </c>
      <c r="G6" s="134"/>
      <c r="H6" s="1125"/>
      <c r="I6" s="1125"/>
      <c r="J6" s="1125"/>
      <c r="K6" s="1125"/>
      <c r="L6" s="1125"/>
      <c r="M6" s="1125"/>
      <c r="N6" s="1125"/>
      <c r="O6" s="1125"/>
      <c r="P6" s="1125"/>
    </row>
    <row r="7" spans="1:16" s="121" customFormat="1" ht="34.5" customHeight="1">
      <c r="A7" s="128">
        <v>2</v>
      </c>
      <c r="B7" s="129" t="s">
        <v>777</v>
      </c>
      <c r="C7" s="130"/>
      <c r="D7" s="131">
        <f>'Sch-6'!D16</f>
        <v>0</v>
      </c>
      <c r="E7" s="132"/>
      <c r="F7" s="133">
        <f>D7</f>
        <v>0</v>
      </c>
      <c r="G7" s="134"/>
      <c r="H7" s="1125"/>
      <c r="I7" s="1125"/>
      <c r="J7" s="1125"/>
      <c r="K7" s="1125"/>
      <c r="L7" s="1125"/>
      <c r="M7" s="1125"/>
      <c r="N7" s="1125"/>
      <c r="O7" s="1125"/>
      <c r="P7" s="1125"/>
    </row>
    <row r="8" spans="1:16" s="121" customFormat="1" ht="21" customHeight="1">
      <c r="A8" s="128">
        <v>3</v>
      </c>
      <c r="B8" s="129" t="s">
        <v>778</v>
      </c>
      <c r="C8" s="130"/>
      <c r="D8" s="131">
        <f>'Sch-6'!D18</f>
        <v>0</v>
      </c>
      <c r="E8" s="132"/>
      <c r="F8" s="133">
        <f>D8</f>
        <v>0</v>
      </c>
      <c r="G8" s="134"/>
      <c r="H8" s="1125"/>
      <c r="I8" s="1125"/>
      <c r="J8" s="1125"/>
      <c r="K8" s="1125"/>
      <c r="L8" s="1125"/>
      <c r="M8" s="1125"/>
      <c r="N8" s="1125"/>
      <c r="O8" s="1125"/>
      <c r="P8" s="1125"/>
    </row>
    <row r="9" spans="1:16" s="121" customFormat="1" ht="21" customHeight="1">
      <c r="A9" s="128">
        <v>4</v>
      </c>
      <c r="B9" s="129" t="s">
        <v>779</v>
      </c>
      <c r="C9" s="130"/>
      <c r="D9" s="135" t="s">
        <v>780</v>
      </c>
      <c r="E9" s="132"/>
      <c r="F9" s="126" t="str">
        <f>D9</f>
        <v>Not Applicable</v>
      </c>
      <c r="H9" s="1125"/>
      <c r="I9" s="1125"/>
      <c r="J9" s="1125"/>
      <c r="K9" s="1125"/>
      <c r="L9" s="1125"/>
      <c r="M9" s="1125"/>
      <c r="N9" s="1125"/>
      <c r="O9" s="1125"/>
      <c r="P9" s="1125"/>
    </row>
    <row r="10" spans="1:16" s="121" customFormat="1" ht="21" customHeight="1">
      <c r="A10" s="128">
        <v>5</v>
      </c>
      <c r="B10" s="129" t="s">
        <v>781</v>
      </c>
      <c r="C10" s="130"/>
      <c r="D10" s="136">
        <f>SUM(D6,D7,D8)</f>
        <v>0</v>
      </c>
      <c r="E10" s="132"/>
      <c r="F10" s="137">
        <f>F6+F7+F8</f>
        <v>0</v>
      </c>
      <c r="H10" s="1125"/>
      <c r="I10" s="1125"/>
      <c r="J10" s="1125"/>
      <c r="K10" s="1125"/>
      <c r="L10" s="1125"/>
      <c r="M10" s="1125"/>
      <c r="N10" s="1125"/>
      <c r="O10" s="1125"/>
      <c r="P10" s="1125"/>
    </row>
    <row r="11" spans="1:16" s="121" customFormat="1" ht="21" customHeight="1">
      <c r="A11" s="128">
        <v>6</v>
      </c>
      <c r="B11" s="138" t="s">
        <v>782</v>
      </c>
      <c r="C11" s="139" t="s">
        <v>776</v>
      </c>
      <c r="D11" s="131" t="e">
        <f>'Sch-1'!Z223+'Sch-2'!#REF!+'Sch-3 '!#REF!+'Sch-7'!#REF!</f>
        <v>#REF!</v>
      </c>
      <c r="E11" s="140" t="s">
        <v>776</v>
      </c>
      <c r="F11" s="133" t="e">
        <f>D11</f>
        <v>#REF!</v>
      </c>
      <c r="H11" s="1125"/>
      <c r="I11" s="1125"/>
      <c r="J11" s="1125"/>
      <c r="K11" s="1125"/>
      <c r="L11" s="1125"/>
      <c r="M11" s="1125"/>
      <c r="N11" s="1125"/>
      <c r="O11" s="1125"/>
      <c r="P11" s="1125"/>
    </row>
    <row r="12" spans="1:16" s="121" customFormat="1" ht="22.15" customHeight="1">
      <c r="A12" s="128">
        <v>7</v>
      </c>
      <c r="B12" s="138" t="s">
        <v>783</v>
      </c>
      <c r="C12" s="130"/>
      <c r="D12" s="124" t="e">
        <f>D10-D11</f>
        <v>#REF!</v>
      </c>
      <c r="E12" s="132"/>
      <c r="F12" s="137" t="e">
        <f>F10-F11</f>
        <v>#REF!</v>
      </c>
      <c r="G12" s="141"/>
      <c r="H12" s="1125"/>
      <c r="I12" s="1125"/>
      <c r="J12" s="1125"/>
      <c r="K12" s="1125"/>
      <c r="L12" s="1125"/>
      <c r="M12" s="1125"/>
      <c r="N12" s="1125"/>
      <c r="O12" s="1125"/>
      <c r="P12" s="1125"/>
    </row>
    <row r="13" spans="1:16" s="121" customFormat="1" ht="22.15" customHeight="1">
      <c r="A13" s="128">
        <v>8</v>
      </c>
      <c r="B13" s="129" t="s">
        <v>784</v>
      </c>
      <c r="C13" s="130"/>
      <c r="D13" s="131"/>
      <c r="E13" s="132"/>
      <c r="F13" s="133"/>
      <c r="H13" s="1125"/>
      <c r="I13" s="1125"/>
      <c r="J13" s="1125"/>
      <c r="K13" s="1125"/>
      <c r="L13" s="1125"/>
      <c r="M13" s="1125"/>
      <c r="N13" s="1125"/>
      <c r="O13" s="1125"/>
      <c r="P13" s="1125"/>
    </row>
    <row r="14" spans="1:16" s="121" customFormat="1" ht="22.15" customHeight="1">
      <c r="A14" s="128" t="s">
        <v>776</v>
      </c>
      <c r="B14" s="129" t="s">
        <v>785</v>
      </c>
      <c r="C14" s="142"/>
      <c r="D14" s="135" t="e">
        <f>'Sch-5'!M14</f>
        <v>#REF!</v>
      </c>
      <c r="E14" s="143"/>
      <c r="F14" s="126">
        <f>F32</f>
        <v>0</v>
      </c>
      <c r="G14" s="134"/>
      <c r="H14" s="1125"/>
      <c r="I14" s="1125"/>
      <c r="J14" s="1125"/>
      <c r="K14" s="1125"/>
      <c r="L14" s="1125"/>
      <c r="M14" s="1125"/>
      <c r="N14" s="1125"/>
      <c r="O14" s="1125"/>
      <c r="P14" s="1125"/>
    </row>
    <row r="15" spans="1:16" s="121" customFormat="1" ht="22.15" customHeight="1">
      <c r="A15" s="128"/>
      <c r="B15" s="129" t="s">
        <v>823</v>
      </c>
      <c r="C15" s="130"/>
      <c r="D15" s="135" t="e">
        <f>'Sch-5'!M17+'Sch-5'!#REF!</f>
        <v>#REF!</v>
      </c>
      <c r="E15" s="144"/>
      <c r="F15" s="126" t="e">
        <f>F33</f>
        <v>#REF!</v>
      </c>
      <c r="G15" s="134"/>
      <c r="H15" s="1125"/>
      <c r="I15" s="1125"/>
      <c r="J15" s="1125"/>
      <c r="K15" s="1125"/>
      <c r="L15" s="1125"/>
      <c r="M15" s="1125"/>
      <c r="N15" s="1125"/>
      <c r="O15" s="1125"/>
      <c r="P15" s="1125"/>
    </row>
    <row r="16" spans="1:16" s="121" customFormat="1" ht="22.15" customHeight="1">
      <c r="A16" s="128"/>
      <c r="B16" s="129" t="s">
        <v>824</v>
      </c>
      <c r="C16" s="130"/>
      <c r="D16" s="135" t="e">
        <f>#REF!+#REF!</f>
        <v>#REF!</v>
      </c>
      <c r="E16" s="144"/>
      <c r="F16" s="126" t="e">
        <f>F36</f>
        <v>#REF!</v>
      </c>
      <c r="G16" s="134"/>
      <c r="H16" s="1125"/>
      <c r="I16" s="1125"/>
      <c r="J16" s="1125"/>
      <c r="K16" s="1125"/>
      <c r="L16" s="1125"/>
      <c r="M16" s="1125"/>
      <c r="N16" s="1125"/>
      <c r="O16" s="1125"/>
      <c r="P16" s="1125"/>
    </row>
    <row r="17" spans="1:16" s="121" customFormat="1" ht="22.15" customHeight="1">
      <c r="A17" s="128"/>
      <c r="B17" s="129" t="s">
        <v>825</v>
      </c>
      <c r="C17" s="130"/>
      <c r="D17" s="135" t="e">
        <f>#REF!</f>
        <v>#REF!</v>
      </c>
      <c r="E17" s="125"/>
      <c r="F17" s="126">
        <f>F34</f>
        <v>0</v>
      </c>
      <c r="H17" s="1125"/>
      <c r="I17" s="1125"/>
      <c r="J17" s="1125"/>
      <c r="K17" s="1125"/>
      <c r="L17" s="1125"/>
      <c r="M17" s="1125"/>
      <c r="N17" s="1125"/>
      <c r="O17" s="1125"/>
      <c r="P17" s="1125"/>
    </row>
    <row r="18" spans="1:16" s="121" customFormat="1" ht="27" customHeight="1">
      <c r="A18" s="128"/>
      <c r="B18" s="129" t="s">
        <v>826</v>
      </c>
      <c r="C18" s="145"/>
      <c r="D18" s="258" t="e">
        <f>D14+D15+D16+D17</f>
        <v>#REF!</v>
      </c>
      <c r="E18" s="146"/>
      <c r="F18" s="145" t="e">
        <f>SUM(F14:F17)</f>
        <v>#REF!</v>
      </c>
      <c r="G18" s="134"/>
      <c r="H18" s="1125"/>
      <c r="I18" s="1125"/>
      <c r="J18" s="1125"/>
      <c r="K18" s="1125"/>
      <c r="L18" s="1125"/>
      <c r="M18" s="1125"/>
      <c r="N18" s="1125"/>
      <c r="O18" s="1125"/>
      <c r="P18" s="1125"/>
    </row>
    <row r="19" spans="1:16" s="121" customFormat="1" ht="33.75" customHeight="1">
      <c r="A19" s="128">
        <v>8</v>
      </c>
      <c r="B19" s="129" t="s">
        <v>792</v>
      </c>
      <c r="C19" s="130"/>
      <c r="D19" s="124" t="e">
        <f>D10+D18</f>
        <v>#REF!</v>
      </c>
      <c r="E19" s="147" t="s">
        <v>776</v>
      </c>
      <c r="F19" s="148" t="e">
        <f>F10+F18</f>
        <v>#REF!</v>
      </c>
      <c r="G19" s="134"/>
      <c r="H19" s="1125"/>
      <c r="I19" s="1125"/>
      <c r="J19" s="1125"/>
      <c r="K19" s="1125"/>
      <c r="L19" s="1125"/>
      <c r="M19" s="1125"/>
      <c r="N19" s="1125"/>
      <c r="O19" s="1125"/>
      <c r="P19" s="1125"/>
    </row>
    <row r="20" spans="1:16" s="121" customFormat="1" ht="51" customHeight="1">
      <c r="A20" s="128">
        <v>9</v>
      </c>
      <c r="B20" s="129" t="s">
        <v>793</v>
      </c>
      <c r="C20" s="130"/>
      <c r="D20" s="131">
        <f>'Sch-1'!M220</f>
        <v>0</v>
      </c>
      <c r="E20" s="132"/>
      <c r="F20" s="133">
        <f>D20</f>
        <v>0</v>
      </c>
      <c r="H20" s="1125"/>
      <c r="I20" s="1125"/>
      <c r="J20" s="1125"/>
      <c r="K20" s="1125"/>
      <c r="L20" s="1125"/>
      <c r="M20" s="1125"/>
      <c r="N20" s="1125"/>
      <c r="O20" s="1125"/>
      <c r="P20" s="1125"/>
    </row>
    <row r="21" spans="1:16" s="121" customFormat="1" ht="23.25" customHeight="1">
      <c r="A21" s="149" t="s">
        <v>794</v>
      </c>
      <c r="B21" s="1452" t="s">
        <v>795</v>
      </c>
      <c r="C21" s="1452"/>
      <c r="D21" s="1452"/>
      <c r="E21" s="1452"/>
      <c r="F21" s="1453"/>
      <c r="H21" s="1125"/>
      <c r="I21" s="1125"/>
      <c r="J21" s="1125"/>
      <c r="K21" s="1125"/>
      <c r="L21" s="1125"/>
      <c r="M21" s="1125"/>
      <c r="N21" s="1125"/>
      <c r="O21" s="1125"/>
      <c r="P21" s="1125"/>
    </row>
    <row r="22" spans="1:16" s="121" customFormat="1" ht="18.75" customHeight="1">
      <c r="A22" s="151" t="s">
        <v>803</v>
      </c>
      <c r="B22" s="1457" t="s">
        <v>575</v>
      </c>
      <c r="C22" s="1457"/>
      <c r="D22" s="1457"/>
      <c r="E22" s="150" t="s">
        <v>805</v>
      </c>
      <c r="F22" s="153" t="e">
        <f>D14</f>
        <v>#REF!</v>
      </c>
      <c r="H22" s="1125"/>
      <c r="I22" s="1125"/>
      <c r="J22" s="1125"/>
      <c r="K22" s="1125"/>
      <c r="L22" s="1125"/>
      <c r="M22" s="1125"/>
      <c r="N22" s="1125"/>
      <c r="O22" s="1125"/>
      <c r="P22" s="1125"/>
    </row>
    <row r="23" spans="1:16" s="121" customFormat="1" ht="19.5" customHeight="1">
      <c r="A23" s="151" t="s">
        <v>806</v>
      </c>
      <c r="B23" s="1457" t="s">
        <v>827</v>
      </c>
      <c r="C23" s="1457"/>
      <c r="D23" s="1457"/>
      <c r="E23" s="150" t="s">
        <v>805</v>
      </c>
      <c r="F23" s="153" t="e">
        <f>D15</f>
        <v>#REF!</v>
      </c>
      <c r="H23" s="1125"/>
      <c r="I23" s="1125"/>
      <c r="J23" s="1125"/>
      <c r="K23" s="1125"/>
      <c r="L23" s="1125"/>
      <c r="M23" s="1125"/>
      <c r="N23" s="1125"/>
      <c r="O23" s="1125"/>
      <c r="P23" s="1125"/>
    </row>
    <row r="24" spans="1:16" s="121" customFormat="1" ht="19.5" customHeight="1">
      <c r="A24" s="151" t="s">
        <v>808</v>
      </c>
      <c r="B24" s="1457" t="s">
        <v>828</v>
      </c>
      <c r="C24" s="1457"/>
      <c r="D24" s="1457"/>
      <c r="E24" s="150" t="s">
        <v>805</v>
      </c>
      <c r="F24" s="153" t="e">
        <f>D16</f>
        <v>#REF!</v>
      </c>
      <c r="H24" s="1125"/>
      <c r="I24" s="1125"/>
      <c r="J24" s="1125"/>
      <c r="K24" s="1125"/>
      <c r="L24" s="1125"/>
      <c r="M24" s="1125"/>
      <c r="N24" s="1125"/>
      <c r="O24" s="1125"/>
      <c r="P24" s="1125"/>
    </row>
    <row r="25" spans="1:16" s="121" customFormat="1" ht="19.5" customHeight="1">
      <c r="A25" s="151" t="s">
        <v>810</v>
      </c>
      <c r="B25" s="1457" t="s">
        <v>800</v>
      </c>
      <c r="C25" s="1457"/>
      <c r="D25" s="1457"/>
      <c r="E25" s="150" t="s">
        <v>805</v>
      </c>
      <c r="F25" s="153" t="e">
        <f>D17</f>
        <v>#REF!</v>
      </c>
      <c r="H25" s="1125"/>
      <c r="I25" s="1125"/>
      <c r="J25" s="1125"/>
      <c r="K25" s="1125"/>
      <c r="L25" s="1125"/>
      <c r="M25" s="1125"/>
      <c r="N25" s="1125"/>
      <c r="O25" s="1125"/>
      <c r="P25" s="1125"/>
    </row>
    <row r="26" spans="1:16" s="121" customFormat="1" ht="19.5" customHeight="1">
      <c r="A26" s="155" t="s">
        <v>801</v>
      </c>
      <c r="B26" s="1452" t="s">
        <v>829</v>
      </c>
      <c r="C26" s="1452"/>
      <c r="D26" s="1452"/>
      <c r="E26" s="1452"/>
      <c r="F26" s="1453"/>
      <c r="H26" s="1125"/>
      <c r="I26" s="1125"/>
      <c r="J26" s="1125"/>
      <c r="K26" s="1125"/>
      <c r="L26" s="1125"/>
      <c r="M26" s="1125"/>
      <c r="N26" s="1125"/>
      <c r="O26" s="1125"/>
      <c r="P26" s="1125"/>
    </row>
    <row r="27" spans="1:16" ht="19.5" customHeight="1">
      <c r="A27" s="259"/>
      <c r="B27" s="119"/>
      <c r="C27" s="119"/>
      <c r="D27" s="119"/>
      <c r="E27" s="119"/>
      <c r="F27" s="260"/>
    </row>
    <row r="28" spans="1:16" s="121" customFormat="1" ht="19.5" customHeight="1">
      <c r="A28" s="261"/>
      <c r="F28" s="262"/>
      <c r="H28" s="1125"/>
      <c r="I28" s="1125"/>
      <c r="J28" s="1125"/>
      <c r="K28" s="1125"/>
      <c r="L28" s="1125"/>
      <c r="M28" s="1125"/>
      <c r="N28" s="1125"/>
      <c r="O28" s="1125"/>
      <c r="P28" s="1125"/>
    </row>
    <row r="29" spans="1:16" s="121" customFormat="1" ht="19.5" customHeight="1">
      <c r="A29" s="261"/>
      <c r="F29" s="262"/>
      <c r="H29" s="1125"/>
      <c r="I29" s="1125"/>
      <c r="J29" s="1125"/>
      <c r="K29" s="1125"/>
      <c r="L29" s="1125"/>
      <c r="M29" s="1125"/>
      <c r="N29" s="1125"/>
      <c r="O29" s="1125"/>
      <c r="P29" s="1125"/>
    </row>
    <row r="30" spans="1:16" s="121" customFormat="1" ht="60" customHeight="1">
      <c r="A30" s="155" t="s">
        <v>830</v>
      </c>
      <c r="B30" s="1454" t="s">
        <v>831</v>
      </c>
      <c r="C30" s="1455"/>
      <c r="D30" s="1455"/>
      <c r="E30" s="1455"/>
      <c r="F30" s="1456"/>
      <c r="H30" s="1125" t="s">
        <v>832</v>
      </c>
      <c r="I30" s="1125"/>
      <c r="J30" s="1125"/>
      <c r="K30" s="1125"/>
      <c r="L30" s="1125"/>
      <c r="M30" s="1125"/>
      <c r="N30" s="1125"/>
      <c r="O30" s="1125"/>
      <c r="P30" s="1125"/>
    </row>
    <row r="31" spans="1:16" s="121" customFormat="1" ht="19.5" customHeight="1">
      <c r="A31" s="151" t="s">
        <v>803</v>
      </c>
      <c r="B31" s="1457" t="s">
        <v>804</v>
      </c>
      <c r="C31" s="1457"/>
      <c r="D31" s="1457"/>
      <c r="E31" s="150" t="s">
        <v>805</v>
      </c>
      <c r="F31" s="152">
        <f>'Sch-1'!AD3</f>
        <v>0</v>
      </c>
      <c r="H31" s="1126" t="s">
        <v>833</v>
      </c>
      <c r="I31" s="1126" t="e">
        <f>#REF!</f>
        <v>#REF!</v>
      </c>
      <c r="J31" s="1126" t="e">
        <f>IF(I31=0, "", I31)</f>
        <v>#REF!</v>
      </c>
      <c r="K31" s="1127" t="e">
        <f>IF(I31=0, "", "Discount on lum-sum basis on total price quoted by us without Taxes &amp; Duties. In Rs. ")</f>
        <v>#REF!</v>
      </c>
      <c r="L31" s="1126" t="s">
        <v>834</v>
      </c>
      <c r="M31" s="1128" t="e">
        <f>#REF!</f>
        <v>#REF!</v>
      </c>
      <c r="N31" s="1128" t="e">
        <f t="shared" ref="N31:N37" si="0">IF(M31=0, "", M31)</f>
        <v>#REF!</v>
      </c>
      <c r="O31" s="1127" t="e">
        <f>IF(M31=0, "", " Discount on lum-sum basis on total price quoted by us without Taxes &amp; Duties. In Percent (%) .")</f>
        <v>#REF!</v>
      </c>
      <c r="P31" s="1125"/>
    </row>
    <row r="32" spans="1:16" s="121" customFormat="1" ht="19.5" customHeight="1">
      <c r="A32" s="151" t="s">
        <v>806</v>
      </c>
      <c r="B32" s="1457" t="s">
        <v>835</v>
      </c>
      <c r="C32" s="1457"/>
      <c r="D32" s="1457"/>
      <c r="E32" s="150" t="s">
        <v>805</v>
      </c>
      <c r="F32" s="152">
        <f>ROUND(0.103*F31,0)</f>
        <v>0</v>
      </c>
      <c r="H32" s="1125"/>
      <c r="I32" s="1125"/>
      <c r="J32" s="1126"/>
      <c r="K32" s="1127" t="e">
        <f>IF(SUM(I33:I37)=0, "", "Discount on lum-sum basis on the Schedules as given below , In Rs. :")</f>
        <v>#REF!</v>
      </c>
      <c r="L32" s="1125"/>
      <c r="M32" s="1125"/>
      <c r="N32" s="1128"/>
      <c r="O32" s="1127" t="e">
        <f>IF(SUM(M33:M37)=0, "", "Discount on lum-sum basis on the Schedules as given below , In Percent (%) :")</f>
        <v>#REF!</v>
      </c>
      <c r="P32" s="1125"/>
    </row>
    <row r="33" spans="1:16" s="121" customFormat="1" ht="19.5" customHeight="1">
      <c r="A33" s="151" t="s">
        <v>808</v>
      </c>
      <c r="B33" s="1457" t="s">
        <v>836</v>
      </c>
      <c r="C33" s="1457"/>
      <c r="D33" s="1457"/>
      <c r="E33" s="150" t="s">
        <v>805</v>
      </c>
      <c r="F33" s="152" t="e">
        <f>'Sch-5'!M17+'Sch-5'!#REF!</f>
        <v>#REF!</v>
      </c>
      <c r="H33" s="1126" t="s">
        <v>837</v>
      </c>
      <c r="I33" s="1126" t="e">
        <f>#REF!</f>
        <v>#REF!</v>
      </c>
      <c r="J33" s="1126" t="e">
        <f>IF(I33=0, "", I33)</f>
        <v>#REF!</v>
      </c>
      <c r="K33" s="274" t="e">
        <f>IF(I33=0, "", "Schedule-1 : Ex works prices (Direct Only)")</f>
        <v>#REF!</v>
      </c>
      <c r="L33" s="1126" t="s">
        <v>838</v>
      </c>
      <c r="M33" s="1128" t="e">
        <f>#REF!</f>
        <v>#REF!</v>
      </c>
      <c r="N33" s="1128" t="e">
        <f t="shared" si="0"/>
        <v>#REF!</v>
      </c>
      <c r="O33" s="274" t="e">
        <f>IF(M33=0, "", "Schedule-1 : Ex works prices (Direct Only)")</f>
        <v>#REF!</v>
      </c>
      <c r="P33" s="1125"/>
    </row>
    <row r="34" spans="1:16" s="121" customFormat="1" ht="19.5" customHeight="1">
      <c r="A34" s="151" t="s">
        <v>810</v>
      </c>
      <c r="B34" s="1457" t="s">
        <v>800</v>
      </c>
      <c r="C34" s="1457"/>
      <c r="D34" s="1457"/>
      <c r="E34" s="150" t="s">
        <v>805</v>
      </c>
      <c r="F34" s="276"/>
      <c r="H34" s="1126" t="s">
        <v>839</v>
      </c>
      <c r="I34" s="1126" t="e">
        <f>#REF!</f>
        <v>#REF!</v>
      </c>
      <c r="J34" s="1126" t="e">
        <f>IF(I34=0, "", I34)</f>
        <v>#REF!</v>
      </c>
      <c r="K34" s="274" t="e">
        <f>IF(I34=0, "", "Schedule-1 : Ex works prices (Bought Out Only)")</f>
        <v>#REF!</v>
      </c>
      <c r="L34" s="1126" t="s">
        <v>840</v>
      </c>
      <c r="M34" s="1128" t="e">
        <f>#REF!</f>
        <v>#REF!</v>
      </c>
      <c r="N34" s="1128" t="e">
        <f t="shared" si="0"/>
        <v>#REF!</v>
      </c>
      <c r="O34" s="274" t="e">
        <f>IF(M34=0, "", "Schedule-1 : Ex works prices (Bought Out Only)")</f>
        <v>#REF!</v>
      </c>
      <c r="P34" s="1125"/>
    </row>
    <row r="35" spans="1:16" s="121" customFormat="1" ht="15" customHeight="1">
      <c r="A35" s="151" t="s">
        <v>812</v>
      </c>
      <c r="B35" s="1457" t="s">
        <v>817</v>
      </c>
      <c r="C35" s="1457"/>
      <c r="D35" s="1457"/>
      <c r="E35" s="150" t="s">
        <v>805</v>
      </c>
      <c r="F35" s="153" t="e">
        <f>D6+D7+F32+F33+F34</f>
        <v>#REF!</v>
      </c>
      <c r="H35" s="1126" t="s">
        <v>841</v>
      </c>
      <c r="I35" s="1126" t="e">
        <f>#REF!</f>
        <v>#REF!</v>
      </c>
      <c r="J35" s="1126" t="e">
        <f>IF(I35=0, "", I35)</f>
        <v>#REF!</v>
      </c>
      <c r="K35" s="274" t="e">
        <f>IF(I35=0, "", "Schedule-2 : Freight &amp; Insurance")</f>
        <v>#REF!</v>
      </c>
      <c r="L35" s="1126" t="s">
        <v>842</v>
      </c>
      <c r="M35" s="1128" t="e">
        <f>#REF!</f>
        <v>#REF!</v>
      </c>
      <c r="N35" s="1128" t="e">
        <f t="shared" si="0"/>
        <v>#REF!</v>
      </c>
      <c r="O35" s="274" t="e">
        <f>IF(M35=0, "", "Schedule-2 : Freight &amp; Insurance")</f>
        <v>#REF!</v>
      </c>
      <c r="P35" s="1125"/>
    </row>
    <row r="36" spans="1:16" s="121" customFormat="1" ht="15" customHeight="1">
      <c r="A36" s="151" t="s">
        <v>814</v>
      </c>
      <c r="B36" s="1457" t="s">
        <v>843</v>
      </c>
      <c r="C36" s="1457"/>
      <c r="D36" s="1457"/>
      <c r="E36" s="150" t="s">
        <v>805</v>
      </c>
      <c r="F36" s="153" t="e">
        <f>ROUND(0.01*F35,0)</f>
        <v>#REF!</v>
      </c>
      <c r="H36" s="1126" t="s">
        <v>844</v>
      </c>
      <c r="I36" s="1126" t="e">
        <f>#REF!</f>
        <v>#REF!</v>
      </c>
      <c r="J36" s="1126" t="e">
        <f>IF(I36=0, "", I36)</f>
        <v>#REF!</v>
      </c>
      <c r="K36" s="274" t="e">
        <f>IF(I36=0, "", "Schedule-3 : Erection Charges")</f>
        <v>#REF!</v>
      </c>
      <c r="L36" s="1126" t="s">
        <v>845</v>
      </c>
      <c r="M36" s="1128" t="e">
        <f>#REF!</f>
        <v>#REF!</v>
      </c>
      <c r="N36" s="1128" t="e">
        <f t="shared" si="0"/>
        <v>#REF!</v>
      </c>
      <c r="O36" s="274" t="e">
        <f>IF(M36=0, "", "Schedule-3 : Erection Charges")</f>
        <v>#REF!</v>
      </c>
      <c r="P36" s="1125"/>
    </row>
    <row r="37" spans="1:16" s="121" customFormat="1" ht="19.5" customHeight="1">
      <c r="A37" s="263"/>
      <c r="B37" s="264"/>
      <c r="C37" s="264"/>
      <c r="D37" s="264"/>
      <c r="E37" s="264"/>
      <c r="F37" s="265"/>
      <c r="H37" s="1126" t="s">
        <v>846</v>
      </c>
      <c r="I37" s="1126" t="e">
        <f>#REF!</f>
        <v>#REF!</v>
      </c>
      <c r="J37" s="1126" t="e">
        <f>IF(I37=0, "", I37)</f>
        <v>#REF!</v>
      </c>
      <c r="K37" s="274" t="e">
        <f>IF(I37=0, "", "Schedule-7 : Type Test Charges")</f>
        <v>#REF!</v>
      </c>
      <c r="L37" s="1126" t="s">
        <v>847</v>
      </c>
      <c r="M37" s="1128" t="e">
        <f>#REF!</f>
        <v>#REF!</v>
      </c>
      <c r="N37" s="1128" t="e">
        <f t="shared" si="0"/>
        <v>#REF!</v>
      </c>
      <c r="O37" s="274" t="e">
        <f>IF(M37=0, "", "Schedule-7 : Type Test Charges")</f>
        <v>#REF!</v>
      </c>
      <c r="P37" s="1125"/>
    </row>
    <row r="38" spans="1:16" ht="49.5" customHeight="1">
      <c r="A38" s="1467" t="str">
        <f>Cover!B2</f>
        <v>Bulk Contract for Supply &amp; Installation of Rooftop Solar projects on POWERGRID Buildings in Western Region (WR) under PM Surya Ghar (PMSGY) Scheme</v>
      </c>
      <c r="B38" s="1467"/>
      <c r="C38" s="1467"/>
      <c r="D38" s="1468" t="s">
        <v>820</v>
      </c>
      <c r="E38" s="1469"/>
      <c r="F38" s="122" t="s">
        <v>821</v>
      </c>
      <c r="H38" s="1126" t="s">
        <v>848</v>
      </c>
      <c r="I38" s="1126" t="e">
        <f>#REF!</f>
        <v>#REF!</v>
      </c>
      <c r="J38" s="1126"/>
      <c r="K38" s="1126"/>
      <c r="L38" s="1126"/>
      <c r="M38" s="1126"/>
      <c r="N38" s="1126"/>
    </row>
    <row r="39" spans="1:16">
      <c r="H39" s="273" t="s">
        <v>849</v>
      </c>
      <c r="I39" s="275" t="e">
        <f>K31 &amp;J31 &amp;O31 &amp; N31</f>
        <v>#REF!</v>
      </c>
    </row>
    <row r="40" spans="1:16">
      <c r="I40" s="275" t="e">
        <f>K32 &amp; K33&amp;J33&amp;K34&amp;J34&amp;K35&amp;J35&amp;K36&amp;J36&amp;K37&amp;J37</f>
        <v>#REF!</v>
      </c>
    </row>
    <row r="41" spans="1:16">
      <c r="I41" s="275"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5" customWidth="1"/>
    <col min="2" max="2" width="22.125" style="115" customWidth="1"/>
    <col min="3" max="16384" width="8" style="115"/>
  </cols>
  <sheetData>
    <row r="1" spans="1:4" s="114" customFormat="1" ht="30" customHeight="1">
      <c r="A1" s="1470">
        <f>'Bid Form 2nd Envelope'!AB17</f>
        <v>0</v>
      </c>
      <c r="B1" s="1470"/>
    </row>
    <row r="2" spans="1:4" s="114" customFormat="1" ht="30" customHeight="1"/>
    <row r="3" spans="1:4">
      <c r="A3" s="114"/>
    </row>
    <row r="4" spans="1:4">
      <c r="A4" s="326" t="str">
        <f>IF(OR((A1&gt;9999999999),(A1&lt;0)),"Invalid Entry - More than 1000 crore OR -ve value",IF(A1=0, "Rs. Zero Only ",+CONCATENATE("Rs. ", B11,D11,B10,D10,B9,D9,B8,D8,B7,D7,B6," Only")))</f>
        <v xml:space="preserve">Rs. Zero Only </v>
      </c>
      <c r="B4" s="327"/>
    </row>
    <row r="5" spans="1:4">
      <c r="A5" s="328"/>
      <c r="B5" s="327"/>
    </row>
    <row r="6" spans="1:4">
      <c r="A6" s="329">
        <f>-INT(A1/100)*100+ROUND(A1,0)</f>
        <v>0</v>
      </c>
      <c r="B6" s="327" t="str">
        <f t="shared" ref="B6:B11" si="0">IF(A6=0,"",LOOKUP(A6,$A$13:$A$112,$B$13:$B$112))</f>
        <v/>
      </c>
      <c r="D6" s="1129"/>
    </row>
    <row r="7" spans="1:4">
      <c r="A7" s="329">
        <f>-INT(A1/1000)*10+INT(A1/100)</f>
        <v>0</v>
      </c>
      <c r="B7" s="327" t="str">
        <f t="shared" si="0"/>
        <v/>
      </c>
      <c r="D7" s="1129" t="str">
        <f>+IF(B7="",""," Hundred ")</f>
        <v/>
      </c>
    </row>
    <row r="8" spans="1:4">
      <c r="A8" s="329">
        <f>-INT(A1/100000)*100+INT(A1/1000)</f>
        <v>0</v>
      </c>
      <c r="B8" s="327" t="str">
        <f t="shared" si="0"/>
        <v/>
      </c>
      <c r="D8" s="1129" t="str">
        <f>IF((B8=""),IF(C8="",""," Thousand ")," Thousand ")</f>
        <v/>
      </c>
    </row>
    <row r="9" spans="1:4">
      <c r="A9" s="329">
        <f>-INT(A1/10000000)*100+INT(A1/100000)</f>
        <v>0</v>
      </c>
      <c r="B9" s="327" t="str">
        <f t="shared" si="0"/>
        <v/>
      </c>
      <c r="D9" s="1129" t="str">
        <f>IF((B9=""),IF(C9="",""," Lac ")," Lac ")</f>
        <v/>
      </c>
    </row>
    <row r="10" spans="1:4">
      <c r="A10" s="329">
        <f>-INT(A1/1000000000)*100+INT(A1/10000000)</f>
        <v>0</v>
      </c>
      <c r="B10" s="330" t="str">
        <f t="shared" si="0"/>
        <v/>
      </c>
      <c r="D10" s="1129" t="str">
        <f>IF((B10=""),IF(C10="",""," Crore ")," Crore ")</f>
        <v/>
      </c>
    </row>
    <row r="11" spans="1:4">
      <c r="A11" s="331">
        <f>-INT(A1/10000000000)*1000+INT(A1/1000000000)</f>
        <v>0</v>
      </c>
      <c r="B11" s="330" t="str">
        <f t="shared" si="0"/>
        <v/>
      </c>
      <c r="D11" s="1129" t="str">
        <f>IF((B11=""),IF(C11="",""," Hundred ")," Hundred ")</f>
        <v/>
      </c>
    </row>
    <row r="12" spans="1:4">
      <c r="A12" s="327"/>
      <c r="B12" s="327"/>
    </row>
    <row r="13" spans="1:4">
      <c r="A13" s="324">
        <v>1</v>
      </c>
      <c r="B13" s="325" t="s">
        <v>850</v>
      </c>
    </row>
    <row r="14" spans="1:4">
      <c r="A14" s="324">
        <v>2</v>
      </c>
      <c r="B14" s="325" t="s">
        <v>851</v>
      </c>
    </row>
    <row r="15" spans="1:4">
      <c r="A15" s="324">
        <v>3</v>
      </c>
      <c r="B15" s="325" t="s">
        <v>852</v>
      </c>
    </row>
    <row r="16" spans="1:4">
      <c r="A16" s="324">
        <v>4</v>
      </c>
      <c r="B16" s="325" t="s">
        <v>853</v>
      </c>
    </row>
    <row r="17" spans="1:2">
      <c r="A17" s="324">
        <v>5</v>
      </c>
      <c r="B17" s="325" t="s">
        <v>854</v>
      </c>
    </row>
    <row r="18" spans="1:2">
      <c r="A18" s="324">
        <v>6</v>
      </c>
      <c r="B18" s="325" t="s">
        <v>855</v>
      </c>
    </row>
    <row r="19" spans="1:2">
      <c r="A19" s="324">
        <v>7</v>
      </c>
      <c r="B19" s="325" t="s">
        <v>856</v>
      </c>
    </row>
    <row r="20" spans="1:2">
      <c r="A20" s="324">
        <v>8</v>
      </c>
      <c r="B20" s="325" t="s">
        <v>857</v>
      </c>
    </row>
    <row r="21" spans="1:2">
      <c r="A21" s="324">
        <v>9</v>
      </c>
      <c r="B21" s="325" t="s">
        <v>858</v>
      </c>
    </row>
    <row r="22" spans="1:2">
      <c r="A22" s="324">
        <v>10</v>
      </c>
      <c r="B22" s="325" t="s">
        <v>859</v>
      </c>
    </row>
    <row r="23" spans="1:2">
      <c r="A23" s="324">
        <v>11</v>
      </c>
      <c r="B23" s="325" t="s">
        <v>860</v>
      </c>
    </row>
    <row r="24" spans="1:2">
      <c r="A24" s="324">
        <v>12</v>
      </c>
      <c r="B24" s="325" t="s">
        <v>861</v>
      </c>
    </row>
    <row r="25" spans="1:2">
      <c r="A25" s="324">
        <v>13</v>
      </c>
      <c r="B25" s="325" t="s">
        <v>862</v>
      </c>
    </row>
    <row r="26" spans="1:2">
      <c r="A26" s="324">
        <v>14</v>
      </c>
      <c r="B26" s="325" t="s">
        <v>863</v>
      </c>
    </row>
    <row r="27" spans="1:2">
      <c r="A27" s="324">
        <v>15</v>
      </c>
      <c r="B27" s="325" t="s">
        <v>864</v>
      </c>
    </row>
    <row r="28" spans="1:2">
      <c r="A28" s="324">
        <v>16</v>
      </c>
      <c r="B28" s="325" t="s">
        <v>865</v>
      </c>
    </row>
    <row r="29" spans="1:2">
      <c r="A29" s="324">
        <v>17</v>
      </c>
      <c r="B29" s="325" t="s">
        <v>866</v>
      </c>
    </row>
    <row r="30" spans="1:2">
      <c r="A30" s="324">
        <v>18</v>
      </c>
      <c r="B30" s="325" t="s">
        <v>867</v>
      </c>
    </row>
    <row r="31" spans="1:2">
      <c r="A31" s="324">
        <v>19</v>
      </c>
      <c r="B31" s="325" t="s">
        <v>868</v>
      </c>
    </row>
    <row r="32" spans="1:2">
      <c r="A32" s="324">
        <v>20</v>
      </c>
      <c r="B32" s="325" t="s">
        <v>869</v>
      </c>
    </row>
    <row r="33" spans="1:2">
      <c r="A33" s="324">
        <v>21</v>
      </c>
      <c r="B33" s="325" t="s">
        <v>870</v>
      </c>
    </row>
    <row r="34" spans="1:2">
      <c r="A34" s="324">
        <v>22</v>
      </c>
      <c r="B34" s="325" t="s">
        <v>871</v>
      </c>
    </row>
    <row r="35" spans="1:2">
      <c r="A35" s="324">
        <v>23</v>
      </c>
      <c r="B35" s="325" t="s">
        <v>872</v>
      </c>
    </row>
    <row r="36" spans="1:2">
      <c r="A36" s="324">
        <v>24</v>
      </c>
      <c r="B36" s="325" t="s">
        <v>873</v>
      </c>
    </row>
    <row r="37" spans="1:2">
      <c r="A37" s="324">
        <v>25</v>
      </c>
      <c r="B37" s="325" t="s">
        <v>874</v>
      </c>
    </row>
    <row r="38" spans="1:2">
      <c r="A38" s="324">
        <v>26</v>
      </c>
      <c r="B38" s="325" t="s">
        <v>875</v>
      </c>
    </row>
    <row r="39" spans="1:2">
      <c r="A39" s="324">
        <v>27</v>
      </c>
      <c r="B39" s="325" t="s">
        <v>876</v>
      </c>
    </row>
    <row r="40" spans="1:2">
      <c r="A40" s="324">
        <v>28</v>
      </c>
      <c r="B40" s="325" t="s">
        <v>877</v>
      </c>
    </row>
    <row r="41" spans="1:2">
      <c r="A41" s="324">
        <v>29</v>
      </c>
      <c r="B41" s="325" t="s">
        <v>878</v>
      </c>
    </row>
    <row r="42" spans="1:2">
      <c r="A42" s="324">
        <v>30</v>
      </c>
      <c r="B42" s="325" t="s">
        <v>879</v>
      </c>
    </row>
    <row r="43" spans="1:2">
      <c r="A43" s="324">
        <v>31</v>
      </c>
      <c r="B43" s="325" t="s">
        <v>880</v>
      </c>
    </row>
    <row r="44" spans="1:2">
      <c r="A44" s="324">
        <v>32</v>
      </c>
      <c r="B44" s="325" t="s">
        <v>881</v>
      </c>
    </row>
    <row r="45" spans="1:2">
      <c r="A45" s="324">
        <v>33</v>
      </c>
      <c r="B45" s="325" t="s">
        <v>882</v>
      </c>
    </row>
    <row r="46" spans="1:2">
      <c r="A46" s="324">
        <v>34</v>
      </c>
      <c r="B46" s="325" t="s">
        <v>883</v>
      </c>
    </row>
    <row r="47" spans="1:2">
      <c r="A47" s="324">
        <v>35</v>
      </c>
      <c r="B47" s="325" t="s">
        <v>884</v>
      </c>
    </row>
    <row r="48" spans="1:2">
      <c r="A48" s="324">
        <v>36</v>
      </c>
      <c r="B48" s="325" t="s">
        <v>885</v>
      </c>
    </row>
    <row r="49" spans="1:2">
      <c r="A49" s="324">
        <v>37</v>
      </c>
      <c r="B49" s="325" t="s">
        <v>886</v>
      </c>
    </row>
    <row r="50" spans="1:2">
      <c r="A50" s="324">
        <v>38</v>
      </c>
      <c r="B50" s="325" t="s">
        <v>887</v>
      </c>
    </row>
    <row r="51" spans="1:2">
      <c r="A51" s="324">
        <v>39</v>
      </c>
      <c r="B51" s="325" t="s">
        <v>888</v>
      </c>
    </row>
    <row r="52" spans="1:2">
      <c r="A52" s="324">
        <v>40</v>
      </c>
      <c r="B52" s="325" t="s">
        <v>889</v>
      </c>
    </row>
    <row r="53" spans="1:2">
      <c r="A53" s="324">
        <v>41</v>
      </c>
      <c r="B53" s="325" t="s">
        <v>890</v>
      </c>
    </row>
    <row r="54" spans="1:2">
      <c r="A54" s="324">
        <v>42</v>
      </c>
      <c r="B54" s="325" t="s">
        <v>891</v>
      </c>
    </row>
    <row r="55" spans="1:2">
      <c r="A55" s="324">
        <v>43</v>
      </c>
      <c r="B55" s="325" t="s">
        <v>892</v>
      </c>
    </row>
    <row r="56" spans="1:2">
      <c r="A56" s="324">
        <v>44</v>
      </c>
      <c r="B56" s="325" t="s">
        <v>893</v>
      </c>
    </row>
    <row r="57" spans="1:2">
      <c r="A57" s="324">
        <v>45</v>
      </c>
      <c r="B57" s="325" t="s">
        <v>894</v>
      </c>
    </row>
    <row r="58" spans="1:2">
      <c r="A58" s="324">
        <v>46</v>
      </c>
      <c r="B58" s="325" t="s">
        <v>895</v>
      </c>
    </row>
    <row r="59" spans="1:2">
      <c r="A59" s="324">
        <v>47</v>
      </c>
      <c r="B59" s="325" t="s">
        <v>896</v>
      </c>
    </row>
    <row r="60" spans="1:2">
      <c r="A60" s="324">
        <v>48</v>
      </c>
      <c r="B60" s="325" t="s">
        <v>897</v>
      </c>
    </row>
    <row r="61" spans="1:2">
      <c r="A61" s="324">
        <v>49</v>
      </c>
      <c r="B61" s="325" t="s">
        <v>898</v>
      </c>
    </row>
    <row r="62" spans="1:2">
      <c r="A62" s="324">
        <v>50</v>
      </c>
      <c r="B62" s="325" t="s">
        <v>899</v>
      </c>
    </row>
    <row r="63" spans="1:2">
      <c r="A63" s="324">
        <v>51</v>
      </c>
      <c r="B63" s="325" t="s">
        <v>900</v>
      </c>
    </row>
    <row r="64" spans="1:2">
      <c r="A64" s="324">
        <v>52</v>
      </c>
      <c r="B64" s="325" t="s">
        <v>901</v>
      </c>
    </row>
    <row r="65" spans="1:2">
      <c r="A65" s="324">
        <v>53</v>
      </c>
      <c r="B65" s="325" t="s">
        <v>902</v>
      </c>
    </row>
    <row r="66" spans="1:2">
      <c r="A66" s="324">
        <v>54</v>
      </c>
      <c r="B66" s="325" t="s">
        <v>903</v>
      </c>
    </row>
    <row r="67" spans="1:2">
      <c r="A67" s="324">
        <v>55</v>
      </c>
      <c r="B67" s="325" t="s">
        <v>904</v>
      </c>
    </row>
    <row r="68" spans="1:2">
      <c r="A68" s="324">
        <v>56</v>
      </c>
      <c r="B68" s="325" t="s">
        <v>905</v>
      </c>
    </row>
    <row r="69" spans="1:2">
      <c r="A69" s="324">
        <v>57</v>
      </c>
      <c r="B69" s="325" t="s">
        <v>906</v>
      </c>
    </row>
    <row r="70" spans="1:2">
      <c r="A70" s="324">
        <v>58</v>
      </c>
      <c r="B70" s="325" t="s">
        <v>907</v>
      </c>
    </row>
    <row r="71" spans="1:2">
      <c r="A71" s="324">
        <v>59</v>
      </c>
      <c r="B71" s="325" t="s">
        <v>908</v>
      </c>
    </row>
    <row r="72" spans="1:2">
      <c r="A72" s="324">
        <v>60</v>
      </c>
      <c r="B72" s="325" t="s">
        <v>909</v>
      </c>
    </row>
    <row r="73" spans="1:2">
      <c r="A73" s="324">
        <v>61</v>
      </c>
      <c r="B73" s="325" t="s">
        <v>910</v>
      </c>
    </row>
    <row r="74" spans="1:2">
      <c r="A74" s="324">
        <v>62</v>
      </c>
      <c r="B74" s="325" t="s">
        <v>911</v>
      </c>
    </row>
    <row r="75" spans="1:2">
      <c r="A75" s="324">
        <v>63</v>
      </c>
      <c r="B75" s="325" t="s">
        <v>912</v>
      </c>
    </row>
    <row r="76" spans="1:2">
      <c r="A76" s="324">
        <v>64</v>
      </c>
      <c r="B76" s="325" t="s">
        <v>913</v>
      </c>
    </row>
    <row r="77" spans="1:2">
      <c r="A77" s="324">
        <v>65</v>
      </c>
      <c r="B77" s="325" t="s">
        <v>914</v>
      </c>
    </row>
    <row r="78" spans="1:2">
      <c r="A78" s="324">
        <v>66</v>
      </c>
      <c r="B78" s="325" t="s">
        <v>915</v>
      </c>
    </row>
    <row r="79" spans="1:2">
      <c r="A79" s="324">
        <v>67</v>
      </c>
      <c r="B79" s="325" t="s">
        <v>916</v>
      </c>
    </row>
    <row r="80" spans="1:2">
      <c r="A80" s="324">
        <v>68</v>
      </c>
      <c r="B80" s="325" t="s">
        <v>917</v>
      </c>
    </row>
    <row r="81" spans="1:2">
      <c r="A81" s="324">
        <v>69</v>
      </c>
      <c r="B81" s="325" t="s">
        <v>918</v>
      </c>
    </row>
    <row r="82" spans="1:2">
      <c r="A82" s="324">
        <v>70</v>
      </c>
      <c r="B82" s="325" t="s">
        <v>919</v>
      </c>
    </row>
    <row r="83" spans="1:2">
      <c r="A83" s="324">
        <v>71</v>
      </c>
      <c r="B83" s="325" t="s">
        <v>920</v>
      </c>
    </row>
    <row r="84" spans="1:2">
      <c r="A84" s="324">
        <v>72</v>
      </c>
      <c r="B84" s="325" t="s">
        <v>921</v>
      </c>
    </row>
    <row r="85" spans="1:2">
      <c r="A85" s="324">
        <v>73</v>
      </c>
      <c r="B85" s="325" t="s">
        <v>922</v>
      </c>
    </row>
    <row r="86" spans="1:2">
      <c r="A86" s="324">
        <v>74</v>
      </c>
      <c r="B86" s="325" t="s">
        <v>923</v>
      </c>
    </row>
    <row r="87" spans="1:2">
      <c r="A87" s="324">
        <v>75</v>
      </c>
      <c r="B87" s="325" t="s">
        <v>924</v>
      </c>
    </row>
    <row r="88" spans="1:2">
      <c r="A88" s="324">
        <v>76</v>
      </c>
      <c r="B88" s="325" t="s">
        <v>925</v>
      </c>
    </row>
    <row r="89" spans="1:2">
      <c r="A89" s="324">
        <v>77</v>
      </c>
      <c r="B89" s="325" t="s">
        <v>926</v>
      </c>
    </row>
    <row r="90" spans="1:2">
      <c r="A90" s="324">
        <v>78</v>
      </c>
      <c r="B90" s="325" t="s">
        <v>927</v>
      </c>
    </row>
    <row r="91" spans="1:2">
      <c r="A91" s="324">
        <v>79</v>
      </c>
      <c r="B91" s="325" t="s">
        <v>928</v>
      </c>
    </row>
    <row r="92" spans="1:2">
      <c r="A92" s="324">
        <v>80</v>
      </c>
      <c r="B92" s="325" t="s">
        <v>929</v>
      </c>
    </row>
    <row r="93" spans="1:2">
      <c r="A93" s="324">
        <v>81</v>
      </c>
      <c r="B93" s="325" t="s">
        <v>930</v>
      </c>
    </row>
    <row r="94" spans="1:2">
      <c r="A94" s="324">
        <v>82</v>
      </c>
      <c r="B94" s="325" t="s">
        <v>931</v>
      </c>
    </row>
    <row r="95" spans="1:2">
      <c r="A95" s="324">
        <v>83</v>
      </c>
      <c r="B95" s="325" t="s">
        <v>932</v>
      </c>
    </row>
    <row r="96" spans="1:2">
      <c r="A96" s="324">
        <v>84</v>
      </c>
      <c r="B96" s="325" t="s">
        <v>933</v>
      </c>
    </row>
    <row r="97" spans="1:2">
      <c r="A97" s="324">
        <v>85</v>
      </c>
      <c r="B97" s="325" t="s">
        <v>934</v>
      </c>
    </row>
    <row r="98" spans="1:2">
      <c r="A98" s="324">
        <v>86</v>
      </c>
      <c r="B98" s="325" t="s">
        <v>935</v>
      </c>
    </row>
    <row r="99" spans="1:2">
      <c r="A99" s="324">
        <v>87</v>
      </c>
      <c r="B99" s="325" t="s">
        <v>936</v>
      </c>
    </row>
    <row r="100" spans="1:2">
      <c r="A100" s="324">
        <v>88</v>
      </c>
      <c r="B100" s="325" t="s">
        <v>937</v>
      </c>
    </row>
    <row r="101" spans="1:2">
      <c r="A101" s="324">
        <v>89</v>
      </c>
      <c r="B101" s="325" t="s">
        <v>938</v>
      </c>
    </row>
    <row r="102" spans="1:2">
      <c r="A102" s="324">
        <v>90</v>
      </c>
      <c r="B102" s="325" t="s">
        <v>939</v>
      </c>
    </row>
    <row r="103" spans="1:2">
      <c r="A103" s="324">
        <v>91</v>
      </c>
      <c r="B103" s="325" t="s">
        <v>940</v>
      </c>
    </row>
    <row r="104" spans="1:2">
      <c r="A104" s="324">
        <v>92</v>
      </c>
      <c r="B104" s="325" t="s">
        <v>941</v>
      </c>
    </row>
    <row r="105" spans="1:2">
      <c r="A105" s="324">
        <v>93</v>
      </c>
      <c r="B105" s="325" t="s">
        <v>942</v>
      </c>
    </row>
    <row r="106" spans="1:2">
      <c r="A106" s="324">
        <v>94</v>
      </c>
      <c r="B106" s="325" t="s">
        <v>943</v>
      </c>
    </row>
    <row r="107" spans="1:2">
      <c r="A107" s="324">
        <v>95</v>
      </c>
      <c r="B107" s="325" t="s">
        <v>944</v>
      </c>
    </row>
    <row r="108" spans="1:2">
      <c r="A108" s="324">
        <v>96</v>
      </c>
      <c r="B108" s="325" t="s">
        <v>945</v>
      </c>
    </row>
    <row r="109" spans="1:2">
      <c r="A109" s="324">
        <v>97</v>
      </c>
      <c r="B109" s="325" t="s">
        <v>946</v>
      </c>
    </row>
    <row r="110" spans="1:2">
      <c r="A110" s="324">
        <v>98</v>
      </c>
      <c r="B110" s="325" t="s">
        <v>947</v>
      </c>
    </row>
    <row r="111" spans="1:2">
      <c r="A111" s="324">
        <v>99</v>
      </c>
      <c r="B111" s="325" t="s">
        <v>948</v>
      </c>
    </row>
    <row r="112" spans="1:2">
      <c r="A112" s="324">
        <v>100</v>
      </c>
      <c r="B112" s="325" t="s">
        <v>949</v>
      </c>
    </row>
  </sheetData>
  <sheetProtection selectLockedCells="1" selectUnlockedCells="1"/>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78" t="s">
        <v>9</v>
      </c>
      <c r="B1" s="1178"/>
      <c r="C1" s="1178"/>
      <c r="D1" s="280"/>
      <c r="E1" s="1101"/>
      <c r="F1" s="1101"/>
      <c r="G1" s="1101"/>
      <c r="H1" s="1101"/>
      <c r="I1" s="1101"/>
      <c r="J1" s="1101"/>
      <c r="K1" s="1101"/>
    </row>
    <row r="2" spans="1:11" ht="18" customHeight="1">
      <c r="D2" s="284"/>
      <c r="E2" s="285"/>
      <c r="F2" s="285"/>
      <c r="G2" s="285"/>
      <c r="H2" s="285"/>
      <c r="I2" s="285"/>
      <c r="J2" s="285"/>
      <c r="K2" s="285"/>
    </row>
    <row r="3" spans="1:11" ht="18" customHeight="1">
      <c r="A3" s="286" t="s">
        <v>10</v>
      </c>
      <c r="B3" s="283" t="s">
        <v>11</v>
      </c>
      <c r="D3" s="287"/>
      <c r="E3" s="288"/>
      <c r="F3" s="288"/>
      <c r="G3" s="288"/>
      <c r="H3" s="288"/>
      <c r="I3" s="288"/>
      <c r="J3" s="288"/>
      <c r="K3" s="288"/>
    </row>
    <row r="4" spans="1:11" ht="18" customHeight="1">
      <c r="B4" s="289" t="s">
        <v>12</v>
      </c>
      <c r="C4" s="290" t="s">
        <v>13</v>
      </c>
      <c r="D4" s="287"/>
      <c r="E4" s="288"/>
      <c r="F4" s="288"/>
      <c r="G4" s="288"/>
      <c r="H4" s="288"/>
      <c r="I4" s="288"/>
      <c r="J4" s="288"/>
      <c r="K4" s="288"/>
    </row>
    <row r="5" spans="1:11" ht="38.1" customHeight="1">
      <c r="B5" s="289" t="s">
        <v>14</v>
      </c>
      <c r="C5" s="290" t="s">
        <v>15</v>
      </c>
      <c r="D5" s="287"/>
      <c r="E5" s="288"/>
      <c r="F5" s="288"/>
      <c r="G5" s="288"/>
      <c r="H5" s="288"/>
      <c r="I5" s="288"/>
      <c r="J5" s="288"/>
      <c r="K5" s="288"/>
    </row>
    <row r="6" spans="1:11" ht="18" customHeight="1">
      <c r="B6" s="289" t="s">
        <v>16</v>
      </c>
      <c r="C6" s="290" t="s">
        <v>17</v>
      </c>
      <c r="D6" s="287"/>
      <c r="E6" s="288"/>
      <c r="F6" s="288"/>
      <c r="G6" s="288"/>
      <c r="H6" s="288"/>
      <c r="I6" s="288"/>
      <c r="J6" s="288"/>
      <c r="K6" s="288"/>
    </row>
    <row r="7" spans="1:11" ht="18" customHeight="1">
      <c r="B7" s="289" t="s">
        <v>18</v>
      </c>
      <c r="C7" s="290" t="s">
        <v>19</v>
      </c>
      <c r="D7" s="287"/>
      <c r="E7" s="288"/>
      <c r="F7" s="288"/>
      <c r="G7" s="288"/>
      <c r="H7" s="288"/>
      <c r="I7" s="288"/>
      <c r="J7" s="288"/>
      <c r="K7" s="288"/>
    </row>
    <row r="8" spans="1:11" ht="18" customHeight="1">
      <c r="B8" s="289" t="s">
        <v>20</v>
      </c>
      <c r="C8" s="290" t="s">
        <v>21</v>
      </c>
      <c r="D8" s="287"/>
      <c r="E8" s="288"/>
      <c r="F8" s="288"/>
      <c r="G8" s="288"/>
      <c r="H8" s="288"/>
      <c r="I8" s="288"/>
      <c r="J8" s="288"/>
      <c r="K8" s="288"/>
    </row>
    <row r="9" spans="1:11" ht="18" customHeight="1">
      <c r="B9" s="289" t="s">
        <v>22</v>
      </c>
      <c r="C9" s="290" t="s">
        <v>23</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24</v>
      </c>
      <c r="B11" s="283" t="s">
        <v>25</v>
      </c>
      <c r="D11" s="287"/>
      <c r="E11" s="288"/>
      <c r="F11" s="288"/>
      <c r="G11" s="288"/>
      <c r="H11" s="288"/>
      <c r="I11" s="288"/>
      <c r="J11" s="288"/>
      <c r="K11" s="288"/>
    </row>
    <row r="12" spans="1:11" ht="18" customHeight="1">
      <c r="B12" s="1179" t="s">
        <v>26</v>
      </c>
      <c r="C12" s="1179"/>
      <c r="D12" s="292"/>
      <c r="E12" s="288"/>
      <c r="F12" s="288"/>
      <c r="G12" s="288"/>
      <c r="H12" s="288"/>
      <c r="I12" s="288"/>
      <c r="J12" s="288"/>
      <c r="K12" s="288"/>
    </row>
    <row r="13" spans="1:11" ht="18" customHeight="1">
      <c r="B13" s="293"/>
      <c r="C13" s="290" t="s">
        <v>27</v>
      </c>
      <c r="D13" s="287"/>
      <c r="E13" s="288"/>
      <c r="F13" s="288"/>
      <c r="G13" s="288"/>
      <c r="H13" s="288"/>
      <c r="I13" s="288"/>
      <c r="J13" s="288"/>
      <c r="K13" s="288"/>
    </row>
    <row r="14" spans="1:11" ht="18" customHeight="1">
      <c r="B14" s="1179" t="s">
        <v>28</v>
      </c>
      <c r="C14" s="1179"/>
      <c r="D14" s="292"/>
      <c r="E14" s="288"/>
      <c r="F14" s="288"/>
      <c r="G14" s="288"/>
      <c r="H14" s="288"/>
      <c r="I14" s="288"/>
      <c r="J14" s="288"/>
      <c r="K14" s="288"/>
    </row>
    <row r="15" spans="1:11" ht="38.1" customHeight="1">
      <c r="B15" s="294" t="s">
        <v>29</v>
      </c>
      <c r="C15" s="290" t="s">
        <v>30</v>
      </c>
      <c r="D15" s="287"/>
      <c r="E15" s="288"/>
      <c r="F15" s="288"/>
      <c r="G15" s="288"/>
      <c r="H15" s="288"/>
      <c r="I15" s="288"/>
      <c r="J15" s="288"/>
      <c r="K15" s="288"/>
    </row>
    <row r="16" spans="1:11" ht="24.75" customHeight="1">
      <c r="B16" s="294" t="s">
        <v>29</v>
      </c>
      <c r="C16" s="290" t="s">
        <v>31</v>
      </c>
      <c r="D16" s="287"/>
      <c r="E16" s="288"/>
      <c r="F16" s="288"/>
      <c r="G16" s="288"/>
      <c r="H16" s="288"/>
      <c r="I16" s="288"/>
      <c r="J16" s="288"/>
      <c r="K16" s="288"/>
    </row>
    <row r="17" spans="2:11" ht="42" customHeight="1">
      <c r="B17" s="294" t="s">
        <v>29</v>
      </c>
      <c r="C17" s="290" t="s">
        <v>32</v>
      </c>
      <c r="D17" s="287"/>
      <c r="E17" s="288"/>
      <c r="F17" s="288"/>
      <c r="G17" s="288"/>
      <c r="H17" s="288"/>
      <c r="I17" s="288"/>
      <c r="J17" s="288"/>
      <c r="K17" s="288"/>
    </row>
    <row r="18" spans="2:11" ht="18" customHeight="1">
      <c r="B18" s="294" t="s">
        <v>29</v>
      </c>
      <c r="C18" s="290" t="s">
        <v>33</v>
      </c>
      <c r="D18" s="287"/>
      <c r="E18" s="288"/>
      <c r="F18" s="288"/>
      <c r="G18" s="288"/>
      <c r="H18" s="288"/>
      <c r="I18" s="288"/>
      <c r="J18" s="288"/>
      <c r="K18" s="288"/>
    </row>
    <row r="19" spans="2:11" ht="18" customHeight="1">
      <c r="B19" s="294" t="s">
        <v>29</v>
      </c>
      <c r="C19" s="290" t="s">
        <v>34</v>
      </c>
      <c r="D19" s="287"/>
      <c r="E19" s="288"/>
      <c r="F19" s="288"/>
      <c r="G19" s="288"/>
      <c r="H19" s="288"/>
      <c r="I19" s="288"/>
      <c r="J19" s="288"/>
      <c r="K19" s="288"/>
    </row>
    <row r="20" spans="2:11" ht="18" customHeight="1">
      <c r="B20" s="294" t="s">
        <v>29</v>
      </c>
      <c r="C20" s="290" t="s">
        <v>35</v>
      </c>
      <c r="D20" s="287"/>
      <c r="E20" s="288"/>
      <c r="F20" s="288"/>
      <c r="G20" s="288"/>
      <c r="H20" s="288"/>
      <c r="I20" s="288"/>
      <c r="J20" s="288"/>
      <c r="K20" s="288"/>
    </row>
    <row r="21" spans="2:11" ht="18" customHeight="1">
      <c r="B21" s="1179" t="s">
        <v>36</v>
      </c>
      <c r="C21" s="1179"/>
      <c r="D21" s="292"/>
      <c r="E21" s="288"/>
      <c r="F21" s="288"/>
      <c r="G21" s="288"/>
      <c r="H21" s="288"/>
      <c r="I21" s="288"/>
      <c r="J21" s="288"/>
      <c r="K21" s="288"/>
    </row>
    <row r="22" spans="2:11" ht="54" customHeight="1">
      <c r="B22" s="294" t="s">
        <v>29</v>
      </c>
      <c r="C22" s="290" t="s">
        <v>37</v>
      </c>
      <c r="D22" s="287"/>
      <c r="E22" s="288"/>
      <c r="F22" s="288"/>
      <c r="G22" s="288"/>
      <c r="H22" s="288"/>
      <c r="I22" s="288"/>
      <c r="J22" s="288"/>
      <c r="K22" s="288"/>
    </row>
    <row r="23" spans="2:11" ht="54" customHeight="1">
      <c r="B23" s="294" t="s">
        <v>29</v>
      </c>
      <c r="C23" s="290" t="s">
        <v>38</v>
      </c>
      <c r="D23" s="287"/>
      <c r="E23" s="288"/>
      <c r="F23" s="288"/>
      <c r="G23" s="288"/>
      <c r="H23" s="288"/>
      <c r="I23" s="288"/>
      <c r="J23" s="288"/>
      <c r="K23" s="288"/>
    </row>
    <row r="24" spans="2:11" ht="38.1" customHeight="1">
      <c r="B24" s="294" t="s">
        <v>29</v>
      </c>
      <c r="C24" s="290" t="s">
        <v>39</v>
      </c>
      <c r="D24" s="287"/>
      <c r="E24" s="288"/>
      <c r="F24" s="288"/>
      <c r="G24" s="288"/>
      <c r="H24" s="288"/>
      <c r="I24" s="288"/>
      <c r="J24" s="288"/>
      <c r="K24" s="288"/>
    </row>
    <row r="25" spans="2:11" ht="18" customHeight="1">
      <c r="B25" s="294" t="s">
        <v>29</v>
      </c>
      <c r="C25" s="290" t="s">
        <v>40</v>
      </c>
      <c r="D25" s="287"/>
      <c r="E25" s="288"/>
      <c r="F25" s="288"/>
      <c r="G25" s="288"/>
      <c r="H25" s="288"/>
      <c r="I25" s="288"/>
      <c r="J25" s="288"/>
      <c r="K25" s="288"/>
    </row>
    <row r="26" spans="2:11" ht="38.1" customHeight="1">
      <c r="B26" s="294" t="s">
        <v>29</v>
      </c>
      <c r="C26" s="290" t="s">
        <v>41</v>
      </c>
      <c r="D26" s="287"/>
      <c r="E26" s="288"/>
      <c r="F26" s="288"/>
      <c r="G26" s="288"/>
      <c r="H26" s="288"/>
      <c r="I26" s="288"/>
      <c r="J26" s="288"/>
      <c r="K26" s="288"/>
    </row>
    <row r="27" spans="2:11" ht="18" customHeight="1">
      <c r="B27" s="1179" t="s">
        <v>42</v>
      </c>
      <c r="C27" s="1179"/>
      <c r="D27" s="292"/>
      <c r="E27" s="288"/>
      <c r="F27" s="288"/>
      <c r="G27" s="288"/>
      <c r="H27" s="288"/>
      <c r="I27" s="288"/>
      <c r="J27" s="288"/>
      <c r="K27" s="288"/>
    </row>
    <row r="28" spans="2:11" ht="54" customHeight="1">
      <c r="B28" s="294" t="s">
        <v>29</v>
      </c>
      <c r="C28" s="290" t="s">
        <v>37</v>
      </c>
      <c r="D28" s="287"/>
      <c r="E28" s="288"/>
      <c r="F28" s="288"/>
      <c r="G28" s="288"/>
      <c r="H28" s="288"/>
      <c r="I28" s="288"/>
      <c r="J28" s="288"/>
      <c r="K28" s="288"/>
    </row>
    <row r="29" spans="2:11" ht="18" customHeight="1">
      <c r="B29" s="294" t="s">
        <v>29</v>
      </c>
      <c r="C29" s="290" t="s">
        <v>40</v>
      </c>
      <c r="D29" s="287"/>
      <c r="E29" s="288"/>
      <c r="F29" s="288"/>
      <c r="G29" s="288"/>
      <c r="H29" s="288"/>
      <c r="I29" s="288"/>
      <c r="J29" s="288"/>
      <c r="K29" s="288"/>
    </row>
    <row r="30" spans="2:11" ht="18" customHeight="1">
      <c r="B30" s="1179" t="s">
        <v>43</v>
      </c>
      <c r="C30" s="1179"/>
      <c r="D30" s="292"/>
    </row>
    <row r="31" spans="2:11" ht="54" customHeight="1">
      <c r="B31" s="294" t="s">
        <v>29</v>
      </c>
      <c r="C31" s="290" t="s">
        <v>37</v>
      </c>
      <c r="D31" s="287"/>
      <c r="E31" s="288"/>
      <c r="F31" s="288"/>
      <c r="G31" s="288"/>
      <c r="H31" s="288"/>
      <c r="I31" s="288"/>
      <c r="J31" s="288"/>
      <c r="K31" s="288"/>
    </row>
    <row r="32" spans="2:11" ht="18" customHeight="1">
      <c r="B32" s="294" t="s">
        <v>29</v>
      </c>
      <c r="C32" s="290" t="s">
        <v>40</v>
      </c>
      <c r="D32" s="287"/>
    </row>
    <row r="33" spans="2:11" ht="18" customHeight="1">
      <c r="B33" s="1179" t="s">
        <v>44</v>
      </c>
      <c r="C33" s="1179"/>
      <c r="D33" s="292"/>
    </row>
    <row r="34" spans="2:11" ht="18" customHeight="1">
      <c r="B34" s="294" t="s">
        <v>29</v>
      </c>
      <c r="C34" s="290" t="s">
        <v>45</v>
      </c>
      <c r="D34" s="287"/>
    </row>
    <row r="35" spans="2:11" ht="18" hidden="1" customHeight="1">
      <c r="B35" s="1179" t="s">
        <v>46</v>
      </c>
      <c r="C35" s="1179"/>
      <c r="D35" s="292"/>
    </row>
    <row r="36" spans="2:11" ht="18" hidden="1" customHeight="1">
      <c r="B36" s="294" t="s">
        <v>29</v>
      </c>
      <c r="C36" s="290" t="s">
        <v>45</v>
      </c>
      <c r="D36" s="287"/>
    </row>
    <row r="37" spans="2:11" ht="18" customHeight="1">
      <c r="B37" s="1179" t="s">
        <v>47</v>
      </c>
      <c r="C37" s="1179"/>
      <c r="D37" s="292"/>
    </row>
    <row r="38" spans="2:11" ht="32.25" customHeight="1">
      <c r="B38" s="294" t="s">
        <v>29</v>
      </c>
      <c r="C38" s="290" t="s">
        <v>48</v>
      </c>
      <c r="D38" s="287"/>
      <c r="E38" s="288"/>
      <c r="F38" s="288"/>
      <c r="G38" s="288"/>
      <c r="H38" s="288"/>
      <c r="I38" s="288"/>
      <c r="J38" s="288"/>
      <c r="K38" s="288"/>
    </row>
    <row r="39" spans="2:11" ht="18" customHeight="1">
      <c r="B39" s="1179" t="s">
        <v>49</v>
      </c>
      <c r="C39" s="1179"/>
    </row>
    <row r="40" spans="2:11" ht="38.1" customHeight="1">
      <c r="B40" s="294" t="s">
        <v>29</v>
      </c>
      <c r="C40" s="290" t="s">
        <v>50</v>
      </c>
    </row>
    <row r="41" spans="2:11" ht="38.1" customHeight="1">
      <c r="B41" s="294" t="s">
        <v>29</v>
      </c>
      <c r="C41" s="290" t="s">
        <v>48</v>
      </c>
    </row>
    <row r="42" spans="2:11" ht="18" customHeight="1">
      <c r="B42" s="1179" t="s">
        <v>51</v>
      </c>
      <c r="C42" s="1179"/>
    </row>
    <row r="43" spans="2:11" ht="18" customHeight="1">
      <c r="B43" s="294" t="s">
        <v>29</v>
      </c>
      <c r="C43" s="296" t="s">
        <v>52</v>
      </c>
    </row>
    <row r="44" spans="2:11" ht="18" customHeight="1">
      <c r="B44" s="294" t="s">
        <v>29</v>
      </c>
      <c r="C44" s="296" t="s">
        <v>53</v>
      </c>
    </row>
    <row r="45" spans="2:11" ht="18" customHeight="1">
      <c r="B45" s="1179" t="s">
        <v>54</v>
      </c>
      <c r="C45" s="1179"/>
    </row>
    <row r="46" spans="2:11" ht="18" customHeight="1">
      <c r="B46" s="294" t="s">
        <v>29</v>
      </c>
      <c r="C46" s="290" t="s">
        <v>55</v>
      </c>
      <c r="D46" s="287"/>
      <c r="E46" s="288"/>
      <c r="F46" s="288"/>
      <c r="G46" s="288"/>
      <c r="H46" s="288"/>
      <c r="I46" s="288"/>
      <c r="J46" s="288"/>
      <c r="K46" s="288"/>
    </row>
    <row r="47" spans="2:11" ht="18" customHeight="1">
      <c r="B47" s="294" t="s">
        <v>29</v>
      </c>
      <c r="C47" s="290" t="s">
        <v>56</v>
      </c>
      <c r="D47" s="287"/>
      <c r="E47" s="288"/>
      <c r="F47" s="288"/>
      <c r="G47" s="288"/>
      <c r="H47" s="288"/>
      <c r="I47" s="288"/>
      <c r="J47" s="288"/>
      <c r="K47" s="288"/>
    </row>
    <row r="48" spans="2:11" ht="36" customHeight="1">
      <c r="B48" s="294" t="s">
        <v>29</v>
      </c>
      <c r="C48" s="290" t="s">
        <v>57</v>
      </c>
      <c r="D48" s="287"/>
      <c r="E48" s="288"/>
      <c r="F48" s="288"/>
      <c r="G48" s="288"/>
      <c r="H48" s="288"/>
      <c r="I48" s="288"/>
      <c r="J48" s="288"/>
      <c r="K48" s="288"/>
    </row>
    <row r="49" spans="1:11" ht="18" customHeight="1">
      <c r="B49" s="294" t="s">
        <v>29</v>
      </c>
      <c r="C49" s="290" t="s">
        <v>58</v>
      </c>
      <c r="D49" s="287"/>
      <c r="E49" s="288"/>
      <c r="F49" s="288"/>
      <c r="G49" s="288"/>
      <c r="H49" s="288"/>
      <c r="I49" s="288"/>
      <c r="J49" s="288"/>
      <c r="K49" s="288"/>
    </row>
    <row r="50" spans="1:11" ht="18" customHeight="1">
      <c r="A50" s="283"/>
      <c r="C50" s="297"/>
    </row>
    <row r="51" spans="1:11" ht="18" customHeight="1">
      <c r="A51" s="1182"/>
      <c r="B51" s="1182"/>
      <c r="C51" s="1182"/>
      <c r="D51" s="291"/>
    </row>
    <row r="52" spans="1:11" ht="18" customHeight="1">
      <c r="A52" s="1181" t="s">
        <v>59</v>
      </c>
      <c r="B52" s="1181"/>
      <c r="C52" s="1181"/>
      <c r="D52" s="291"/>
    </row>
    <row r="53" spans="1:11" ht="36" customHeight="1">
      <c r="A53" s="1180" t="s">
        <v>60</v>
      </c>
      <c r="B53" s="1180"/>
      <c r="C53" s="118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8"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32" sqref="D32:G32"/>
    </sheetView>
  </sheetViews>
  <sheetFormatPr defaultColWidth="8" defaultRowHeight="16.5"/>
  <cols>
    <col min="1" max="1" width="8" style="157" customWidth="1"/>
    <col min="2" max="2" width="28.875" style="159" customWidth="1"/>
    <col min="3" max="3" width="10.25" style="159" customWidth="1"/>
    <col min="4" max="5" width="5.625" style="159" customWidth="1"/>
    <col min="6" max="6" width="5.625" style="164" customWidth="1"/>
    <col min="7" max="7" width="34.125" style="164" customWidth="1"/>
    <col min="8" max="10" width="10.375" style="164" hidden="1" customWidth="1"/>
    <col min="11" max="11" width="8" style="157" hidden="1" customWidth="1"/>
    <col min="12" max="12" width="21.5" style="157" hidden="1" customWidth="1"/>
    <col min="13" max="18" width="8" style="157" hidden="1" customWidth="1"/>
    <col min="19" max="19" width="8" style="157" customWidth="1"/>
    <col min="20" max="25" width="8" style="157"/>
    <col min="26" max="26" width="0" style="157" hidden="1" customWidth="1"/>
    <col min="27" max="27" width="16.75" style="157" hidden="1" customWidth="1"/>
    <col min="28" max="28" width="25.625" style="157" hidden="1" customWidth="1"/>
    <col min="29" max="29" width="0" style="157" hidden="1" customWidth="1"/>
    <col min="30" max="16384" width="8" style="157"/>
  </cols>
  <sheetData>
    <row r="1" spans="2:28" s="162" customFormat="1" ht="84.75" customHeight="1">
      <c r="B1" s="1197" t="str">
        <f>Cover!$B$2</f>
        <v>Bulk Contract for Supply &amp; Installation of Rooftop Solar projects on POWERGRID Buildings in Western Region (WR) under PM Surya Ghar (PMSGY) Scheme</v>
      </c>
      <c r="C1" s="1197"/>
      <c r="D1" s="1197"/>
      <c r="E1" s="1197"/>
      <c r="F1" s="1197"/>
      <c r="G1" s="1197"/>
      <c r="H1" s="158"/>
      <c r="I1" s="158"/>
      <c r="J1" s="158"/>
      <c r="L1" s="179"/>
      <c r="M1" s="179"/>
      <c r="N1" s="179"/>
    </row>
    <row r="2" spans="2:28" ht="31.5" customHeight="1">
      <c r="B2" s="1198" t="str">
        <f>Cover!B3</f>
        <v xml:space="preserve">CC/NT/W-SOLAR/DOM/T00/25/02256 </v>
      </c>
      <c r="C2" s="1198"/>
      <c r="D2" s="1198"/>
      <c r="E2" s="1198"/>
      <c r="F2" s="1198"/>
      <c r="G2" s="1198"/>
      <c r="H2" s="159"/>
      <c r="I2" s="159"/>
      <c r="J2" s="159"/>
      <c r="L2" s="754" t="s">
        <v>61</v>
      </c>
      <c r="M2" s="335">
        <v>1</v>
      </c>
      <c r="N2" s="180"/>
      <c r="AA2" s="754" t="s">
        <v>62</v>
      </c>
      <c r="AB2" s="866">
        <v>1</v>
      </c>
    </row>
    <row r="3" spans="2:28" ht="12" customHeight="1">
      <c r="B3" s="160"/>
      <c r="C3" s="160"/>
      <c r="D3" s="160"/>
      <c r="E3" s="160"/>
      <c r="F3" s="159"/>
      <c r="G3" s="159"/>
      <c r="H3" s="159"/>
      <c r="I3" s="159"/>
      <c r="J3" s="159"/>
      <c r="L3" s="754" t="s">
        <v>63</v>
      </c>
      <c r="M3" s="335" t="s">
        <v>64</v>
      </c>
      <c r="N3" s="180"/>
      <c r="AA3" s="754" t="s">
        <v>65</v>
      </c>
      <c r="AB3" s="866" t="s">
        <v>64</v>
      </c>
    </row>
    <row r="4" spans="2:28" ht="20.100000000000001" customHeight="1">
      <c r="B4" s="1199" t="s">
        <v>66</v>
      </c>
      <c r="C4" s="1199"/>
      <c r="D4" s="1199"/>
      <c r="E4" s="1199"/>
      <c r="F4" s="1199"/>
      <c r="G4" s="1199"/>
      <c r="H4" s="159"/>
      <c r="I4" s="159"/>
      <c r="J4" s="159"/>
      <c r="M4" s="335"/>
      <c r="N4" s="180"/>
    </row>
    <row r="5" spans="2:28" ht="12" customHeight="1">
      <c r="B5" s="161"/>
      <c r="C5" s="161"/>
      <c r="F5" s="159"/>
      <c r="G5" s="159"/>
      <c r="H5" s="159"/>
      <c r="I5" s="159"/>
      <c r="J5" s="159"/>
      <c r="L5" s="180"/>
      <c r="M5" s="180"/>
      <c r="N5" s="180"/>
    </row>
    <row r="6" spans="2:28" s="162" customFormat="1" ht="43.5" customHeight="1" thickBot="1">
      <c r="B6" s="620" t="s">
        <v>67</v>
      </c>
      <c r="C6" s="622"/>
      <c r="D6" s="1200" t="s">
        <v>62</v>
      </c>
      <c r="E6" s="1200"/>
      <c r="F6" s="1200"/>
      <c r="G6" s="1200"/>
      <c r="H6" s="163"/>
      <c r="I6" s="163" t="str">
        <f>D6</f>
        <v>Sole Bidder</v>
      </c>
      <c r="J6" s="163"/>
      <c r="K6" s="162">
        <f>IF(I6="Sole Bidder",1,2)</f>
        <v>1</v>
      </c>
      <c r="L6" s="1102">
        <f>IF(D6= "Sole Bidder", 0, D7)</f>
        <v>0</v>
      </c>
      <c r="M6" s="179" t="str">
        <f>D6</f>
        <v>Sole Bidder</v>
      </c>
      <c r="N6" s="179">
        <f>IF(M6="Sole Bidder",1,2)</f>
        <v>1</v>
      </c>
      <c r="AA6" s="867">
        <f>IF(D6= "Sole Bidder", 0, D7)</f>
        <v>0</v>
      </c>
    </row>
    <row r="7" spans="2:28" ht="50.1" customHeight="1">
      <c r="B7" s="619" t="str">
        <f>IF(D6= "JV (Joint Venture)", "Total Nos. of  Partners in the JV [excluding the Lead Partner]", "")</f>
        <v/>
      </c>
      <c r="C7" s="621"/>
      <c r="D7" s="1201" t="s">
        <v>64</v>
      </c>
      <c r="E7" s="1202"/>
      <c r="F7" s="1202"/>
      <c r="G7" s="1203"/>
      <c r="L7" s="180"/>
      <c r="M7" s="180"/>
      <c r="N7" s="180"/>
    </row>
    <row r="8" spans="2:28" ht="19.5" customHeight="1">
      <c r="B8" s="165"/>
      <c r="C8" s="165"/>
      <c r="D8" s="163"/>
      <c r="L8" s="157">
        <f>IF(AND(D6="JV (Joint Venture)",D7=1),1,0)</f>
        <v>0</v>
      </c>
    </row>
    <row r="9" spans="2:28" ht="20.100000000000001" customHeight="1">
      <c r="B9" s="166" t="str">
        <f>IF(D6= "Sole Bidder", "Name of Sole Bidder", "Name of Lead Partner")</f>
        <v>Name of Sole Bidder</v>
      </c>
      <c r="C9" s="167"/>
      <c r="D9" s="1189"/>
      <c r="E9" s="1190"/>
      <c r="F9" s="1190"/>
      <c r="G9" s="1191"/>
    </row>
    <row r="10" spans="2:28" ht="20.100000000000001" customHeight="1">
      <c r="B10" s="168" t="str">
        <f>IF(D6= "Sole Bidder", "Address of Sole Bidder", "Address of Lead Partner")</f>
        <v>Address of Sole Bidder</v>
      </c>
      <c r="C10" s="169"/>
      <c r="D10" s="1189"/>
      <c r="E10" s="1190"/>
      <c r="F10" s="1190"/>
      <c r="G10" s="1191"/>
    </row>
    <row r="11" spans="2:28" ht="20.100000000000001" customHeight="1">
      <c r="B11" s="170"/>
      <c r="C11" s="171"/>
      <c r="D11" s="1189"/>
      <c r="E11" s="1190"/>
      <c r="F11" s="1190"/>
      <c r="G11" s="1191"/>
    </row>
    <row r="12" spans="2:28" ht="20.100000000000001" customHeight="1">
      <c r="B12" s="172"/>
      <c r="C12" s="173"/>
      <c r="D12" s="1189"/>
      <c r="E12" s="1190"/>
      <c r="F12" s="1190"/>
      <c r="G12" s="1191"/>
    </row>
    <row r="13" spans="2:28" ht="20.100000000000001" customHeight="1"/>
    <row r="14" spans="2:28" ht="20.100000000000001" customHeight="1">
      <c r="B14" s="166" t="str">
        <f>IF(D7=1, "Name of other Partner","Name of other Partner - 1")</f>
        <v>Name of other Partner - 1</v>
      </c>
      <c r="C14" s="167"/>
      <c r="D14" s="1189"/>
      <c r="E14" s="1190"/>
      <c r="F14" s="1190"/>
      <c r="G14" s="1191"/>
    </row>
    <row r="15" spans="2:28" ht="20.100000000000001" customHeight="1">
      <c r="B15" s="168" t="str">
        <f>IF(D7=1, "Address of other Partner","Address of other Partner - 1")</f>
        <v>Address of other Partner - 1</v>
      </c>
      <c r="C15" s="169"/>
      <c r="D15" s="1192"/>
      <c r="E15" s="1193"/>
      <c r="F15" s="1193"/>
      <c r="G15" s="1194"/>
    </row>
    <row r="16" spans="2:28" ht="20.100000000000001" customHeight="1">
      <c r="B16" s="170"/>
      <c r="C16" s="171"/>
      <c r="D16" s="1192" t="s">
        <v>68</v>
      </c>
      <c r="E16" s="1193"/>
      <c r="F16" s="1193"/>
      <c r="G16" s="1194"/>
    </row>
    <row r="17" spans="2:10" ht="20.100000000000001" customHeight="1">
      <c r="B17" s="172"/>
      <c r="C17" s="173"/>
      <c r="D17" s="1192" t="s">
        <v>68</v>
      </c>
      <c r="E17" s="1193"/>
      <c r="F17" s="1193"/>
      <c r="G17" s="1194"/>
    </row>
    <row r="18" spans="2:10" ht="20.100000000000001" customHeight="1"/>
    <row r="19" spans="2:10" ht="20.100000000000001" customHeight="1">
      <c r="B19" s="166" t="s">
        <v>69</v>
      </c>
      <c r="C19" s="167"/>
      <c r="D19" s="1186" t="s">
        <v>68</v>
      </c>
      <c r="E19" s="1187"/>
      <c r="F19" s="1187"/>
      <c r="G19" s="1188"/>
    </row>
    <row r="20" spans="2:10" ht="20.100000000000001" customHeight="1">
      <c r="B20" s="168" t="s">
        <v>70</v>
      </c>
      <c r="C20" s="169"/>
      <c r="D20" s="1186" t="s">
        <v>68</v>
      </c>
      <c r="E20" s="1187"/>
      <c r="F20" s="1187"/>
      <c r="G20" s="1188"/>
    </row>
    <row r="21" spans="2:10" ht="20.100000000000001" customHeight="1">
      <c r="B21" s="170"/>
      <c r="C21" s="171"/>
      <c r="D21" s="1186" t="s">
        <v>68</v>
      </c>
      <c r="E21" s="1187"/>
      <c r="F21" s="1187"/>
      <c r="G21" s="1188"/>
    </row>
    <row r="22" spans="2:10" ht="20.100000000000001" customHeight="1">
      <c r="B22" s="172"/>
      <c r="C22" s="173"/>
      <c r="D22" s="1189" t="s">
        <v>68</v>
      </c>
      <c r="E22" s="1195"/>
      <c r="F22" s="1195"/>
      <c r="G22" s="1196"/>
    </row>
    <row r="23" spans="2:10" ht="20.100000000000001" customHeight="1"/>
    <row r="24" spans="2:10" ht="21" customHeight="1">
      <c r="B24" s="174" t="s">
        <v>71</v>
      </c>
      <c r="C24" s="175"/>
      <c r="D24" s="1189"/>
      <c r="E24" s="1190"/>
      <c r="F24" s="1190"/>
      <c r="G24" s="1191"/>
    </row>
    <row r="25" spans="2:10" ht="21" customHeight="1">
      <c r="B25" s="174" t="s">
        <v>72</v>
      </c>
      <c r="C25" s="175"/>
      <c r="D25" s="1189"/>
      <c r="E25" s="1190"/>
      <c r="F25" s="1190"/>
      <c r="G25" s="1191"/>
    </row>
    <row r="26" spans="2:10" ht="21" customHeight="1">
      <c r="B26" s="174" t="s">
        <v>73</v>
      </c>
      <c r="C26" s="175"/>
      <c r="D26" s="1183"/>
      <c r="E26" s="1184"/>
      <c r="F26" s="1184"/>
      <c r="G26" s="1185"/>
    </row>
    <row r="27" spans="2:10" ht="21" customHeight="1">
      <c r="B27" s="174" t="s">
        <v>74</v>
      </c>
      <c r="C27" s="175"/>
      <c r="D27" s="1186"/>
      <c r="E27" s="1187"/>
      <c r="F27" s="1187"/>
      <c r="G27" s="1188"/>
    </row>
    <row r="28" spans="2:10" ht="21" customHeight="1">
      <c r="B28" s="174" t="s">
        <v>75</v>
      </c>
      <c r="C28" s="175"/>
      <c r="D28" s="1186"/>
      <c r="E28" s="1187"/>
      <c r="F28" s="1187"/>
      <c r="G28" s="1188"/>
    </row>
    <row r="29" spans="2:10" ht="21" customHeight="1">
      <c r="B29" s="174" t="s">
        <v>76</v>
      </c>
      <c r="C29" s="175"/>
      <c r="D29" s="1186"/>
      <c r="E29" s="1187"/>
      <c r="F29" s="1187"/>
      <c r="G29" s="1188"/>
    </row>
    <row r="30" spans="2:10" ht="21" customHeight="1">
      <c r="B30" s="176"/>
      <c r="C30" s="176"/>
      <c r="D30" s="176"/>
    </row>
    <row r="31" spans="2:10" s="162" customFormat="1" ht="21" customHeight="1">
      <c r="B31" s="174" t="s">
        <v>77</v>
      </c>
      <c r="C31" s="175"/>
      <c r="D31" s="332"/>
      <c r="E31" s="519"/>
      <c r="F31" s="332"/>
      <c r="G31" s="333" t="str">
        <f>IF(D31&gt;H31, "Invalid Date !", "")</f>
        <v/>
      </c>
      <c r="H31" s="334">
        <f>IF(E31="Feb",28,IF(OR(E31="Apr", E31="Jun", E31="Sep", E31="Nov"),30,31))</f>
        <v>31</v>
      </c>
      <c r="I31" s="159"/>
      <c r="J31" s="159"/>
    </row>
    <row r="32" spans="2:10" ht="21" customHeight="1">
      <c r="B32" s="174" t="s">
        <v>78</v>
      </c>
      <c r="C32" s="175"/>
      <c r="D32" s="1189"/>
      <c r="E32" s="1190"/>
      <c r="F32" s="1190"/>
      <c r="G32" s="1191"/>
    </row>
    <row r="33" spans="5:5">
      <c r="E33" s="164"/>
    </row>
  </sheetData>
  <sheetProtection algorithmName="SHA-512" hashValue="YX9auefjyp/LgXTQgWEE/UmjKQZvt/ItYaRNo7PyAtxxmEC2OeEQX6zU1mkkrzDAIt9N5M10Xmu0l/C+c6bNzA==" saltValue="PH7XQ9oPCz/XCSN+7VpKbg==" spinCount="100000" sheet="1" formatColumns="0" formatRows="0" selectLockedCells="1"/>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3" type="noConversion"/>
  <conditionalFormatting sqref="B14:C17">
    <cfRule type="expression" dxfId="70" priority="9" stopIfTrue="1">
      <formula>$L$6&lt;1</formula>
    </cfRule>
  </conditionalFormatting>
  <conditionalFormatting sqref="B19:C22">
    <cfRule type="expression" dxfId="69" priority="8" stopIfTrue="1">
      <formula>$L$6&lt;2</formula>
    </cfRule>
  </conditionalFormatting>
  <conditionalFormatting sqref="B7:G7">
    <cfRule type="expression" dxfId="68" priority="1" stopIfTrue="1">
      <formula>$D$6="Sole Bidder"</formula>
    </cfRule>
  </conditionalFormatting>
  <conditionalFormatting sqref="D14:G17">
    <cfRule type="expression" dxfId="67" priority="3" stopIfTrue="1">
      <formula>$L$6&lt;1</formula>
    </cfRule>
  </conditionalFormatting>
  <conditionalFormatting sqref="D19:G22">
    <cfRule type="expression" dxfId="66"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X329"/>
  <sheetViews>
    <sheetView view="pageBreakPreview" zoomScale="70" zoomScaleNormal="100" zoomScaleSheetLayoutView="70" workbookViewId="0">
      <selection activeCell="L22" sqref="L22"/>
    </sheetView>
  </sheetViews>
  <sheetFormatPr defaultColWidth="9" defaultRowHeight="16.5"/>
  <cols>
    <col min="1" max="2" width="12" style="808" customWidth="1"/>
    <col min="3" max="3" width="22.375" style="808" customWidth="1"/>
    <col min="4" max="4" width="15.375" style="808" customWidth="1"/>
    <col min="5" max="5" width="11" style="808" hidden="1" customWidth="1"/>
    <col min="6" max="6" width="14.75" style="808" hidden="1" customWidth="1"/>
    <col min="7" max="7" width="11.125" style="808" hidden="1" customWidth="1"/>
    <col min="8" max="8" width="16.375" style="951" hidden="1" customWidth="1"/>
    <col min="9" max="9" width="55.375" style="278" customWidth="1"/>
    <col min="10" max="10" width="5.75" style="808" customWidth="1"/>
    <col min="11" max="11" width="6.625" style="808" customWidth="1"/>
    <col min="12" max="12" width="13.625" style="278" customWidth="1"/>
    <col min="13" max="13" width="24.75" style="808" customWidth="1"/>
    <col min="14" max="14" width="13" style="808" hidden="1" customWidth="1"/>
    <col min="15" max="15" width="16.875" style="947" hidden="1" customWidth="1"/>
    <col min="16" max="16" width="22.75" style="947" hidden="1" customWidth="1"/>
    <col min="17" max="17" width="15.5" style="947" hidden="1" customWidth="1"/>
    <col min="18" max="18" width="11.875" style="812" customWidth="1"/>
    <col min="19" max="19" width="13.875" style="807" customWidth="1"/>
    <col min="20" max="22" width="9" style="807" customWidth="1"/>
    <col min="23" max="23" width="14.25" style="807" customWidth="1"/>
    <col min="24" max="24" width="24.125" style="807" customWidth="1"/>
    <col min="25" max="25" width="11.125" style="278" customWidth="1"/>
    <col min="26" max="26" width="12.75" style="278" customWidth="1"/>
    <col min="27" max="27" width="11.375" style="808" customWidth="1"/>
    <col min="28" max="28" width="10.375" style="278" customWidth="1"/>
    <col min="29" max="29" width="17.75" style="278" hidden="1" customWidth="1"/>
    <col min="30" max="30" width="10.5" style="278" hidden="1" customWidth="1"/>
    <col min="31" max="31" width="12.375" style="278" hidden="1" customWidth="1"/>
    <col min="32" max="33" width="9" style="278" hidden="1" customWidth="1"/>
    <col min="34" max="34" width="10.875" style="278" hidden="1" customWidth="1"/>
    <col min="35" max="35" width="18.75" style="278" hidden="1" customWidth="1"/>
    <col min="36" max="36" width="9" style="278" hidden="1" customWidth="1"/>
    <col min="37" max="38" width="9" style="807" hidden="1" customWidth="1"/>
    <col min="39" max="50" width="9" style="807" customWidth="1"/>
    <col min="51" max="51" width="9" style="278" customWidth="1"/>
    <col min="52" max="16384" width="9" style="278"/>
  </cols>
  <sheetData>
    <row r="1" spans="1:36">
      <c r="A1" s="802" t="str">
        <f>Cover!B3</f>
        <v xml:space="preserve">CC/NT/W-SOLAR/DOM/T00/25/02256 </v>
      </c>
      <c r="B1" s="802"/>
      <c r="C1" s="802"/>
      <c r="D1" s="802"/>
      <c r="E1" s="802"/>
      <c r="F1" s="802"/>
      <c r="G1" s="802"/>
      <c r="H1" s="945"/>
      <c r="I1" s="946"/>
      <c r="J1" s="804"/>
      <c r="K1" s="804"/>
      <c r="L1" s="805"/>
      <c r="M1" s="806" t="s">
        <v>79</v>
      </c>
      <c r="N1" s="804" t="s">
        <v>79</v>
      </c>
      <c r="AC1" s="948" t="s">
        <v>80</v>
      </c>
      <c r="AD1" s="949">
        <f>SUMIF(N18:N218, "Direct",M18:M218)</f>
        <v>0</v>
      </c>
      <c r="AI1" s="949" t="str">
        <f>'Names of Bidder'!D6</f>
        <v>Sole Bidder</v>
      </c>
      <c r="AJ1" s="278" t="s">
        <v>81</v>
      </c>
    </row>
    <row r="2" spans="1:36">
      <c r="A2" s="950"/>
      <c r="B2" s="950"/>
      <c r="C2" s="950"/>
      <c r="D2" s="950"/>
      <c r="E2" s="950"/>
      <c r="F2" s="950"/>
      <c r="G2" s="950"/>
      <c r="Z2" s="808"/>
      <c r="AC2" s="948" t="s">
        <v>82</v>
      </c>
      <c r="AD2" s="952" t="e">
        <f>#REF!-AD1</f>
        <v>#REF!</v>
      </c>
      <c r="AE2" s="953"/>
      <c r="AI2" s="949">
        <f>'Names of Bidder'!L6</f>
        <v>0</v>
      </c>
    </row>
    <row r="3" spans="1:36" ht="61.15" customHeight="1">
      <c r="A3" s="1230" t="str">
        <f>Cover!B2</f>
        <v>Bulk Contract for Supply &amp; Installation of Rooftop Solar projects on POWERGRID Buildings in Western Region (WR) under PM Surya Ghar (PMSGY) Scheme</v>
      </c>
      <c r="B3" s="1230"/>
      <c r="C3" s="1230"/>
      <c r="D3" s="1230"/>
      <c r="E3" s="1230"/>
      <c r="F3" s="1230"/>
      <c r="G3" s="1230"/>
      <c r="H3" s="1230"/>
      <c r="I3" s="1230"/>
      <c r="J3" s="1230"/>
      <c r="K3" s="1230"/>
      <c r="L3" s="1230"/>
      <c r="M3" s="1230"/>
      <c r="N3" s="1471"/>
      <c r="X3" s="813"/>
      <c r="Y3" s="951"/>
      <c r="Z3" s="951"/>
      <c r="AA3" s="951"/>
      <c r="AC3" s="950"/>
      <c r="AF3" s="1206"/>
      <c r="AG3" s="1206"/>
    </row>
    <row r="4" spans="1:36">
      <c r="A4" s="1231" t="s">
        <v>83</v>
      </c>
      <c r="B4" s="1231"/>
      <c r="C4" s="1231"/>
      <c r="D4" s="1231"/>
      <c r="E4" s="1231"/>
      <c r="F4" s="1231"/>
      <c r="G4" s="1231"/>
      <c r="H4" s="1231"/>
      <c r="I4" s="1231"/>
      <c r="J4" s="1231"/>
      <c r="K4" s="1231"/>
      <c r="L4" s="1231"/>
      <c r="M4" s="1231"/>
      <c r="N4" s="1231"/>
      <c r="X4" s="813"/>
      <c r="Y4" s="951"/>
      <c r="Z4" s="951"/>
      <c r="AA4" s="951"/>
      <c r="AC4" s="950"/>
      <c r="AD4" s="954"/>
      <c r="AE4" s="953"/>
    </row>
    <row r="5" spans="1:36">
      <c r="X5" s="813"/>
      <c r="Y5" s="951"/>
      <c r="Z5" s="951"/>
      <c r="AA5" s="951"/>
      <c r="AC5" s="950"/>
    </row>
    <row r="6" spans="1:36">
      <c r="A6" s="178" t="str">
        <f>"Bidder’s Name and Address (" &amp; MID('Names of Bidder'!B9,9, 20) &amp; ") :"</f>
        <v>Bidder’s Name and Address (Sole Bidder) :</v>
      </c>
      <c r="B6" s="178"/>
      <c r="C6" s="178"/>
      <c r="D6" s="178"/>
      <c r="E6" s="178"/>
      <c r="F6" s="178"/>
      <c r="G6" s="178"/>
      <c r="H6" s="955"/>
      <c r="I6" s="956"/>
      <c r="J6" s="818"/>
      <c r="K6" s="818"/>
      <c r="L6" s="821" t="s">
        <v>84</v>
      </c>
      <c r="N6" s="820"/>
      <c r="X6" s="813"/>
      <c r="Y6" s="951"/>
      <c r="Z6" s="951"/>
      <c r="AA6" s="951"/>
      <c r="AC6" s="950"/>
      <c r="AD6" s="954"/>
    </row>
    <row r="7" spans="1:36">
      <c r="A7" s="1232" t="str">
        <f>IF('Names of Bidder'!D9="", "", IF('Names of Bidder'!D6= "JV (Joint Venture)", "JV of " &amp; AI8, ""))</f>
        <v/>
      </c>
      <c r="B7" s="1232"/>
      <c r="C7" s="1232"/>
      <c r="D7" s="1232"/>
      <c r="E7" s="1232"/>
      <c r="F7" s="1232"/>
      <c r="G7" s="1232"/>
      <c r="H7" s="1232"/>
      <c r="I7" s="1232"/>
      <c r="J7" s="1232"/>
      <c r="K7" s="1232"/>
      <c r="L7" s="823" t="s">
        <v>85</v>
      </c>
      <c r="N7" s="820"/>
      <c r="X7" s="947"/>
      <c r="Y7" s="957"/>
      <c r="Z7" s="957"/>
      <c r="AA7" s="957"/>
      <c r="AF7" s="1206"/>
      <c r="AG7" s="1206"/>
    </row>
    <row r="8" spans="1:36">
      <c r="A8" s="178" t="s">
        <v>86</v>
      </c>
      <c r="B8" s="178"/>
      <c r="C8" s="823" t="str">
        <f>IF('Names of Bidder'!D9="","",'Names of Bidder'!D9)</f>
        <v/>
      </c>
      <c r="D8" s="823"/>
      <c r="E8" s="178"/>
      <c r="F8" s="178"/>
      <c r="G8" s="178"/>
      <c r="H8" s="955"/>
      <c r="L8" s="823" t="s">
        <v>87</v>
      </c>
      <c r="N8" s="820"/>
      <c r="X8" s="813"/>
      <c r="Y8" s="958"/>
      <c r="Z8" s="958"/>
      <c r="AA8" s="958"/>
      <c r="AI8" s="949" t="str">
        <f>IF('Names of Bidder'!D7=1,'Names of Bidder'!D9&amp;" &amp; "&amp;'Names of Bidder'!D14,IF('Names of Bidder'!D7="2 or More",'Names of Bidder'!D9&amp;" , "&amp;'Names of Bidder'!D14&amp;" &amp; "&amp;'Names of Bidder'!D19,""))</f>
        <v xml:space="preserve"> ,  &amp; …….. …….. …….. …….. …….. …….. </v>
      </c>
    </row>
    <row r="9" spans="1:36">
      <c r="A9" s="178" t="s">
        <v>88</v>
      </c>
      <c r="B9" s="178"/>
      <c r="C9" s="823" t="str">
        <f>IF('Names of Bidder'!D10="","",'Names of Bidder'!D10)</f>
        <v/>
      </c>
      <c r="D9" s="823"/>
      <c r="E9" s="178"/>
      <c r="F9" s="178"/>
      <c r="G9" s="178"/>
      <c r="H9" s="955"/>
      <c r="L9" s="823" t="s">
        <v>89</v>
      </c>
      <c r="N9" s="820"/>
      <c r="X9" s="813"/>
      <c r="Y9" s="958"/>
      <c r="Z9" s="958"/>
      <c r="AA9" s="958"/>
    </row>
    <row r="10" spans="1:36">
      <c r="A10" s="956"/>
      <c r="B10" s="956"/>
      <c r="C10" s="823" t="str">
        <f>IF('Names of Bidder'!D11="","",'Names of Bidder'!D11)</f>
        <v/>
      </c>
      <c r="D10" s="823"/>
      <c r="E10" s="956"/>
      <c r="F10" s="956"/>
      <c r="G10" s="956"/>
      <c r="H10" s="959"/>
      <c r="L10" s="823" t="s">
        <v>90</v>
      </c>
      <c r="N10" s="820"/>
      <c r="X10" s="947"/>
      <c r="Y10" s="960"/>
      <c r="Z10" s="951"/>
      <c r="AA10" s="961"/>
    </row>
    <row r="11" spans="1:36">
      <c r="A11" s="956"/>
      <c r="B11" s="956"/>
      <c r="C11" s="823" t="str">
        <f>IF('Names of Bidder'!D12="","",'Names of Bidder'!D12)</f>
        <v/>
      </c>
      <c r="D11" s="956"/>
      <c r="E11" s="956"/>
      <c r="F11" s="956"/>
      <c r="G11" s="956"/>
      <c r="H11" s="959"/>
      <c r="L11" s="823"/>
      <c r="N11" s="820"/>
      <c r="AF11" s="1206"/>
      <c r="AG11" s="1206"/>
    </row>
    <row r="12" spans="1:36">
      <c r="A12" s="956"/>
      <c r="B12" s="956"/>
      <c r="E12" s="956"/>
      <c r="F12" s="956"/>
      <c r="G12" s="956"/>
      <c r="H12" s="959"/>
      <c r="I12" s="956"/>
      <c r="J12" s="820"/>
      <c r="K12" s="820"/>
      <c r="L12" s="178"/>
      <c r="M12" s="962"/>
      <c r="N12" s="962"/>
      <c r="AH12" s="963"/>
    </row>
    <row r="13" spans="1:36">
      <c r="A13" s="1228" t="s">
        <v>91</v>
      </c>
      <c r="B13" s="1228"/>
      <c r="C13" s="1228"/>
      <c r="D13" s="1228"/>
      <c r="E13" s="1228"/>
      <c r="F13" s="1228"/>
      <c r="G13" s="1228"/>
      <c r="H13" s="1228"/>
      <c r="I13" s="1228"/>
      <c r="J13" s="1228"/>
      <c r="K13" s="1228"/>
      <c r="L13" s="1228"/>
      <c r="M13" s="1228"/>
      <c r="N13" s="1228"/>
      <c r="O13" s="964"/>
      <c r="P13" s="964"/>
      <c r="Q13" s="964"/>
      <c r="R13" s="965"/>
      <c r="S13" s="966"/>
      <c r="T13" s="966"/>
      <c r="U13" s="966"/>
      <c r="V13" s="966"/>
      <c r="Z13" s="808"/>
      <c r="AD13" s="278" t="s">
        <v>92</v>
      </c>
      <c r="AH13" s="963"/>
    </row>
    <row r="14" spans="1:36">
      <c r="A14" s="967"/>
      <c r="B14" s="967"/>
      <c r="C14" s="967"/>
      <c r="D14" s="967"/>
      <c r="E14" s="967"/>
      <c r="F14" s="967"/>
      <c r="G14" s="967"/>
      <c r="H14" s="968"/>
      <c r="I14" s="967"/>
      <c r="J14" s="969"/>
      <c r="K14" s="969"/>
      <c r="L14" s="967"/>
      <c r="M14" s="969"/>
      <c r="N14" s="969"/>
      <c r="O14" s="964"/>
      <c r="P14" s="964"/>
      <c r="Q14" s="964"/>
      <c r="R14" s="965"/>
      <c r="S14" s="966"/>
      <c r="T14" s="966"/>
      <c r="U14" s="966"/>
      <c r="V14" s="966"/>
      <c r="Z14" s="808"/>
      <c r="AH14" s="963"/>
    </row>
    <row r="15" spans="1:36">
      <c r="J15" s="1229" t="s">
        <v>93</v>
      </c>
      <c r="K15" s="1229"/>
      <c r="L15" s="1229"/>
      <c r="M15" s="1229"/>
      <c r="Y15" s="1204"/>
      <c r="Z15" s="1204"/>
      <c r="AB15" s="1205"/>
      <c r="AC15" s="1205"/>
      <c r="AD15" s="278" t="s">
        <v>94</v>
      </c>
      <c r="AF15" s="1206"/>
      <c r="AG15" s="1206"/>
    </row>
    <row r="16" spans="1:36" ht="90">
      <c r="A16" s="858" t="s">
        <v>95</v>
      </c>
      <c r="B16" s="858" t="s">
        <v>952</v>
      </c>
      <c r="C16" s="858" t="s">
        <v>96</v>
      </c>
      <c r="D16" s="858" t="s">
        <v>97</v>
      </c>
      <c r="E16" s="858" t="s">
        <v>98</v>
      </c>
      <c r="F16" s="858" t="s">
        <v>99</v>
      </c>
      <c r="G16" s="858" t="s">
        <v>100</v>
      </c>
      <c r="H16" s="970" t="s">
        <v>101</v>
      </c>
      <c r="I16" s="859" t="s">
        <v>102</v>
      </c>
      <c r="J16" s="854" t="s">
        <v>103</v>
      </c>
      <c r="K16" s="854" t="s">
        <v>104</v>
      </c>
      <c r="L16" s="858" t="s">
        <v>105</v>
      </c>
      <c r="M16" s="858" t="s">
        <v>106</v>
      </c>
      <c r="N16" s="858" t="s">
        <v>107</v>
      </c>
      <c r="Y16" s="971"/>
      <c r="Z16" s="971"/>
      <c r="AB16" s="971"/>
      <c r="AC16" s="971"/>
    </row>
    <row r="17" spans="1:50">
      <c r="A17" s="972">
        <v>1</v>
      </c>
      <c r="B17" s="973"/>
      <c r="C17" s="973">
        <v>4</v>
      </c>
      <c r="D17" s="973">
        <v>5</v>
      </c>
      <c r="E17" s="973">
        <v>6</v>
      </c>
      <c r="F17" s="973">
        <v>7</v>
      </c>
      <c r="G17" s="973">
        <v>8</v>
      </c>
      <c r="H17" s="973">
        <v>9</v>
      </c>
      <c r="I17" s="854">
        <v>10</v>
      </c>
      <c r="J17" s="854">
        <v>11</v>
      </c>
      <c r="K17" s="854">
        <v>12</v>
      </c>
      <c r="L17" s="854">
        <v>13</v>
      </c>
      <c r="M17" s="854" t="s">
        <v>108</v>
      </c>
      <c r="N17" s="974">
        <v>15</v>
      </c>
      <c r="Y17" s="286"/>
      <c r="Z17" s="286"/>
      <c r="AB17" s="286"/>
      <c r="AC17" s="286"/>
    </row>
    <row r="18" spans="1:50">
      <c r="A18" s="503"/>
      <c r="B18" s="503"/>
      <c r="C18" s="503"/>
      <c r="D18" s="503"/>
      <c r="E18" s="503"/>
      <c r="F18" s="503"/>
      <c r="G18" s="503"/>
      <c r="H18" s="975"/>
      <c r="I18" s="503"/>
      <c r="J18" s="976"/>
      <c r="K18" s="976"/>
      <c r="L18" s="977"/>
      <c r="M18" s="978"/>
      <c r="N18" s="883"/>
      <c r="O18" s="807"/>
      <c r="P18" s="807"/>
      <c r="Q18" s="807"/>
      <c r="R18" s="807"/>
      <c r="S18" s="979"/>
      <c r="U18" s="395"/>
      <c r="AA18" s="278"/>
      <c r="AK18" s="278"/>
      <c r="AL18" s="278"/>
      <c r="AM18" s="278"/>
      <c r="AN18" s="278"/>
      <c r="AO18" s="278"/>
      <c r="AP18" s="278"/>
      <c r="AQ18" s="278"/>
      <c r="AR18" s="278"/>
      <c r="AS18" s="278"/>
      <c r="AT18" s="278"/>
      <c r="AU18" s="278"/>
      <c r="AV18" s="278"/>
      <c r="AW18" s="278"/>
      <c r="AX18" s="278"/>
    </row>
    <row r="19" spans="1:50">
      <c r="A19" s="503"/>
      <c r="B19" s="503"/>
      <c r="C19" s="503"/>
      <c r="D19" s="503"/>
      <c r="E19" s="503"/>
      <c r="F19" s="503"/>
      <c r="G19" s="503"/>
      <c r="H19" s="975"/>
      <c r="I19" s="980"/>
      <c r="J19" s="976"/>
      <c r="K19" s="976"/>
      <c r="L19" s="977"/>
      <c r="M19" s="978"/>
      <c r="N19" s="883"/>
      <c r="O19" s="807"/>
      <c r="P19" s="807"/>
      <c r="Q19" s="807"/>
      <c r="R19" s="807"/>
      <c r="S19" s="979"/>
      <c r="U19" s="395"/>
      <c r="AA19" s="278"/>
      <c r="AK19" s="278"/>
      <c r="AL19" s="278"/>
      <c r="AM19" s="278"/>
      <c r="AN19" s="278"/>
      <c r="AO19" s="278"/>
      <c r="AP19" s="278"/>
      <c r="AQ19" s="278"/>
      <c r="AR19" s="278"/>
      <c r="AS19" s="278"/>
      <c r="AT19" s="278"/>
      <c r="AU19" s="278"/>
      <c r="AV19" s="278"/>
      <c r="AW19" s="278"/>
      <c r="AX19" s="278"/>
    </row>
    <row r="20" spans="1:50" s="633" customFormat="1" ht="31.5">
      <c r="A20" s="870"/>
      <c r="B20" s="1472"/>
      <c r="C20" s="873"/>
      <c r="D20" s="873"/>
      <c r="E20" s="873"/>
      <c r="F20" s="873"/>
      <c r="G20" s="873"/>
      <c r="H20" s="930"/>
      <c r="I20" s="874"/>
      <c r="J20" s="870"/>
      <c r="K20" s="870"/>
      <c r="L20" s="871"/>
      <c r="M20" s="870"/>
      <c r="N20" s="884"/>
      <c r="O20" s="632"/>
      <c r="P20" s="724" t="s">
        <v>109</v>
      </c>
      <c r="Q20" s="724" t="s">
        <v>110</v>
      </c>
      <c r="R20" s="632"/>
      <c r="S20" s="872"/>
      <c r="T20" s="632"/>
      <c r="U20" s="641"/>
      <c r="V20" s="632"/>
      <c r="W20" s="632"/>
      <c r="X20" s="632"/>
    </row>
    <row r="21" spans="1:50" ht="49.5" customHeight="1">
      <c r="A21" s="1142">
        <v>1</v>
      </c>
      <c r="B21" s="1073">
        <v>7000030158</v>
      </c>
      <c r="C21" s="1142" t="s">
        <v>111</v>
      </c>
      <c r="D21" s="1142">
        <v>1000075159</v>
      </c>
      <c r="E21" s="1130">
        <v>85414019</v>
      </c>
      <c r="F21" s="932"/>
      <c r="G21" s="883">
        <v>12</v>
      </c>
      <c r="H21" s="931"/>
      <c r="I21" s="882" t="s">
        <v>112</v>
      </c>
      <c r="J21" s="1142" t="s">
        <v>113</v>
      </c>
      <c r="K21" s="1142">
        <v>1000</v>
      </c>
      <c r="L21" s="1143"/>
      <c r="M21" s="1144" t="str">
        <f t="shared" ref="M21:M82" si="0">IF(L21=0, "Included",IF(ISERROR(K21*L21), L21, K21*L21))</f>
        <v>Included</v>
      </c>
      <c r="N21" s="1131">
        <f t="shared" ref="N21:N82" si="1">Q21</f>
        <v>0</v>
      </c>
      <c r="O21" s="807"/>
      <c r="P21" s="278">
        <f>IF(M21="Included",0,M21*70%)</f>
        <v>0</v>
      </c>
      <c r="Q21" s="953">
        <f>IF(H21="", G21*P21/100,H21*P21)</f>
        <v>0</v>
      </c>
      <c r="R21" s="807"/>
      <c r="S21" s="979"/>
      <c r="U21" s="395"/>
      <c r="AA21" s="278"/>
      <c r="AK21" s="278"/>
      <c r="AL21" s="278"/>
      <c r="AM21" s="278"/>
      <c r="AN21" s="278"/>
      <c r="AO21" s="278"/>
      <c r="AP21" s="278"/>
      <c r="AQ21" s="278"/>
      <c r="AR21" s="278"/>
      <c r="AS21" s="278"/>
      <c r="AT21" s="278"/>
      <c r="AU21" s="278"/>
      <c r="AV21" s="278"/>
      <c r="AW21" s="278"/>
      <c r="AX21" s="278"/>
    </row>
    <row r="22" spans="1:50" ht="49.5">
      <c r="A22" s="1142">
        <v>2</v>
      </c>
      <c r="B22" s="1073">
        <v>7000030158</v>
      </c>
      <c r="C22" s="1142" t="s">
        <v>111</v>
      </c>
      <c r="D22" s="1142">
        <v>1000075806</v>
      </c>
      <c r="E22" s="1130">
        <v>85176290</v>
      </c>
      <c r="F22" s="932"/>
      <c r="G22" s="883">
        <v>12</v>
      </c>
      <c r="H22" s="931"/>
      <c r="I22" s="882" t="s">
        <v>953</v>
      </c>
      <c r="J22" s="1142" t="s">
        <v>114</v>
      </c>
      <c r="K22" s="1142">
        <v>18</v>
      </c>
      <c r="L22" s="1143"/>
      <c r="M22" s="1144" t="str">
        <f t="shared" si="0"/>
        <v>Included</v>
      </c>
      <c r="N22" s="1131">
        <f t="shared" si="1"/>
        <v>0</v>
      </c>
      <c r="O22" s="807"/>
      <c r="P22" s="278">
        <f>IF(M22="Included",0,M22*70%)</f>
        <v>0</v>
      </c>
      <c r="Q22" s="953">
        <f t="shared" ref="Q22:Q83" si="2">IF(H22="", G22*P22/100,H22*P22)</f>
        <v>0</v>
      </c>
      <c r="R22" s="807"/>
      <c r="S22" s="979"/>
      <c r="U22" s="395"/>
      <c r="AA22" s="278"/>
      <c r="AK22" s="278"/>
      <c r="AL22" s="278"/>
      <c r="AM22" s="278"/>
      <c r="AN22" s="278"/>
      <c r="AO22" s="278"/>
      <c r="AP22" s="278"/>
      <c r="AQ22" s="278"/>
      <c r="AR22" s="278"/>
      <c r="AS22" s="278"/>
      <c r="AT22" s="278"/>
      <c r="AU22" s="278"/>
      <c r="AV22" s="278"/>
      <c r="AW22" s="278"/>
      <c r="AX22" s="278"/>
    </row>
    <row r="23" spans="1:50" ht="33" hidden="1">
      <c r="A23" s="883">
        <v>5</v>
      </c>
      <c r="B23" s="883"/>
      <c r="C23" s="882" t="s">
        <v>115</v>
      </c>
      <c r="D23" s="882">
        <v>1000005854</v>
      </c>
      <c r="E23" s="882">
        <v>85353090</v>
      </c>
      <c r="F23" s="932"/>
      <c r="G23" s="883">
        <v>18</v>
      </c>
      <c r="H23" s="931"/>
      <c r="I23" s="882" t="s">
        <v>116</v>
      </c>
      <c r="J23" s="882" t="s">
        <v>114</v>
      </c>
      <c r="K23" s="882">
        <v>2</v>
      </c>
      <c r="L23" s="929"/>
      <c r="M23" s="981" t="str">
        <f t="shared" si="0"/>
        <v>Included</v>
      </c>
      <c r="N23" s="885">
        <f t="shared" si="1"/>
        <v>0</v>
      </c>
      <c r="O23" s="807"/>
      <c r="P23" s="278">
        <f t="shared" ref="P23:P83" si="3">IF(M23="Included",0,M23)</f>
        <v>0</v>
      </c>
      <c r="Q23" s="953">
        <f t="shared" si="2"/>
        <v>0</v>
      </c>
      <c r="R23" s="807"/>
      <c r="S23" s="979"/>
      <c r="U23" s="395"/>
      <c r="AA23" s="278"/>
      <c r="AK23" s="278"/>
      <c r="AL23" s="278"/>
      <c r="AM23" s="278"/>
      <c r="AN23" s="278"/>
      <c r="AO23" s="278"/>
      <c r="AP23" s="278"/>
      <c r="AQ23" s="278"/>
      <c r="AR23" s="278"/>
      <c r="AS23" s="278"/>
      <c r="AT23" s="278"/>
      <c r="AU23" s="278"/>
      <c r="AV23" s="278"/>
      <c r="AW23" s="278"/>
      <c r="AX23" s="278"/>
    </row>
    <row r="24" spans="1:50" ht="33" hidden="1">
      <c r="A24" s="883">
        <v>6</v>
      </c>
      <c r="B24" s="883"/>
      <c r="C24" s="882" t="s">
        <v>115</v>
      </c>
      <c r="D24" s="882">
        <v>1000005820</v>
      </c>
      <c r="E24" s="882">
        <v>85353090</v>
      </c>
      <c r="F24" s="932"/>
      <c r="G24" s="883">
        <v>18</v>
      </c>
      <c r="H24" s="931"/>
      <c r="I24" s="882" t="s">
        <v>117</v>
      </c>
      <c r="J24" s="882" t="s">
        <v>114</v>
      </c>
      <c r="K24" s="882">
        <v>6</v>
      </c>
      <c r="L24" s="929"/>
      <c r="M24" s="981" t="str">
        <f t="shared" si="0"/>
        <v>Included</v>
      </c>
      <c r="N24" s="885">
        <f t="shared" si="1"/>
        <v>0</v>
      </c>
      <c r="O24" s="807"/>
      <c r="P24" s="278">
        <f t="shared" si="3"/>
        <v>0</v>
      </c>
      <c r="Q24" s="953">
        <f t="shared" si="2"/>
        <v>0</v>
      </c>
      <c r="R24" s="807"/>
      <c r="S24" s="979"/>
      <c r="U24" s="395"/>
      <c r="AA24" s="278"/>
      <c r="AK24" s="278"/>
      <c r="AL24" s="278"/>
      <c r="AM24" s="278"/>
      <c r="AN24" s="278"/>
      <c r="AO24" s="278"/>
      <c r="AP24" s="278"/>
      <c r="AQ24" s="278"/>
      <c r="AR24" s="278"/>
      <c r="AS24" s="278"/>
      <c r="AT24" s="278"/>
      <c r="AU24" s="278"/>
      <c r="AV24" s="278"/>
      <c r="AW24" s="278"/>
      <c r="AX24" s="278"/>
    </row>
    <row r="25" spans="1:50" ht="33" hidden="1">
      <c r="A25" s="883">
        <v>7</v>
      </c>
      <c r="B25" s="883"/>
      <c r="C25" s="882" t="s">
        <v>115</v>
      </c>
      <c r="D25" s="882">
        <v>1000005819</v>
      </c>
      <c r="E25" s="882">
        <v>85353090</v>
      </c>
      <c r="F25" s="932"/>
      <c r="G25" s="883">
        <v>18</v>
      </c>
      <c r="H25" s="931"/>
      <c r="I25" s="882" t="s">
        <v>118</v>
      </c>
      <c r="J25" s="882" t="s">
        <v>114</v>
      </c>
      <c r="K25" s="882">
        <v>12</v>
      </c>
      <c r="L25" s="929"/>
      <c r="M25" s="981" t="str">
        <f t="shared" si="0"/>
        <v>Included</v>
      </c>
      <c r="N25" s="885">
        <f t="shared" si="1"/>
        <v>0</v>
      </c>
      <c r="O25" s="807"/>
      <c r="P25" s="278">
        <f t="shared" si="3"/>
        <v>0</v>
      </c>
      <c r="Q25" s="953">
        <f t="shared" si="2"/>
        <v>0</v>
      </c>
      <c r="R25" s="807"/>
      <c r="S25" s="979"/>
      <c r="U25" s="395"/>
      <c r="AA25" s="278"/>
      <c r="AK25" s="278"/>
      <c r="AL25" s="278"/>
      <c r="AM25" s="278"/>
      <c r="AN25" s="278"/>
      <c r="AO25" s="278"/>
      <c r="AP25" s="278"/>
      <c r="AQ25" s="278"/>
      <c r="AR25" s="278"/>
      <c r="AS25" s="278"/>
      <c r="AT25" s="278"/>
      <c r="AU25" s="278"/>
      <c r="AV25" s="278"/>
      <c r="AW25" s="278"/>
      <c r="AX25" s="278"/>
    </row>
    <row r="26" spans="1:50" ht="33" hidden="1">
      <c r="A26" s="883">
        <v>8</v>
      </c>
      <c r="B26" s="883"/>
      <c r="C26" s="882" t="s">
        <v>115</v>
      </c>
      <c r="D26" s="882">
        <v>1000020421</v>
      </c>
      <c r="E26" s="882">
        <v>85354010</v>
      </c>
      <c r="F26" s="932"/>
      <c r="G26" s="883">
        <v>18</v>
      </c>
      <c r="H26" s="931"/>
      <c r="I26" s="882" t="s">
        <v>119</v>
      </c>
      <c r="J26" s="882" t="s">
        <v>114</v>
      </c>
      <c r="K26" s="882">
        <v>6</v>
      </c>
      <c r="L26" s="929"/>
      <c r="M26" s="981" t="str">
        <f t="shared" si="0"/>
        <v>Included</v>
      </c>
      <c r="N26" s="885">
        <f t="shared" si="1"/>
        <v>0</v>
      </c>
      <c r="O26" s="807"/>
      <c r="P26" s="278">
        <f t="shared" si="3"/>
        <v>0</v>
      </c>
      <c r="Q26" s="953">
        <f t="shared" si="2"/>
        <v>0</v>
      </c>
      <c r="R26" s="807"/>
      <c r="S26" s="979"/>
      <c r="U26" s="395"/>
      <c r="AA26" s="278"/>
      <c r="AK26" s="278"/>
      <c r="AL26" s="278"/>
      <c r="AM26" s="278"/>
      <c r="AN26" s="278"/>
      <c r="AO26" s="278"/>
      <c r="AP26" s="278"/>
      <c r="AQ26" s="278"/>
      <c r="AR26" s="278"/>
      <c r="AS26" s="278"/>
      <c r="AT26" s="278"/>
      <c r="AU26" s="278"/>
      <c r="AV26" s="278"/>
      <c r="AW26" s="278"/>
      <c r="AX26" s="278"/>
    </row>
    <row r="27" spans="1:50" ht="33" hidden="1">
      <c r="A27" s="883">
        <v>9</v>
      </c>
      <c r="B27" s="883"/>
      <c r="C27" s="882" t="s">
        <v>115</v>
      </c>
      <c r="D27" s="882">
        <v>1000005791</v>
      </c>
      <c r="E27" s="882">
        <v>85462040</v>
      </c>
      <c r="F27" s="932"/>
      <c r="G27" s="883">
        <v>18</v>
      </c>
      <c r="H27" s="931"/>
      <c r="I27" s="882" t="s">
        <v>120</v>
      </c>
      <c r="J27" s="882" t="s">
        <v>114</v>
      </c>
      <c r="K27" s="882">
        <v>24</v>
      </c>
      <c r="L27" s="929"/>
      <c r="M27" s="981" t="str">
        <f t="shared" si="0"/>
        <v>Included</v>
      </c>
      <c r="N27" s="885">
        <f t="shared" si="1"/>
        <v>0</v>
      </c>
      <c r="O27" s="807"/>
      <c r="P27" s="278">
        <f t="shared" si="3"/>
        <v>0</v>
      </c>
      <c r="Q27" s="953">
        <f t="shared" si="2"/>
        <v>0</v>
      </c>
      <c r="R27" s="807"/>
      <c r="S27" s="979"/>
      <c r="U27" s="395"/>
      <c r="AA27" s="278"/>
      <c r="AK27" s="278"/>
      <c r="AL27" s="278"/>
      <c r="AM27" s="278"/>
      <c r="AN27" s="278"/>
      <c r="AO27" s="278"/>
      <c r="AP27" s="278"/>
      <c r="AQ27" s="278"/>
      <c r="AR27" s="278"/>
      <c r="AS27" s="278"/>
      <c r="AT27" s="278"/>
      <c r="AU27" s="278"/>
      <c r="AV27" s="278"/>
      <c r="AW27" s="278"/>
      <c r="AX27" s="278"/>
    </row>
    <row r="28" spans="1:50" ht="33" hidden="1">
      <c r="A28" s="883">
        <v>10</v>
      </c>
      <c r="B28" s="883"/>
      <c r="C28" s="882" t="s">
        <v>115</v>
      </c>
      <c r="D28" s="882">
        <v>1000005827</v>
      </c>
      <c r="E28" s="882">
        <v>85352919</v>
      </c>
      <c r="F28" s="932"/>
      <c r="G28" s="883">
        <v>18</v>
      </c>
      <c r="H28" s="931"/>
      <c r="I28" s="882" t="s">
        <v>121</v>
      </c>
      <c r="J28" s="882" t="s">
        <v>114</v>
      </c>
      <c r="K28" s="882">
        <v>2</v>
      </c>
      <c r="L28" s="929"/>
      <c r="M28" s="981" t="str">
        <f t="shared" si="0"/>
        <v>Included</v>
      </c>
      <c r="N28" s="885">
        <f t="shared" si="1"/>
        <v>0</v>
      </c>
      <c r="O28" s="807"/>
      <c r="P28" s="278">
        <f t="shared" si="3"/>
        <v>0</v>
      </c>
      <c r="Q28" s="953">
        <f t="shared" si="2"/>
        <v>0</v>
      </c>
      <c r="R28" s="807"/>
      <c r="S28" s="979"/>
      <c r="U28" s="395"/>
      <c r="AA28" s="278"/>
      <c r="AK28" s="278"/>
      <c r="AL28" s="278"/>
      <c r="AM28" s="278"/>
      <c r="AN28" s="278"/>
      <c r="AO28" s="278"/>
      <c r="AP28" s="278"/>
      <c r="AQ28" s="278"/>
      <c r="AR28" s="278"/>
      <c r="AS28" s="278"/>
      <c r="AT28" s="278"/>
      <c r="AU28" s="278"/>
      <c r="AV28" s="278"/>
      <c r="AW28" s="278"/>
      <c r="AX28" s="278"/>
    </row>
    <row r="29" spans="1:50" ht="33" hidden="1">
      <c r="A29" s="883">
        <v>11</v>
      </c>
      <c r="B29" s="883"/>
      <c r="C29" s="882" t="s">
        <v>122</v>
      </c>
      <c r="D29" s="882">
        <v>1000004501</v>
      </c>
      <c r="E29" s="882">
        <v>85352913</v>
      </c>
      <c r="F29" s="932"/>
      <c r="G29" s="883">
        <v>18</v>
      </c>
      <c r="H29" s="931"/>
      <c r="I29" s="882" t="s">
        <v>123</v>
      </c>
      <c r="J29" s="882" t="s">
        <v>114</v>
      </c>
      <c r="K29" s="882">
        <v>7</v>
      </c>
      <c r="L29" s="929"/>
      <c r="M29" s="981" t="str">
        <f t="shared" si="0"/>
        <v>Included</v>
      </c>
      <c r="N29" s="885">
        <f t="shared" si="1"/>
        <v>0</v>
      </c>
      <c r="O29" s="807"/>
      <c r="P29" s="278">
        <f t="shared" si="3"/>
        <v>0</v>
      </c>
      <c r="Q29" s="953">
        <f t="shared" si="2"/>
        <v>0</v>
      </c>
      <c r="R29" s="807"/>
      <c r="S29" s="979"/>
      <c r="U29" s="395"/>
      <c r="AA29" s="278"/>
      <c r="AK29" s="278"/>
      <c r="AL29" s="278"/>
      <c r="AM29" s="278"/>
      <c r="AN29" s="278"/>
      <c r="AO29" s="278"/>
      <c r="AP29" s="278"/>
      <c r="AQ29" s="278"/>
      <c r="AR29" s="278"/>
      <c r="AS29" s="278"/>
      <c r="AT29" s="278"/>
      <c r="AU29" s="278"/>
      <c r="AV29" s="278"/>
      <c r="AW29" s="278"/>
      <c r="AX29" s="278"/>
    </row>
    <row r="30" spans="1:50" ht="33" hidden="1">
      <c r="A30" s="883">
        <v>12</v>
      </c>
      <c r="B30" s="883"/>
      <c r="C30" s="882" t="s">
        <v>122</v>
      </c>
      <c r="D30" s="882">
        <v>1000004463</v>
      </c>
      <c r="E30" s="882">
        <v>85359090</v>
      </c>
      <c r="F30" s="932"/>
      <c r="G30" s="883">
        <v>18</v>
      </c>
      <c r="H30" s="931"/>
      <c r="I30" s="882" t="s">
        <v>124</v>
      </c>
      <c r="J30" s="882" t="s">
        <v>114</v>
      </c>
      <c r="K30" s="882">
        <v>21</v>
      </c>
      <c r="L30" s="929"/>
      <c r="M30" s="981" t="str">
        <f t="shared" si="0"/>
        <v>Included</v>
      </c>
      <c r="N30" s="885">
        <f t="shared" si="1"/>
        <v>0</v>
      </c>
      <c r="O30" s="807"/>
      <c r="P30" s="278">
        <f t="shared" si="3"/>
        <v>0</v>
      </c>
      <c r="Q30" s="953">
        <f t="shared" si="2"/>
        <v>0</v>
      </c>
      <c r="R30" s="807"/>
      <c r="S30" s="979"/>
      <c r="U30" s="395"/>
      <c r="AA30" s="278"/>
      <c r="AK30" s="278"/>
      <c r="AL30" s="278"/>
      <c r="AM30" s="278"/>
      <c r="AN30" s="278"/>
      <c r="AO30" s="278"/>
      <c r="AP30" s="278"/>
      <c r="AQ30" s="278"/>
      <c r="AR30" s="278"/>
      <c r="AS30" s="278"/>
      <c r="AT30" s="278"/>
      <c r="AU30" s="278"/>
      <c r="AV30" s="278"/>
      <c r="AW30" s="278"/>
      <c r="AX30" s="278"/>
    </row>
    <row r="31" spans="1:50" ht="33" hidden="1">
      <c r="A31" s="883">
        <v>13</v>
      </c>
      <c r="B31" s="883"/>
      <c r="C31" s="882" t="s">
        <v>122</v>
      </c>
      <c r="D31" s="882">
        <v>1000004498</v>
      </c>
      <c r="E31" s="882">
        <v>85353090</v>
      </c>
      <c r="F31" s="932"/>
      <c r="G31" s="883">
        <v>18</v>
      </c>
      <c r="H31" s="931"/>
      <c r="I31" s="882" t="s">
        <v>125</v>
      </c>
      <c r="J31" s="882" t="s">
        <v>114</v>
      </c>
      <c r="K31" s="882">
        <v>16</v>
      </c>
      <c r="L31" s="929"/>
      <c r="M31" s="981" t="str">
        <f t="shared" si="0"/>
        <v>Included</v>
      </c>
      <c r="N31" s="885">
        <f t="shared" si="1"/>
        <v>0</v>
      </c>
      <c r="O31" s="807"/>
      <c r="P31" s="278">
        <f t="shared" si="3"/>
        <v>0</v>
      </c>
      <c r="Q31" s="953">
        <f t="shared" si="2"/>
        <v>0</v>
      </c>
      <c r="R31" s="807"/>
      <c r="S31" s="979"/>
      <c r="U31" s="395"/>
      <c r="AA31" s="278"/>
      <c r="AK31" s="278"/>
      <c r="AL31" s="278"/>
      <c r="AM31" s="278"/>
      <c r="AN31" s="278"/>
      <c r="AO31" s="278"/>
      <c r="AP31" s="278"/>
      <c r="AQ31" s="278"/>
      <c r="AR31" s="278"/>
      <c r="AS31" s="278"/>
      <c r="AT31" s="278"/>
      <c r="AU31" s="278"/>
      <c r="AV31" s="278"/>
      <c r="AW31" s="278"/>
      <c r="AX31" s="278"/>
    </row>
    <row r="32" spans="1:50" ht="33" hidden="1">
      <c r="A32" s="883">
        <v>14</v>
      </c>
      <c r="B32" s="883"/>
      <c r="C32" s="882" t="s">
        <v>122</v>
      </c>
      <c r="D32" s="882">
        <v>1000004496</v>
      </c>
      <c r="E32" s="882">
        <v>85353090</v>
      </c>
      <c r="F32" s="932"/>
      <c r="G32" s="883">
        <v>18</v>
      </c>
      <c r="H32" s="931"/>
      <c r="I32" s="882" t="s">
        <v>126</v>
      </c>
      <c r="J32" s="882" t="s">
        <v>114</v>
      </c>
      <c r="K32" s="882">
        <v>6</v>
      </c>
      <c r="L32" s="929"/>
      <c r="M32" s="981" t="str">
        <f t="shared" si="0"/>
        <v>Included</v>
      </c>
      <c r="N32" s="885">
        <f t="shared" si="1"/>
        <v>0</v>
      </c>
      <c r="O32" s="807"/>
      <c r="P32" s="278">
        <f t="shared" si="3"/>
        <v>0</v>
      </c>
      <c r="Q32" s="953">
        <f t="shared" si="2"/>
        <v>0</v>
      </c>
      <c r="R32" s="807"/>
      <c r="S32" s="979"/>
      <c r="U32" s="395"/>
      <c r="AA32" s="278"/>
      <c r="AK32" s="278"/>
      <c r="AL32" s="278"/>
      <c r="AM32" s="278"/>
      <c r="AN32" s="278"/>
      <c r="AO32" s="278"/>
      <c r="AP32" s="278"/>
      <c r="AQ32" s="278"/>
      <c r="AR32" s="278"/>
      <c r="AS32" s="278"/>
      <c r="AT32" s="278"/>
      <c r="AU32" s="278"/>
      <c r="AV32" s="278"/>
      <c r="AW32" s="278"/>
      <c r="AX32" s="278"/>
    </row>
    <row r="33" spans="1:50" ht="33" hidden="1">
      <c r="A33" s="883">
        <v>15</v>
      </c>
      <c r="B33" s="883"/>
      <c r="C33" s="882" t="s">
        <v>122</v>
      </c>
      <c r="D33" s="882">
        <v>1000004495</v>
      </c>
      <c r="E33" s="882">
        <v>85353090</v>
      </c>
      <c r="F33" s="932"/>
      <c r="G33" s="883">
        <v>18</v>
      </c>
      <c r="H33" s="931"/>
      <c r="I33" s="882" t="s">
        <v>127</v>
      </c>
      <c r="J33" s="882" t="s">
        <v>114</v>
      </c>
      <c r="K33" s="882">
        <v>6</v>
      </c>
      <c r="L33" s="929"/>
      <c r="M33" s="981" t="str">
        <f t="shared" si="0"/>
        <v>Included</v>
      </c>
      <c r="N33" s="885">
        <f t="shared" si="1"/>
        <v>0</v>
      </c>
      <c r="O33" s="807"/>
      <c r="P33" s="278">
        <f t="shared" si="3"/>
        <v>0</v>
      </c>
      <c r="Q33" s="953">
        <f t="shared" si="2"/>
        <v>0</v>
      </c>
      <c r="R33" s="807"/>
      <c r="S33" s="979"/>
      <c r="U33" s="395"/>
      <c r="AA33" s="278"/>
      <c r="AK33" s="278"/>
      <c r="AL33" s="278"/>
      <c r="AM33" s="278"/>
      <c r="AN33" s="278"/>
      <c r="AO33" s="278"/>
      <c r="AP33" s="278"/>
      <c r="AQ33" s="278"/>
      <c r="AR33" s="278"/>
      <c r="AS33" s="278"/>
      <c r="AT33" s="278"/>
      <c r="AU33" s="278"/>
      <c r="AV33" s="278"/>
      <c r="AW33" s="278"/>
      <c r="AX33" s="278"/>
    </row>
    <row r="34" spans="1:50" ht="33" hidden="1">
      <c r="A34" s="883">
        <v>16</v>
      </c>
      <c r="B34" s="883"/>
      <c r="C34" s="882" t="s">
        <v>122</v>
      </c>
      <c r="D34" s="882">
        <v>1000020419</v>
      </c>
      <c r="E34" s="882">
        <v>85354010</v>
      </c>
      <c r="F34" s="932"/>
      <c r="G34" s="883">
        <v>18</v>
      </c>
      <c r="H34" s="931"/>
      <c r="I34" s="882" t="s">
        <v>128</v>
      </c>
      <c r="J34" s="882" t="s">
        <v>114</v>
      </c>
      <c r="K34" s="882">
        <v>12</v>
      </c>
      <c r="L34" s="929"/>
      <c r="M34" s="981" t="str">
        <f t="shared" si="0"/>
        <v>Included</v>
      </c>
      <c r="N34" s="885">
        <f t="shared" si="1"/>
        <v>0</v>
      </c>
      <c r="O34" s="807"/>
      <c r="P34" s="278">
        <f t="shared" si="3"/>
        <v>0</v>
      </c>
      <c r="Q34" s="953">
        <f t="shared" si="2"/>
        <v>0</v>
      </c>
      <c r="R34" s="807"/>
      <c r="S34" s="979"/>
      <c r="U34" s="395"/>
      <c r="AA34" s="278"/>
      <c r="AK34" s="278"/>
      <c r="AL34" s="278"/>
      <c r="AM34" s="278"/>
      <c r="AN34" s="278"/>
      <c r="AO34" s="278"/>
      <c r="AP34" s="278"/>
      <c r="AQ34" s="278"/>
      <c r="AR34" s="278"/>
      <c r="AS34" s="278"/>
      <c r="AT34" s="278"/>
      <c r="AU34" s="278"/>
      <c r="AV34" s="278"/>
      <c r="AW34" s="278"/>
      <c r="AX34" s="278"/>
    </row>
    <row r="35" spans="1:50" ht="33" hidden="1">
      <c r="A35" s="883">
        <v>17</v>
      </c>
      <c r="B35" s="883"/>
      <c r="C35" s="882" t="s">
        <v>122</v>
      </c>
      <c r="D35" s="882">
        <v>1000004401</v>
      </c>
      <c r="E35" s="882">
        <v>85462040</v>
      </c>
      <c r="F35" s="932"/>
      <c r="G35" s="883">
        <v>18</v>
      </c>
      <c r="H35" s="931"/>
      <c r="I35" s="882" t="s">
        <v>129</v>
      </c>
      <c r="J35" s="882" t="s">
        <v>114</v>
      </c>
      <c r="K35" s="882">
        <v>215</v>
      </c>
      <c r="L35" s="929"/>
      <c r="M35" s="981" t="str">
        <f t="shared" si="0"/>
        <v>Included</v>
      </c>
      <c r="N35" s="885">
        <f t="shared" si="1"/>
        <v>0</v>
      </c>
      <c r="O35" s="807"/>
      <c r="P35" s="278">
        <f t="shared" si="3"/>
        <v>0</v>
      </c>
      <c r="Q35" s="953">
        <f t="shared" si="2"/>
        <v>0</v>
      </c>
      <c r="R35" s="807"/>
      <c r="S35" s="979"/>
      <c r="U35" s="395"/>
      <c r="AA35" s="278"/>
      <c r="AK35" s="278"/>
      <c r="AL35" s="278"/>
      <c r="AM35" s="278"/>
      <c r="AN35" s="278"/>
      <c r="AO35" s="278"/>
      <c r="AP35" s="278"/>
      <c r="AQ35" s="278"/>
      <c r="AR35" s="278"/>
      <c r="AS35" s="278"/>
      <c r="AT35" s="278"/>
      <c r="AU35" s="278"/>
      <c r="AV35" s="278"/>
      <c r="AW35" s="278"/>
      <c r="AX35" s="278"/>
    </row>
    <row r="36" spans="1:50" ht="33" hidden="1">
      <c r="A36" s="883">
        <v>18</v>
      </c>
      <c r="B36" s="883"/>
      <c r="C36" s="882" t="s">
        <v>130</v>
      </c>
      <c r="D36" s="882">
        <v>1000001683</v>
      </c>
      <c r="E36" s="882">
        <v>85352912</v>
      </c>
      <c r="F36" s="932"/>
      <c r="G36" s="883">
        <v>18</v>
      </c>
      <c r="H36" s="931"/>
      <c r="I36" s="882" t="s">
        <v>131</v>
      </c>
      <c r="J36" s="882" t="s">
        <v>114</v>
      </c>
      <c r="K36" s="882">
        <v>3</v>
      </c>
      <c r="L36" s="929"/>
      <c r="M36" s="981" t="str">
        <f t="shared" si="0"/>
        <v>Included</v>
      </c>
      <c r="N36" s="885">
        <f t="shared" si="1"/>
        <v>0</v>
      </c>
      <c r="O36" s="807"/>
      <c r="P36" s="278">
        <f t="shared" si="3"/>
        <v>0</v>
      </c>
      <c r="Q36" s="953">
        <f t="shared" si="2"/>
        <v>0</v>
      </c>
      <c r="R36" s="807"/>
      <c r="S36" s="979"/>
      <c r="U36" s="395"/>
      <c r="AA36" s="278"/>
      <c r="AK36" s="278"/>
      <c r="AL36" s="278"/>
      <c r="AM36" s="278"/>
      <c r="AN36" s="278"/>
      <c r="AO36" s="278"/>
      <c r="AP36" s="278"/>
      <c r="AQ36" s="278"/>
      <c r="AR36" s="278"/>
      <c r="AS36" s="278"/>
      <c r="AT36" s="278"/>
      <c r="AU36" s="278"/>
      <c r="AV36" s="278"/>
      <c r="AW36" s="278"/>
      <c r="AX36" s="278"/>
    </row>
    <row r="37" spans="1:50" ht="33" hidden="1">
      <c r="A37" s="883">
        <v>19</v>
      </c>
      <c r="B37" s="883"/>
      <c r="C37" s="882" t="s">
        <v>130</v>
      </c>
      <c r="D37" s="882">
        <v>1000001684</v>
      </c>
      <c r="E37" s="882">
        <v>85359090</v>
      </c>
      <c r="F37" s="932"/>
      <c r="G37" s="883">
        <v>18</v>
      </c>
      <c r="H37" s="931"/>
      <c r="I37" s="882" t="s">
        <v>132</v>
      </c>
      <c r="J37" s="882" t="s">
        <v>114</v>
      </c>
      <c r="K37" s="882">
        <v>9</v>
      </c>
      <c r="L37" s="929"/>
      <c r="M37" s="981" t="str">
        <f t="shared" si="0"/>
        <v>Included</v>
      </c>
      <c r="N37" s="885">
        <f t="shared" si="1"/>
        <v>0</v>
      </c>
      <c r="O37" s="807"/>
      <c r="P37" s="278">
        <f t="shared" si="3"/>
        <v>0</v>
      </c>
      <c r="Q37" s="953">
        <f t="shared" si="2"/>
        <v>0</v>
      </c>
      <c r="R37" s="807"/>
      <c r="S37" s="979"/>
      <c r="U37" s="395"/>
      <c r="AA37" s="278"/>
      <c r="AK37" s="278"/>
      <c r="AL37" s="278"/>
      <c r="AM37" s="278"/>
      <c r="AN37" s="278"/>
      <c r="AO37" s="278"/>
      <c r="AP37" s="278"/>
      <c r="AQ37" s="278"/>
      <c r="AR37" s="278"/>
      <c r="AS37" s="278"/>
      <c r="AT37" s="278"/>
      <c r="AU37" s="278"/>
      <c r="AV37" s="278"/>
      <c r="AW37" s="278"/>
      <c r="AX37" s="278"/>
    </row>
    <row r="38" spans="1:50" ht="33" hidden="1">
      <c r="A38" s="883">
        <v>20</v>
      </c>
      <c r="B38" s="883"/>
      <c r="C38" s="882" t="s">
        <v>130</v>
      </c>
      <c r="D38" s="882">
        <v>1000001772</v>
      </c>
      <c r="E38" s="882">
        <v>85359090</v>
      </c>
      <c r="F38" s="932"/>
      <c r="G38" s="883">
        <v>18</v>
      </c>
      <c r="H38" s="931"/>
      <c r="I38" s="882" t="s">
        <v>133</v>
      </c>
      <c r="J38" s="882" t="s">
        <v>114</v>
      </c>
      <c r="K38" s="882">
        <v>6</v>
      </c>
      <c r="L38" s="929"/>
      <c r="M38" s="981" t="str">
        <f t="shared" si="0"/>
        <v>Included</v>
      </c>
      <c r="N38" s="885">
        <f t="shared" si="1"/>
        <v>0</v>
      </c>
      <c r="O38" s="807"/>
      <c r="P38" s="278">
        <f t="shared" si="3"/>
        <v>0</v>
      </c>
      <c r="Q38" s="953">
        <f t="shared" si="2"/>
        <v>0</v>
      </c>
      <c r="R38" s="807"/>
      <c r="S38" s="979"/>
      <c r="U38" s="395"/>
      <c r="AA38" s="278"/>
      <c r="AK38" s="278"/>
      <c r="AL38" s="278"/>
      <c r="AM38" s="278"/>
      <c r="AN38" s="278"/>
      <c r="AO38" s="278"/>
      <c r="AP38" s="278"/>
      <c r="AQ38" s="278"/>
      <c r="AR38" s="278"/>
      <c r="AS38" s="278"/>
      <c r="AT38" s="278"/>
      <c r="AU38" s="278"/>
      <c r="AV38" s="278"/>
      <c r="AW38" s="278"/>
      <c r="AX38" s="278"/>
    </row>
    <row r="39" spans="1:50" ht="33" hidden="1">
      <c r="A39" s="883">
        <v>21</v>
      </c>
      <c r="B39" s="883"/>
      <c r="C39" s="882" t="s">
        <v>130</v>
      </c>
      <c r="D39" s="882">
        <v>1000001688</v>
      </c>
      <c r="E39" s="882">
        <v>85353090</v>
      </c>
      <c r="F39" s="932"/>
      <c r="G39" s="883">
        <v>18</v>
      </c>
      <c r="H39" s="931"/>
      <c r="I39" s="882" t="s">
        <v>134</v>
      </c>
      <c r="J39" s="882" t="s">
        <v>114</v>
      </c>
      <c r="K39" s="882">
        <v>3</v>
      </c>
      <c r="L39" s="929"/>
      <c r="M39" s="981" t="str">
        <f t="shared" si="0"/>
        <v>Included</v>
      </c>
      <c r="N39" s="885">
        <f t="shared" si="1"/>
        <v>0</v>
      </c>
      <c r="O39" s="807"/>
      <c r="P39" s="278">
        <f t="shared" si="3"/>
        <v>0</v>
      </c>
      <c r="Q39" s="953">
        <f t="shared" si="2"/>
        <v>0</v>
      </c>
      <c r="R39" s="807"/>
      <c r="S39" s="979"/>
      <c r="U39" s="395"/>
      <c r="AA39" s="278"/>
      <c r="AK39" s="278"/>
      <c r="AL39" s="278"/>
      <c r="AM39" s="278"/>
      <c r="AN39" s="278"/>
      <c r="AO39" s="278"/>
      <c r="AP39" s="278"/>
      <c r="AQ39" s="278"/>
      <c r="AR39" s="278"/>
      <c r="AS39" s="278"/>
      <c r="AT39" s="278"/>
      <c r="AU39" s="278"/>
      <c r="AV39" s="278"/>
      <c r="AW39" s="278"/>
      <c r="AX39" s="278"/>
    </row>
    <row r="40" spans="1:50" ht="33" hidden="1">
      <c r="A40" s="883">
        <v>22</v>
      </c>
      <c r="B40" s="883"/>
      <c r="C40" s="882" t="s">
        <v>130</v>
      </c>
      <c r="D40" s="882">
        <v>1000001689</v>
      </c>
      <c r="E40" s="882">
        <v>85353090</v>
      </c>
      <c r="F40" s="932"/>
      <c r="G40" s="883">
        <v>18</v>
      </c>
      <c r="H40" s="931"/>
      <c r="I40" s="882" t="s">
        <v>135</v>
      </c>
      <c r="J40" s="882" t="s">
        <v>114</v>
      </c>
      <c r="K40" s="882">
        <v>3</v>
      </c>
      <c r="L40" s="929"/>
      <c r="M40" s="981" t="str">
        <f t="shared" si="0"/>
        <v>Included</v>
      </c>
      <c r="N40" s="885">
        <f t="shared" si="1"/>
        <v>0</v>
      </c>
      <c r="O40" s="807"/>
      <c r="P40" s="278">
        <f t="shared" si="3"/>
        <v>0</v>
      </c>
      <c r="Q40" s="953">
        <f t="shared" si="2"/>
        <v>0</v>
      </c>
      <c r="R40" s="807"/>
      <c r="S40" s="979"/>
      <c r="U40" s="395"/>
      <c r="AA40" s="278"/>
      <c r="AK40" s="278"/>
      <c r="AL40" s="278"/>
      <c r="AM40" s="278"/>
      <c r="AN40" s="278"/>
      <c r="AO40" s="278"/>
      <c r="AP40" s="278"/>
      <c r="AQ40" s="278"/>
      <c r="AR40" s="278"/>
      <c r="AS40" s="278"/>
      <c r="AT40" s="278"/>
      <c r="AU40" s="278"/>
      <c r="AV40" s="278"/>
      <c r="AW40" s="278"/>
      <c r="AX40" s="278"/>
    </row>
    <row r="41" spans="1:50" ht="33" hidden="1">
      <c r="A41" s="883">
        <v>23</v>
      </c>
      <c r="B41" s="883"/>
      <c r="C41" s="882" t="s">
        <v>130</v>
      </c>
      <c r="D41" s="882">
        <v>1000032777</v>
      </c>
      <c r="E41" s="882">
        <v>85353090</v>
      </c>
      <c r="F41" s="932"/>
      <c r="G41" s="883">
        <v>18</v>
      </c>
      <c r="H41" s="931"/>
      <c r="I41" s="882" t="s">
        <v>136</v>
      </c>
      <c r="J41" s="882" t="s">
        <v>114</v>
      </c>
      <c r="K41" s="882">
        <v>5</v>
      </c>
      <c r="L41" s="929"/>
      <c r="M41" s="981" t="str">
        <f t="shared" si="0"/>
        <v>Included</v>
      </c>
      <c r="N41" s="885">
        <f t="shared" si="1"/>
        <v>0</v>
      </c>
      <c r="O41" s="807"/>
      <c r="P41" s="278">
        <f t="shared" si="3"/>
        <v>0</v>
      </c>
      <c r="Q41" s="953">
        <f t="shared" si="2"/>
        <v>0</v>
      </c>
      <c r="R41" s="807"/>
      <c r="S41" s="979"/>
      <c r="U41" s="395"/>
      <c r="AA41" s="278"/>
      <c r="AK41" s="278"/>
      <c r="AL41" s="278"/>
      <c r="AM41" s="278"/>
      <c r="AN41" s="278"/>
      <c r="AO41" s="278"/>
      <c r="AP41" s="278"/>
      <c r="AQ41" s="278"/>
      <c r="AR41" s="278"/>
      <c r="AS41" s="278"/>
      <c r="AT41" s="278"/>
      <c r="AU41" s="278"/>
      <c r="AV41" s="278"/>
      <c r="AW41" s="278"/>
      <c r="AX41" s="278"/>
    </row>
    <row r="42" spans="1:50" ht="33" hidden="1">
      <c r="A42" s="883">
        <v>24</v>
      </c>
      <c r="B42" s="883"/>
      <c r="C42" s="882" t="s">
        <v>130</v>
      </c>
      <c r="D42" s="882">
        <v>1000020417</v>
      </c>
      <c r="E42" s="882">
        <v>85354010</v>
      </c>
      <c r="F42" s="932"/>
      <c r="G42" s="883">
        <v>18</v>
      </c>
      <c r="H42" s="931"/>
      <c r="I42" s="882" t="s">
        <v>137</v>
      </c>
      <c r="J42" s="882" t="s">
        <v>114</v>
      </c>
      <c r="K42" s="882">
        <v>6</v>
      </c>
      <c r="L42" s="929"/>
      <c r="M42" s="981" t="str">
        <f t="shared" si="0"/>
        <v>Included</v>
      </c>
      <c r="N42" s="885">
        <f t="shared" si="1"/>
        <v>0</v>
      </c>
      <c r="O42" s="807"/>
      <c r="P42" s="278">
        <f t="shared" si="3"/>
        <v>0</v>
      </c>
      <c r="Q42" s="953">
        <f t="shared" si="2"/>
        <v>0</v>
      </c>
      <c r="R42" s="807"/>
      <c r="S42" s="979"/>
      <c r="U42" s="395"/>
      <c r="AA42" s="278"/>
      <c r="AK42" s="278"/>
      <c r="AL42" s="278"/>
      <c r="AM42" s="278"/>
      <c r="AN42" s="278"/>
      <c r="AO42" s="278"/>
      <c r="AP42" s="278"/>
      <c r="AQ42" s="278"/>
      <c r="AR42" s="278"/>
      <c r="AS42" s="278"/>
      <c r="AT42" s="278"/>
      <c r="AU42" s="278"/>
      <c r="AV42" s="278"/>
      <c r="AW42" s="278"/>
      <c r="AX42" s="278"/>
    </row>
    <row r="43" spans="1:50" ht="33" hidden="1">
      <c r="A43" s="883">
        <v>25</v>
      </c>
      <c r="B43" s="883"/>
      <c r="C43" s="882" t="s">
        <v>130</v>
      </c>
      <c r="D43" s="882">
        <v>1000001695</v>
      </c>
      <c r="E43" s="882">
        <v>85462040</v>
      </c>
      <c r="F43" s="932"/>
      <c r="G43" s="883">
        <v>18</v>
      </c>
      <c r="H43" s="931"/>
      <c r="I43" s="882" t="s">
        <v>138</v>
      </c>
      <c r="J43" s="882" t="s">
        <v>114</v>
      </c>
      <c r="K43" s="882">
        <v>39</v>
      </c>
      <c r="L43" s="929"/>
      <c r="M43" s="981" t="str">
        <f t="shared" si="0"/>
        <v>Included</v>
      </c>
      <c r="N43" s="885">
        <f t="shared" si="1"/>
        <v>0</v>
      </c>
      <c r="O43" s="807"/>
      <c r="P43" s="278">
        <f t="shared" si="3"/>
        <v>0</v>
      </c>
      <c r="Q43" s="953">
        <f t="shared" si="2"/>
        <v>0</v>
      </c>
      <c r="R43" s="807"/>
      <c r="S43" s="979"/>
      <c r="U43" s="395"/>
      <c r="AA43" s="278"/>
      <c r="AK43" s="278"/>
      <c r="AL43" s="278"/>
      <c r="AM43" s="278"/>
      <c r="AN43" s="278"/>
      <c r="AO43" s="278"/>
      <c r="AP43" s="278"/>
      <c r="AQ43" s="278"/>
      <c r="AR43" s="278"/>
      <c r="AS43" s="278"/>
      <c r="AT43" s="278"/>
      <c r="AU43" s="278"/>
      <c r="AV43" s="278"/>
      <c r="AW43" s="278"/>
      <c r="AX43" s="278"/>
    </row>
    <row r="44" spans="1:50" ht="33" hidden="1">
      <c r="A44" s="883">
        <v>26</v>
      </c>
      <c r="B44" s="883"/>
      <c r="C44" s="882" t="s">
        <v>130</v>
      </c>
      <c r="D44" s="882">
        <v>1000028442</v>
      </c>
      <c r="E44" s="882">
        <v>85352912</v>
      </c>
      <c r="F44" s="932"/>
      <c r="G44" s="883">
        <v>18</v>
      </c>
      <c r="H44" s="931"/>
      <c r="I44" s="882" t="s">
        <v>139</v>
      </c>
      <c r="J44" s="882" t="s">
        <v>114</v>
      </c>
      <c r="K44" s="882">
        <v>3</v>
      </c>
      <c r="L44" s="929"/>
      <c r="M44" s="981" t="str">
        <f t="shared" si="0"/>
        <v>Included</v>
      </c>
      <c r="N44" s="885">
        <f t="shared" si="1"/>
        <v>0</v>
      </c>
      <c r="O44" s="807"/>
      <c r="P44" s="278">
        <f t="shared" si="3"/>
        <v>0</v>
      </c>
      <c r="Q44" s="953">
        <f t="shared" si="2"/>
        <v>0</v>
      </c>
      <c r="R44" s="807"/>
      <c r="S44" s="979"/>
      <c r="U44" s="395"/>
      <c r="AA44" s="278"/>
      <c r="AK44" s="278"/>
      <c r="AL44" s="278"/>
      <c r="AM44" s="278"/>
      <c r="AN44" s="278"/>
      <c r="AO44" s="278"/>
      <c r="AP44" s="278"/>
      <c r="AQ44" s="278"/>
      <c r="AR44" s="278"/>
      <c r="AS44" s="278"/>
      <c r="AT44" s="278"/>
      <c r="AU44" s="278"/>
      <c r="AV44" s="278"/>
      <c r="AW44" s="278"/>
      <c r="AX44" s="278"/>
    </row>
    <row r="45" spans="1:50" ht="33" hidden="1">
      <c r="A45" s="883">
        <v>27</v>
      </c>
      <c r="B45" s="883"/>
      <c r="C45" s="882" t="s">
        <v>130</v>
      </c>
      <c r="D45" s="882">
        <v>1000001739</v>
      </c>
      <c r="E45" s="882">
        <v>85359090</v>
      </c>
      <c r="F45" s="932"/>
      <c r="G45" s="883">
        <v>18</v>
      </c>
      <c r="H45" s="931"/>
      <c r="I45" s="882" t="s">
        <v>140</v>
      </c>
      <c r="J45" s="882" t="s">
        <v>114</v>
      </c>
      <c r="K45" s="882">
        <v>9</v>
      </c>
      <c r="L45" s="929"/>
      <c r="M45" s="981" t="str">
        <f t="shared" si="0"/>
        <v>Included</v>
      </c>
      <c r="N45" s="885">
        <f t="shared" si="1"/>
        <v>0</v>
      </c>
      <c r="O45" s="807"/>
      <c r="P45" s="278">
        <f t="shared" si="3"/>
        <v>0</v>
      </c>
      <c r="Q45" s="953">
        <f t="shared" si="2"/>
        <v>0</v>
      </c>
      <c r="R45" s="807"/>
      <c r="S45" s="979"/>
      <c r="U45" s="395"/>
      <c r="AA45" s="278"/>
      <c r="AK45" s="278"/>
      <c r="AL45" s="278"/>
      <c r="AM45" s="278"/>
      <c r="AN45" s="278"/>
      <c r="AO45" s="278"/>
      <c r="AP45" s="278"/>
      <c r="AQ45" s="278"/>
      <c r="AR45" s="278"/>
      <c r="AS45" s="278"/>
      <c r="AT45" s="278"/>
      <c r="AU45" s="278"/>
      <c r="AV45" s="278"/>
      <c r="AW45" s="278"/>
      <c r="AX45" s="278"/>
    </row>
    <row r="46" spans="1:50" ht="33" hidden="1">
      <c r="A46" s="883">
        <v>28</v>
      </c>
      <c r="B46" s="883"/>
      <c r="C46" s="882" t="s">
        <v>130</v>
      </c>
      <c r="D46" s="882">
        <v>1000051760</v>
      </c>
      <c r="E46" s="882">
        <v>85353090</v>
      </c>
      <c r="F46" s="932"/>
      <c r="G46" s="883">
        <v>18</v>
      </c>
      <c r="H46" s="931"/>
      <c r="I46" s="882" t="s">
        <v>141</v>
      </c>
      <c r="J46" s="882" t="s">
        <v>114</v>
      </c>
      <c r="K46" s="882">
        <v>2</v>
      </c>
      <c r="L46" s="929"/>
      <c r="M46" s="981" t="str">
        <f t="shared" si="0"/>
        <v>Included</v>
      </c>
      <c r="N46" s="885">
        <f t="shared" si="1"/>
        <v>0</v>
      </c>
      <c r="O46" s="807"/>
      <c r="P46" s="278">
        <f t="shared" si="3"/>
        <v>0</v>
      </c>
      <c r="Q46" s="953">
        <f t="shared" si="2"/>
        <v>0</v>
      </c>
      <c r="R46" s="807"/>
      <c r="S46" s="979"/>
      <c r="U46" s="395"/>
      <c r="AA46" s="278"/>
      <c r="AK46" s="278"/>
      <c r="AL46" s="278"/>
      <c r="AM46" s="278"/>
      <c r="AN46" s="278"/>
      <c r="AO46" s="278"/>
      <c r="AP46" s="278"/>
      <c r="AQ46" s="278"/>
      <c r="AR46" s="278"/>
      <c r="AS46" s="278"/>
      <c r="AT46" s="278"/>
      <c r="AU46" s="278"/>
      <c r="AV46" s="278"/>
      <c r="AW46" s="278"/>
      <c r="AX46" s="278"/>
    </row>
    <row r="47" spans="1:50" ht="33" hidden="1">
      <c r="A47" s="883">
        <v>29</v>
      </c>
      <c r="B47" s="883"/>
      <c r="C47" s="882" t="s">
        <v>130</v>
      </c>
      <c r="D47" s="882">
        <v>1000051850</v>
      </c>
      <c r="E47" s="882">
        <v>85353090</v>
      </c>
      <c r="F47" s="932"/>
      <c r="G47" s="883">
        <v>18</v>
      </c>
      <c r="H47" s="931"/>
      <c r="I47" s="882" t="s">
        <v>142</v>
      </c>
      <c r="J47" s="882" t="s">
        <v>114</v>
      </c>
      <c r="K47" s="882">
        <v>4</v>
      </c>
      <c r="L47" s="929"/>
      <c r="M47" s="981" t="str">
        <f t="shared" si="0"/>
        <v>Included</v>
      </c>
      <c r="N47" s="885">
        <f t="shared" si="1"/>
        <v>0</v>
      </c>
      <c r="O47" s="807"/>
      <c r="P47" s="278">
        <f t="shared" si="3"/>
        <v>0</v>
      </c>
      <c r="Q47" s="953">
        <f t="shared" si="2"/>
        <v>0</v>
      </c>
      <c r="R47" s="807"/>
      <c r="S47" s="979"/>
      <c r="U47" s="395"/>
      <c r="AA47" s="278"/>
      <c r="AK47" s="278"/>
      <c r="AL47" s="278"/>
      <c r="AM47" s="278"/>
      <c r="AN47" s="278"/>
      <c r="AO47" s="278"/>
      <c r="AP47" s="278"/>
      <c r="AQ47" s="278"/>
      <c r="AR47" s="278"/>
      <c r="AS47" s="278"/>
      <c r="AT47" s="278"/>
      <c r="AU47" s="278"/>
      <c r="AV47" s="278"/>
      <c r="AW47" s="278"/>
      <c r="AX47" s="278"/>
    </row>
    <row r="48" spans="1:50" ht="33" hidden="1">
      <c r="A48" s="883">
        <v>30</v>
      </c>
      <c r="B48" s="883"/>
      <c r="C48" s="882" t="s">
        <v>143</v>
      </c>
      <c r="D48" s="882">
        <v>1000001998</v>
      </c>
      <c r="E48" s="882">
        <v>85049010</v>
      </c>
      <c r="F48" s="932"/>
      <c r="G48" s="883">
        <v>18</v>
      </c>
      <c r="H48" s="931"/>
      <c r="I48" s="882" t="s">
        <v>144</v>
      </c>
      <c r="J48" s="882" t="s">
        <v>145</v>
      </c>
      <c r="K48" s="882">
        <v>2</v>
      </c>
      <c r="L48" s="929"/>
      <c r="M48" s="981" t="str">
        <f t="shared" si="0"/>
        <v>Included</v>
      </c>
      <c r="N48" s="885">
        <f t="shared" si="1"/>
        <v>0</v>
      </c>
      <c r="O48" s="807"/>
      <c r="P48" s="278">
        <f t="shared" si="3"/>
        <v>0</v>
      </c>
      <c r="Q48" s="953">
        <f t="shared" si="2"/>
        <v>0</v>
      </c>
      <c r="R48" s="807"/>
      <c r="S48" s="979"/>
      <c r="U48" s="395"/>
      <c r="AA48" s="278"/>
      <c r="AK48" s="278"/>
      <c r="AL48" s="278"/>
      <c r="AM48" s="278"/>
      <c r="AN48" s="278"/>
      <c r="AO48" s="278"/>
      <c r="AP48" s="278"/>
      <c r="AQ48" s="278"/>
      <c r="AR48" s="278"/>
      <c r="AS48" s="278"/>
      <c r="AT48" s="278"/>
      <c r="AU48" s="278"/>
      <c r="AV48" s="278"/>
      <c r="AW48" s="278"/>
      <c r="AX48" s="278"/>
    </row>
    <row r="49" spans="1:50" ht="33" hidden="1">
      <c r="A49" s="883">
        <v>31</v>
      </c>
      <c r="B49" s="883"/>
      <c r="C49" s="882" t="s">
        <v>146</v>
      </c>
      <c r="D49" s="882">
        <v>1000011350</v>
      </c>
      <c r="E49" s="882">
        <v>72169990</v>
      </c>
      <c r="F49" s="932"/>
      <c r="G49" s="883">
        <v>18</v>
      </c>
      <c r="H49" s="931"/>
      <c r="I49" s="882" t="s">
        <v>147</v>
      </c>
      <c r="J49" s="882" t="s">
        <v>145</v>
      </c>
      <c r="K49" s="882">
        <v>2</v>
      </c>
      <c r="L49" s="929"/>
      <c r="M49" s="981" t="str">
        <f t="shared" si="0"/>
        <v>Included</v>
      </c>
      <c r="N49" s="885">
        <f t="shared" si="1"/>
        <v>0</v>
      </c>
      <c r="O49" s="807"/>
      <c r="P49" s="278">
        <f t="shared" si="3"/>
        <v>0</v>
      </c>
      <c r="Q49" s="953">
        <f t="shared" si="2"/>
        <v>0</v>
      </c>
      <c r="R49" s="807"/>
      <c r="S49" s="979"/>
      <c r="U49" s="395"/>
      <c r="AA49" s="278"/>
      <c r="AK49" s="278"/>
      <c r="AL49" s="278"/>
      <c r="AM49" s="278"/>
      <c r="AN49" s="278"/>
      <c r="AO49" s="278"/>
      <c r="AP49" s="278"/>
      <c r="AQ49" s="278"/>
      <c r="AR49" s="278"/>
      <c r="AS49" s="278"/>
      <c r="AT49" s="278"/>
      <c r="AU49" s="278"/>
      <c r="AV49" s="278"/>
      <c r="AW49" s="278"/>
      <c r="AX49" s="278"/>
    </row>
    <row r="50" spans="1:50" ht="33" hidden="1">
      <c r="A50" s="883">
        <v>32</v>
      </c>
      <c r="B50" s="883"/>
      <c r="C50" s="882" t="s">
        <v>146</v>
      </c>
      <c r="D50" s="882">
        <v>1000011363</v>
      </c>
      <c r="E50" s="882">
        <v>72169990</v>
      </c>
      <c r="F50" s="932"/>
      <c r="G50" s="883">
        <v>18</v>
      </c>
      <c r="H50" s="931"/>
      <c r="I50" s="882" t="s">
        <v>148</v>
      </c>
      <c r="J50" s="882" t="s">
        <v>145</v>
      </c>
      <c r="K50" s="882">
        <v>2</v>
      </c>
      <c r="L50" s="929"/>
      <c r="M50" s="981" t="str">
        <f t="shared" si="0"/>
        <v>Included</v>
      </c>
      <c r="N50" s="885">
        <f t="shared" si="1"/>
        <v>0</v>
      </c>
      <c r="O50" s="807"/>
      <c r="P50" s="278">
        <f t="shared" si="3"/>
        <v>0</v>
      </c>
      <c r="Q50" s="953">
        <f t="shared" si="2"/>
        <v>0</v>
      </c>
      <c r="R50" s="807"/>
      <c r="S50" s="979"/>
      <c r="U50" s="395"/>
      <c r="AA50" s="278"/>
      <c r="AK50" s="278"/>
      <c r="AL50" s="278"/>
      <c r="AM50" s="278"/>
      <c r="AN50" s="278"/>
      <c r="AO50" s="278"/>
      <c r="AP50" s="278"/>
      <c r="AQ50" s="278"/>
      <c r="AR50" s="278"/>
      <c r="AS50" s="278"/>
      <c r="AT50" s="278"/>
      <c r="AU50" s="278"/>
      <c r="AV50" s="278"/>
      <c r="AW50" s="278"/>
      <c r="AX50" s="278"/>
    </row>
    <row r="51" spans="1:50" ht="33" hidden="1">
      <c r="A51" s="883">
        <v>33</v>
      </c>
      <c r="B51" s="883"/>
      <c r="C51" s="882" t="s">
        <v>146</v>
      </c>
      <c r="D51" s="882">
        <v>1000011362</v>
      </c>
      <c r="E51" s="882">
        <v>72169990</v>
      </c>
      <c r="F51" s="932"/>
      <c r="G51" s="883">
        <v>18</v>
      </c>
      <c r="H51" s="931"/>
      <c r="I51" s="882" t="s">
        <v>149</v>
      </c>
      <c r="J51" s="882" t="s">
        <v>145</v>
      </c>
      <c r="K51" s="882">
        <v>2</v>
      </c>
      <c r="L51" s="929"/>
      <c r="M51" s="981" t="str">
        <f t="shared" si="0"/>
        <v>Included</v>
      </c>
      <c r="N51" s="885">
        <f t="shared" si="1"/>
        <v>0</v>
      </c>
      <c r="O51" s="807"/>
      <c r="P51" s="278">
        <f t="shared" si="3"/>
        <v>0</v>
      </c>
      <c r="Q51" s="953">
        <f t="shared" si="2"/>
        <v>0</v>
      </c>
      <c r="R51" s="807"/>
      <c r="S51" s="979"/>
      <c r="U51" s="395"/>
      <c r="AA51" s="278"/>
      <c r="AK51" s="278"/>
      <c r="AL51" s="278"/>
      <c r="AM51" s="278"/>
      <c r="AN51" s="278"/>
      <c r="AO51" s="278"/>
      <c r="AP51" s="278"/>
      <c r="AQ51" s="278"/>
      <c r="AR51" s="278"/>
      <c r="AS51" s="278"/>
      <c r="AT51" s="278"/>
      <c r="AU51" s="278"/>
      <c r="AV51" s="278"/>
      <c r="AW51" s="278"/>
      <c r="AX51" s="278"/>
    </row>
    <row r="52" spans="1:50" ht="132" hidden="1">
      <c r="A52" s="883">
        <v>34</v>
      </c>
      <c r="B52" s="883"/>
      <c r="C52" s="882" t="s">
        <v>146</v>
      </c>
      <c r="D52" s="882">
        <v>1000015788</v>
      </c>
      <c r="E52" s="882">
        <v>85049010</v>
      </c>
      <c r="F52" s="932"/>
      <c r="G52" s="883">
        <v>18</v>
      </c>
      <c r="H52" s="931"/>
      <c r="I52" s="882" t="s">
        <v>150</v>
      </c>
      <c r="J52" s="882" t="s">
        <v>151</v>
      </c>
      <c r="K52" s="882">
        <v>2</v>
      </c>
      <c r="L52" s="929"/>
      <c r="M52" s="981" t="str">
        <f t="shared" si="0"/>
        <v>Included</v>
      </c>
      <c r="N52" s="885">
        <f t="shared" si="1"/>
        <v>0</v>
      </c>
      <c r="O52" s="807"/>
      <c r="P52" s="278">
        <f t="shared" si="3"/>
        <v>0</v>
      </c>
      <c r="Q52" s="953">
        <f t="shared" si="2"/>
        <v>0</v>
      </c>
      <c r="R52" s="807"/>
      <c r="S52" s="979"/>
      <c r="U52" s="395"/>
      <c r="AA52" s="278"/>
      <c r="AK52" s="278"/>
      <c r="AL52" s="278"/>
      <c r="AM52" s="278"/>
      <c r="AN52" s="278"/>
      <c r="AO52" s="278"/>
      <c r="AP52" s="278"/>
      <c r="AQ52" s="278"/>
      <c r="AR52" s="278"/>
      <c r="AS52" s="278"/>
      <c r="AT52" s="278"/>
      <c r="AU52" s="278"/>
      <c r="AV52" s="278"/>
      <c r="AW52" s="278"/>
      <c r="AX52" s="278"/>
    </row>
    <row r="53" spans="1:50" ht="49.5" hidden="1">
      <c r="A53" s="883">
        <v>35</v>
      </c>
      <c r="B53" s="883"/>
      <c r="C53" s="882" t="s">
        <v>152</v>
      </c>
      <c r="D53" s="882">
        <v>1000055993</v>
      </c>
      <c r="E53" s="882">
        <v>72169990</v>
      </c>
      <c r="F53" s="932"/>
      <c r="G53" s="883">
        <v>18</v>
      </c>
      <c r="H53" s="931"/>
      <c r="I53" s="882" t="s">
        <v>153</v>
      </c>
      <c r="J53" s="882" t="s">
        <v>114</v>
      </c>
      <c r="K53" s="882">
        <v>12</v>
      </c>
      <c r="L53" s="929"/>
      <c r="M53" s="981" t="str">
        <f t="shared" si="0"/>
        <v>Included</v>
      </c>
      <c r="N53" s="885">
        <f t="shared" si="1"/>
        <v>0</v>
      </c>
      <c r="O53" s="807"/>
      <c r="P53" s="278">
        <f t="shared" si="3"/>
        <v>0</v>
      </c>
      <c r="Q53" s="953">
        <f t="shared" si="2"/>
        <v>0</v>
      </c>
      <c r="R53" s="807"/>
      <c r="S53" s="979"/>
      <c r="U53" s="395"/>
      <c r="AA53" s="278"/>
      <c r="AK53" s="278"/>
      <c r="AL53" s="278"/>
      <c r="AM53" s="278"/>
      <c r="AN53" s="278"/>
      <c r="AO53" s="278"/>
      <c r="AP53" s="278"/>
      <c r="AQ53" s="278"/>
      <c r="AR53" s="278"/>
      <c r="AS53" s="278"/>
      <c r="AT53" s="278"/>
      <c r="AU53" s="278"/>
      <c r="AV53" s="278"/>
      <c r="AW53" s="278"/>
      <c r="AX53" s="278"/>
    </row>
    <row r="54" spans="1:50" ht="49.5" hidden="1">
      <c r="A54" s="883">
        <v>36</v>
      </c>
      <c r="B54" s="883"/>
      <c r="C54" s="882" t="s">
        <v>152</v>
      </c>
      <c r="D54" s="882">
        <v>1000055995</v>
      </c>
      <c r="E54" s="882">
        <v>72169990</v>
      </c>
      <c r="F54" s="932"/>
      <c r="G54" s="883">
        <v>18</v>
      </c>
      <c r="H54" s="931"/>
      <c r="I54" s="882" t="s">
        <v>154</v>
      </c>
      <c r="J54" s="882" t="s">
        <v>114</v>
      </c>
      <c r="K54" s="882">
        <v>18</v>
      </c>
      <c r="L54" s="929"/>
      <c r="M54" s="981" t="str">
        <f t="shared" si="0"/>
        <v>Included</v>
      </c>
      <c r="N54" s="885">
        <f t="shared" si="1"/>
        <v>0</v>
      </c>
      <c r="O54" s="807"/>
      <c r="P54" s="278">
        <f t="shared" si="3"/>
        <v>0</v>
      </c>
      <c r="Q54" s="953">
        <f t="shared" si="2"/>
        <v>0</v>
      </c>
      <c r="R54" s="807"/>
      <c r="S54" s="979"/>
      <c r="U54" s="395"/>
      <c r="AA54" s="278"/>
      <c r="AK54" s="278"/>
      <c r="AL54" s="278"/>
      <c r="AM54" s="278"/>
      <c r="AN54" s="278"/>
      <c r="AO54" s="278"/>
      <c r="AP54" s="278"/>
      <c r="AQ54" s="278"/>
      <c r="AR54" s="278"/>
      <c r="AS54" s="278"/>
      <c r="AT54" s="278"/>
      <c r="AU54" s="278"/>
      <c r="AV54" s="278"/>
      <c r="AW54" s="278"/>
      <c r="AX54" s="278"/>
    </row>
    <row r="55" spans="1:50" ht="49.5" hidden="1">
      <c r="A55" s="883">
        <v>37</v>
      </c>
      <c r="B55" s="883"/>
      <c r="C55" s="882" t="s">
        <v>152</v>
      </c>
      <c r="D55" s="882">
        <v>1000055997</v>
      </c>
      <c r="E55" s="882">
        <v>72169990</v>
      </c>
      <c r="F55" s="932"/>
      <c r="G55" s="883">
        <v>18</v>
      </c>
      <c r="H55" s="931"/>
      <c r="I55" s="882" t="s">
        <v>155</v>
      </c>
      <c r="J55" s="882" t="s">
        <v>114</v>
      </c>
      <c r="K55" s="882">
        <v>18</v>
      </c>
      <c r="L55" s="929"/>
      <c r="M55" s="981" t="str">
        <f t="shared" si="0"/>
        <v>Included</v>
      </c>
      <c r="N55" s="885">
        <f t="shared" si="1"/>
        <v>0</v>
      </c>
      <c r="O55" s="807"/>
      <c r="P55" s="278">
        <f t="shared" si="3"/>
        <v>0</v>
      </c>
      <c r="Q55" s="953">
        <f t="shared" si="2"/>
        <v>0</v>
      </c>
      <c r="R55" s="807"/>
      <c r="S55" s="979"/>
      <c r="U55" s="395"/>
      <c r="AA55" s="278"/>
      <c r="AK55" s="278"/>
      <c r="AL55" s="278"/>
      <c r="AM55" s="278"/>
      <c r="AN55" s="278"/>
      <c r="AO55" s="278"/>
      <c r="AP55" s="278"/>
      <c r="AQ55" s="278"/>
      <c r="AR55" s="278"/>
      <c r="AS55" s="278"/>
      <c r="AT55" s="278"/>
      <c r="AU55" s="278"/>
      <c r="AV55" s="278"/>
      <c r="AW55" s="278"/>
      <c r="AX55" s="278"/>
    </row>
    <row r="56" spans="1:50" ht="33" hidden="1">
      <c r="A56" s="883">
        <v>38</v>
      </c>
      <c r="B56" s="883"/>
      <c r="C56" s="882" t="s">
        <v>156</v>
      </c>
      <c r="D56" s="882">
        <v>1000011319</v>
      </c>
      <c r="E56" s="882">
        <v>72169990</v>
      </c>
      <c r="F56" s="932"/>
      <c r="G56" s="883">
        <v>18</v>
      </c>
      <c r="H56" s="931"/>
      <c r="I56" s="882" t="s">
        <v>157</v>
      </c>
      <c r="J56" s="882" t="s">
        <v>145</v>
      </c>
      <c r="K56" s="882">
        <v>1</v>
      </c>
      <c r="L56" s="929"/>
      <c r="M56" s="981" t="str">
        <f t="shared" si="0"/>
        <v>Included</v>
      </c>
      <c r="N56" s="885">
        <f t="shared" si="1"/>
        <v>0</v>
      </c>
      <c r="O56" s="807"/>
      <c r="P56" s="278">
        <f t="shared" si="3"/>
        <v>0</v>
      </c>
      <c r="Q56" s="953">
        <f t="shared" si="2"/>
        <v>0</v>
      </c>
      <c r="R56" s="807"/>
      <c r="S56" s="979"/>
      <c r="U56" s="395"/>
      <c r="AA56" s="278"/>
      <c r="AK56" s="278"/>
      <c r="AL56" s="278"/>
      <c r="AM56" s="278"/>
      <c r="AN56" s="278"/>
      <c r="AO56" s="278"/>
      <c r="AP56" s="278"/>
      <c r="AQ56" s="278"/>
      <c r="AR56" s="278"/>
      <c r="AS56" s="278"/>
      <c r="AT56" s="278"/>
      <c r="AU56" s="278"/>
      <c r="AV56" s="278"/>
      <c r="AW56" s="278"/>
      <c r="AX56" s="278"/>
    </row>
    <row r="57" spans="1:50" ht="33" hidden="1">
      <c r="A57" s="883">
        <v>39</v>
      </c>
      <c r="B57" s="883"/>
      <c r="C57" s="882" t="s">
        <v>156</v>
      </c>
      <c r="D57" s="882">
        <v>1000011318</v>
      </c>
      <c r="E57" s="882">
        <v>72169990</v>
      </c>
      <c r="F57" s="932"/>
      <c r="G57" s="883">
        <v>18</v>
      </c>
      <c r="H57" s="931"/>
      <c r="I57" s="882" t="s">
        <v>158</v>
      </c>
      <c r="J57" s="882" t="s">
        <v>145</v>
      </c>
      <c r="K57" s="882">
        <v>1</v>
      </c>
      <c r="L57" s="929"/>
      <c r="M57" s="981" t="str">
        <f t="shared" si="0"/>
        <v>Included</v>
      </c>
      <c r="N57" s="885">
        <f t="shared" si="1"/>
        <v>0</v>
      </c>
      <c r="O57" s="807"/>
      <c r="P57" s="278">
        <f t="shared" si="3"/>
        <v>0</v>
      </c>
      <c r="Q57" s="953">
        <f t="shared" si="2"/>
        <v>0</v>
      </c>
      <c r="R57" s="807"/>
      <c r="S57" s="979"/>
      <c r="U57" s="395"/>
      <c r="AA57" s="278"/>
      <c r="AK57" s="278"/>
      <c r="AL57" s="278"/>
      <c r="AM57" s="278"/>
      <c r="AN57" s="278"/>
      <c r="AO57" s="278"/>
      <c r="AP57" s="278"/>
      <c r="AQ57" s="278"/>
      <c r="AR57" s="278"/>
      <c r="AS57" s="278"/>
      <c r="AT57" s="278"/>
      <c r="AU57" s="278"/>
      <c r="AV57" s="278"/>
      <c r="AW57" s="278"/>
      <c r="AX57" s="278"/>
    </row>
    <row r="58" spans="1:50" ht="33" hidden="1">
      <c r="A58" s="883">
        <v>40</v>
      </c>
      <c r="B58" s="883"/>
      <c r="C58" s="882" t="s">
        <v>156</v>
      </c>
      <c r="D58" s="882">
        <v>1000011327</v>
      </c>
      <c r="E58" s="882">
        <v>72169990</v>
      </c>
      <c r="F58" s="932"/>
      <c r="G58" s="883">
        <v>18</v>
      </c>
      <c r="H58" s="931"/>
      <c r="I58" s="882" t="s">
        <v>159</v>
      </c>
      <c r="J58" s="882" t="s">
        <v>145</v>
      </c>
      <c r="K58" s="882">
        <v>4</v>
      </c>
      <c r="L58" s="929"/>
      <c r="M58" s="981" t="str">
        <f t="shared" si="0"/>
        <v>Included</v>
      </c>
      <c r="N58" s="885">
        <f t="shared" si="1"/>
        <v>0</v>
      </c>
      <c r="O58" s="807"/>
      <c r="P58" s="278">
        <f t="shared" si="3"/>
        <v>0</v>
      </c>
      <c r="Q58" s="953">
        <f t="shared" si="2"/>
        <v>0</v>
      </c>
      <c r="R58" s="807"/>
      <c r="S58" s="979"/>
      <c r="U58" s="395"/>
      <c r="AA58" s="278"/>
      <c r="AK58" s="278"/>
      <c r="AL58" s="278"/>
      <c r="AM58" s="278"/>
      <c r="AN58" s="278"/>
      <c r="AO58" s="278"/>
      <c r="AP58" s="278"/>
      <c r="AQ58" s="278"/>
      <c r="AR58" s="278"/>
      <c r="AS58" s="278"/>
      <c r="AT58" s="278"/>
      <c r="AU58" s="278"/>
      <c r="AV58" s="278"/>
      <c r="AW58" s="278"/>
      <c r="AX58" s="278"/>
    </row>
    <row r="59" spans="1:50" ht="33" hidden="1">
      <c r="A59" s="883">
        <v>41</v>
      </c>
      <c r="B59" s="883"/>
      <c r="C59" s="882" t="s">
        <v>156</v>
      </c>
      <c r="D59" s="882">
        <v>1000011326</v>
      </c>
      <c r="E59" s="882">
        <v>72169990</v>
      </c>
      <c r="F59" s="932"/>
      <c r="G59" s="883">
        <v>18</v>
      </c>
      <c r="H59" s="931"/>
      <c r="I59" s="882" t="s">
        <v>160</v>
      </c>
      <c r="J59" s="882" t="s">
        <v>145</v>
      </c>
      <c r="K59" s="882">
        <v>2</v>
      </c>
      <c r="L59" s="929"/>
      <c r="M59" s="981" t="str">
        <f t="shared" si="0"/>
        <v>Included</v>
      </c>
      <c r="N59" s="885">
        <f t="shared" si="1"/>
        <v>0</v>
      </c>
      <c r="O59" s="807"/>
      <c r="P59" s="278">
        <f t="shared" si="3"/>
        <v>0</v>
      </c>
      <c r="Q59" s="953">
        <f t="shared" si="2"/>
        <v>0</v>
      </c>
      <c r="R59" s="807"/>
      <c r="S59" s="979"/>
      <c r="U59" s="395"/>
      <c r="AA59" s="278"/>
      <c r="AK59" s="278"/>
      <c r="AL59" s="278"/>
      <c r="AM59" s="278"/>
      <c r="AN59" s="278"/>
      <c r="AO59" s="278"/>
      <c r="AP59" s="278"/>
      <c r="AQ59" s="278"/>
      <c r="AR59" s="278"/>
      <c r="AS59" s="278"/>
      <c r="AT59" s="278"/>
      <c r="AU59" s="278"/>
      <c r="AV59" s="278"/>
      <c r="AW59" s="278"/>
      <c r="AX59" s="278"/>
    </row>
    <row r="60" spans="1:50" ht="49.5" hidden="1">
      <c r="A60" s="883">
        <v>42</v>
      </c>
      <c r="B60" s="883"/>
      <c r="C60" s="882" t="s">
        <v>161</v>
      </c>
      <c r="D60" s="882">
        <v>1000055984</v>
      </c>
      <c r="E60" s="882">
        <v>72169990</v>
      </c>
      <c r="F60" s="932"/>
      <c r="G60" s="883">
        <v>18</v>
      </c>
      <c r="H60" s="931"/>
      <c r="I60" s="882" t="s">
        <v>162</v>
      </c>
      <c r="J60" s="882" t="s">
        <v>114</v>
      </c>
      <c r="K60" s="882">
        <v>66</v>
      </c>
      <c r="L60" s="929"/>
      <c r="M60" s="981" t="str">
        <f t="shared" si="0"/>
        <v>Included</v>
      </c>
      <c r="N60" s="885">
        <f t="shared" si="1"/>
        <v>0</v>
      </c>
      <c r="O60" s="807"/>
      <c r="P60" s="278">
        <f t="shared" si="3"/>
        <v>0</v>
      </c>
      <c r="Q60" s="953">
        <f t="shared" si="2"/>
        <v>0</v>
      </c>
      <c r="R60" s="807"/>
      <c r="S60" s="979"/>
      <c r="U60" s="395"/>
      <c r="AA60" s="278"/>
      <c r="AK60" s="278"/>
      <c r="AL60" s="278"/>
      <c r="AM60" s="278"/>
      <c r="AN60" s="278"/>
      <c r="AO60" s="278"/>
      <c r="AP60" s="278"/>
      <c r="AQ60" s="278"/>
      <c r="AR60" s="278"/>
      <c r="AS60" s="278"/>
      <c r="AT60" s="278"/>
      <c r="AU60" s="278"/>
      <c r="AV60" s="278"/>
      <c r="AW60" s="278"/>
      <c r="AX60" s="278"/>
    </row>
    <row r="61" spans="1:50" ht="49.5" hidden="1">
      <c r="A61" s="883">
        <v>43</v>
      </c>
      <c r="B61" s="883"/>
      <c r="C61" s="882" t="s">
        <v>161</v>
      </c>
      <c r="D61" s="882">
        <v>1000055991</v>
      </c>
      <c r="E61" s="882">
        <v>72169990</v>
      </c>
      <c r="F61" s="932"/>
      <c r="G61" s="883">
        <v>18</v>
      </c>
      <c r="H61" s="931"/>
      <c r="I61" s="882" t="s">
        <v>163</v>
      </c>
      <c r="J61" s="882" t="s">
        <v>114</v>
      </c>
      <c r="K61" s="882">
        <v>66</v>
      </c>
      <c r="L61" s="929"/>
      <c r="M61" s="981" t="str">
        <f t="shared" si="0"/>
        <v>Included</v>
      </c>
      <c r="N61" s="885">
        <f t="shared" si="1"/>
        <v>0</v>
      </c>
      <c r="O61" s="807"/>
      <c r="P61" s="278">
        <f t="shared" si="3"/>
        <v>0</v>
      </c>
      <c r="Q61" s="953">
        <f t="shared" si="2"/>
        <v>0</v>
      </c>
      <c r="R61" s="807"/>
      <c r="S61" s="979"/>
      <c r="U61" s="395"/>
      <c r="AA61" s="278"/>
      <c r="AK61" s="278"/>
      <c r="AL61" s="278"/>
      <c r="AM61" s="278"/>
      <c r="AN61" s="278"/>
      <c r="AO61" s="278"/>
      <c r="AP61" s="278"/>
      <c r="AQ61" s="278"/>
      <c r="AR61" s="278"/>
      <c r="AS61" s="278"/>
      <c r="AT61" s="278"/>
      <c r="AU61" s="278"/>
      <c r="AV61" s="278"/>
      <c r="AW61" s="278"/>
      <c r="AX61" s="278"/>
    </row>
    <row r="62" spans="1:50" ht="49.5" hidden="1">
      <c r="A62" s="883">
        <v>44</v>
      </c>
      <c r="B62" s="883"/>
      <c r="C62" s="882" t="s">
        <v>161</v>
      </c>
      <c r="D62" s="882">
        <v>1000055986</v>
      </c>
      <c r="E62" s="882">
        <v>72169990</v>
      </c>
      <c r="F62" s="932"/>
      <c r="G62" s="883">
        <v>18</v>
      </c>
      <c r="H62" s="931"/>
      <c r="I62" s="882" t="s">
        <v>164</v>
      </c>
      <c r="J62" s="882" t="s">
        <v>114</v>
      </c>
      <c r="K62" s="882">
        <v>12</v>
      </c>
      <c r="L62" s="929"/>
      <c r="M62" s="981" t="str">
        <f t="shared" si="0"/>
        <v>Included</v>
      </c>
      <c r="N62" s="885">
        <f t="shared" si="1"/>
        <v>0</v>
      </c>
      <c r="O62" s="807"/>
      <c r="P62" s="278">
        <f t="shared" si="3"/>
        <v>0</v>
      </c>
      <c r="Q62" s="953">
        <f t="shared" si="2"/>
        <v>0</v>
      </c>
      <c r="R62" s="807"/>
      <c r="S62" s="979"/>
      <c r="U62" s="395"/>
      <c r="AA62" s="278"/>
      <c r="AK62" s="278"/>
      <c r="AL62" s="278"/>
      <c r="AM62" s="278"/>
      <c r="AN62" s="278"/>
      <c r="AO62" s="278"/>
      <c r="AP62" s="278"/>
      <c r="AQ62" s="278"/>
      <c r="AR62" s="278"/>
      <c r="AS62" s="278"/>
      <c r="AT62" s="278"/>
      <c r="AU62" s="278"/>
      <c r="AV62" s="278"/>
      <c r="AW62" s="278"/>
      <c r="AX62" s="278"/>
    </row>
    <row r="63" spans="1:50" ht="49.5" hidden="1">
      <c r="A63" s="883">
        <v>45</v>
      </c>
      <c r="B63" s="883"/>
      <c r="C63" s="882" t="s">
        <v>161</v>
      </c>
      <c r="D63" s="882">
        <v>1000055988</v>
      </c>
      <c r="E63" s="882">
        <v>72169990</v>
      </c>
      <c r="F63" s="932"/>
      <c r="G63" s="883">
        <v>18</v>
      </c>
      <c r="H63" s="931"/>
      <c r="I63" s="882" t="s">
        <v>165</v>
      </c>
      <c r="J63" s="882" t="s">
        <v>114</v>
      </c>
      <c r="K63" s="882">
        <v>42</v>
      </c>
      <c r="L63" s="929"/>
      <c r="M63" s="981" t="str">
        <f t="shared" si="0"/>
        <v>Included</v>
      </c>
      <c r="N63" s="885">
        <f t="shared" si="1"/>
        <v>0</v>
      </c>
      <c r="O63" s="807"/>
      <c r="P63" s="278">
        <f t="shared" si="3"/>
        <v>0</v>
      </c>
      <c r="Q63" s="953">
        <f t="shared" si="2"/>
        <v>0</v>
      </c>
      <c r="R63" s="807"/>
      <c r="S63" s="979"/>
      <c r="U63" s="395"/>
      <c r="AA63" s="278"/>
      <c r="AK63" s="278"/>
      <c r="AL63" s="278"/>
      <c r="AM63" s="278"/>
      <c r="AN63" s="278"/>
      <c r="AO63" s="278"/>
      <c r="AP63" s="278"/>
      <c r="AQ63" s="278"/>
      <c r="AR63" s="278"/>
      <c r="AS63" s="278"/>
      <c r="AT63" s="278"/>
      <c r="AU63" s="278"/>
      <c r="AV63" s="278"/>
      <c r="AW63" s="278"/>
      <c r="AX63" s="278"/>
    </row>
    <row r="64" spans="1:50" ht="49.5" hidden="1">
      <c r="A64" s="883">
        <v>46</v>
      </c>
      <c r="B64" s="883"/>
      <c r="C64" s="882" t="s">
        <v>166</v>
      </c>
      <c r="D64" s="882">
        <v>1000011255</v>
      </c>
      <c r="E64" s="882">
        <v>72169990</v>
      </c>
      <c r="F64" s="932"/>
      <c r="G64" s="883">
        <v>18</v>
      </c>
      <c r="H64" s="931"/>
      <c r="I64" s="882" t="s">
        <v>167</v>
      </c>
      <c r="J64" s="882" t="s">
        <v>145</v>
      </c>
      <c r="K64" s="882">
        <v>1</v>
      </c>
      <c r="L64" s="929"/>
      <c r="M64" s="981" t="str">
        <f t="shared" si="0"/>
        <v>Included</v>
      </c>
      <c r="N64" s="885">
        <f t="shared" si="1"/>
        <v>0</v>
      </c>
      <c r="O64" s="807"/>
      <c r="P64" s="278">
        <f t="shared" si="3"/>
        <v>0</v>
      </c>
      <c r="Q64" s="953">
        <f t="shared" si="2"/>
        <v>0</v>
      </c>
      <c r="R64" s="807"/>
      <c r="S64" s="979"/>
      <c r="U64" s="395"/>
      <c r="AA64" s="278"/>
      <c r="AK64" s="278"/>
      <c r="AL64" s="278"/>
      <c r="AM64" s="278"/>
      <c r="AN64" s="278"/>
      <c r="AO64" s="278"/>
      <c r="AP64" s="278"/>
      <c r="AQ64" s="278"/>
      <c r="AR64" s="278"/>
      <c r="AS64" s="278"/>
      <c r="AT64" s="278"/>
      <c r="AU64" s="278"/>
      <c r="AV64" s="278"/>
      <c r="AW64" s="278"/>
      <c r="AX64" s="278"/>
    </row>
    <row r="65" spans="1:50" ht="49.5" hidden="1">
      <c r="A65" s="883">
        <v>47</v>
      </c>
      <c r="B65" s="883"/>
      <c r="C65" s="882" t="s">
        <v>166</v>
      </c>
      <c r="D65" s="882">
        <v>1000011256</v>
      </c>
      <c r="E65" s="882">
        <v>72169990</v>
      </c>
      <c r="F65" s="932"/>
      <c r="G65" s="883">
        <v>18</v>
      </c>
      <c r="H65" s="931"/>
      <c r="I65" s="882" t="s">
        <v>168</v>
      </c>
      <c r="J65" s="882" t="s">
        <v>145</v>
      </c>
      <c r="K65" s="882">
        <v>1</v>
      </c>
      <c r="L65" s="929"/>
      <c r="M65" s="981" t="str">
        <f t="shared" si="0"/>
        <v>Included</v>
      </c>
      <c r="N65" s="885">
        <f t="shared" si="1"/>
        <v>0</v>
      </c>
      <c r="O65" s="807"/>
      <c r="P65" s="278">
        <f t="shared" si="3"/>
        <v>0</v>
      </c>
      <c r="Q65" s="953">
        <f t="shared" si="2"/>
        <v>0</v>
      </c>
      <c r="R65" s="807"/>
      <c r="S65" s="979"/>
      <c r="U65" s="395"/>
      <c r="AA65" s="278"/>
      <c r="AK65" s="278"/>
      <c r="AL65" s="278"/>
      <c r="AM65" s="278"/>
      <c r="AN65" s="278"/>
      <c r="AO65" s="278"/>
      <c r="AP65" s="278"/>
      <c r="AQ65" s="278"/>
      <c r="AR65" s="278"/>
      <c r="AS65" s="278"/>
      <c r="AT65" s="278"/>
      <c r="AU65" s="278"/>
      <c r="AV65" s="278"/>
      <c r="AW65" s="278"/>
      <c r="AX65" s="278"/>
    </row>
    <row r="66" spans="1:50" ht="49.5" hidden="1">
      <c r="A66" s="883">
        <v>48</v>
      </c>
      <c r="B66" s="883"/>
      <c r="C66" s="882" t="s">
        <v>166</v>
      </c>
      <c r="D66" s="882">
        <v>1000011257</v>
      </c>
      <c r="E66" s="882">
        <v>72169990</v>
      </c>
      <c r="F66" s="932"/>
      <c r="G66" s="883">
        <v>18</v>
      </c>
      <c r="H66" s="931"/>
      <c r="I66" s="882" t="s">
        <v>169</v>
      </c>
      <c r="J66" s="882" t="s">
        <v>145</v>
      </c>
      <c r="K66" s="882">
        <v>1</v>
      </c>
      <c r="L66" s="929"/>
      <c r="M66" s="981" t="str">
        <f t="shared" si="0"/>
        <v>Included</v>
      </c>
      <c r="N66" s="885">
        <f t="shared" si="1"/>
        <v>0</v>
      </c>
      <c r="O66" s="807"/>
      <c r="P66" s="278">
        <f t="shared" si="3"/>
        <v>0</v>
      </c>
      <c r="Q66" s="953">
        <f t="shared" si="2"/>
        <v>0</v>
      </c>
      <c r="R66" s="807"/>
      <c r="S66" s="979"/>
      <c r="U66" s="395"/>
      <c r="AA66" s="278"/>
      <c r="AK66" s="278"/>
      <c r="AL66" s="278"/>
      <c r="AM66" s="278"/>
      <c r="AN66" s="278"/>
      <c r="AO66" s="278"/>
      <c r="AP66" s="278"/>
      <c r="AQ66" s="278"/>
      <c r="AR66" s="278"/>
      <c r="AS66" s="278"/>
      <c r="AT66" s="278"/>
      <c r="AU66" s="278"/>
      <c r="AV66" s="278"/>
      <c r="AW66" s="278"/>
      <c r="AX66" s="278"/>
    </row>
    <row r="67" spans="1:50" ht="33" hidden="1">
      <c r="A67" s="883">
        <v>49</v>
      </c>
      <c r="B67" s="883"/>
      <c r="C67" s="882" t="s">
        <v>166</v>
      </c>
      <c r="D67" s="882">
        <v>1000011264</v>
      </c>
      <c r="E67" s="882">
        <v>72169990</v>
      </c>
      <c r="F67" s="932"/>
      <c r="G67" s="883">
        <v>18</v>
      </c>
      <c r="H67" s="931"/>
      <c r="I67" s="882" t="s">
        <v>170</v>
      </c>
      <c r="J67" s="882" t="s">
        <v>145</v>
      </c>
      <c r="K67" s="882">
        <v>2</v>
      </c>
      <c r="L67" s="929"/>
      <c r="M67" s="981" t="str">
        <f t="shared" si="0"/>
        <v>Included</v>
      </c>
      <c r="N67" s="885">
        <f t="shared" si="1"/>
        <v>0</v>
      </c>
      <c r="O67" s="807"/>
      <c r="P67" s="278">
        <f t="shared" si="3"/>
        <v>0</v>
      </c>
      <c r="Q67" s="953">
        <f t="shared" si="2"/>
        <v>0</v>
      </c>
      <c r="R67" s="807"/>
      <c r="S67" s="979"/>
      <c r="U67" s="395"/>
      <c r="AA67" s="278"/>
      <c r="AK67" s="278"/>
      <c r="AL67" s="278"/>
      <c r="AM67" s="278"/>
      <c r="AN67" s="278"/>
      <c r="AO67" s="278"/>
      <c r="AP67" s="278"/>
      <c r="AQ67" s="278"/>
      <c r="AR67" s="278"/>
      <c r="AS67" s="278"/>
      <c r="AT67" s="278"/>
      <c r="AU67" s="278"/>
      <c r="AV67" s="278"/>
      <c r="AW67" s="278"/>
      <c r="AX67" s="278"/>
    </row>
    <row r="68" spans="1:50" ht="33" hidden="1">
      <c r="A68" s="883">
        <v>50</v>
      </c>
      <c r="B68" s="883"/>
      <c r="C68" s="882" t="s">
        <v>166</v>
      </c>
      <c r="D68" s="882">
        <v>1000011253</v>
      </c>
      <c r="E68" s="882">
        <v>72169990</v>
      </c>
      <c r="F68" s="932"/>
      <c r="G68" s="883">
        <v>18</v>
      </c>
      <c r="H68" s="931"/>
      <c r="I68" s="882" t="s">
        <v>171</v>
      </c>
      <c r="J68" s="882" t="s">
        <v>145</v>
      </c>
      <c r="K68" s="882">
        <v>1</v>
      </c>
      <c r="L68" s="929"/>
      <c r="M68" s="981" t="str">
        <f t="shared" si="0"/>
        <v>Included</v>
      </c>
      <c r="N68" s="885">
        <f t="shared" si="1"/>
        <v>0</v>
      </c>
      <c r="O68" s="807"/>
      <c r="P68" s="278">
        <f t="shared" si="3"/>
        <v>0</v>
      </c>
      <c r="Q68" s="953">
        <f t="shared" si="2"/>
        <v>0</v>
      </c>
      <c r="R68" s="807"/>
      <c r="S68" s="979"/>
      <c r="U68" s="395"/>
      <c r="AA68" s="278"/>
      <c r="AK68" s="278"/>
      <c r="AL68" s="278"/>
      <c r="AM68" s="278"/>
      <c r="AN68" s="278"/>
      <c r="AO68" s="278"/>
      <c r="AP68" s="278"/>
      <c r="AQ68" s="278"/>
      <c r="AR68" s="278"/>
      <c r="AS68" s="278"/>
      <c r="AT68" s="278"/>
      <c r="AU68" s="278"/>
      <c r="AV68" s="278"/>
      <c r="AW68" s="278"/>
      <c r="AX68" s="278"/>
    </row>
    <row r="69" spans="1:50" ht="49.5" hidden="1">
      <c r="A69" s="883">
        <v>51</v>
      </c>
      <c r="B69" s="883"/>
      <c r="C69" s="882" t="s">
        <v>166</v>
      </c>
      <c r="D69" s="882">
        <v>1000011265</v>
      </c>
      <c r="E69" s="882">
        <v>72169990</v>
      </c>
      <c r="F69" s="932"/>
      <c r="G69" s="883">
        <v>18</v>
      </c>
      <c r="H69" s="931"/>
      <c r="I69" s="882" t="s">
        <v>172</v>
      </c>
      <c r="J69" s="882" t="s">
        <v>145</v>
      </c>
      <c r="K69" s="882">
        <v>1</v>
      </c>
      <c r="L69" s="929"/>
      <c r="M69" s="981" t="str">
        <f t="shared" si="0"/>
        <v>Included</v>
      </c>
      <c r="N69" s="885">
        <f t="shared" si="1"/>
        <v>0</v>
      </c>
      <c r="O69" s="807"/>
      <c r="P69" s="278">
        <f t="shared" si="3"/>
        <v>0</v>
      </c>
      <c r="Q69" s="953">
        <f t="shared" si="2"/>
        <v>0</v>
      </c>
      <c r="R69" s="807"/>
      <c r="S69" s="979"/>
      <c r="U69" s="395"/>
      <c r="AA69" s="278"/>
      <c r="AK69" s="278"/>
      <c r="AL69" s="278"/>
      <c r="AM69" s="278"/>
      <c r="AN69" s="278"/>
      <c r="AO69" s="278"/>
      <c r="AP69" s="278"/>
      <c r="AQ69" s="278"/>
      <c r="AR69" s="278"/>
      <c r="AS69" s="278"/>
      <c r="AT69" s="278"/>
      <c r="AU69" s="278"/>
      <c r="AV69" s="278"/>
      <c r="AW69" s="278"/>
      <c r="AX69" s="278"/>
    </row>
    <row r="70" spans="1:50" ht="33" hidden="1">
      <c r="A70" s="883">
        <v>52</v>
      </c>
      <c r="B70" s="883"/>
      <c r="C70" s="882" t="s">
        <v>166</v>
      </c>
      <c r="D70" s="882">
        <v>1000011254</v>
      </c>
      <c r="E70" s="882">
        <v>72169990</v>
      </c>
      <c r="F70" s="932"/>
      <c r="G70" s="883">
        <v>18</v>
      </c>
      <c r="H70" s="931"/>
      <c r="I70" s="882" t="s">
        <v>173</v>
      </c>
      <c r="J70" s="882" t="s">
        <v>145</v>
      </c>
      <c r="K70" s="882">
        <v>1</v>
      </c>
      <c r="L70" s="929"/>
      <c r="M70" s="981" t="str">
        <f t="shared" si="0"/>
        <v>Included</v>
      </c>
      <c r="N70" s="885">
        <f t="shared" si="1"/>
        <v>0</v>
      </c>
      <c r="O70" s="807"/>
      <c r="P70" s="278">
        <f t="shared" si="3"/>
        <v>0</v>
      </c>
      <c r="Q70" s="953">
        <f t="shared" si="2"/>
        <v>0</v>
      </c>
      <c r="R70" s="807"/>
      <c r="S70" s="979"/>
      <c r="U70" s="395"/>
      <c r="AA70" s="278"/>
      <c r="AK70" s="278"/>
      <c r="AL70" s="278"/>
      <c r="AM70" s="278"/>
      <c r="AN70" s="278"/>
      <c r="AO70" s="278"/>
      <c r="AP70" s="278"/>
      <c r="AQ70" s="278"/>
      <c r="AR70" s="278"/>
      <c r="AS70" s="278"/>
      <c r="AT70" s="278"/>
      <c r="AU70" s="278"/>
      <c r="AV70" s="278"/>
      <c r="AW70" s="278"/>
      <c r="AX70" s="278"/>
    </row>
    <row r="71" spans="1:50" ht="33" hidden="1">
      <c r="A71" s="883">
        <v>53</v>
      </c>
      <c r="B71" s="883"/>
      <c r="C71" s="882" t="s">
        <v>174</v>
      </c>
      <c r="D71" s="882">
        <v>1000055448</v>
      </c>
      <c r="E71" s="882">
        <v>85371000</v>
      </c>
      <c r="F71" s="932"/>
      <c r="G71" s="883">
        <v>18</v>
      </c>
      <c r="H71" s="931"/>
      <c r="I71" s="882" t="s">
        <v>175</v>
      </c>
      <c r="J71" s="882" t="s">
        <v>114</v>
      </c>
      <c r="K71" s="882">
        <v>4</v>
      </c>
      <c r="L71" s="929"/>
      <c r="M71" s="981" t="str">
        <f t="shared" si="0"/>
        <v>Included</v>
      </c>
      <c r="N71" s="885">
        <f t="shared" si="1"/>
        <v>0</v>
      </c>
      <c r="O71" s="807"/>
      <c r="P71" s="278">
        <f t="shared" si="3"/>
        <v>0</v>
      </c>
      <c r="Q71" s="953">
        <f t="shared" si="2"/>
        <v>0</v>
      </c>
      <c r="R71" s="807"/>
      <c r="S71" s="979"/>
      <c r="U71" s="395"/>
      <c r="AA71" s="278"/>
      <c r="AK71" s="278"/>
      <c r="AL71" s="278"/>
      <c r="AM71" s="278"/>
      <c r="AN71" s="278"/>
      <c r="AO71" s="278"/>
      <c r="AP71" s="278"/>
      <c r="AQ71" s="278"/>
      <c r="AR71" s="278"/>
      <c r="AS71" s="278"/>
      <c r="AT71" s="278"/>
      <c r="AU71" s="278"/>
      <c r="AV71" s="278"/>
      <c r="AW71" s="278"/>
      <c r="AX71" s="278"/>
    </row>
    <row r="72" spans="1:50" ht="33" hidden="1">
      <c r="A72" s="883">
        <v>54</v>
      </c>
      <c r="B72" s="883"/>
      <c r="C72" s="882" t="s">
        <v>174</v>
      </c>
      <c r="D72" s="882">
        <v>1000005789</v>
      </c>
      <c r="E72" s="882">
        <v>85371000</v>
      </c>
      <c r="F72" s="932"/>
      <c r="G72" s="883">
        <v>18</v>
      </c>
      <c r="H72" s="931"/>
      <c r="I72" s="882" t="s">
        <v>176</v>
      </c>
      <c r="J72" s="882" t="s">
        <v>114</v>
      </c>
      <c r="K72" s="882">
        <v>2</v>
      </c>
      <c r="L72" s="929"/>
      <c r="M72" s="981" t="str">
        <f t="shared" si="0"/>
        <v>Included</v>
      </c>
      <c r="N72" s="885">
        <f t="shared" si="1"/>
        <v>0</v>
      </c>
      <c r="O72" s="807"/>
      <c r="P72" s="278">
        <f t="shared" si="3"/>
        <v>0</v>
      </c>
      <c r="Q72" s="953">
        <f t="shared" si="2"/>
        <v>0</v>
      </c>
      <c r="R72" s="807"/>
      <c r="S72" s="979"/>
      <c r="U72" s="395"/>
      <c r="AA72" s="278"/>
      <c r="AK72" s="278"/>
      <c r="AL72" s="278"/>
      <c r="AM72" s="278"/>
      <c r="AN72" s="278"/>
      <c r="AO72" s="278"/>
      <c r="AP72" s="278"/>
      <c r="AQ72" s="278"/>
      <c r="AR72" s="278"/>
      <c r="AS72" s="278"/>
      <c r="AT72" s="278"/>
      <c r="AU72" s="278"/>
      <c r="AV72" s="278"/>
      <c r="AW72" s="278"/>
      <c r="AX72" s="278"/>
    </row>
    <row r="73" spans="1:50" ht="33" hidden="1">
      <c r="A73" s="883">
        <v>55</v>
      </c>
      <c r="B73" s="883"/>
      <c r="C73" s="882" t="s">
        <v>177</v>
      </c>
      <c r="D73" s="882">
        <v>1000055446</v>
      </c>
      <c r="E73" s="882">
        <v>85371000</v>
      </c>
      <c r="F73" s="932"/>
      <c r="G73" s="883">
        <v>18</v>
      </c>
      <c r="H73" s="931"/>
      <c r="I73" s="882" t="s">
        <v>178</v>
      </c>
      <c r="J73" s="882" t="s">
        <v>114</v>
      </c>
      <c r="K73" s="882">
        <v>7</v>
      </c>
      <c r="L73" s="929"/>
      <c r="M73" s="981" t="str">
        <f t="shared" si="0"/>
        <v>Included</v>
      </c>
      <c r="N73" s="885">
        <f t="shared" si="1"/>
        <v>0</v>
      </c>
      <c r="O73" s="807"/>
      <c r="P73" s="278">
        <f t="shared" si="3"/>
        <v>0</v>
      </c>
      <c r="Q73" s="953">
        <f t="shared" si="2"/>
        <v>0</v>
      </c>
      <c r="R73" s="807"/>
      <c r="S73" s="979"/>
      <c r="U73" s="395"/>
      <c r="AA73" s="278"/>
      <c r="AK73" s="278"/>
      <c r="AL73" s="278"/>
      <c r="AM73" s="278"/>
      <c r="AN73" s="278"/>
      <c r="AO73" s="278"/>
      <c r="AP73" s="278"/>
      <c r="AQ73" s="278"/>
      <c r="AR73" s="278"/>
      <c r="AS73" s="278"/>
      <c r="AT73" s="278"/>
      <c r="AU73" s="278"/>
      <c r="AV73" s="278"/>
      <c r="AW73" s="278"/>
      <c r="AX73" s="278"/>
    </row>
    <row r="74" spans="1:50" ht="33" hidden="1">
      <c r="A74" s="883">
        <v>56</v>
      </c>
      <c r="B74" s="883"/>
      <c r="C74" s="882" t="s">
        <v>177</v>
      </c>
      <c r="D74" s="882">
        <v>1000004274</v>
      </c>
      <c r="E74" s="882">
        <v>85371000</v>
      </c>
      <c r="F74" s="932"/>
      <c r="G74" s="883">
        <v>18</v>
      </c>
      <c r="H74" s="931"/>
      <c r="I74" s="882" t="s">
        <v>179</v>
      </c>
      <c r="J74" s="882" t="s">
        <v>114</v>
      </c>
      <c r="K74" s="882">
        <v>2</v>
      </c>
      <c r="L74" s="929"/>
      <c r="M74" s="981" t="str">
        <f t="shared" si="0"/>
        <v>Included</v>
      </c>
      <c r="N74" s="885">
        <f t="shared" si="1"/>
        <v>0</v>
      </c>
      <c r="O74" s="807"/>
      <c r="P74" s="278">
        <f t="shared" si="3"/>
        <v>0</v>
      </c>
      <c r="Q74" s="953">
        <f t="shared" si="2"/>
        <v>0</v>
      </c>
      <c r="R74" s="807"/>
      <c r="S74" s="979"/>
      <c r="U74" s="395"/>
      <c r="AA74" s="278"/>
      <c r="AK74" s="278"/>
      <c r="AL74" s="278"/>
      <c r="AM74" s="278"/>
      <c r="AN74" s="278"/>
      <c r="AO74" s="278"/>
      <c r="AP74" s="278"/>
      <c r="AQ74" s="278"/>
      <c r="AR74" s="278"/>
      <c r="AS74" s="278"/>
      <c r="AT74" s="278"/>
      <c r="AU74" s="278"/>
      <c r="AV74" s="278"/>
      <c r="AW74" s="278"/>
      <c r="AX74" s="278"/>
    </row>
    <row r="75" spans="1:50" ht="33" hidden="1">
      <c r="A75" s="883">
        <v>57</v>
      </c>
      <c r="B75" s="883"/>
      <c r="C75" s="882" t="s">
        <v>180</v>
      </c>
      <c r="D75" s="882">
        <v>1000055443</v>
      </c>
      <c r="E75" s="882">
        <v>85371000</v>
      </c>
      <c r="F75" s="932"/>
      <c r="G75" s="883">
        <v>18</v>
      </c>
      <c r="H75" s="931"/>
      <c r="I75" s="882" t="s">
        <v>181</v>
      </c>
      <c r="J75" s="882" t="s">
        <v>114</v>
      </c>
      <c r="K75" s="882">
        <v>6</v>
      </c>
      <c r="L75" s="929"/>
      <c r="M75" s="981" t="str">
        <f t="shared" si="0"/>
        <v>Included</v>
      </c>
      <c r="N75" s="885">
        <f t="shared" si="1"/>
        <v>0</v>
      </c>
      <c r="O75" s="807"/>
      <c r="P75" s="278">
        <f t="shared" si="3"/>
        <v>0</v>
      </c>
      <c r="Q75" s="953">
        <f t="shared" si="2"/>
        <v>0</v>
      </c>
      <c r="R75" s="807"/>
      <c r="S75" s="979"/>
      <c r="U75" s="395"/>
      <c r="AA75" s="278"/>
      <c r="AK75" s="278"/>
      <c r="AL75" s="278"/>
      <c r="AM75" s="278"/>
      <c r="AN75" s="278"/>
      <c r="AO75" s="278"/>
      <c r="AP75" s="278"/>
      <c r="AQ75" s="278"/>
      <c r="AR75" s="278"/>
      <c r="AS75" s="278"/>
      <c r="AT75" s="278"/>
      <c r="AU75" s="278"/>
      <c r="AV75" s="278"/>
      <c r="AW75" s="278"/>
      <c r="AX75" s="278"/>
    </row>
    <row r="76" spans="1:50" ht="33" hidden="1">
      <c r="A76" s="883">
        <v>58</v>
      </c>
      <c r="B76" s="883"/>
      <c r="C76" s="882" t="s">
        <v>180</v>
      </c>
      <c r="D76" s="882">
        <v>1000001166</v>
      </c>
      <c r="E76" s="882">
        <v>85371000</v>
      </c>
      <c r="F76" s="932"/>
      <c r="G76" s="883">
        <v>18</v>
      </c>
      <c r="H76" s="931"/>
      <c r="I76" s="882" t="s">
        <v>182</v>
      </c>
      <c r="J76" s="882" t="s">
        <v>145</v>
      </c>
      <c r="K76" s="882">
        <v>1</v>
      </c>
      <c r="L76" s="929"/>
      <c r="M76" s="981" t="str">
        <f t="shared" si="0"/>
        <v>Included</v>
      </c>
      <c r="N76" s="885">
        <f t="shared" si="1"/>
        <v>0</v>
      </c>
      <c r="O76" s="807"/>
      <c r="P76" s="278">
        <f t="shared" si="3"/>
        <v>0</v>
      </c>
      <c r="Q76" s="953">
        <f t="shared" si="2"/>
        <v>0</v>
      </c>
      <c r="R76" s="807"/>
      <c r="S76" s="979"/>
      <c r="U76" s="395"/>
      <c r="AA76" s="278"/>
      <c r="AK76" s="278"/>
      <c r="AL76" s="278"/>
      <c r="AM76" s="278"/>
      <c r="AN76" s="278"/>
      <c r="AO76" s="278"/>
      <c r="AP76" s="278"/>
      <c r="AQ76" s="278"/>
      <c r="AR76" s="278"/>
      <c r="AS76" s="278"/>
      <c r="AT76" s="278"/>
      <c r="AU76" s="278"/>
      <c r="AV76" s="278"/>
      <c r="AW76" s="278"/>
      <c r="AX76" s="278"/>
    </row>
    <row r="77" spans="1:50" ht="33" hidden="1">
      <c r="A77" s="883">
        <v>59</v>
      </c>
      <c r="B77" s="883"/>
      <c r="C77" s="882" t="s">
        <v>183</v>
      </c>
      <c r="D77" s="882">
        <v>1000005535</v>
      </c>
      <c r="E77" s="882">
        <v>85371000</v>
      </c>
      <c r="F77" s="932"/>
      <c r="G77" s="883">
        <v>18</v>
      </c>
      <c r="H77" s="931"/>
      <c r="I77" s="882" t="s">
        <v>184</v>
      </c>
      <c r="J77" s="882" t="s">
        <v>114</v>
      </c>
      <c r="K77" s="882">
        <v>2</v>
      </c>
      <c r="L77" s="929"/>
      <c r="M77" s="981" t="str">
        <f t="shared" si="0"/>
        <v>Included</v>
      </c>
      <c r="N77" s="885">
        <f t="shared" si="1"/>
        <v>0</v>
      </c>
      <c r="O77" s="807"/>
      <c r="P77" s="278">
        <f t="shared" si="3"/>
        <v>0</v>
      </c>
      <c r="Q77" s="953">
        <f t="shared" si="2"/>
        <v>0</v>
      </c>
      <c r="R77" s="807"/>
      <c r="S77" s="979"/>
      <c r="U77" s="395"/>
      <c r="AA77" s="278"/>
      <c r="AK77" s="278"/>
      <c r="AL77" s="278"/>
      <c r="AM77" s="278"/>
      <c r="AN77" s="278"/>
      <c r="AO77" s="278"/>
      <c r="AP77" s="278"/>
      <c r="AQ77" s="278"/>
      <c r="AR77" s="278"/>
      <c r="AS77" s="278"/>
      <c r="AT77" s="278"/>
      <c r="AU77" s="278"/>
      <c r="AV77" s="278"/>
      <c r="AW77" s="278"/>
      <c r="AX77" s="278"/>
    </row>
    <row r="78" spans="1:50" ht="33" hidden="1">
      <c r="A78" s="883">
        <v>60</v>
      </c>
      <c r="B78" s="883"/>
      <c r="C78" s="882" t="s">
        <v>183</v>
      </c>
      <c r="D78" s="882">
        <v>1000005537</v>
      </c>
      <c r="E78" s="882">
        <v>85371000</v>
      </c>
      <c r="F78" s="932"/>
      <c r="G78" s="883">
        <v>18</v>
      </c>
      <c r="H78" s="931"/>
      <c r="I78" s="882" t="s">
        <v>185</v>
      </c>
      <c r="J78" s="882" t="s">
        <v>114</v>
      </c>
      <c r="K78" s="882">
        <v>2</v>
      </c>
      <c r="L78" s="929"/>
      <c r="M78" s="981" t="str">
        <f t="shared" si="0"/>
        <v>Included</v>
      </c>
      <c r="N78" s="885">
        <f t="shared" si="1"/>
        <v>0</v>
      </c>
      <c r="O78" s="807"/>
      <c r="P78" s="278">
        <f t="shared" si="3"/>
        <v>0</v>
      </c>
      <c r="Q78" s="953">
        <f t="shared" si="2"/>
        <v>0</v>
      </c>
      <c r="R78" s="807"/>
      <c r="S78" s="979"/>
      <c r="U78" s="395"/>
      <c r="AA78" s="278"/>
      <c r="AK78" s="278"/>
      <c r="AL78" s="278"/>
      <c r="AM78" s="278"/>
      <c r="AN78" s="278"/>
      <c r="AO78" s="278"/>
      <c r="AP78" s="278"/>
      <c r="AQ78" s="278"/>
      <c r="AR78" s="278"/>
      <c r="AS78" s="278"/>
      <c r="AT78" s="278"/>
      <c r="AU78" s="278"/>
      <c r="AV78" s="278"/>
      <c r="AW78" s="278"/>
      <c r="AX78" s="278"/>
    </row>
    <row r="79" spans="1:50" ht="33" hidden="1">
      <c r="A79" s="883">
        <v>61</v>
      </c>
      <c r="B79" s="883"/>
      <c r="C79" s="882" t="s">
        <v>183</v>
      </c>
      <c r="D79" s="882">
        <v>1000003409</v>
      </c>
      <c r="E79" s="882">
        <v>85371000</v>
      </c>
      <c r="F79" s="932"/>
      <c r="G79" s="883">
        <v>18</v>
      </c>
      <c r="H79" s="931"/>
      <c r="I79" s="882" t="s">
        <v>186</v>
      </c>
      <c r="J79" s="882" t="s">
        <v>114</v>
      </c>
      <c r="K79" s="882">
        <v>4</v>
      </c>
      <c r="L79" s="929"/>
      <c r="M79" s="981" t="str">
        <f t="shared" si="0"/>
        <v>Included</v>
      </c>
      <c r="N79" s="885">
        <f t="shared" si="1"/>
        <v>0</v>
      </c>
      <c r="O79" s="807"/>
      <c r="P79" s="278">
        <f t="shared" si="3"/>
        <v>0</v>
      </c>
      <c r="Q79" s="953">
        <f t="shared" si="2"/>
        <v>0</v>
      </c>
      <c r="R79" s="807"/>
      <c r="S79" s="979"/>
      <c r="U79" s="395"/>
      <c r="AA79" s="278"/>
      <c r="AK79" s="278"/>
      <c r="AL79" s="278"/>
      <c r="AM79" s="278"/>
      <c r="AN79" s="278"/>
      <c r="AO79" s="278"/>
      <c r="AP79" s="278"/>
      <c r="AQ79" s="278"/>
      <c r="AR79" s="278"/>
      <c r="AS79" s="278"/>
      <c r="AT79" s="278"/>
      <c r="AU79" s="278"/>
      <c r="AV79" s="278"/>
      <c r="AW79" s="278"/>
      <c r="AX79" s="278"/>
    </row>
    <row r="80" spans="1:50" ht="33" hidden="1">
      <c r="A80" s="883">
        <v>62</v>
      </c>
      <c r="B80" s="883"/>
      <c r="C80" s="882" t="s">
        <v>183</v>
      </c>
      <c r="D80" s="882">
        <v>1000003411</v>
      </c>
      <c r="E80" s="882">
        <v>85371000</v>
      </c>
      <c r="F80" s="932"/>
      <c r="G80" s="883">
        <v>18</v>
      </c>
      <c r="H80" s="931"/>
      <c r="I80" s="882" t="s">
        <v>187</v>
      </c>
      <c r="J80" s="882" t="s">
        <v>114</v>
      </c>
      <c r="K80" s="882">
        <v>3</v>
      </c>
      <c r="L80" s="929"/>
      <c r="M80" s="981" t="str">
        <f t="shared" si="0"/>
        <v>Included</v>
      </c>
      <c r="N80" s="885">
        <f t="shared" si="1"/>
        <v>0</v>
      </c>
      <c r="O80" s="807"/>
      <c r="P80" s="278">
        <f t="shared" si="3"/>
        <v>0</v>
      </c>
      <c r="Q80" s="953">
        <f t="shared" si="2"/>
        <v>0</v>
      </c>
      <c r="R80" s="807"/>
      <c r="S80" s="979"/>
      <c r="U80" s="395"/>
      <c r="AA80" s="278"/>
      <c r="AK80" s="278"/>
      <c r="AL80" s="278"/>
      <c r="AM80" s="278"/>
      <c r="AN80" s="278"/>
      <c r="AO80" s="278"/>
      <c r="AP80" s="278"/>
      <c r="AQ80" s="278"/>
      <c r="AR80" s="278"/>
      <c r="AS80" s="278"/>
      <c r="AT80" s="278"/>
      <c r="AU80" s="278"/>
      <c r="AV80" s="278"/>
      <c r="AW80" s="278"/>
      <c r="AX80" s="278"/>
    </row>
    <row r="81" spans="1:50" ht="33" hidden="1">
      <c r="A81" s="883">
        <v>63</v>
      </c>
      <c r="B81" s="883"/>
      <c r="C81" s="882" t="s">
        <v>183</v>
      </c>
      <c r="D81" s="882">
        <v>1000001333</v>
      </c>
      <c r="E81" s="882">
        <v>85371000</v>
      </c>
      <c r="F81" s="932"/>
      <c r="G81" s="883">
        <v>18</v>
      </c>
      <c r="H81" s="931"/>
      <c r="I81" s="882" t="s">
        <v>188</v>
      </c>
      <c r="J81" s="882" t="s">
        <v>114</v>
      </c>
      <c r="K81" s="882">
        <v>6</v>
      </c>
      <c r="L81" s="929"/>
      <c r="M81" s="981" t="str">
        <f t="shared" si="0"/>
        <v>Included</v>
      </c>
      <c r="N81" s="885">
        <f t="shared" si="1"/>
        <v>0</v>
      </c>
      <c r="O81" s="807"/>
      <c r="P81" s="278">
        <f t="shared" si="3"/>
        <v>0</v>
      </c>
      <c r="Q81" s="953">
        <f t="shared" si="2"/>
        <v>0</v>
      </c>
      <c r="R81" s="807"/>
      <c r="S81" s="979"/>
      <c r="U81" s="395"/>
      <c r="AA81" s="278"/>
      <c r="AK81" s="278"/>
      <c r="AL81" s="278"/>
      <c r="AM81" s="278"/>
      <c r="AN81" s="278"/>
      <c r="AO81" s="278"/>
      <c r="AP81" s="278"/>
      <c r="AQ81" s="278"/>
      <c r="AR81" s="278"/>
      <c r="AS81" s="278"/>
      <c r="AT81" s="278"/>
      <c r="AU81" s="278"/>
      <c r="AV81" s="278"/>
      <c r="AW81" s="278"/>
      <c r="AX81" s="278"/>
    </row>
    <row r="82" spans="1:50" ht="132" hidden="1">
      <c r="A82" s="883">
        <v>64</v>
      </c>
      <c r="B82" s="883"/>
      <c r="C82" s="882" t="s">
        <v>189</v>
      </c>
      <c r="D82" s="882">
        <v>1000030433</v>
      </c>
      <c r="E82" s="882">
        <v>85287390</v>
      </c>
      <c r="F82" s="932"/>
      <c r="G82" s="883">
        <v>18</v>
      </c>
      <c r="H82" s="931"/>
      <c r="I82" s="882" t="s">
        <v>190</v>
      </c>
      <c r="J82" s="882" t="s">
        <v>145</v>
      </c>
      <c r="K82" s="882">
        <v>1</v>
      </c>
      <c r="L82" s="929"/>
      <c r="M82" s="981" t="str">
        <f t="shared" si="0"/>
        <v>Included</v>
      </c>
      <c r="N82" s="885">
        <f t="shared" si="1"/>
        <v>0</v>
      </c>
      <c r="O82" s="807"/>
      <c r="P82" s="278">
        <f t="shared" si="3"/>
        <v>0</v>
      </c>
      <c r="Q82" s="953">
        <f t="shared" si="2"/>
        <v>0</v>
      </c>
      <c r="R82" s="807"/>
      <c r="S82" s="979"/>
      <c r="U82" s="395"/>
      <c r="AA82" s="278"/>
      <c r="AK82" s="278"/>
      <c r="AL82" s="278"/>
      <c r="AM82" s="278"/>
      <c r="AN82" s="278"/>
      <c r="AO82" s="278"/>
      <c r="AP82" s="278"/>
      <c r="AQ82" s="278"/>
      <c r="AR82" s="278"/>
      <c r="AS82" s="278"/>
      <c r="AT82" s="278"/>
      <c r="AU82" s="278"/>
      <c r="AV82" s="278"/>
      <c r="AW82" s="278"/>
      <c r="AX82" s="278"/>
    </row>
    <row r="83" spans="1:50" ht="33" hidden="1">
      <c r="A83" s="883">
        <v>65</v>
      </c>
      <c r="B83" s="883"/>
      <c r="C83" s="882" t="s">
        <v>191</v>
      </c>
      <c r="D83" s="882">
        <v>1000006284</v>
      </c>
      <c r="E83" s="882">
        <v>84151090</v>
      </c>
      <c r="F83" s="932"/>
      <c r="G83" s="883">
        <v>18</v>
      </c>
      <c r="H83" s="931"/>
      <c r="I83" s="882" t="s">
        <v>192</v>
      </c>
      <c r="J83" s="882" t="s">
        <v>145</v>
      </c>
      <c r="K83" s="882">
        <v>2</v>
      </c>
      <c r="L83" s="929"/>
      <c r="M83" s="981" t="str">
        <f t="shared" ref="M83:M146" si="4">IF(L83=0, "Included",IF(ISERROR(K83*L83), L83, K83*L83))</f>
        <v>Included</v>
      </c>
      <c r="N83" s="885">
        <f t="shared" ref="N83:N146" si="5">Q83</f>
        <v>0</v>
      </c>
      <c r="O83" s="807"/>
      <c r="P83" s="278">
        <f t="shared" si="3"/>
        <v>0</v>
      </c>
      <c r="Q83" s="953">
        <f t="shared" si="2"/>
        <v>0</v>
      </c>
      <c r="R83" s="807"/>
      <c r="S83" s="979"/>
      <c r="U83" s="395"/>
      <c r="AA83" s="278"/>
      <c r="AK83" s="278"/>
      <c r="AL83" s="278"/>
      <c r="AM83" s="278"/>
      <c r="AN83" s="278"/>
      <c r="AO83" s="278"/>
      <c r="AP83" s="278"/>
      <c r="AQ83" s="278"/>
      <c r="AR83" s="278"/>
      <c r="AS83" s="278"/>
      <c r="AT83" s="278"/>
      <c r="AU83" s="278"/>
      <c r="AV83" s="278"/>
      <c r="AW83" s="278"/>
      <c r="AX83" s="278"/>
    </row>
    <row r="84" spans="1:50" ht="33" hidden="1">
      <c r="A84" s="883">
        <v>66</v>
      </c>
      <c r="B84" s="883"/>
      <c r="C84" s="882" t="s">
        <v>191</v>
      </c>
      <c r="D84" s="882">
        <v>1000006283</v>
      </c>
      <c r="E84" s="882">
        <v>84151090</v>
      </c>
      <c r="F84" s="932"/>
      <c r="G84" s="883">
        <v>18</v>
      </c>
      <c r="H84" s="931"/>
      <c r="I84" s="882" t="s">
        <v>193</v>
      </c>
      <c r="J84" s="882" t="s">
        <v>145</v>
      </c>
      <c r="K84" s="882">
        <v>2</v>
      </c>
      <c r="L84" s="929"/>
      <c r="M84" s="981" t="str">
        <f t="shared" si="4"/>
        <v>Included</v>
      </c>
      <c r="N84" s="885">
        <f t="shared" si="5"/>
        <v>0</v>
      </c>
      <c r="O84" s="807"/>
      <c r="P84" s="278">
        <f t="shared" ref="P84:P147" si="6">IF(M84="Included",0,M84)</f>
        <v>0</v>
      </c>
      <c r="Q84" s="953">
        <f t="shared" ref="Q84:Q147" si="7">IF(H84="", G84*P84/100,H84*P84)</f>
        <v>0</v>
      </c>
      <c r="R84" s="807"/>
      <c r="S84" s="979"/>
      <c r="U84" s="395"/>
      <c r="AA84" s="278"/>
      <c r="AK84" s="278"/>
      <c r="AL84" s="278"/>
      <c r="AM84" s="278"/>
      <c r="AN84" s="278"/>
      <c r="AO84" s="278"/>
      <c r="AP84" s="278"/>
      <c r="AQ84" s="278"/>
      <c r="AR84" s="278"/>
      <c r="AS84" s="278"/>
      <c r="AT84" s="278"/>
      <c r="AU84" s="278"/>
      <c r="AV84" s="278"/>
      <c r="AW84" s="278"/>
      <c r="AX84" s="278"/>
    </row>
    <row r="85" spans="1:50" ht="49.5" hidden="1">
      <c r="A85" s="883">
        <v>67</v>
      </c>
      <c r="B85" s="883"/>
      <c r="C85" s="882" t="s">
        <v>194</v>
      </c>
      <c r="D85" s="882">
        <v>1000012072</v>
      </c>
      <c r="E85" s="882">
        <v>84248990</v>
      </c>
      <c r="F85" s="932"/>
      <c r="G85" s="883">
        <v>18</v>
      </c>
      <c r="H85" s="931"/>
      <c r="I85" s="882" t="s">
        <v>195</v>
      </c>
      <c r="J85" s="882" t="s">
        <v>145</v>
      </c>
      <c r="K85" s="882">
        <v>6</v>
      </c>
      <c r="L85" s="929"/>
      <c r="M85" s="981" t="str">
        <f t="shared" si="4"/>
        <v>Included</v>
      </c>
      <c r="N85" s="885">
        <f t="shared" si="5"/>
        <v>0</v>
      </c>
      <c r="O85" s="807"/>
      <c r="P85" s="278">
        <f t="shared" si="6"/>
        <v>0</v>
      </c>
      <c r="Q85" s="953">
        <f t="shared" si="7"/>
        <v>0</v>
      </c>
      <c r="R85" s="807"/>
      <c r="S85" s="979"/>
      <c r="U85" s="395"/>
      <c r="AA85" s="278"/>
      <c r="AK85" s="278"/>
      <c r="AL85" s="278"/>
      <c r="AM85" s="278"/>
      <c r="AN85" s="278"/>
      <c r="AO85" s="278"/>
      <c r="AP85" s="278"/>
      <c r="AQ85" s="278"/>
      <c r="AR85" s="278"/>
      <c r="AS85" s="278"/>
      <c r="AT85" s="278"/>
      <c r="AU85" s="278"/>
      <c r="AV85" s="278"/>
      <c r="AW85" s="278"/>
      <c r="AX85" s="278"/>
    </row>
    <row r="86" spans="1:50" ht="49.5" hidden="1">
      <c r="A86" s="883">
        <v>68</v>
      </c>
      <c r="B86" s="883"/>
      <c r="C86" s="882" t="s">
        <v>194</v>
      </c>
      <c r="D86" s="882">
        <v>1000012069</v>
      </c>
      <c r="E86" s="882">
        <v>84248990</v>
      </c>
      <c r="F86" s="932"/>
      <c r="G86" s="883">
        <v>18</v>
      </c>
      <c r="H86" s="931"/>
      <c r="I86" s="882" t="s">
        <v>196</v>
      </c>
      <c r="J86" s="882" t="s">
        <v>145</v>
      </c>
      <c r="K86" s="882">
        <v>2</v>
      </c>
      <c r="L86" s="929"/>
      <c r="M86" s="981" t="str">
        <f t="shared" si="4"/>
        <v>Included</v>
      </c>
      <c r="N86" s="885">
        <f t="shared" si="5"/>
        <v>0</v>
      </c>
      <c r="O86" s="807"/>
      <c r="P86" s="278">
        <f t="shared" si="6"/>
        <v>0</v>
      </c>
      <c r="Q86" s="953">
        <f t="shared" si="7"/>
        <v>0</v>
      </c>
      <c r="R86" s="807"/>
      <c r="S86" s="979"/>
      <c r="U86" s="395"/>
      <c r="AA86" s="278"/>
      <c r="AK86" s="278"/>
      <c r="AL86" s="278"/>
      <c r="AM86" s="278"/>
      <c r="AN86" s="278"/>
      <c r="AO86" s="278"/>
      <c r="AP86" s="278"/>
      <c r="AQ86" s="278"/>
      <c r="AR86" s="278"/>
      <c r="AS86" s="278"/>
      <c r="AT86" s="278"/>
      <c r="AU86" s="278"/>
      <c r="AV86" s="278"/>
      <c r="AW86" s="278"/>
      <c r="AX86" s="278"/>
    </row>
    <row r="87" spans="1:50" ht="33" hidden="1">
      <c r="A87" s="883">
        <v>69</v>
      </c>
      <c r="B87" s="883"/>
      <c r="C87" s="882" t="s">
        <v>194</v>
      </c>
      <c r="D87" s="882">
        <v>1000012018</v>
      </c>
      <c r="E87" s="882">
        <v>85311020</v>
      </c>
      <c r="F87" s="932"/>
      <c r="G87" s="883">
        <v>18</v>
      </c>
      <c r="H87" s="931"/>
      <c r="I87" s="882" t="s">
        <v>197</v>
      </c>
      <c r="J87" s="882" t="s">
        <v>145</v>
      </c>
      <c r="K87" s="882">
        <v>2</v>
      </c>
      <c r="L87" s="929"/>
      <c r="M87" s="981" t="str">
        <f t="shared" si="4"/>
        <v>Included</v>
      </c>
      <c r="N87" s="885">
        <f t="shared" si="5"/>
        <v>0</v>
      </c>
      <c r="O87" s="807"/>
      <c r="P87" s="278">
        <f t="shared" si="6"/>
        <v>0</v>
      </c>
      <c r="Q87" s="953">
        <f t="shared" si="7"/>
        <v>0</v>
      </c>
      <c r="R87" s="807"/>
      <c r="S87" s="979"/>
      <c r="U87" s="395"/>
      <c r="AA87" s="278"/>
      <c r="AK87" s="278"/>
      <c r="AL87" s="278"/>
      <c r="AM87" s="278"/>
      <c r="AN87" s="278"/>
      <c r="AO87" s="278"/>
      <c r="AP87" s="278"/>
      <c r="AQ87" s="278"/>
      <c r="AR87" s="278"/>
      <c r="AS87" s="278"/>
      <c r="AT87" s="278"/>
      <c r="AU87" s="278"/>
      <c r="AV87" s="278"/>
      <c r="AW87" s="278"/>
      <c r="AX87" s="278"/>
    </row>
    <row r="88" spans="1:50" ht="33" hidden="1">
      <c r="A88" s="883">
        <v>70</v>
      </c>
      <c r="B88" s="883"/>
      <c r="C88" s="882" t="s">
        <v>194</v>
      </c>
      <c r="D88" s="882">
        <v>1000012017</v>
      </c>
      <c r="E88" s="882">
        <v>85311020</v>
      </c>
      <c r="F88" s="932"/>
      <c r="G88" s="883">
        <v>18</v>
      </c>
      <c r="H88" s="931"/>
      <c r="I88" s="882" t="s">
        <v>198</v>
      </c>
      <c r="J88" s="882" t="s">
        <v>145</v>
      </c>
      <c r="K88" s="882">
        <v>2</v>
      </c>
      <c r="L88" s="929"/>
      <c r="M88" s="981" t="str">
        <f t="shared" si="4"/>
        <v>Included</v>
      </c>
      <c r="N88" s="885">
        <f t="shared" si="5"/>
        <v>0</v>
      </c>
      <c r="O88" s="807"/>
      <c r="P88" s="278">
        <f t="shared" si="6"/>
        <v>0</v>
      </c>
      <c r="Q88" s="953">
        <f t="shared" si="7"/>
        <v>0</v>
      </c>
      <c r="R88" s="807"/>
      <c r="S88" s="979"/>
      <c r="U88" s="395"/>
      <c r="AA88" s="278"/>
      <c r="AK88" s="278"/>
      <c r="AL88" s="278"/>
      <c r="AM88" s="278"/>
      <c r="AN88" s="278"/>
      <c r="AO88" s="278"/>
      <c r="AP88" s="278"/>
      <c r="AQ88" s="278"/>
      <c r="AR88" s="278"/>
      <c r="AS88" s="278"/>
      <c r="AT88" s="278"/>
      <c r="AU88" s="278"/>
      <c r="AV88" s="278"/>
      <c r="AW88" s="278"/>
      <c r="AX88" s="278"/>
    </row>
    <row r="89" spans="1:50" ht="33" hidden="1">
      <c r="A89" s="883">
        <v>71</v>
      </c>
      <c r="B89" s="883"/>
      <c r="C89" s="882" t="s">
        <v>194</v>
      </c>
      <c r="D89" s="882">
        <v>1000012022</v>
      </c>
      <c r="E89" s="882">
        <v>84241000</v>
      </c>
      <c r="F89" s="932"/>
      <c r="G89" s="883">
        <v>18</v>
      </c>
      <c r="H89" s="931"/>
      <c r="I89" s="882" t="s">
        <v>199</v>
      </c>
      <c r="J89" s="882" t="s">
        <v>114</v>
      </c>
      <c r="K89" s="882">
        <v>4</v>
      </c>
      <c r="L89" s="929"/>
      <c r="M89" s="981" t="str">
        <f t="shared" si="4"/>
        <v>Included</v>
      </c>
      <c r="N89" s="885">
        <f t="shared" si="5"/>
        <v>0</v>
      </c>
      <c r="O89" s="807"/>
      <c r="P89" s="278">
        <f t="shared" si="6"/>
        <v>0</v>
      </c>
      <c r="Q89" s="953">
        <f t="shared" si="7"/>
        <v>0</v>
      </c>
      <c r="R89" s="807"/>
      <c r="S89" s="979"/>
      <c r="U89" s="395"/>
      <c r="AA89" s="278"/>
      <c r="AK89" s="278"/>
      <c r="AL89" s="278"/>
      <c r="AM89" s="278"/>
      <c r="AN89" s="278"/>
      <c r="AO89" s="278"/>
      <c r="AP89" s="278"/>
      <c r="AQ89" s="278"/>
      <c r="AR89" s="278"/>
      <c r="AS89" s="278"/>
      <c r="AT89" s="278"/>
      <c r="AU89" s="278"/>
      <c r="AV89" s="278"/>
      <c r="AW89" s="278"/>
      <c r="AX89" s="278"/>
    </row>
    <row r="90" spans="1:50" ht="33" hidden="1">
      <c r="A90" s="883">
        <v>72</v>
      </c>
      <c r="B90" s="883"/>
      <c r="C90" s="882" t="s">
        <v>200</v>
      </c>
      <c r="D90" s="882">
        <v>1000014547</v>
      </c>
      <c r="E90" s="882">
        <v>85371000</v>
      </c>
      <c r="F90" s="932"/>
      <c r="G90" s="883">
        <v>18</v>
      </c>
      <c r="H90" s="931"/>
      <c r="I90" s="882" t="s">
        <v>201</v>
      </c>
      <c r="J90" s="882" t="s">
        <v>114</v>
      </c>
      <c r="K90" s="882">
        <v>5</v>
      </c>
      <c r="L90" s="929"/>
      <c r="M90" s="981" t="str">
        <f t="shared" si="4"/>
        <v>Included</v>
      </c>
      <c r="N90" s="885">
        <f t="shared" si="5"/>
        <v>0</v>
      </c>
      <c r="O90" s="807"/>
      <c r="P90" s="278">
        <f t="shared" si="6"/>
        <v>0</v>
      </c>
      <c r="Q90" s="953">
        <f t="shared" si="7"/>
        <v>0</v>
      </c>
      <c r="R90" s="807"/>
      <c r="S90" s="979"/>
      <c r="U90" s="395"/>
      <c r="AA90" s="278"/>
      <c r="AK90" s="278"/>
      <c r="AL90" s="278"/>
      <c r="AM90" s="278"/>
      <c r="AN90" s="278"/>
      <c r="AO90" s="278"/>
      <c r="AP90" s="278"/>
      <c r="AQ90" s="278"/>
      <c r="AR90" s="278"/>
      <c r="AS90" s="278"/>
      <c r="AT90" s="278"/>
      <c r="AU90" s="278"/>
      <c r="AV90" s="278"/>
      <c r="AW90" s="278"/>
      <c r="AX90" s="278"/>
    </row>
    <row r="91" spans="1:50" ht="33" hidden="1">
      <c r="A91" s="883">
        <v>73</v>
      </c>
      <c r="B91" s="883"/>
      <c r="C91" s="882" t="s">
        <v>200</v>
      </c>
      <c r="D91" s="882">
        <v>1000004952</v>
      </c>
      <c r="E91" s="882">
        <v>94059900</v>
      </c>
      <c r="F91" s="932"/>
      <c r="G91" s="883">
        <v>18</v>
      </c>
      <c r="H91" s="931"/>
      <c r="I91" s="882" t="s">
        <v>202</v>
      </c>
      <c r="J91" s="882" t="s">
        <v>114</v>
      </c>
      <c r="K91" s="882">
        <v>3</v>
      </c>
      <c r="L91" s="929"/>
      <c r="M91" s="981" t="str">
        <f t="shared" si="4"/>
        <v>Included</v>
      </c>
      <c r="N91" s="885">
        <f t="shared" si="5"/>
        <v>0</v>
      </c>
      <c r="O91" s="807"/>
      <c r="P91" s="278">
        <f t="shared" si="6"/>
        <v>0</v>
      </c>
      <c r="Q91" s="953">
        <f t="shared" si="7"/>
        <v>0</v>
      </c>
      <c r="R91" s="807"/>
      <c r="S91" s="979"/>
      <c r="U91" s="395"/>
      <c r="AA91" s="278"/>
      <c r="AK91" s="278"/>
      <c r="AL91" s="278"/>
      <c r="AM91" s="278"/>
      <c r="AN91" s="278"/>
      <c r="AO91" s="278"/>
      <c r="AP91" s="278"/>
      <c r="AQ91" s="278"/>
      <c r="AR91" s="278"/>
      <c r="AS91" s="278"/>
      <c r="AT91" s="278"/>
      <c r="AU91" s="278"/>
      <c r="AV91" s="278"/>
      <c r="AW91" s="278"/>
      <c r="AX91" s="278"/>
    </row>
    <row r="92" spans="1:50" ht="33" hidden="1">
      <c r="A92" s="883">
        <v>74</v>
      </c>
      <c r="B92" s="883"/>
      <c r="C92" s="882" t="s">
        <v>200</v>
      </c>
      <c r="D92" s="882">
        <v>1000001894</v>
      </c>
      <c r="E92" s="882">
        <v>94059900</v>
      </c>
      <c r="F92" s="932"/>
      <c r="G92" s="883">
        <v>18</v>
      </c>
      <c r="H92" s="931"/>
      <c r="I92" s="882" t="s">
        <v>203</v>
      </c>
      <c r="J92" s="882" t="s">
        <v>114</v>
      </c>
      <c r="K92" s="882">
        <v>3</v>
      </c>
      <c r="L92" s="929"/>
      <c r="M92" s="981" t="str">
        <f t="shared" si="4"/>
        <v>Included</v>
      </c>
      <c r="N92" s="885">
        <f t="shared" si="5"/>
        <v>0</v>
      </c>
      <c r="O92" s="807"/>
      <c r="P92" s="278">
        <f t="shared" si="6"/>
        <v>0</v>
      </c>
      <c r="Q92" s="953">
        <f t="shared" si="7"/>
        <v>0</v>
      </c>
      <c r="R92" s="807"/>
      <c r="S92" s="979"/>
      <c r="U92" s="395"/>
      <c r="AA92" s="278"/>
      <c r="AK92" s="278"/>
      <c r="AL92" s="278"/>
      <c r="AM92" s="278"/>
      <c r="AN92" s="278"/>
      <c r="AO92" s="278"/>
      <c r="AP92" s="278"/>
      <c r="AQ92" s="278"/>
      <c r="AR92" s="278"/>
      <c r="AS92" s="278"/>
      <c r="AT92" s="278"/>
      <c r="AU92" s="278"/>
      <c r="AV92" s="278"/>
      <c r="AW92" s="278"/>
      <c r="AX92" s="278"/>
    </row>
    <row r="93" spans="1:50" ht="33" hidden="1">
      <c r="A93" s="883">
        <v>75</v>
      </c>
      <c r="B93" s="883"/>
      <c r="C93" s="882" t="s">
        <v>200</v>
      </c>
      <c r="D93" s="882">
        <v>1000038387</v>
      </c>
      <c r="E93" s="882">
        <v>94051090</v>
      </c>
      <c r="F93" s="932"/>
      <c r="G93" s="883">
        <v>18</v>
      </c>
      <c r="H93" s="931"/>
      <c r="I93" s="882" t="s">
        <v>204</v>
      </c>
      <c r="J93" s="882" t="s">
        <v>114</v>
      </c>
      <c r="K93" s="882">
        <v>65</v>
      </c>
      <c r="L93" s="929"/>
      <c r="M93" s="981" t="str">
        <f t="shared" si="4"/>
        <v>Included</v>
      </c>
      <c r="N93" s="885">
        <f t="shared" si="5"/>
        <v>0</v>
      </c>
      <c r="O93" s="807"/>
      <c r="P93" s="278">
        <f t="shared" si="6"/>
        <v>0</v>
      </c>
      <c r="Q93" s="953">
        <f t="shared" si="7"/>
        <v>0</v>
      </c>
      <c r="R93" s="807"/>
      <c r="S93" s="979"/>
      <c r="U93" s="395"/>
      <c r="AA93" s="278"/>
      <c r="AK93" s="278"/>
      <c r="AL93" s="278"/>
      <c r="AM93" s="278"/>
      <c r="AN93" s="278"/>
      <c r="AO93" s="278"/>
      <c r="AP93" s="278"/>
      <c r="AQ93" s="278"/>
      <c r="AR93" s="278"/>
      <c r="AS93" s="278"/>
      <c r="AT93" s="278"/>
      <c r="AU93" s="278"/>
      <c r="AV93" s="278"/>
      <c r="AW93" s="278"/>
      <c r="AX93" s="278"/>
    </row>
    <row r="94" spans="1:50" ht="33" hidden="1">
      <c r="A94" s="883">
        <v>76</v>
      </c>
      <c r="B94" s="883"/>
      <c r="C94" s="882" t="s">
        <v>200</v>
      </c>
      <c r="D94" s="882">
        <v>1000038325</v>
      </c>
      <c r="E94" s="882">
        <v>94059900</v>
      </c>
      <c r="F94" s="932"/>
      <c r="G94" s="883">
        <v>18</v>
      </c>
      <c r="H94" s="931"/>
      <c r="I94" s="882" t="s">
        <v>205</v>
      </c>
      <c r="J94" s="882" t="s">
        <v>114</v>
      </c>
      <c r="K94" s="882">
        <v>45</v>
      </c>
      <c r="L94" s="929"/>
      <c r="M94" s="981" t="str">
        <f t="shared" si="4"/>
        <v>Included</v>
      </c>
      <c r="N94" s="885">
        <f t="shared" si="5"/>
        <v>0</v>
      </c>
      <c r="O94" s="807"/>
      <c r="P94" s="278">
        <f t="shared" si="6"/>
        <v>0</v>
      </c>
      <c r="Q94" s="953">
        <f t="shared" si="7"/>
        <v>0</v>
      </c>
      <c r="R94" s="807"/>
      <c r="S94" s="979"/>
      <c r="U94" s="395"/>
      <c r="AA94" s="278"/>
      <c r="AK94" s="278"/>
      <c r="AL94" s="278"/>
      <c r="AM94" s="278"/>
      <c r="AN94" s="278"/>
      <c r="AO94" s="278"/>
      <c r="AP94" s="278"/>
      <c r="AQ94" s="278"/>
      <c r="AR94" s="278"/>
      <c r="AS94" s="278"/>
      <c r="AT94" s="278"/>
      <c r="AU94" s="278"/>
      <c r="AV94" s="278"/>
      <c r="AW94" s="278"/>
      <c r="AX94" s="278"/>
    </row>
    <row r="95" spans="1:50" ht="33" hidden="1">
      <c r="A95" s="883">
        <v>77</v>
      </c>
      <c r="B95" s="883"/>
      <c r="C95" s="882" t="s">
        <v>200</v>
      </c>
      <c r="D95" s="882">
        <v>1000038385</v>
      </c>
      <c r="E95" s="882">
        <v>94059900</v>
      </c>
      <c r="F95" s="932"/>
      <c r="G95" s="883">
        <v>18</v>
      </c>
      <c r="H95" s="931"/>
      <c r="I95" s="882" t="s">
        <v>206</v>
      </c>
      <c r="J95" s="882" t="s">
        <v>114</v>
      </c>
      <c r="K95" s="882">
        <v>12</v>
      </c>
      <c r="L95" s="929"/>
      <c r="M95" s="981" t="str">
        <f t="shared" si="4"/>
        <v>Included</v>
      </c>
      <c r="N95" s="885">
        <f t="shared" si="5"/>
        <v>0</v>
      </c>
      <c r="O95" s="807"/>
      <c r="P95" s="278">
        <f t="shared" si="6"/>
        <v>0</v>
      </c>
      <c r="Q95" s="953">
        <f t="shared" si="7"/>
        <v>0</v>
      </c>
      <c r="R95" s="807"/>
      <c r="S95" s="979"/>
      <c r="U95" s="395"/>
      <c r="AA95" s="278"/>
      <c r="AK95" s="278"/>
      <c r="AL95" s="278"/>
      <c r="AM95" s="278"/>
      <c r="AN95" s="278"/>
      <c r="AO95" s="278"/>
      <c r="AP95" s="278"/>
      <c r="AQ95" s="278"/>
      <c r="AR95" s="278"/>
      <c r="AS95" s="278"/>
      <c r="AT95" s="278"/>
      <c r="AU95" s="278"/>
      <c r="AV95" s="278"/>
      <c r="AW95" s="278"/>
      <c r="AX95" s="278"/>
    </row>
    <row r="96" spans="1:50" ht="33" hidden="1">
      <c r="A96" s="883">
        <v>78</v>
      </c>
      <c r="B96" s="883"/>
      <c r="C96" s="882" t="s">
        <v>200</v>
      </c>
      <c r="D96" s="882">
        <v>1000013794</v>
      </c>
      <c r="E96" s="882">
        <v>94059900</v>
      </c>
      <c r="F96" s="932"/>
      <c r="G96" s="883">
        <v>18</v>
      </c>
      <c r="H96" s="931"/>
      <c r="I96" s="882" t="s">
        <v>207</v>
      </c>
      <c r="J96" s="882" t="s">
        <v>208</v>
      </c>
      <c r="K96" s="882">
        <v>2</v>
      </c>
      <c r="L96" s="929"/>
      <c r="M96" s="981" t="str">
        <f t="shared" si="4"/>
        <v>Included</v>
      </c>
      <c r="N96" s="885">
        <f t="shared" si="5"/>
        <v>0</v>
      </c>
      <c r="O96" s="807"/>
      <c r="P96" s="278">
        <f t="shared" si="6"/>
        <v>0</v>
      </c>
      <c r="Q96" s="953">
        <f t="shared" si="7"/>
        <v>0</v>
      </c>
      <c r="R96" s="807"/>
      <c r="S96" s="979"/>
      <c r="U96" s="395"/>
      <c r="AA96" s="278"/>
      <c r="AK96" s="278"/>
      <c r="AL96" s="278"/>
      <c r="AM96" s="278"/>
      <c r="AN96" s="278"/>
      <c r="AO96" s="278"/>
      <c r="AP96" s="278"/>
      <c r="AQ96" s="278"/>
      <c r="AR96" s="278"/>
      <c r="AS96" s="278"/>
      <c r="AT96" s="278"/>
      <c r="AU96" s="278"/>
      <c r="AV96" s="278"/>
      <c r="AW96" s="278"/>
      <c r="AX96" s="278"/>
    </row>
    <row r="97" spans="1:50" ht="33" hidden="1">
      <c r="A97" s="883">
        <v>79</v>
      </c>
      <c r="B97" s="883"/>
      <c r="C97" s="882" t="s">
        <v>200</v>
      </c>
      <c r="D97" s="882">
        <v>1000013795</v>
      </c>
      <c r="E97" s="882">
        <v>94059900</v>
      </c>
      <c r="F97" s="932"/>
      <c r="G97" s="883">
        <v>18</v>
      </c>
      <c r="H97" s="931"/>
      <c r="I97" s="882" t="s">
        <v>209</v>
      </c>
      <c r="J97" s="882" t="s">
        <v>208</v>
      </c>
      <c r="K97" s="882">
        <v>2</v>
      </c>
      <c r="L97" s="929"/>
      <c r="M97" s="981" t="str">
        <f t="shared" si="4"/>
        <v>Included</v>
      </c>
      <c r="N97" s="885">
        <f t="shared" si="5"/>
        <v>0</v>
      </c>
      <c r="O97" s="807"/>
      <c r="P97" s="278">
        <f t="shared" si="6"/>
        <v>0</v>
      </c>
      <c r="Q97" s="953">
        <f t="shared" si="7"/>
        <v>0</v>
      </c>
      <c r="R97" s="807"/>
      <c r="S97" s="979"/>
      <c r="U97" s="395"/>
      <c r="AA97" s="278"/>
      <c r="AK97" s="278"/>
      <c r="AL97" s="278"/>
      <c r="AM97" s="278"/>
      <c r="AN97" s="278"/>
      <c r="AO97" s="278"/>
      <c r="AP97" s="278"/>
      <c r="AQ97" s="278"/>
      <c r="AR97" s="278"/>
      <c r="AS97" s="278"/>
      <c r="AT97" s="278"/>
      <c r="AU97" s="278"/>
      <c r="AV97" s="278"/>
      <c r="AW97" s="278"/>
      <c r="AX97" s="278"/>
    </row>
    <row r="98" spans="1:50" hidden="1">
      <c r="A98" s="883">
        <v>80</v>
      </c>
      <c r="B98" s="883"/>
      <c r="C98" s="882" t="s">
        <v>210</v>
      </c>
      <c r="D98" s="882">
        <v>1000027625</v>
      </c>
      <c r="E98" s="882">
        <v>85352919</v>
      </c>
      <c r="F98" s="932"/>
      <c r="G98" s="883">
        <v>18</v>
      </c>
      <c r="H98" s="931"/>
      <c r="I98" s="882" t="s">
        <v>211</v>
      </c>
      <c r="J98" s="882" t="s">
        <v>151</v>
      </c>
      <c r="K98" s="882">
        <v>1</v>
      </c>
      <c r="L98" s="929"/>
      <c r="M98" s="981" t="str">
        <f t="shared" si="4"/>
        <v>Included</v>
      </c>
      <c r="N98" s="885">
        <f t="shared" si="5"/>
        <v>0</v>
      </c>
      <c r="O98" s="807"/>
      <c r="P98" s="278">
        <f t="shared" si="6"/>
        <v>0</v>
      </c>
      <c r="Q98" s="953">
        <f t="shared" si="7"/>
        <v>0</v>
      </c>
      <c r="R98" s="807"/>
      <c r="S98" s="979"/>
      <c r="U98" s="395"/>
      <c r="AA98" s="278"/>
      <c r="AK98" s="278"/>
      <c r="AL98" s="278"/>
      <c r="AM98" s="278"/>
      <c r="AN98" s="278"/>
      <c r="AO98" s="278"/>
      <c r="AP98" s="278"/>
      <c r="AQ98" s="278"/>
      <c r="AR98" s="278"/>
      <c r="AS98" s="278"/>
      <c r="AT98" s="278"/>
      <c r="AU98" s="278"/>
      <c r="AV98" s="278"/>
      <c r="AW98" s="278"/>
      <c r="AX98" s="278"/>
    </row>
    <row r="99" spans="1:50" hidden="1">
      <c r="A99" s="883">
        <v>81</v>
      </c>
      <c r="B99" s="883"/>
      <c r="C99" s="882" t="s">
        <v>210</v>
      </c>
      <c r="D99" s="882">
        <v>1000028091</v>
      </c>
      <c r="E99" s="882">
        <v>85353090</v>
      </c>
      <c r="F99" s="932"/>
      <c r="G99" s="883">
        <v>18</v>
      </c>
      <c r="H99" s="931"/>
      <c r="I99" s="882" t="s">
        <v>212</v>
      </c>
      <c r="J99" s="882" t="s">
        <v>151</v>
      </c>
      <c r="K99" s="882">
        <v>1</v>
      </c>
      <c r="L99" s="929"/>
      <c r="M99" s="981" t="str">
        <f t="shared" si="4"/>
        <v>Included</v>
      </c>
      <c r="N99" s="885">
        <f t="shared" si="5"/>
        <v>0</v>
      </c>
      <c r="O99" s="807"/>
      <c r="P99" s="278">
        <f t="shared" si="6"/>
        <v>0</v>
      </c>
      <c r="Q99" s="953">
        <f t="shared" si="7"/>
        <v>0</v>
      </c>
      <c r="R99" s="807"/>
      <c r="S99" s="979"/>
      <c r="U99" s="395"/>
      <c r="AA99" s="278"/>
      <c r="AK99" s="278"/>
      <c r="AL99" s="278"/>
      <c r="AM99" s="278"/>
      <c r="AN99" s="278"/>
      <c r="AO99" s="278"/>
      <c r="AP99" s="278"/>
      <c r="AQ99" s="278"/>
      <c r="AR99" s="278"/>
      <c r="AS99" s="278"/>
      <c r="AT99" s="278"/>
      <c r="AU99" s="278"/>
      <c r="AV99" s="278"/>
      <c r="AW99" s="278"/>
      <c r="AX99" s="278"/>
    </row>
    <row r="100" spans="1:50" hidden="1">
      <c r="A100" s="883">
        <v>82</v>
      </c>
      <c r="B100" s="883"/>
      <c r="C100" s="882" t="s">
        <v>210</v>
      </c>
      <c r="D100" s="882">
        <v>1000054976</v>
      </c>
      <c r="E100" s="882">
        <v>85352919</v>
      </c>
      <c r="F100" s="932"/>
      <c r="G100" s="883">
        <v>18</v>
      </c>
      <c r="H100" s="931"/>
      <c r="I100" s="882" t="s">
        <v>213</v>
      </c>
      <c r="J100" s="882" t="s">
        <v>151</v>
      </c>
      <c r="K100" s="882">
        <v>1</v>
      </c>
      <c r="L100" s="929"/>
      <c r="M100" s="981" t="str">
        <f t="shared" si="4"/>
        <v>Included</v>
      </c>
      <c r="N100" s="885">
        <f t="shared" si="5"/>
        <v>0</v>
      </c>
      <c r="O100" s="807"/>
      <c r="P100" s="278">
        <f t="shared" si="6"/>
        <v>0</v>
      </c>
      <c r="Q100" s="953">
        <f t="shared" si="7"/>
        <v>0</v>
      </c>
      <c r="R100" s="807"/>
      <c r="S100" s="979"/>
      <c r="U100" s="395"/>
      <c r="AA100" s="278"/>
      <c r="AK100" s="278"/>
      <c r="AL100" s="278"/>
      <c r="AM100" s="278"/>
      <c r="AN100" s="278"/>
      <c r="AO100" s="278"/>
      <c r="AP100" s="278"/>
      <c r="AQ100" s="278"/>
      <c r="AR100" s="278"/>
      <c r="AS100" s="278"/>
      <c r="AT100" s="278"/>
      <c r="AU100" s="278"/>
      <c r="AV100" s="278"/>
      <c r="AW100" s="278"/>
      <c r="AX100" s="278"/>
    </row>
    <row r="101" spans="1:50" hidden="1">
      <c r="A101" s="883">
        <v>83</v>
      </c>
      <c r="B101" s="883"/>
      <c r="C101" s="882" t="s">
        <v>210</v>
      </c>
      <c r="D101" s="882">
        <v>1000028372</v>
      </c>
      <c r="E101" s="882">
        <v>85354010</v>
      </c>
      <c r="F101" s="932"/>
      <c r="G101" s="883">
        <v>18</v>
      </c>
      <c r="H101" s="931"/>
      <c r="I101" s="882" t="s">
        <v>214</v>
      </c>
      <c r="J101" s="882" t="s">
        <v>208</v>
      </c>
      <c r="K101" s="882">
        <v>1</v>
      </c>
      <c r="L101" s="929"/>
      <c r="M101" s="981" t="str">
        <f t="shared" si="4"/>
        <v>Included</v>
      </c>
      <c r="N101" s="885">
        <f t="shared" si="5"/>
        <v>0</v>
      </c>
      <c r="O101" s="807"/>
      <c r="P101" s="278">
        <f t="shared" si="6"/>
        <v>0</v>
      </c>
      <c r="Q101" s="953">
        <f t="shared" si="7"/>
        <v>0</v>
      </c>
      <c r="R101" s="807"/>
      <c r="S101" s="979"/>
      <c r="U101" s="395"/>
      <c r="AA101" s="278"/>
      <c r="AK101" s="278"/>
      <c r="AL101" s="278"/>
      <c r="AM101" s="278"/>
      <c r="AN101" s="278"/>
      <c r="AO101" s="278"/>
      <c r="AP101" s="278"/>
      <c r="AQ101" s="278"/>
      <c r="AR101" s="278"/>
      <c r="AS101" s="278"/>
      <c r="AT101" s="278"/>
      <c r="AU101" s="278"/>
      <c r="AV101" s="278"/>
      <c r="AW101" s="278"/>
      <c r="AX101" s="278"/>
    </row>
    <row r="102" spans="1:50" hidden="1">
      <c r="A102" s="883">
        <v>84</v>
      </c>
      <c r="B102" s="883"/>
      <c r="C102" s="882" t="s">
        <v>210</v>
      </c>
      <c r="D102" s="882">
        <v>1000019918</v>
      </c>
      <c r="E102" s="882">
        <v>85359090</v>
      </c>
      <c r="F102" s="932"/>
      <c r="G102" s="883">
        <v>18</v>
      </c>
      <c r="H102" s="931"/>
      <c r="I102" s="882" t="s">
        <v>215</v>
      </c>
      <c r="J102" s="882" t="s">
        <v>208</v>
      </c>
      <c r="K102" s="882">
        <v>1</v>
      </c>
      <c r="L102" s="929"/>
      <c r="M102" s="981" t="str">
        <f t="shared" si="4"/>
        <v>Included</v>
      </c>
      <c r="N102" s="885">
        <f t="shared" si="5"/>
        <v>0</v>
      </c>
      <c r="O102" s="807"/>
      <c r="P102" s="278">
        <f t="shared" si="6"/>
        <v>0</v>
      </c>
      <c r="Q102" s="953">
        <f t="shared" si="7"/>
        <v>0</v>
      </c>
      <c r="R102" s="807"/>
      <c r="S102" s="979"/>
      <c r="U102" s="395"/>
      <c r="AA102" s="278"/>
      <c r="AK102" s="278"/>
      <c r="AL102" s="278"/>
      <c r="AM102" s="278"/>
      <c r="AN102" s="278"/>
      <c r="AO102" s="278"/>
      <c r="AP102" s="278"/>
      <c r="AQ102" s="278"/>
      <c r="AR102" s="278"/>
      <c r="AS102" s="278"/>
      <c r="AT102" s="278"/>
      <c r="AU102" s="278"/>
      <c r="AV102" s="278"/>
      <c r="AW102" s="278"/>
      <c r="AX102" s="278"/>
    </row>
    <row r="103" spans="1:50" hidden="1">
      <c r="A103" s="883">
        <v>85</v>
      </c>
      <c r="B103" s="883"/>
      <c r="C103" s="882" t="s">
        <v>210</v>
      </c>
      <c r="D103" s="882">
        <v>1000019919</v>
      </c>
      <c r="E103" s="882">
        <v>85353090</v>
      </c>
      <c r="F103" s="932"/>
      <c r="G103" s="883">
        <v>18</v>
      </c>
      <c r="H103" s="931"/>
      <c r="I103" s="882" t="s">
        <v>216</v>
      </c>
      <c r="J103" s="882" t="s">
        <v>208</v>
      </c>
      <c r="K103" s="882">
        <v>1</v>
      </c>
      <c r="L103" s="929"/>
      <c r="M103" s="981" t="str">
        <f t="shared" si="4"/>
        <v>Included</v>
      </c>
      <c r="N103" s="885">
        <f t="shared" si="5"/>
        <v>0</v>
      </c>
      <c r="O103" s="807"/>
      <c r="P103" s="278">
        <f t="shared" si="6"/>
        <v>0</v>
      </c>
      <c r="Q103" s="953">
        <f t="shared" si="7"/>
        <v>0</v>
      </c>
      <c r="R103" s="807"/>
      <c r="S103" s="979"/>
      <c r="U103" s="395"/>
      <c r="AA103" s="278"/>
      <c r="AK103" s="278"/>
      <c r="AL103" s="278"/>
      <c r="AM103" s="278"/>
      <c r="AN103" s="278"/>
      <c r="AO103" s="278"/>
      <c r="AP103" s="278"/>
      <c r="AQ103" s="278"/>
      <c r="AR103" s="278"/>
      <c r="AS103" s="278"/>
      <c r="AT103" s="278"/>
      <c r="AU103" s="278"/>
      <c r="AV103" s="278"/>
      <c r="AW103" s="278"/>
      <c r="AX103" s="278"/>
    </row>
    <row r="104" spans="1:50" hidden="1">
      <c r="A104" s="883">
        <v>86</v>
      </c>
      <c r="B104" s="883"/>
      <c r="C104" s="882" t="s">
        <v>210</v>
      </c>
      <c r="D104" s="882">
        <v>1000024186</v>
      </c>
      <c r="E104" s="882">
        <v>85354010</v>
      </c>
      <c r="F104" s="932"/>
      <c r="G104" s="883">
        <v>18</v>
      </c>
      <c r="H104" s="931"/>
      <c r="I104" s="882" t="s">
        <v>217</v>
      </c>
      <c r="J104" s="882" t="s">
        <v>208</v>
      </c>
      <c r="K104" s="882">
        <v>1</v>
      </c>
      <c r="L104" s="929"/>
      <c r="M104" s="981" t="str">
        <f t="shared" si="4"/>
        <v>Included</v>
      </c>
      <c r="N104" s="885">
        <f t="shared" si="5"/>
        <v>0</v>
      </c>
      <c r="O104" s="807"/>
      <c r="P104" s="278">
        <f t="shared" si="6"/>
        <v>0</v>
      </c>
      <c r="Q104" s="953">
        <f t="shared" si="7"/>
        <v>0</v>
      </c>
      <c r="R104" s="807"/>
      <c r="S104" s="979"/>
      <c r="U104" s="395"/>
      <c r="AA104" s="278"/>
      <c r="AK104" s="278"/>
      <c r="AL104" s="278"/>
      <c r="AM104" s="278"/>
      <c r="AN104" s="278"/>
      <c r="AO104" s="278"/>
      <c r="AP104" s="278"/>
      <c r="AQ104" s="278"/>
      <c r="AR104" s="278"/>
      <c r="AS104" s="278"/>
      <c r="AT104" s="278"/>
      <c r="AU104" s="278"/>
      <c r="AV104" s="278"/>
      <c r="AW104" s="278"/>
      <c r="AX104" s="278"/>
    </row>
    <row r="105" spans="1:50" hidden="1">
      <c r="A105" s="883">
        <v>87</v>
      </c>
      <c r="B105" s="883"/>
      <c r="C105" s="882" t="s">
        <v>210</v>
      </c>
      <c r="D105" s="882">
        <v>1000025940</v>
      </c>
      <c r="E105" s="882">
        <v>85462040</v>
      </c>
      <c r="F105" s="932"/>
      <c r="G105" s="883">
        <v>18</v>
      </c>
      <c r="H105" s="931"/>
      <c r="I105" s="882" t="s">
        <v>218</v>
      </c>
      <c r="J105" s="882" t="s">
        <v>145</v>
      </c>
      <c r="K105" s="882">
        <v>1</v>
      </c>
      <c r="L105" s="929"/>
      <c r="M105" s="981" t="str">
        <f t="shared" si="4"/>
        <v>Included</v>
      </c>
      <c r="N105" s="885">
        <f t="shared" si="5"/>
        <v>0</v>
      </c>
      <c r="O105" s="807"/>
      <c r="P105" s="278">
        <f t="shared" si="6"/>
        <v>0</v>
      </c>
      <c r="Q105" s="953">
        <f t="shared" si="7"/>
        <v>0</v>
      </c>
      <c r="R105" s="807"/>
      <c r="S105" s="979"/>
      <c r="U105" s="395"/>
      <c r="AA105" s="278"/>
      <c r="AK105" s="278"/>
      <c r="AL105" s="278"/>
      <c r="AM105" s="278"/>
      <c r="AN105" s="278"/>
      <c r="AO105" s="278"/>
      <c r="AP105" s="278"/>
      <c r="AQ105" s="278"/>
      <c r="AR105" s="278"/>
      <c r="AS105" s="278"/>
      <c r="AT105" s="278"/>
      <c r="AU105" s="278"/>
      <c r="AV105" s="278"/>
      <c r="AW105" s="278"/>
      <c r="AX105" s="278"/>
    </row>
    <row r="106" spans="1:50" hidden="1">
      <c r="A106" s="883">
        <v>88</v>
      </c>
      <c r="B106" s="883"/>
      <c r="C106" s="882" t="s">
        <v>210</v>
      </c>
      <c r="D106" s="882">
        <v>1000025941</v>
      </c>
      <c r="E106" s="882">
        <v>85389000</v>
      </c>
      <c r="F106" s="932"/>
      <c r="G106" s="883">
        <v>18</v>
      </c>
      <c r="H106" s="931"/>
      <c r="I106" s="882" t="s">
        <v>219</v>
      </c>
      <c r="J106" s="882" t="s">
        <v>145</v>
      </c>
      <c r="K106" s="882">
        <v>1</v>
      </c>
      <c r="L106" s="929"/>
      <c r="M106" s="981" t="str">
        <f t="shared" si="4"/>
        <v>Included</v>
      </c>
      <c r="N106" s="885">
        <f t="shared" si="5"/>
        <v>0</v>
      </c>
      <c r="O106" s="807"/>
      <c r="P106" s="278">
        <f t="shared" si="6"/>
        <v>0</v>
      </c>
      <c r="Q106" s="953">
        <f t="shared" si="7"/>
        <v>0</v>
      </c>
      <c r="R106" s="807"/>
      <c r="S106" s="979"/>
      <c r="U106" s="395"/>
      <c r="AA106" s="278"/>
      <c r="AK106" s="278"/>
      <c r="AL106" s="278"/>
      <c r="AM106" s="278"/>
      <c r="AN106" s="278"/>
      <c r="AO106" s="278"/>
      <c r="AP106" s="278"/>
      <c r="AQ106" s="278"/>
      <c r="AR106" s="278"/>
      <c r="AS106" s="278"/>
      <c r="AT106" s="278"/>
      <c r="AU106" s="278"/>
      <c r="AV106" s="278"/>
      <c r="AW106" s="278"/>
      <c r="AX106" s="278"/>
    </row>
    <row r="107" spans="1:50" hidden="1">
      <c r="A107" s="883">
        <v>89</v>
      </c>
      <c r="B107" s="883"/>
      <c r="C107" s="882" t="s">
        <v>210</v>
      </c>
      <c r="D107" s="882">
        <v>1000025935</v>
      </c>
      <c r="E107" s="882">
        <v>85389000</v>
      </c>
      <c r="F107" s="932"/>
      <c r="G107" s="883">
        <v>18</v>
      </c>
      <c r="H107" s="931"/>
      <c r="I107" s="882" t="s">
        <v>220</v>
      </c>
      <c r="J107" s="882" t="s">
        <v>145</v>
      </c>
      <c r="K107" s="882">
        <v>1</v>
      </c>
      <c r="L107" s="929"/>
      <c r="M107" s="981" t="str">
        <f t="shared" si="4"/>
        <v>Included</v>
      </c>
      <c r="N107" s="885">
        <f t="shared" si="5"/>
        <v>0</v>
      </c>
      <c r="O107" s="807"/>
      <c r="P107" s="278">
        <f t="shared" si="6"/>
        <v>0</v>
      </c>
      <c r="Q107" s="953">
        <f t="shared" si="7"/>
        <v>0</v>
      </c>
      <c r="R107" s="807"/>
      <c r="S107" s="979"/>
      <c r="U107" s="395"/>
      <c r="AA107" s="278"/>
      <c r="AK107" s="278"/>
      <c r="AL107" s="278"/>
      <c r="AM107" s="278"/>
      <c r="AN107" s="278"/>
      <c r="AO107" s="278"/>
      <c r="AP107" s="278"/>
      <c r="AQ107" s="278"/>
      <c r="AR107" s="278"/>
      <c r="AS107" s="278"/>
      <c r="AT107" s="278"/>
      <c r="AU107" s="278"/>
      <c r="AV107" s="278"/>
      <c r="AW107" s="278"/>
      <c r="AX107" s="278"/>
    </row>
    <row r="108" spans="1:50" hidden="1">
      <c r="A108" s="883">
        <v>90</v>
      </c>
      <c r="B108" s="883"/>
      <c r="C108" s="882" t="s">
        <v>210</v>
      </c>
      <c r="D108" s="882">
        <v>1000025936</v>
      </c>
      <c r="E108" s="882">
        <v>85353090</v>
      </c>
      <c r="F108" s="932"/>
      <c r="G108" s="883">
        <v>18</v>
      </c>
      <c r="H108" s="931"/>
      <c r="I108" s="882" t="s">
        <v>221</v>
      </c>
      <c r="J108" s="882" t="s">
        <v>145</v>
      </c>
      <c r="K108" s="882">
        <v>1</v>
      </c>
      <c r="L108" s="929"/>
      <c r="M108" s="981" t="str">
        <f t="shared" si="4"/>
        <v>Included</v>
      </c>
      <c r="N108" s="885">
        <f t="shared" si="5"/>
        <v>0</v>
      </c>
      <c r="O108" s="807"/>
      <c r="P108" s="278">
        <f t="shared" si="6"/>
        <v>0</v>
      </c>
      <c r="Q108" s="953">
        <f t="shared" si="7"/>
        <v>0</v>
      </c>
      <c r="R108" s="807"/>
      <c r="S108" s="979"/>
      <c r="U108" s="395"/>
      <c r="AA108" s="278"/>
      <c r="AK108" s="278"/>
      <c r="AL108" s="278"/>
      <c r="AM108" s="278"/>
      <c r="AN108" s="278"/>
      <c r="AO108" s="278"/>
      <c r="AP108" s="278"/>
      <c r="AQ108" s="278"/>
      <c r="AR108" s="278"/>
      <c r="AS108" s="278"/>
      <c r="AT108" s="278"/>
      <c r="AU108" s="278"/>
      <c r="AV108" s="278"/>
      <c r="AW108" s="278"/>
      <c r="AX108" s="278"/>
    </row>
    <row r="109" spans="1:50" hidden="1">
      <c r="A109" s="883">
        <v>91</v>
      </c>
      <c r="B109" s="883"/>
      <c r="C109" s="882" t="s">
        <v>210</v>
      </c>
      <c r="D109" s="882">
        <v>1000025933</v>
      </c>
      <c r="E109" s="882">
        <v>85389000</v>
      </c>
      <c r="F109" s="932"/>
      <c r="G109" s="883">
        <v>18</v>
      </c>
      <c r="H109" s="931"/>
      <c r="I109" s="882" t="s">
        <v>222</v>
      </c>
      <c r="J109" s="882" t="s">
        <v>145</v>
      </c>
      <c r="K109" s="882">
        <v>1</v>
      </c>
      <c r="L109" s="929"/>
      <c r="M109" s="981" t="str">
        <f t="shared" si="4"/>
        <v>Included</v>
      </c>
      <c r="N109" s="885">
        <f t="shared" si="5"/>
        <v>0</v>
      </c>
      <c r="O109" s="807"/>
      <c r="P109" s="278">
        <f t="shared" si="6"/>
        <v>0</v>
      </c>
      <c r="Q109" s="953">
        <f t="shared" si="7"/>
        <v>0</v>
      </c>
      <c r="R109" s="807"/>
      <c r="S109" s="979"/>
      <c r="U109" s="395"/>
      <c r="AA109" s="278"/>
      <c r="AK109" s="278"/>
      <c r="AL109" s="278"/>
      <c r="AM109" s="278"/>
      <c r="AN109" s="278"/>
      <c r="AO109" s="278"/>
      <c r="AP109" s="278"/>
      <c r="AQ109" s="278"/>
      <c r="AR109" s="278"/>
      <c r="AS109" s="278"/>
      <c r="AT109" s="278"/>
      <c r="AU109" s="278"/>
      <c r="AV109" s="278"/>
      <c r="AW109" s="278"/>
      <c r="AX109" s="278"/>
    </row>
    <row r="110" spans="1:50" hidden="1">
      <c r="A110" s="883">
        <v>92</v>
      </c>
      <c r="B110" s="883"/>
      <c r="C110" s="882" t="s">
        <v>210</v>
      </c>
      <c r="D110" s="882">
        <v>1000025934</v>
      </c>
      <c r="E110" s="882">
        <v>85359090</v>
      </c>
      <c r="F110" s="932"/>
      <c r="G110" s="883">
        <v>18</v>
      </c>
      <c r="H110" s="931"/>
      <c r="I110" s="882" t="s">
        <v>223</v>
      </c>
      <c r="J110" s="882" t="s">
        <v>145</v>
      </c>
      <c r="K110" s="882">
        <v>1</v>
      </c>
      <c r="L110" s="929"/>
      <c r="M110" s="981" t="str">
        <f t="shared" si="4"/>
        <v>Included</v>
      </c>
      <c r="N110" s="885">
        <f t="shared" si="5"/>
        <v>0</v>
      </c>
      <c r="O110" s="807"/>
      <c r="P110" s="278">
        <f t="shared" si="6"/>
        <v>0</v>
      </c>
      <c r="Q110" s="953">
        <f t="shared" si="7"/>
        <v>0</v>
      </c>
      <c r="R110" s="807"/>
      <c r="S110" s="979"/>
      <c r="U110" s="395"/>
      <c r="AA110" s="278"/>
      <c r="AK110" s="278"/>
      <c r="AL110" s="278"/>
      <c r="AM110" s="278"/>
      <c r="AN110" s="278"/>
      <c r="AO110" s="278"/>
      <c r="AP110" s="278"/>
      <c r="AQ110" s="278"/>
      <c r="AR110" s="278"/>
      <c r="AS110" s="278"/>
      <c r="AT110" s="278"/>
      <c r="AU110" s="278"/>
      <c r="AV110" s="278"/>
      <c r="AW110" s="278"/>
      <c r="AX110" s="278"/>
    </row>
    <row r="111" spans="1:50" hidden="1">
      <c r="A111" s="883">
        <v>93</v>
      </c>
      <c r="B111" s="883"/>
      <c r="C111" s="882" t="s">
        <v>210</v>
      </c>
      <c r="D111" s="882">
        <v>1000025932</v>
      </c>
      <c r="E111" s="882">
        <v>85462040</v>
      </c>
      <c r="F111" s="932"/>
      <c r="G111" s="883">
        <v>18</v>
      </c>
      <c r="H111" s="931"/>
      <c r="I111" s="882" t="s">
        <v>224</v>
      </c>
      <c r="J111" s="882" t="s">
        <v>145</v>
      </c>
      <c r="K111" s="882">
        <v>1</v>
      </c>
      <c r="L111" s="929"/>
      <c r="M111" s="981" t="str">
        <f t="shared" si="4"/>
        <v>Included</v>
      </c>
      <c r="N111" s="885">
        <f t="shared" si="5"/>
        <v>0</v>
      </c>
      <c r="O111" s="807"/>
      <c r="P111" s="278">
        <f t="shared" si="6"/>
        <v>0</v>
      </c>
      <c r="Q111" s="953">
        <f t="shared" si="7"/>
        <v>0</v>
      </c>
      <c r="R111" s="807"/>
      <c r="S111" s="979"/>
      <c r="U111" s="395"/>
      <c r="AA111" s="278"/>
      <c r="AK111" s="278"/>
      <c r="AL111" s="278"/>
      <c r="AM111" s="278"/>
      <c r="AN111" s="278"/>
      <c r="AO111" s="278"/>
      <c r="AP111" s="278"/>
      <c r="AQ111" s="278"/>
      <c r="AR111" s="278"/>
      <c r="AS111" s="278"/>
      <c r="AT111" s="278"/>
      <c r="AU111" s="278"/>
      <c r="AV111" s="278"/>
      <c r="AW111" s="278"/>
      <c r="AX111" s="278"/>
    </row>
    <row r="112" spans="1:50" hidden="1">
      <c r="A112" s="883">
        <v>94</v>
      </c>
      <c r="B112" s="883"/>
      <c r="C112" s="882" t="s">
        <v>210</v>
      </c>
      <c r="D112" s="882">
        <v>1000019912</v>
      </c>
      <c r="E112" s="882">
        <v>85371000</v>
      </c>
      <c r="F112" s="932"/>
      <c r="G112" s="883">
        <v>18</v>
      </c>
      <c r="H112" s="931"/>
      <c r="I112" s="882" t="s">
        <v>225</v>
      </c>
      <c r="J112" s="882" t="s">
        <v>208</v>
      </c>
      <c r="K112" s="882">
        <v>1</v>
      </c>
      <c r="L112" s="929"/>
      <c r="M112" s="981" t="str">
        <f t="shared" si="4"/>
        <v>Included</v>
      </c>
      <c r="N112" s="885">
        <f t="shared" si="5"/>
        <v>0</v>
      </c>
      <c r="O112" s="807"/>
      <c r="P112" s="278">
        <f t="shared" si="6"/>
        <v>0</v>
      </c>
      <c r="Q112" s="953">
        <f t="shared" si="7"/>
        <v>0</v>
      </c>
      <c r="R112" s="807"/>
      <c r="S112" s="979"/>
      <c r="U112" s="395"/>
      <c r="AA112" s="278"/>
      <c r="AK112" s="278"/>
      <c r="AL112" s="278"/>
      <c r="AM112" s="278"/>
      <c r="AN112" s="278"/>
      <c r="AO112" s="278"/>
      <c r="AP112" s="278"/>
      <c r="AQ112" s="278"/>
      <c r="AR112" s="278"/>
      <c r="AS112" s="278"/>
      <c r="AT112" s="278"/>
      <c r="AU112" s="278"/>
      <c r="AV112" s="278"/>
      <c r="AW112" s="278"/>
      <c r="AX112" s="278"/>
    </row>
    <row r="113" spans="1:50" hidden="1">
      <c r="A113" s="883">
        <v>95</v>
      </c>
      <c r="B113" s="883"/>
      <c r="C113" s="882" t="s">
        <v>210</v>
      </c>
      <c r="D113" s="882">
        <v>1000032289</v>
      </c>
      <c r="E113" s="882">
        <v>84819090</v>
      </c>
      <c r="F113" s="932"/>
      <c r="G113" s="883">
        <v>18</v>
      </c>
      <c r="H113" s="931"/>
      <c r="I113" s="882" t="s">
        <v>226</v>
      </c>
      <c r="J113" s="882" t="s">
        <v>145</v>
      </c>
      <c r="K113" s="882">
        <v>1</v>
      </c>
      <c r="L113" s="929"/>
      <c r="M113" s="981" t="str">
        <f t="shared" si="4"/>
        <v>Included</v>
      </c>
      <c r="N113" s="885">
        <f t="shared" si="5"/>
        <v>0</v>
      </c>
      <c r="O113" s="807"/>
      <c r="P113" s="278">
        <f t="shared" si="6"/>
        <v>0</v>
      </c>
      <c r="Q113" s="953">
        <f t="shared" si="7"/>
        <v>0</v>
      </c>
      <c r="R113" s="807"/>
      <c r="S113" s="979"/>
      <c r="U113" s="395"/>
      <c r="AA113" s="278"/>
      <c r="AK113" s="278"/>
      <c r="AL113" s="278"/>
      <c r="AM113" s="278"/>
      <c r="AN113" s="278"/>
      <c r="AO113" s="278"/>
      <c r="AP113" s="278"/>
      <c r="AQ113" s="278"/>
      <c r="AR113" s="278"/>
      <c r="AS113" s="278"/>
      <c r="AT113" s="278"/>
      <c r="AU113" s="278"/>
      <c r="AV113" s="278"/>
      <c r="AW113" s="278"/>
      <c r="AX113" s="278"/>
    </row>
    <row r="114" spans="1:50" hidden="1">
      <c r="A114" s="883">
        <v>96</v>
      </c>
      <c r="B114" s="883"/>
      <c r="C114" s="882" t="s">
        <v>210</v>
      </c>
      <c r="D114" s="882">
        <v>1000053851</v>
      </c>
      <c r="E114" s="882">
        <v>76169990</v>
      </c>
      <c r="F114" s="932"/>
      <c r="G114" s="883">
        <v>18</v>
      </c>
      <c r="H114" s="931"/>
      <c r="I114" s="882" t="s">
        <v>227</v>
      </c>
      <c r="J114" s="882" t="s">
        <v>151</v>
      </c>
      <c r="K114" s="882">
        <v>1</v>
      </c>
      <c r="L114" s="929"/>
      <c r="M114" s="981" t="str">
        <f t="shared" si="4"/>
        <v>Included</v>
      </c>
      <c r="N114" s="885">
        <f t="shared" si="5"/>
        <v>0</v>
      </c>
      <c r="O114" s="807"/>
      <c r="P114" s="278">
        <f t="shared" si="6"/>
        <v>0</v>
      </c>
      <c r="Q114" s="953">
        <f t="shared" si="7"/>
        <v>0</v>
      </c>
      <c r="R114" s="807"/>
      <c r="S114" s="979"/>
      <c r="U114" s="395"/>
      <c r="AA114" s="278"/>
      <c r="AK114" s="278"/>
      <c r="AL114" s="278"/>
      <c r="AM114" s="278"/>
      <c r="AN114" s="278"/>
      <c r="AO114" s="278"/>
      <c r="AP114" s="278"/>
      <c r="AQ114" s="278"/>
      <c r="AR114" s="278"/>
      <c r="AS114" s="278"/>
      <c r="AT114" s="278"/>
      <c r="AU114" s="278"/>
      <c r="AV114" s="278"/>
      <c r="AW114" s="278"/>
      <c r="AX114" s="278"/>
    </row>
    <row r="115" spans="1:50" hidden="1">
      <c r="A115" s="883">
        <v>97</v>
      </c>
      <c r="B115" s="883"/>
      <c r="C115" s="882" t="s">
        <v>210</v>
      </c>
      <c r="D115" s="882">
        <v>1000025930</v>
      </c>
      <c r="E115" s="882">
        <v>85354010</v>
      </c>
      <c r="F115" s="932"/>
      <c r="G115" s="883">
        <v>18</v>
      </c>
      <c r="H115" s="931"/>
      <c r="I115" s="882" t="s">
        <v>228</v>
      </c>
      <c r="J115" s="882" t="s">
        <v>145</v>
      </c>
      <c r="K115" s="882">
        <v>1</v>
      </c>
      <c r="L115" s="929"/>
      <c r="M115" s="981" t="str">
        <f t="shared" si="4"/>
        <v>Included</v>
      </c>
      <c r="N115" s="885">
        <f t="shared" si="5"/>
        <v>0</v>
      </c>
      <c r="O115" s="807"/>
      <c r="P115" s="278">
        <f t="shared" si="6"/>
        <v>0</v>
      </c>
      <c r="Q115" s="953">
        <f t="shared" si="7"/>
        <v>0</v>
      </c>
      <c r="R115" s="807"/>
      <c r="S115" s="979"/>
      <c r="U115" s="395"/>
      <c r="AA115" s="278"/>
      <c r="AK115" s="278"/>
      <c r="AL115" s="278"/>
      <c r="AM115" s="278"/>
      <c r="AN115" s="278"/>
      <c r="AO115" s="278"/>
      <c r="AP115" s="278"/>
      <c r="AQ115" s="278"/>
      <c r="AR115" s="278"/>
      <c r="AS115" s="278"/>
      <c r="AT115" s="278"/>
      <c r="AU115" s="278"/>
      <c r="AV115" s="278"/>
      <c r="AW115" s="278"/>
      <c r="AX115" s="278"/>
    </row>
    <row r="116" spans="1:50" hidden="1">
      <c r="A116" s="883">
        <v>98</v>
      </c>
      <c r="B116" s="883"/>
      <c r="C116" s="882" t="s">
        <v>210</v>
      </c>
      <c r="D116" s="882">
        <v>1000005791</v>
      </c>
      <c r="E116" s="882">
        <v>85462040</v>
      </c>
      <c r="F116" s="932"/>
      <c r="G116" s="883">
        <v>18</v>
      </c>
      <c r="H116" s="931"/>
      <c r="I116" s="882" t="s">
        <v>120</v>
      </c>
      <c r="J116" s="882" t="s">
        <v>114</v>
      </c>
      <c r="K116" s="882">
        <v>2</v>
      </c>
      <c r="L116" s="929"/>
      <c r="M116" s="981" t="str">
        <f t="shared" si="4"/>
        <v>Included</v>
      </c>
      <c r="N116" s="885">
        <f t="shared" si="5"/>
        <v>0</v>
      </c>
      <c r="O116" s="807"/>
      <c r="P116" s="278">
        <f t="shared" si="6"/>
        <v>0</v>
      </c>
      <c r="Q116" s="953">
        <f t="shared" si="7"/>
        <v>0</v>
      </c>
      <c r="R116" s="807"/>
      <c r="S116" s="979"/>
      <c r="U116" s="395"/>
      <c r="AA116" s="278"/>
      <c r="AK116" s="278"/>
      <c r="AL116" s="278"/>
      <c r="AM116" s="278"/>
      <c r="AN116" s="278"/>
      <c r="AO116" s="278"/>
      <c r="AP116" s="278"/>
      <c r="AQ116" s="278"/>
      <c r="AR116" s="278"/>
      <c r="AS116" s="278"/>
      <c r="AT116" s="278"/>
      <c r="AU116" s="278"/>
      <c r="AV116" s="278"/>
      <c r="AW116" s="278"/>
      <c r="AX116" s="278"/>
    </row>
    <row r="117" spans="1:50" ht="33" hidden="1">
      <c r="A117" s="883">
        <v>99</v>
      </c>
      <c r="B117" s="883"/>
      <c r="C117" s="882" t="s">
        <v>229</v>
      </c>
      <c r="D117" s="882">
        <v>1000017518</v>
      </c>
      <c r="E117" s="882">
        <v>85364900</v>
      </c>
      <c r="F117" s="932"/>
      <c r="G117" s="883">
        <v>18</v>
      </c>
      <c r="H117" s="931"/>
      <c r="I117" s="882" t="s">
        <v>230</v>
      </c>
      <c r="J117" s="882" t="s">
        <v>114</v>
      </c>
      <c r="K117" s="882">
        <v>4</v>
      </c>
      <c r="L117" s="929"/>
      <c r="M117" s="981" t="str">
        <f t="shared" si="4"/>
        <v>Included</v>
      </c>
      <c r="N117" s="885">
        <f t="shared" si="5"/>
        <v>0</v>
      </c>
      <c r="O117" s="807"/>
      <c r="P117" s="278">
        <f t="shared" si="6"/>
        <v>0</v>
      </c>
      <c r="Q117" s="953">
        <f t="shared" si="7"/>
        <v>0</v>
      </c>
      <c r="R117" s="807"/>
      <c r="S117" s="979"/>
      <c r="U117" s="395"/>
      <c r="AA117" s="278"/>
      <c r="AK117" s="278"/>
      <c r="AL117" s="278"/>
      <c r="AM117" s="278"/>
      <c r="AN117" s="278"/>
      <c r="AO117" s="278"/>
      <c r="AP117" s="278"/>
      <c r="AQ117" s="278"/>
      <c r="AR117" s="278"/>
      <c r="AS117" s="278"/>
      <c r="AT117" s="278"/>
      <c r="AU117" s="278"/>
      <c r="AV117" s="278"/>
      <c r="AW117" s="278"/>
      <c r="AX117" s="278"/>
    </row>
    <row r="118" spans="1:50" ht="33" hidden="1">
      <c r="A118" s="883">
        <v>100</v>
      </c>
      <c r="B118" s="883"/>
      <c r="C118" s="882" t="s">
        <v>229</v>
      </c>
      <c r="D118" s="882">
        <v>1000022512</v>
      </c>
      <c r="E118" s="882">
        <v>90311000</v>
      </c>
      <c r="F118" s="932"/>
      <c r="G118" s="883">
        <v>18</v>
      </c>
      <c r="H118" s="931"/>
      <c r="I118" s="882" t="s">
        <v>231</v>
      </c>
      <c r="J118" s="882" t="s">
        <v>114</v>
      </c>
      <c r="K118" s="882">
        <v>4</v>
      </c>
      <c r="L118" s="929"/>
      <c r="M118" s="981" t="str">
        <f t="shared" si="4"/>
        <v>Included</v>
      </c>
      <c r="N118" s="885">
        <f t="shared" si="5"/>
        <v>0</v>
      </c>
      <c r="O118" s="807"/>
      <c r="P118" s="278">
        <f t="shared" si="6"/>
        <v>0</v>
      </c>
      <c r="Q118" s="953">
        <f t="shared" si="7"/>
        <v>0</v>
      </c>
      <c r="R118" s="807"/>
      <c r="S118" s="979"/>
      <c r="U118" s="395"/>
      <c r="AA118" s="278"/>
      <c r="AK118" s="278"/>
      <c r="AL118" s="278"/>
      <c r="AM118" s="278"/>
      <c r="AN118" s="278"/>
      <c r="AO118" s="278"/>
      <c r="AP118" s="278"/>
      <c r="AQ118" s="278"/>
      <c r="AR118" s="278"/>
      <c r="AS118" s="278"/>
      <c r="AT118" s="278"/>
      <c r="AU118" s="278"/>
      <c r="AV118" s="278"/>
      <c r="AW118" s="278"/>
      <c r="AX118" s="278"/>
    </row>
    <row r="119" spans="1:50" ht="33" hidden="1">
      <c r="A119" s="883">
        <v>101</v>
      </c>
      <c r="B119" s="883"/>
      <c r="C119" s="882" t="s">
        <v>229</v>
      </c>
      <c r="D119" s="882">
        <v>1000071061</v>
      </c>
      <c r="E119" s="882">
        <v>85176290</v>
      </c>
      <c r="F119" s="932"/>
      <c r="G119" s="883">
        <v>18</v>
      </c>
      <c r="H119" s="931"/>
      <c r="I119" s="882" t="s">
        <v>232</v>
      </c>
      <c r="J119" s="882" t="s">
        <v>114</v>
      </c>
      <c r="K119" s="882">
        <v>4</v>
      </c>
      <c r="L119" s="929"/>
      <c r="M119" s="981" t="str">
        <f t="shared" si="4"/>
        <v>Included</v>
      </c>
      <c r="N119" s="885">
        <f t="shared" si="5"/>
        <v>0</v>
      </c>
      <c r="O119" s="807"/>
      <c r="P119" s="278">
        <f t="shared" si="6"/>
        <v>0</v>
      </c>
      <c r="Q119" s="953">
        <f t="shared" si="7"/>
        <v>0</v>
      </c>
      <c r="R119" s="807"/>
      <c r="S119" s="979"/>
      <c r="U119" s="395"/>
      <c r="AA119" s="278"/>
      <c r="AK119" s="278"/>
      <c r="AL119" s="278"/>
      <c r="AM119" s="278"/>
      <c r="AN119" s="278"/>
      <c r="AO119" s="278"/>
      <c r="AP119" s="278"/>
      <c r="AQ119" s="278"/>
      <c r="AR119" s="278"/>
      <c r="AS119" s="278"/>
      <c r="AT119" s="278"/>
      <c r="AU119" s="278"/>
      <c r="AV119" s="278"/>
      <c r="AW119" s="278"/>
      <c r="AX119" s="278"/>
    </row>
    <row r="120" spans="1:50" ht="33" hidden="1">
      <c r="A120" s="883">
        <v>102</v>
      </c>
      <c r="B120" s="883"/>
      <c r="C120" s="882" t="s">
        <v>229</v>
      </c>
      <c r="D120" s="882">
        <v>1000071062</v>
      </c>
      <c r="E120" s="882">
        <v>85176290</v>
      </c>
      <c r="F120" s="932"/>
      <c r="G120" s="883">
        <v>18</v>
      </c>
      <c r="H120" s="931"/>
      <c r="I120" s="882" t="s">
        <v>233</v>
      </c>
      <c r="J120" s="882" t="s">
        <v>114</v>
      </c>
      <c r="K120" s="882">
        <v>1</v>
      </c>
      <c r="L120" s="929"/>
      <c r="M120" s="981" t="str">
        <f t="shared" si="4"/>
        <v>Included</v>
      </c>
      <c r="N120" s="885">
        <f t="shared" si="5"/>
        <v>0</v>
      </c>
      <c r="O120" s="807"/>
      <c r="P120" s="278">
        <f t="shared" si="6"/>
        <v>0</v>
      </c>
      <c r="Q120" s="953">
        <f t="shared" si="7"/>
        <v>0</v>
      </c>
      <c r="R120" s="807"/>
      <c r="S120" s="979"/>
      <c r="U120" s="395"/>
      <c r="AA120" s="278"/>
      <c r="AK120" s="278"/>
      <c r="AL120" s="278"/>
      <c r="AM120" s="278"/>
      <c r="AN120" s="278"/>
      <c r="AO120" s="278"/>
      <c r="AP120" s="278"/>
      <c r="AQ120" s="278"/>
      <c r="AR120" s="278"/>
      <c r="AS120" s="278"/>
      <c r="AT120" s="278"/>
      <c r="AU120" s="278"/>
      <c r="AV120" s="278"/>
      <c r="AW120" s="278"/>
      <c r="AX120" s="278"/>
    </row>
    <row r="121" spans="1:50" ht="49.5" hidden="1">
      <c r="A121" s="883">
        <v>103</v>
      </c>
      <c r="B121" s="883"/>
      <c r="C121" s="882" t="s">
        <v>229</v>
      </c>
      <c r="D121" s="882">
        <v>1000022487</v>
      </c>
      <c r="E121" s="882">
        <v>85447090</v>
      </c>
      <c r="F121" s="932"/>
      <c r="G121" s="883">
        <v>18</v>
      </c>
      <c r="H121" s="931"/>
      <c r="I121" s="882" t="s">
        <v>234</v>
      </c>
      <c r="J121" s="882" t="s">
        <v>114</v>
      </c>
      <c r="K121" s="882">
        <v>1</v>
      </c>
      <c r="L121" s="929"/>
      <c r="M121" s="981" t="str">
        <f t="shared" si="4"/>
        <v>Included</v>
      </c>
      <c r="N121" s="885">
        <f t="shared" si="5"/>
        <v>0</v>
      </c>
      <c r="O121" s="807"/>
      <c r="P121" s="278">
        <f t="shared" si="6"/>
        <v>0</v>
      </c>
      <c r="Q121" s="953">
        <f t="shared" si="7"/>
        <v>0</v>
      </c>
      <c r="R121" s="807"/>
      <c r="S121" s="979"/>
      <c r="U121" s="395"/>
      <c r="AA121" s="278"/>
      <c r="AK121" s="278"/>
      <c r="AL121" s="278"/>
      <c r="AM121" s="278"/>
      <c r="AN121" s="278"/>
      <c r="AO121" s="278"/>
      <c r="AP121" s="278"/>
      <c r="AQ121" s="278"/>
      <c r="AR121" s="278"/>
      <c r="AS121" s="278"/>
      <c r="AT121" s="278"/>
      <c r="AU121" s="278"/>
      <c r="AV121" s="278"/>
      <c r="AW121" s="278"/>
      <c r="AX121" s="278"/>
    </row>
    <row r="122" spans="1:50" ht="33" hidden="1">
      <c r="A122" s="883">
        <v>104</v>
      </c>
      <c r="B122" s="883"/>
      <c r="C122" s="882" t="s">
        <v>229</v>
      </c>
      <c r="D122" s="882">
        <v>1000030641</v>
      </c>
      <c r="E122" s="882">
        <v>85389000</v>
      </c>
      <c r="F122" s="932"/>
      <c r="G122" s="883">
        <v>18</v>
      </c>
      <c r="H122" s="931"/>
      <c r="I122" s="882" t="s">
        <v>235</v>
      </c>
      <c r="J122" s="882" t="s">
        <v>114</v>
      </c>
      <c r="K122" s="882">
        <v>5</v>
      </c>
      <c r="L122" s="929"/>
      <c r="M122" s="981" t="str">
        <f t="shared" si="4"/>
        <v>Included</v>
      </c>
      <c r="N122" s="885">
        <f t="shared" si="5"/>
        <v>0</v>
      </c>
      <c r="O122" s="807"/>
      <c r="P122" s="278">
        <f t="shared" si="6"/>
        <v>0</v>
      </c>
      <c r="Q122" s="953">
        <f t="shared" si="7"/>
        <v>0</v>
      </c>
      <c r="R122" s="807"/>
      <c r="S122" s="979"/>
      <c r="U122" s="395"/>
      <c r="AA122" s="278"/>
      <c r="AK122" s="278"/>
      <c r="AL122" s="278"/>
      <c r="AM122" s="278"/>
      <c r="AN122" s="278"/>
      <c r="AO122" s="278"/>
      <c r="AP122" s="278"/>
      <c r="AQ122" s="278"/>
      <c r="AR122" s="278"/>
      <c r="AS122" s="278"/>
      <c r="AT122" s="278"/>
      <c r="AU122" s="278"/>
      <c r="AV122" s="278"/>
      <c r="AW122" s="278"/>
      <c r="AX122" s="278"/>
    </row>
    <row r="123" spans="1:50" ht="49.5" hidden="1">
      <c r="A123" s="883">
        <v>105</v>
      </c>
      <c r="B123" s="883"/>
      <c r="C123" s="882" t="s">
        <v>236</v>
      </c>
      <c r="D123" s="882">
        <v>1000055975</v>
      </c>
      <c r="E123" s="882">
        <v>72169990</v>
      </c>
      <c r="F123" s="932"/>
      <c r="G123" s="883">
        <v>18</v>
      </c>
      <c r="H123" s="931"/>
      <c r="I123" s="882" t="s">
        <v>237</v>
      </c>
      <c r="J123" s="882" t="s">
        <v>114</v>
      </c>
      <c r="K123" s="882">
        <v>6</v>
      </c>
      <c r="L123" s="929"/>
      <c r="M123" s="981" t="str">
        <f t="shared" si="4"/>
        <v>Included</v>
      </c>
      <c r="N123" s="885">
        <f t="shared" si="5"/>
        <v>0</v>
      </c>
      <c r="O123" s="807"/>
      <c r="P123" s="278">
        <f t="shared" si="6"/>
        <v>0</v>
      </c>
      <c r="Q123" s="953">
        <f t="shared" si="7"/>
        <v>0</v>
      </c>
      <c r="R123" s="807"/>
      <c r="S123" s="979"/>
      <c r="U123" s="395"/>
      <c r="AA123" s="278"/>
      <c r="AK123" s="278"/>
      <c r="AL123" s="278"/>
      <c r="AM123" s="278"/>
      <c r="AN123" s="278"/>
      <c r="AO123" s="278"/>
      <c r="AP123" s="278"/>
      <c r="AQ123" s="278"/>
      <c r="AR123" s="278"/>
      <c r="AS123" s="278"/>
      <c r="AT123" s="278"/>
      <c r="AU123" s="278"/>
      <c r="AV123" s="278"/>
      <c r="AW123" s="278"/>
      <c r="AX123" s="278"/>
    </row>
    <row r="124" spans="1:50" ht="49.5" hidden="1">
      <c r="A124" s="883">
        <v>106</v>
      </c>
      <c r="B124" s="883"/>
      <c r="C124" s="882" t="s">
        <v>236</v>
      </c>
      <c r="D124" s="882">
        <v>1000055977</v>
      </c>
      <c r="E124" s="882">
        <v>72169990</v>
      </c>
      <c r="F124" s="932"/>
      <c r="G124" s="883">
        <v>18</v>
      </c>
      <c r="H124" s="931"/>
      <c r="I124" s="882" t="s">
        <v>238</v>
      </c>
      <c r="J124" s="882" t="s">
        <v>114</v>
      </c>
      <c r="K124" s="882">
        <v>30</v>
      </c>
      <c r="L124" s="929"/>
      <c r="M124" s="981" t="str">
        <f t="shared" si="4"/>
        <v>Included</v>
      </c>
      <c r="N124" s="885">
        <f t="shared" si="5"/>
        <v>0</v>
      </c>
      <c r="O124" s="807"/>
      <c r="P124" s="278">
        <f t="shared" si="6"/>
        <v>0</v>
      </c>
      <c r="Q124" s="953">
        <f t="shared" si="7"/>
        <v>0</v>
      </c>
      <c r="R124" s="807"/>
      <c r="S124" s="979"/>
      <c r="U124" s="395"/>
      <c r="AA124" s="278"/>
      <c r="AK124" s="278"/>
      <c r="AL124" s="278"/>
      <c r="AM124" s="278"/>
      <c r="AN124" s="278"/>
      <c r="AO124" s="278"/>
      <c r="AP124" s="278"/>
      <c r="AQ124" s="278"/>
      <c r="AR124" s="278"/>
      <c r="AS124" s="278"/>
      <c r="AT124" s="278"/>
      <c r="AU124" s="278"/>
      <c r="AV124" s="278"/>
      <c r="AW124" s="278"/>
      <c r="AX124" s="278"/>
    </row>
    <row r="125" spans="1:50" ht="49.5" hidden="1">
      <c r="A125" s="883">
        <v>107</v>
      </c>
      <c r="B125" s="883"/>
      <c r="C125" s="882" t="s">
        <v>236</v>
      </c>
      <c r="D125" s="882">
        <v>1000055978</v>
      </c>
      <c r="E125" s="882">
        <v>72169990</v>
      </c>
      <c r="F125" s="932"/>
      <c r="G125" s="883">
        <v>18</v>
      </c>
      <c r="H125" s="931"/>
      <c r="I125" s="882" t="s">
        <v>239</v>
      </c>
      <c r="J125" s="882" t="s">
        <v>114</v>
      </c>
      <c r="K125" s="882">
        <v>27</v>
      </c>
      <c r="L125" s="929"/>
      <c r="M125" s="981" t="str">
        <f t="shared" si="4"/>
        <v>Included</v>
      </c>
      <c r="N125" s="885">
        <f t="shared" si="5"/>
        <v>0</v>
      </c>
      <c r="O125" s="807"/>
      <c r="P125" s="278">
        <f t="shared" si="6"/>
        <v>0</v>
      </c>
      <c r="Q125" s="953">
        <f t="shared" si="7"/>
        <v>0</v>
      </c>
      <c r="R125" s="807"/>
      <c r="S125" s="979"/>
      <c r="U125" s="395"/>
      <c r="AA125" s="278"/>
      <c r="AK125" s="278"/>
      <c r="AL125" s="278"/>
      <c r="AM125" s="278"/>
      <c r="AN125" s="278"/>
      <c r="AO125" s="278"/>
      <c r="AP125" s="278"/>
      <c r="AQ125" s="278"/>
      <c r="AR125" s="278"/>
      <c r="AS125" s="278"/>
      <c r="AT125" s="278"/>
      <c r="AU125" s="278"/>
      <c r="AV125" s="278"/>
      <c r="AW125" s="278"/>
      <c r="AX125" s="278"/>
    </row>
    <row r="126" spans="1:50" ht="49.5" hidden="1">
      <c r="A126" s="883">
        <v>108</v>
      </c>
      <c r="B126" s="883"/>
      <c r="C126" s="882" t="s">
        <v>236</v>
      </c>
      <c r="D126" s="882">
        <v>1000055980</v>
      </c>
      <c r="E126" s="882">
        <v>72169990</v>
      </c>
      <c r="F126" s="932"/>
      <c r="G126" s="883">
        <v>18</v>
      </c>
      <c r="H126" s="931"/>
      <c r="I126" s="882" t="s">
        <v>240</v>
      </c>
      <c r="J126" s="882" t="s">
        <v>114</v>
      </c>
      <c r="K126" s="882">
        <v>27</v>
      </c>
      <c r="L126" s="929"/>
      <c r="M126" s="981" t="str">
        <f t="shared" si="4"/>
        <v>Included</v>
      </c>
      <c r="N126" s="885">
        <f t="shared" si="5"/>
        <v>0</v>
      </c>
      <c r="O126" s="807"/>
      <c r="P126" s="278">
        <f t="shared" si="6"/>
        <v>0</v>
      </c>
      <c r="Q126" s="953">
        <f t="shared" si="7"/>
        <v>0</v>
      </c>
      <c r="R126" s="807"/>
      <c r="S126" s="979"/>
      <c r="U126" s="395"/>
      <c r="AA126" s="278"/>
      <c r="AK126" s="278"/>
      <c r="AL126" s="278"/>
      <c r="AM126" s="278"/>
      <c r="AN126" s="278"/>
      <c r="AO126" s="278"/>
      <c r="AP126" s="278"/>
      <c r="AQ126" s="278"/>
      <c r="AR126" s="278"/>
      <c r="AS126" s="278"/>
      <c r="AT126" s="278"/>
      <c r="AU126" s="278"/>
      <c r="AV126" s="278"/>
      <c r="AW126" s="278"/>
      <c r="AX126" s="278"/>
    </row>
    <row r="127" spans="1:50" ht="49.5" hidden="1">
      <c r="A127" s="883">
        <v>109</v>
      </c>
      <c r="B127" s="883"/>
      <c r="C127" s="882" t="s">
        <v>236</v>
      </c>
      <c r="D127" s="882">
        <v>1000055981</v>
      </c>
      <c r="E127" s="882">
        <v>72169990</v>
      </c>
      <c r="F127" s="932"/>
      <c r="G127" s="883">
        <v>18</v>
      </c>
      <c r="H127" s="931"/>
      <c r="I127" s="882" t="s">
        <v>241</v>
      </c>
      <c r="J127" s="882" t="s">
        <v>114</v>
      </c>
      <c r="K127" s="882">
        <v>27</v>
      </c>
      <c r="L127" s="929"/>
      <c r="M127" s="981" t="str">
        <f t="shared" si="4"/>
        <v>Included</v>
      </c>
      <c r="N127" s="885">
        <f t="shared" si="5"/>
        <v>0</v>
      </c>
      <c r="O127" s="807"/>
      <c r="P127" s="278">
        <f t="shared" si="6"/>
        <v>0</v>
      </c>
      <c r="Q127" s="953">
        <f t="shared" si="7"/>
        <v>0</v>
      </c>
      <c r="R127" s="807"/>
      <c r="S127" s="979"/>
      <c r="U127" s="395"/>
      <c r="AA127" s="278"/>
      <c r="AK127" s="278"/>
      <c r="AL127" s="278"/>
      <c r="AM127" s="278"/>
      <c r="AN127" s="278"/>
      <c r="AO127" s="278"/>
      <c r="AP127" s="278"/>
      <c r="AQ127" s="278"/>
      <c r="AR127" s="278"/>
      <c r="AS127" s="278"/>
      <c r="AT127" s="278"/>
      <c r="AU127" s="278"/>
      <c r="AV127" s="278"/>
      <c r="AW127" s="278"/>
      <c r="AX127" s="278"/>
    </row>
    <row r="128" spans="1:50" ht="49.5" hidden="1">
      <c r="A128" s="883">
        <v>110</v>
      </c>
      <c r="B128" s="883"/>
      <c r="C128" s="882" t="s">
        <v>236</v>
      </c>
      <c r="D128" s="882">
        <v>1000055983</v>
      </c>
      <c r="E128" s="882">
        <v>72169990</v>
      </c>
      <c r="F128" s="932"/>
      <c r="G128" s="883">
        <v>18</v>
      </c>
      <c r="H128" s="931"/>
      <c r="I128" s="882" t="s">
        <v>242</v>
      </c>
      <c r="J128" s="882" t="s">
        <v>114</v>
      </c>
      <c r="K128" s="882">
        <v>27</v>
      </c>
      <c r="L128" s="929"/>
      <c r="M128" s="981" t="str">
        <f t="shared" si="4"/>
        <v>Included</v>
      </c>
      <c r="N128" s="885">
        <f t="shared" si="5"/>
        <v>0</v>
      </c>
      <c r="O128" s="807"/>
      <c r="P128" s="278">
        <f t="shared" si="6"/>
        <v>0</v>
      </c>
      <c r="Q128" s="953">
        <f t="shared" si="7"/>
        <v>0</v>
      </c>
      <c r="R128" s="807"/>
      <c r="S128" s="979"/>
      <c r="U128" s="395"/>
      <c r="AA128" s="278"/>
      <c r="AK128" s="278"/>
      <c r="AL128" s="278"/>
      <c r="AM128" s="278"/>
      <c r="AN128" s="278"/>
      <c r="AO128" s="278"/>
      <c r="AP128" s="278"/>
      <c r="AQ128" s="278"/>
      <c r="AR128" s="278"/>
      <c r="AS128" s="278"/>
      <c r="AT128" s="278"/>
      <c r="AU128" s="278"/>
      <c r="AV128" s="278"/>
      <c r="AW128" s="278"/>
      <c r="AX128" s="278"/>
    </row>
    <row r="129" spans="1:50" ht="33" hidden="1">
      <c r="A129" s="883">
        <v>111</v>
      </c>
      <c r="B129" s="883"/>
      <c r="C129" s="882" t="s">
        <v>243</v>
      </c>
      <c r="D129" s="882">
        <v>1000031964</v>
      </c>
      <c r="E129" s="882">
        <v>85446020</v>
      </c>
      <c r="F129" s="932"/>
      <c r="G129" s="883">
        <v>18</v>
      </c>
      <c r="H129" s="931"/>
      <c r="I129" s="882" t="s">
        <v>244</v>
      </c>
      <c r="J129" s="882" t="s">
        <v>245</v>
      </c>
      <c r="K129" s="882">
        <v>23</v>
      </c>
      <c r="L129" s="929"/>
      <c r="M129" s="981" t="str">
        <f t="shared" si="4"/>
        <v>Included</v>
      </c>
      <c r="N129" s="885">
        <f t="shared" si="5"/>
        <v>0</v>
      </c>
      <c r="O129" s="807"/>
      <c r="P129" s="278">
        <f t="shared" si="6"/>
        <v>0</v>
      </c>
      <c r="Q129" s="953">
        <f t="shared" si="7"/>
        <v>0</v>
      </c>
      <c r="R129" s="807"/>
      <c r="S129" s="979"/>
      <c r="U129" s="395"/>
      <c r="AA129" s="278"/>
      <c r="AK129" s="278"/>
      <c r="AL129" s="278"/>
      <c r="AM129" s="278"/>
      <c r="AN129" s="278"/>
      <c r="AO129" s="278"/>
      <c r="AP129" s="278"/>
      <c r="AQ129" s="278"/>
      <c r="AR129" s="278"/>
      <c r="AS129" s="278"/>
      <c r="AT129" s="278"/>
      <c r="AU129" s="278"/>
      <c r="AV129" s="278"/>
      <c r="AW129" s="278"/>
      <c r="AX129" s="278"/>
    </row>
    <row r="130" spans="1:50" ht="33" hidden="1">
      <c r="A130" s="883">
        <v>112</v>
      </c>
      <c r="B130" s="883"/>
      <c r="C130" s="882" t="s">
        <v>243</v>
      </c>
      <c r="D130" s="882">
        <v>1000031987</v>
      </c>
      <c r="E130" s="882">
        <v>85446020</v>
      </c>
      <c r="F130" s="932"/>
      <c r="G130" s="883">
        <v>18</v>
      </c>
      <c r="H130" s="931"/>
      <c r="I130" s="882" t="s">
        <v>246</v>
      </c>
      <c r="J130" s="882" t="s">
        <v>245</v>
      </c>
      <c r="K130" s="882">
        <v>38</v>
      </c>
      <c r="L130" s="929"/>
      <c r="M130" s="981" t="str">
        <f t="shared" si="4"/>
        <v>Included</v>
      </c>
      <c r="N130" s="885">
        <f t="shared" si="5"/>
        <v>0</v>
      </c>
      <c r="O130" s="807"/>
      <c r="P130" s="278">
        <f t="shared" si="6"/>
        <v>0</v>
      </c>
      <c r="Q130" s="953">
        <f t="shared" si="7"/>
        <v>0</v>
      </c>
      <c r="R130" s="807"/>
      <c r="S130" s="979"/>
      <c r="U130" s="395"/>
      <c r="AA130" s="278"/>
      <c r="AK130" s="278"/>
      <c r="AL130" s="278"/>
      <c r="AM130" s="278"/>
      <c r="AN130" s="278"/>
      <c r="AO130" s="278"/>
      <c r="AP130" s="278"/>
      <c r="AQ130" s="278"/>
      <c r="AR130" s="278"/>
      <c r="AS130" s="278"/>
      <c r="AT130" s="278"/>
      <c r="AU130" s="278"/>
      <c r="AV130" s="278"/>
      <c r="AW130" s="278"/>
      <c r="AX130" s="278"/>
    </row>
    <row r="131" spans="1:50" ht="33" hidden="1">
      <c r="A131" s="883">
        <v>113</v>
      </c>
      <c r="B131" s="883"/>
      <c r="C131" s="882" t="s">
        <v>243</v>
      </c>
      <c r="D131" s="882">
        <v>1000031887</v>
      </c>
      <c r="E131" s="882">
        <v>85446020</v>
      </c>
      <c r="F131" s="932"/>
      <c r="G131" s="883">
        <v>18</v>
      </c>
      <c r="H131" s="931"/>
      <c r="I131" s="882" t="s">
        <v>247</v>
      </c>
      <c r="J131" s="882" t="s">
        <v>245</v>
      </c>
      <c r="K131" s="882">
        <v>12</v>
      </c>
      <c r="L131" s="929"/>
      <c r="M131" s="981" t="str">
        <f t="shared" si="4"/>
        <v>Included</v>
      </c>
      <c r="N131" s="885">
        <f t="shared" si="5"/>
        <v>0</v>
      </c>
      <c r="O131" s="807"/>
      <c r="P131" s="278">
        <f t="shared" si="6"/>
        <v>0</v>
      </c>
      <c r="Q131" s="953">
        <f t="shared" si="7"/>
        <v>0</v>
      </c>
      <c r="R131" s="807"/>
      <c r="S131" s="979"/>
      <c r="U131" s="395"/>
      <c r="AA131" s="278"/>
      <c r="AK131" s="278"/>
      <c r="AL131" s="278"/>
      <c r="AM131" s="278"/>
      <c r="AN131" s="278"/>
      <c r="AO131" s="278"/>
      <c r="AP131" s="278"/>
      <c r="AQ131" s="278"/>
      <c r="AR131" s="278"/>
      <c r="AS131" s="278"/>
      <c r="AT131" s="278"/>
      <c r="AU131" s="278"/>
      <c r="AV131" s="278"/>
      <c r="AW131" s="278"/>
      <c r="AX131" s="278"/>
    </row>
    <row r="132" spans="1:50" ht="33" hidden="1">
      <c r="A132" s="883">
        <v>114</v>
      </c>
      <c r="B132" s="883"/>
      <c r="C132" s="882" t="s">
        <v>243</v>
      </c>
      <c r="D132" s="882">
        <v>1000056264</v>
      </c>
      <c r="E132" s="882">
        <v>85446020</v>
      </c>
      <c r="F132" s="932"/>
      <c r="G132" s="883">
        <v>18</v>
      </c>
      <c r="H132" s="931"/>
      <c r="I132" s="882" t="s">
        <v>248</v>
      </c>
      <c r="J132" s="882" t="s">
        <v>245</v>
      </c>
      <c r="K132" s="882">
        <v>16</v>
      </c>
      <c r="L132" s="929"/>
      <c r="M132" s="981" t="str">
        <f t="shared" si="4"/>
        <v>Included</v>
      </c>
      <c r="N132" s="885">
        <f t="shared" si="5"/>
        <v>0</v>
      </c>
      <c r="O132" s="807"/>
      <c r="P132" s="278">
        <f t="shared" si="6"/>
        <v>0</v>
      </c>
      <c r="Q132" s="953">
        <f t="shared" si="7"/>
        <v>0</v>
      </c>
      <c r="R132" s="807"/>
      <c r="S132" s="979"/>
      <c r="U132" s="395"/>
      <c r="AA132" s="278"/>
      <c r="AK132" s="278"/>
      <c r="AL132" s="278"/>
      <c r="AM132" s="278"/>
      <c r="AN132" s="278"/>
      <c r="AO132" s="278"/>
      <c r="AP132" s="278"/>
      <c r="AQ132" s="278"/>
      <c r="AR132" s="278"/>
      <c r="AS132" s="278"/>
      <c r="AT132" s="278"/>
      <c r="AU132" s="278"/>
      <c r="AV132" s="278"/>
      <c r="AW132" s="278"/>
      <c r="AX132" s="278"/>
    </row>
    <row r="133" spans="1:50" ht="33" hidden="1">
      <c r="A133" s="883">
        <v>115</v>
      </c>
      <c r="B133" s="883"/>
      <c r="C133" s="882" t="s">
        <v>243</v>
      </c>
      <c r="D133" s="882">
        <v>1000056265</v>
      </c>
      <c r="E133" s="882">
        <v>85446020</v>
      </c>
      <c r="F133" s="932"/>
      <c r="G133" s="883">
        <v>18</v>
      </c>
      <c r="H133" s="931"/>
      <c r="I133" s="882" t="s">
        <v>249</v>
      </c>
      <c r="J133" s="882" t="s">
        <v>245</v>
      </c>
      <c r="K133" s="882">
        <v>10</v>
      </c>
      <c r="L133" s="929"/>
      <c r="M133" s="981" t="str">
        <f t="shared" si="4"/>
        <v>Included</v>
      </c>
      <c r="N133" s="885">
        <f t="shared" si="5"/>
        <v>0</v>
      </c>
      <c r="O133" s="807"/>
      <c r="P133" s="278">
        <f t="shared" si="6"/>
        <v>0</v>
      </c>
      <c r="Q133" s="953">
        <f t="shared" si="7"/>
        <v>0</v>
      </c>
      <c r="R133" s="807"/>
      <c r="S133" s="979"/>
      <c r="U133" s="395"/>
      <c r="AA133" s="278"/>
      <c r="AK133" s="278"/>
      <c r="AL133" s="278"/>
      <c r="AM133" s="278"/>
      <c r="AN133" s="278"/>
      <c r="AO133" s="278"/>
      <c r="AP133" s="278"/>
      <c r="AQ133" s="278"/>
      <c r="AR133" s="278"/>
      <c r="AS133" s="278"/>
      <c r="AT133" s="278"/>
      <c r="AU133" s="278"/>
      <c r="AV133" s="278"/>
      <c r="AW133" s="278"/>
      <c r="AX133" s="278"/>
    </row>
    <row r="134" spans="1:50" ht="33" hidden="1">
      <c r="A134" s="883">
        <v>116</v>
      </c>
      <c r="B134" s="883"/>
      <c r="C134" s="882" t="s">
        <v>243</v>
      </c>
      <c r="D134" s="882">
        <v>1000005887</v>
      </c>
      <c r="E134" s="882">
        <v>73269099</v>
      </c>
      <c r="F134" s="932"/>
      <c r="G134" s="883">
        <v>18</v>
      </c>
      <c r="H134" s="931"/>
      <c r="I134" s="882" t="s">
        <v>250</v>
      </c>
      <c r="J134" s="882" t="s">
        <v>208</v>
      </c>
      <c r="K134" s="882">
        <v>3.5</v>
      </c>
      <c r="L134" s="929"/>
      <c r="M134" s="981" t="str">
        <f t="shared" si="4"/>
        <v>Included</v>
      </c>
      <c r="N134" s="885">
        <f t="shared" si="5"/>
        <v>0</v>
      </c>
      <c r="O134" s="807"/>
      <c r="P134" s="278">
        <f t="shared" si="6"/>
        <v>0</v>
      </c>
      <c r="Q134" s="953">
        <f t="shared" si="7"/>
        <v>0</v>
      </c>
      <c r="R134" s="807"/>
      <c r="S134" s="979"/>
      <c r="U134" s="395"/>
      <c r="AA134" s="278"/>
      <c r="AK134" s="278"/>
      <c r="AL134" s="278"/>
      <c r="AM134" s="278"/>
      <c r="AN134" s="278"/>
      <c r="AO134" s="278"/>
      <c r="AP134" s="278"/>
      <c r="AQ134" s="278"/>
      <c r="AR134" s="278"/>
      <c r="AS134" s="278"/>
      <c r="AT134" s="278"/>
      <c r="AU134" s="278"/>
      <c r="AV134" s="278"/>
      <c r="AW134" s="278"/>
      <c r="AX134" s="278"/>
    </row>
    <row r="135" spans="1:50" ht="33" hidden="1">
      <c r="A135" s="883">
        <v>117</v>
      </c>
      <c r="B135" s="883"/>
      <c r="C135" s="882" t="s">
        <v>243</v>
      </c>
      <c r="D135" s="882">
        <v>1000031957</v>
      </c>
      <c r="E135" s="882">
        <v>85446020</v>
      </c>
      <c r="F135" s="932"/>
      <c r="G135" s="883">
        <v>18</v>
      </c>
      <c r="H135" s="931"/>
      <c r="I135" s="882" t="s">
        <v>251</v>
      </c>
      <c r="J135" s="882" t="s">
        <v>245</v>
      </c>
      <c r="K135" s="882">
        <v>1.5</v>
      </c>
      <c r="L135" s="929"/>
      <c r="M135" s="981" t="str">
        <f t="shared" si="4"/>
        <v>Included</v>
      </c>
      <c r="N135" s="885">
        <f t="shared" si="5"/>
        <v>0</v>
      </c>
      <c r="O135" s="807"/>
      <c r="P135" s="278">
        <f t="shared" si="6"/>
        <v>0</v>
      </c>
      <c r="Q135" s="953">
        <f t="shared" si="7"/>
        <v>0</v>
      </c>
      <c r="R135" s="807"/>
      <c r="S135" s="979"/>
      <c r="U135" s="395"/>
      <c r="AA135" s="278"/>
      <c r="AK135" s="278"/>
      <c r="AL135" s="278"/>
      <c r="AM135" s="278"/>
      <c r="AN135" s="278"/>
      <c r="AO135" s="278"/>
      <c r="AP135" s="278"/>
      <c r="AQ135" s="278"/>
      <c r="AR135" s="278"/>
      <c r="AS135" s="278"/>
      <c r="AT135" s="278"/>
      <c r="AU135" s="278"/>
      <c r="AV135" s="278"/>
      <c r="AW135" s="278"/>
      <c r="AX135" s="278"/>
    </row>
    <row r="136" spans="1:50" ht="33" hidden="1">
      <c r="A136" s="883">
        <v>118</v>
      </c>
      <c r="B136" s="883"/>
      <c r="C136" s="882" t="s">
        <v>243</v>
      </c>
      <c r="D136" s="882">
        <v>1000031953</v>
      </c>
      <c r="E136" s="882">
        <v>85446020</v>
      </c>
      <c r="F136" s="932"/>
      <c r="G136" s="883">
        <v>18</v>
      </c>
      <c r="H136" s="931"/>
      <c r="I136" s="882" t="s">
        <v>252</v>
      </c>
      <c r="J136" s="882" t="s">
        <v>245</v>
      </c>
      <c r="K136" s="882">
        <v>1</v>
      </c>
      <c r="L136" s="929"/>
      <c r="M136" s="981" t="str">
        <f t="shared" si="4"/>
        <v>Included</v>
      </c>
      <c r="N136" s="885">
        <f t="shared" si="5"/>
        <v>0</v>
      </c>
      <c r="O136" s="807"/>
      <c r="P136" s="278">
        <f t="shared" si="6"/>
        <v>0</v>
      </c>
      <c r="Q136" s="953">
        <f t="shared" si="7"/>
        <v>0</v>
      </c>
      <c r="R136" s="807"/>
      <c r="S136" s="979"/>
      <c r="U136" s="395"/>
      <c r="AA136" s="278"/>
      <c r="AK136" s="278"/>
      <c r="AL136" s="278"/>
      <c r="AM136" s="278"/>
      <c r="AN136" s="278"/>
      <c r="AO136" s="278"/>
      <c r="AP136" s="278"/>
      <c r="AQ136" s="278"/>
      <c r="AR136" s="278"/>
      <c r="AS136" s="278"/>
      <c r="AT136" s="278"/>
      <c r="AU136" s="278"/>
      <c r="AV136" s="278"/>
      <c r="AW136" s="278"/>
      <c r="AX136" s="278"/>
    </row>
    <row r="137" spans="1:50" ht="33" hidden="1">
      <c r="A137" s="883">
        <v>119</v>
      </c>
      <c r="B137" s="883"/>
      <c r="C137" s="882" t="s">
        <v>243</v>
      </c>
      <c r="D137" s="882">
        <v>1000031985</v>
      </c>
      <c r="E137" s="882">
        <v>85446020</v>
      </c>
      <c r="F137" s="932"/>
      <c r="G137" s="883">
        <v>18</v>
      </c>
      <c r="H137" s="931"/>
      <c r="I137" s="882" t="s">
        <v>253</v>
      </c>
      <c r="J137" s="882" t="s">
        <v>245</v>
      </c>
      <c r="K137" s="882">
        <v>9</v>
      </c>
      <c r="L137" s="929"/>
      <c r="M137" s="981" t="str">
        <f t="shared" si="4"/>
        <v>Included</v>
      </c>
      <c r="N137" s="885">
        <f t="shared" si="5"/>
        <v>0</v>
      </c>
      <c r="O137" s="807"/>
      <c r="P137" s="278">
        <f t="shared" si="6"/>
        <v>0</v>
      </c>
      <c r="Q137" s="953">
        <f t="shared" si="7"/>
        <v>0</v>
      </c>
      <c r="R137" s="807"/>
      <c r="S137" s="979"/>
      <c r="U137" s="395"/>
      <c r="AA137" s="278"/>
      <c r="AK137" s="278"/>
      <c r="AL137" s="278"/>
      <c r="AM137" s="278"/>
      <c r="AN137" s="278"/>
      <c r="AO137" s="278"/>
      <c r="AP137" s="278"/>
      <c r="AQ137" s="278"/>
      <c r="AR137" s="278"/>
      <c r="AS137" s="278"/>
      <c r="AT137" s="278"/>
      <c r="AU137" s="278"/>
      <c r="AV137" s="278"/>
      <c r="AW137" s="278"/>
      <c r="AX137" s="278"/>
    </row>
    <row r="138" spans="1:50" ht="33" hidden="1">
      <c r="A138" s="883">
        <v>120</v>
      </c>
      <c r="B138" s="883"/>
      <c r="C138" s="882" t="s">
        <v>243</v>
      </c>
      <c r="D138" s="882">
        <v>1000031943</v>
      </c>
      <c r="E138" s="882">
        <v>85446020</v>
      </c>
      <c r="F138" s="932"/>
      <c r="G138" s="883">
        <v>18</v>
      </c>
      <c r="H138" s="931"/>
      <c r="I138" s="882" t="s">
        <v>254</v>
      </c>
      <c r="J138" s="882" t="s">
        <v>245</v>
      </c>
      <c r="K138" s="882">
        <v>7</v>
      </c>
      <c r="L138" s="929"/>
      <c r="M138" s="981" t="str">
        <f t="shared" si="4"/>
        <v>Included</v>
      </c>
      <c r="N138" s="885">
        <f t="shared" si="5"/>
        <v>0</v>
      </c>
      <c r="O138" s="807"/>
      <c r="P138" s="278">
        <f t="shared" si="6"/>
        <v>0</v>
      </c>
      <c r="Q138" s="953">
        <f t="shared" si="7"/>
        <v>0</v>
      </c>
      <c r="R138" s="807"/>
      <c r="S138" s="979"/>
      <c r="U138" s="395"/>
      <c r="AA138" s="278"/>
      <c r="AK138" s="278"/>
      <c r="AL138" s="278"/>
      <c r="AM138" s="278"/>
      <c r="AN138" s="278"/>
      <c r="AO138" s="278"/>
      <c r="AP138" s="278"/>
      <c r="AQ138" s="278"/>
      <c r="AR138" s="278"/>
      <c r="AS138" s="278"/>
      <c r="AT138" s="278"/>
      <c r="AU138" s="278"/>
      <c r="AV138" s="278"/>
      <c r="AW138" s="278"/>
      <c r="AX138" s="278"/>
    </row>
    <row r="139" spans="1:50" ht="33" hidden="1">
      <c r="A139" s="883">
        <v>121</v>
      </c>
      <c r="B139" s="883"/>
      <c r="C139" s="882" t="s">
        <v>243</v>
      </c>
      <c r="D139" s="882">
        <v>1000031951</v>
      </c>
      <c r="E139" s="882">
        <v>85446090</v>
      </c>
      <c r="F139" s="932"/>
      <c r="G139" s="883">
        <v>18</v>
      </c>
      <c r="H139" s="931"/>
      <c r="I139" s="882" t="s">
        <v>255</v>
      </c>
      <c r="J139" s="882" t="s">
        <v>245</v>
      </c>
      <c r="K139" s="882">
        <v>3</v>
      </c>
      <c r="L139" s="929"/>
      <c r="M139" s="981" t="str">
        <f t="shared" si="4"/>
        <v>Included</v>
      </c>
      <c r="N139" s="885">
        <f t="shared" si="5"/>
        <v>0</v>
      </c>
      <c r="O139" s="807"/>
      <c r="P139" s="278">
        <f t="shared" si="6"/>
        <v>0</v>
      </c>
      <c r="Q139" s="953">
        <f t="shared" si="7"/>
        <v>0</v>
      </c>
      <c r="R139" s="807"/>
      <c r="S139" s="979"/>
      <c r="U139" s="395"/>
      <c r="AA139" s="278"/>
      <c r="AK139" s="278"/>
      <c r="AL139" s="278"/>
      <c r="AM139" s="278"/>
      <c r="AN139" s="278"/>
      <c r="AO139" s="278"/>
      <c r="AP139" s="278"/>
      <c r="AQ139" s="278"/>
      <c r="AR139" s="278"/>
      <c r="AS139" s="278"/>
      <c r="AT139" s="278"/>
      <c r="AU139" s="278"/>
      <c r="AV139" s="278"/>
      <c r="AW139" s="278"/>
      <c r="AX139" s="278"/>
    </row>
    <row r="140" spans="1:50" hidden="1">
      <c r="A140" s="883">
        <v>122</v>
      </c>
      <c r="B140" s="883"/>
      <c r="C140" s="882" t="s">
        <v>256</v>
      </c>
      <c r="D140" s="882">
        <v>1000009713</v>
      </c>
      <c r="E140" s="882">
        <v>85389000</v>
      </c>
      <c r="F140" s="932"/>
      <c r="G140" s="883">
        <v>18</v>
      </c>
      <c r="H140" s="931"/>
      <c r="I140" s="882" t="s">
        <v>257</v>
      </c>
      <c r="J140" s="882" t="s">
        <v>114</v>
      </c>
      <c r="K140" s="882">
        <v>7</v>
      </c>
      <c r="L140" s="929"/>
      <c r="M140" s="981" t="str">
        <f t="shared" si="4"/>
        <v>Included</v>
      </c>
      <c r="N140" s="885">
        <f t="shared" si="5"/>
        <v>0</v>
      </c>
      <c r="O140" s="807"/>
      <c r="P140" s="278">
        <f t="shared" si="6"/>
        <v>0</v>
      </c>
      <c r="Q140" s="953">
        <f t="shared" si="7"/>
        <v>0</v>
      </c>
      <c r="R140" s="807"/>
      <c r="S140" s="979"/>
      <c r="U140" s="395"/>
      <c r="AA140" s="278"/>
      <c r="AK140" s="278"/>
      <c r="AL140" s="278"/>
      <c r="AM140" s="278"/>
      <c r="AN140" s="278"/>
      <c r="AO140" s="278"/>
      <c r="AP140" s="278"/>
      <c r="AQ140" s="278"/>
      <c r="AR140" s="278"/>
      <c r="AS140" s="278"/>
      <c r="AT140" s="278"/>
      <c r="AU140" s="278"/>
      <c r="AV140" s="278"/>
      <c r="AW140" s="278"/>
      <c r="AX140" s="278"/>
    </row>
    <row r="141" spans="1:50" ht="66" hidden="1">
      <c r="A141" s="883">
        <v>123</v>
      </c>
      <c r="B141" s="883"/>
      <c r="C141" s="882" t="s">
        <v>258</v>
      </c>
      <c r="D141" s="882">
        <v>1000005824</v>
      </c>
      <c r="E141" s="882">
        <v>85352919</v>
      </c>
      <c r="F141" s="932"/>
      <c r="G141" s="883">
        <v>18</v>
      </c>
      <c r="H141" s="931"/>
      <c r="I141" s="882" t="s">
        <v>259</v>
      </c>
      <c r="J141" s="882" t="s">
        <v>114</v>
      </c>
      <c r="K141" s="882">
        <v>1</v>
      </c>
      <c r="L141" s="929"/>
      <c r="M141" s="981" t="str">
        <f t="shared" si="4"/>
        <v>Included</v>
      </c>
      <c r="N141" s="885">
        <f t="shared" si="5"/>
        <v>0</v>
      </c>
      <c r="O141" s="807"/>
      <c r="P141" s="278">
        <f t="shared" si="6"/>
        <v>0</v>
      </c>
      <c r="Q141" s="953">
        <f t="shared" si="7"/>
        <v>0</v>
      </c>
      <c r="R141" s="807"/>
      <c r="S141" s="979"/>
      <c r="U141" s="395"/>
      <c r="AA141" s="278"/>
      <c r="AK141" s="278"/>
      <c r="AL141" s="278"/>
      <c r="AM141" s="278"/>
      <c r="AN141" s="278"/>
      <c r="AO141" s="278"/>
      <c r="AP141" s="278"/>
      <c r="AQ141" s="278"/>
      <c r="AR141" s="278"/>
      <c r="AS141" s="278"/>
      <c r="AT141" s="278"/>
      <c r="AU141" s="278"/>
      <c r="AV141" s="278"/>
      <c r="AW141" s="278"/>
      <c r="AX141" s="278"/>
    </row>
    <row r="142" spans="1:50" ht="33" hidden="1">
      <c r="A142" s="883">
        <v>124</v>
      </c>
      <c r="B142" s="883"/>
      <c r="C142" s="882" t="s">
        <v>258</v>
      </c>
      <c r="D142" s="882">
        <v>1000013165</v>
      </c>
      <c r="E142" s="882">
        <v>85389000</v>
      </c>
      <c r="F142" s="932"/>
      <c r="G142" s="883">
        <v>18</v>
      </c>
      <c r="H142" s="931"/>
      <c r="I142" s="882" t="s">
        <v>260</v>
      </c>
      <c r="J142" s="882" t="s">
        <v>114</v>
      </c>
      <c r="K142" s="882">
        <v>2</v>
      </c>
      <c r="L142" s="929"/>
      <c r="M142" s="981" t="str">
        <f t="shared" si="4"/>
        <v>Included</v>
      </c>
      <c r="N142" s="885">
        <f t="shared" si="5"/>
        <v>0</v>
      </c>
      <c r="O142" s="807"/>
      <c r="P142" s="278">
        <f t="shared" si="6"/>
        <v>0</v>
      </c>
      <c r="Q142" s="953">
        <f t="shared" si="7"/>
        <v>0</v>
      </c>
      <c r="R142" s="807"/>
      <c r="S142" s="979"/>
      <c r="U142" s="395"/>
      <c r="AA142" s="278"/>
      <c r="AK142" s="278"/>
      <c r="AL142" s="278"/>
      <c r="AM142" s="278"/>
      <c r="AN142" s="278"/>
      <c r="AO142" s="278"/>
      <c r="AP142" s="278"/>
      <c r="AQ142" s="278"/>
      <c r="AR142" s="278"/>
      <c r="AS142" s="278"/>
      <c r="AT142" s="278"/>
      <c r="AU142" s="278"/>
      <c r="AV142" s="278"/>
      <c r="AW142" s="278"/>
      <c r="AX142" s="278"/>
    </row>
    <row r="143" spans="1:50" ht="33" hidden="1">
      <c r="A143" s="883">
        <v>125</v>
      </c>
      <c r="B143" s="883"/>
      <c r="C143" s="882" t="s">
        <v>258</v>
      </c>
      <c r="D143" s="882">
        <v>1000013065</v>
      </c>
      <c r="E143" s="882">
        <v>85389000</v>
      </c>
      <c r="F143" s="932"/>
      <c r="G143" s="883">
        <v>18</v>
      </c>
      <c r="H143" s="931"/>
      <c r="I143" s="882" t="s">
        <v>261</v>
      </c>
      <c r="J143" s="882" t="s">
        <v>145</v>
      </c>
      <c r="K143" s="882">
        <v>1</v>
      </c>
      <c r="L143" s="929"/>
      <c r="M143" s="981" t="str">
        <f t="shared" si="4"/>
        <v>Included</v>
      </c>
      <c r="N143" s="885">
        <f t="shared" si="5"/>
        <v>0</v>
      </c>
      <c r="O143" s="807"/>
      <c r="P143" s="278">
        <f t="shared" si="6"/>
        <v>0</v>
      </c>
      <c r="Q143" s="953">
        <f t="shared" si="7"/>
        <v>0</v>
      </c>
      <c r="R143" s="807"/>
      <c r="S143" s="979"/>
      <c r="U143" s="395"/>
      <c r="AA143" s="278"/>
      <c r="AK143" s="278"/>
      <c r="AL143" s="278"/>
      <c r="AM143" s="278"/>
      <c r="AN143" s="278"/>
      <c r="AO143" s="278"/>
      <c r="AP143" s="278"/>
      <c r="AQ143" s="278"/>
      <c r="AR143" s="278"/>
      <c r="AS143" s="278"/>
      <c r="AT143" s="278"/>
      <c r="AU143" s="278"/>
      <c r="AV143" s="278"/>
      <c r="AW143" s="278"/>
      <c r="AX143" s="278"/>
    </row>
    <row r="144" spans="1:50" ht="33" hidden="1">
      <c r="A144" s="883">
        <v>126</v>
      </c>
      <c r="B144" s="883"/>
      <c r="C144" s="882" t="s">
        <v>258</v>
      </c>
      <c r="D144" s="882">
        <v>1000021866</v>
      </c>
      <c r="E144" s="882">
        <v>85389000</v>
      </c>
      <c r="F144" s="932"/>
      <c r="G144" s="883">
        <v>18</v>
      </c>
      <c r="H144" s="931"/>
      <c r="I144" s="882" t="s">
        <v>262</v>
      </c>
      <c r="J144" s="882" t="s">
        <v>114</v>
      </c>
      <c r="K144" s="882">
        <v>2</v>
      </c>
      <c r="L144" s="929"/>
      <c r="M144" s="981" t="str">
        <f t="shared" si="4"/>
        <v>Included</v>
      </c>
      <c r="N144" s="885">
        <f t="shared" si="5"/>
        <v>0</v>
      </c>
      <c r="O144" s="807"/>
      <c r="P144" s="278">
        <f t="shared" si="6"/>
        <v>0</v>
      </c>
      <c r="Q144" s="953">
        <f t="shared" si="7"/>
        <v>0</v>
      </c>
      <c r="R144" s="807"/>
      <c r="S144" s="979"/>
      <c r="U144" s="395"/>
      <c r="AA144" s="278"/>
      <c r="AK144" s="278"/>
      <c r="AL144" s="278"/>
      <c r="AM144" s="278"/>
      <c r="AN144" s="278"/>
      <c r="AO144" s="278"/>
      <c r="AP144" s="278"/>
      <c r="AQ144" s="278"/>
      <c r="AR144" s="278"/>
      <c r="AS144" s="278"/>
      <c r="AT144" s="278"/>
      <c r="AU144" s="278"/>
      <c r="AV144" s="278"/>
      <c r="AW144" s="278"/>
      <c r="AX144" s="278"/>
    </row>
    <row r="145" spans="1:50" ht="33" hidden="1">
      <c r="A145" s="883">
        <v>127</v>
      </c>
      <c r="B145" s="883"/>
      <c r="C145" s="882" t="s">
        <v>258</v>
      </c>
      <c r="D145" s="882">
        <v>1000009202</v>
      </c>
      <c r="E145" s="882">
        <v>85389000</v>
      </c>
      <c r="F145" s="932"/>
      <c r="G145" s="883">
        <v>18</v>
      </c>
      <c r="H145" s="931"/>
      <c r="I145" s="882" t="s">
        <v>263</v>
      </c>
      <c r="J145" s="882" t="s">
        <v>114</v>
      </c>
      <c r="K145" s="882">
        <v>2</v>
      </c>
      <c r="L145" s="929"/>
      <c r="M145" s="981" t="str">
        <f t="shared" si="4"/>
        <v>Included</v>
      </c>
      <c r="N145" s="885">
        <f t="shared" si="5"/>
        <v>0</v>
      </c>
      <c r="O145" s="807"/>
      <c r="P145" s="278">
        <f t="shared" si="6"/>
        <v>0</v>
      </c>
      <c r="Q145" s="953">
        <f t="shared" si="7"/>
        <v>0</v>
      </c>
      <c r="R145" s="807"/>
      <c r="S145" s="979"/>
      <c r="U145" s="395"/>
      <c r="AA145" s="278"/>
      <c r="AK145" s="278"/>
      <c r="AL145" s="278"/>
      <c r="AM145" s="278"/>
      <c r="AN145" s="278"/>
      <c r="AO145" s="278"/>
      <c r="AP145" s="278"/>
      <c r="AQ145" s="278"/>
      <c r="AR145" s="278"/>
      <c r="AS145" s="278"/>
      <c r="AT145" s="278"/>
      <c r="AU145" s="278"/>
      <c r="AV145" s="278"/>
      <c r="AW145" s="278"/>
      <c r="AX145" s="278"/>
    </row>
    <row r="146" spans="1:50" ht="33" hidden="1">
      <c r="A146" s="883">
        <v>128</v>
      </c>
      <c r="B146" s="883"/>
      <c r="C146" s="882" t="s">
        <v>258</v>
      </c>
      <c r="D146" s="882">
        <v>1000021457</v>
      </c>
      <c r="E146" s="882">
        <v>85389000</v>
      </c>
      <c r="F146" s="932"/>
      <c r="G146" s="883">
        <v>18</v>
      </c>
      <c r="H146" s="931"/>
      <c r="I146" s="882" t="s">
        <v>264</v>
      </c>
      <c r="J146" s="882" t="s">
        <v>114</v>
      </c>
      <c r="K146" s="882">
        <v>1</v>
      </c>
      <c r="L146" s="929"/>
      <c r="M146" s="981" t="str">
        <f t="shared" si="4"/>
        <v>Included</v>
      </c>
      <c r="N146" s="885">
        <f t="shared" si="5"/>
        <v>0</v>
      </c>
      <c r="O146" s="807"/>
      <c r="P146" s="278">
        <f t="shared" si="6"/>
        <v>0</v>
      </c>
      <c r="Q146" s="953">
        <f t="shared" si="7"/>
        <v>0</v>
      </c>
      <c r="R146" s="807"/>
      <c r="S146" s="979"/>
      <c r="U146" s="395"/>
      <c r="AA146" s="278"/>
      <c r="AK146" s="278"/>
      <c r="AL146" s="278"/>
      <c r="AM146" s="278"/>
      <c r="AN146" s="278"/>
      <c r="AO146" s="278"/>
      <c r="AP146" s="278"/>
      <c r="AQ146" s="278"/>
      <c r="AR146" s="278"/>
      <c r="AS146" s="278"/>
      <c r="AT146" s="278"/>
      <c r="AU146" s="278"/>
      <c r="AV146" s="278"/>
      <c r="AW146" s="278"/>
      <c r="AX146" s="278"/>
    </row>
    <row r="147" spans="1:50" ht="33" hidden="1">
      <c r="A147" s="883">
        <v>129</v>
      </c>
      <c r="B147" s="883"/>
      <c r="C147" s="882" t="s">
        <v>258</v>
      </c>
      <c r="D147" s="882">
        <v>1000015552</v>
      </c>
      <c r="E147" s="882">
        <v>85389000</v>
      </c>
      <c r="F147" s="932"/>
      <c r="G147" s="883">
        <v>18</v>
      </c>
      <c r="H147" s="931"/>
      <c r="I147" s="882" t="s">
        <v>265</v>
      </c>
      <c r="J147" s="882" t="s">
        <v>114</v>
      </c>
      <c r="K147" s="882">
        <v>2</v>
      </c>
      <c r="L147" s="929"/>
      <c r="M147" s="981" t="str">
        <f t="shared" ref="M147:M210" si="8">IF(L147=0, "Included",IF(ISERROR(K147*L147), L147, K147*L147))</f>
        <v>Included</v>
      </c>
      <c r="N147" s="885">
        <f t="shared" ref="N147:N210" si="9">Q147</f>
        <v>0</v>
      </c>
      <c r="O147" s="807"/>
      <c r="P147" s="278">
        <f t="shared" si="6"/>
        <v>0</v>
      </c>
      <c r="Q147" s="953">
        <f t="shared" si="7"/>
        <v>0</v>
      </c>
      <c r="R147" s="807"/>
      <c r="S147" s="979"/>
      <c r="U147" s="395"/>
      <c r="AA147" s="278"/>
      <c r="AK147" s="278"/>
      <c r="AL147" s="278"/>
      <c r="AM147" s="278"/>
      <c r="AN147" s="278"/>
      <c r="AO147" s="278"/>
      <c r="AP147" s="278"/>
      <c r="AQ147" s="278"/>
      <c r="AR147" s="278"/>
      <c r="AS147" s="278"/>
      <c r="AT147" s="278"/>
      <c r="AU147" s="278"/>
      <c r="AV147" s="278"/>
      <c r="AW147" s="278"/>
      <c r="AX147" s="278"/>
    </row>
    <row r="148" spans="1:50" ht="33" hidden="1">
      <c r="A148" s="883">
        <v>130</v>
      </c>
      <c r="B148" s="883"/>
      <c r="C148" s="882" t="s">
        <v>258</v>
      </c>
      <c r="D148" s="882">
        <v>1000009869</v>
      </c>
      <c r="E148" s="882">
        <v>85389000</v>
      </c>
      <c r="F148" s="932"/>
      <c r="G148" s="883">
        <v>18</v>
      </c>
      <c r="H148" s="931"/>
      <c r="I148" s="882" t="s">
        <v>266</v>
      </c>
      <c r="J148" s="882" t="s">
        <v>145</v>
      </c>
      <c r="K148" s="882">
        <v>1</v>
      </c>
      <c r="L148" s="929"/>
      <c r="M148" s="981" t="str">
        <f t="shared" si="8"/>
        <v>Included</v>
      </c>
      <c r="N148" s="885">
        <f t="shared" si="9"/>
        <v>0</v>
      </c>
      <c r="O148" s="807"/>
      <c r="P148" s="278">
        <f t="shared" ref="P148:P211" si="10">IF(M148="Included",0,M148)</f>
        <v>0</v>
      </c>
      <c r="Q148" s="953">
        <f t="shared" ref="Q148:Q211" si="11">IF(H148="", G148*P148/100,H148*P148)</f>
        <v>0</v>
      </c>
      <c r="R148" s="807"/>
      <c r="S148" s="979"/>
      <c r="U148" s="395"/>
      <c r="AA148" s="278"/>
      <c r="AK148" s="278"/>
      <c r="AL148" s="278"/>
      <c r="AM148" s="278"/>
      <c r="AN148" s="278"/>
      <c r="AO148" s="278"/>
      <c r="AP148" s="278"/>
      <c r="AQ148" s="278"/>
      <c r="AR148" s="278"/>
      <c r="AS148" s="278"/>
      <c r="AT148" s="278"/>
      <c r="AU148" s="278"/>
      <c r="AV148" s="278"/>
      <c r="AW148" s="278"/>
      <c r="AX148" s="278"/>
    </row>
    <row r="149" spans="1:50" ht="33" hidden="1">
      <c r="A149" s="883">
        <v>131</v>
      </c>
      <c r="B149" s="883"/>
      <c r="C149" s="882" t="s">
        <v>258</v>
      </c>
      <c r="D149" s="882">
        <v>1000018382</v>
      </c>
      <c r="E149" s="882">
        <v>85389000</v>
      </c>
      <c r="F149" s="932"/>
      <c r="G149" s="883">
        <v>18</v>
      </c>
      <c r="H149" s="931"/>
      <c r="I149" s="882" t="s">
        <v>267</v>
      </c>
      <c r="J149" s="882" t="s">
        <v>145</v>
      </c>
      <c r="K149" s="882">
        <v>1</v>
      </c>
      <c r="L149" s="929"/>
      <c r="M149" s="981" t="str">
        <f t="shared" si="8"/>
        <v>Included</v>
      </c>
      <c r="N149" s="885">
        <f t="shared" si="9"/>
        <v>0</v>
      </c>
      <c r="O149" s="807"/>
      <c r="P149" s="278">
        <f t="shared" si="10"/>
        <v>0</v>
      </c>
      <c r="Q149" s="953">
        <f t="shared" si="11"/>
        <v>0</v>
      </c>
      <c r="R149" s="807"/>
      <c r="S149" s="979"/>
      <c r="U149" s="395"/>
      <c r="AA149" s="278"/>
      <c r="AK149" s="278"/>
      <c r="AL149" s="278"/>
      <c r="AM149" s="278"/>
      <c r="AN149" s="278"/>
      <c r="AO149" s="278"/>
      <c r="AP149" s="278"/>
      <c r="AQ149" s="278"/>
      <c r="AR149" s="278"/>
      <c r="AS149" s="278"/>
      <c r="AT149" s="278"/>
      <c r="AU149" s="278"/>
      <c r="AV149" s="278"/>
      <c r="AW149" s="278"/>
      <c r="AX149" s="278"/>
    </row>
    <row r="150" spans="1:50" ht="33" hidden="1">
      <c r="A150" s="883">
        <v>132</v>
      </c>
      <c r="B150" s="883"/>
      <c r="C150" s="882" t="s">
        <v>258</v>
      </c>
      <c r="D150" s="882">
        <v>1000018960</v>
      </c>
      <c r="E150" s="882">
        <v>85389000</v>
      </c>
      <c r="F150" s="932"/>
      <c r="G150" s="883">
        <v>18</v>
      </c>
      <c r="H150" s="931"/>
      <c r="I150" s="882" t="s">
        <v>268</v>
      </c>
      <c r="J150" s="882" t="s">
        <v>114</v>
      </c>
      <c r="K150" s="882">
        <v>1</v>
      </c>
      <c r="L150" s="929"/>
      <c r="M150" s="981" t="str">
        <f t="shared" si="8"/>
        <v>Included</v>
      </c>
      <c r="N150" s="885">
        <f t="shared" si="9"/>
        <v>0</v>
      </c>
      <c r="O150" s="807"/>
      <c r="P150" s="278">
        <f t="shared" si="10"/>
        <v>0</v>
      </c>
      <c r="Q150" s="953">
        <f t="shared" si="11"/>
        <v>0</v>
      </c>
      <c r="R150" s="807"/>
      <c r="S150" s="979"/>
      <c r="U150" s="395"/>
      <c r="AA150" s="278"/>
      <c r="AK150" s="278"/>
      <c r="AL150" s="278"/>
      <c r="AM150" s="278"/>
      <c r="AN150" s="278"/>
      <c r="AO150" s="278"/>
      <c r="AP150" s="278"/>
      <c r="AQ150" s="278"/>
      <c r="AR150" s="278"/>
      <c r="AS150" s="278"/>
      <c r="AT150" s="278"/>
      <c r="AU150" s="278"/>
      <c r="AV150" s="278"/>
      <c r="AW150" s="278"/>
      <c r="AX150" s="278"/>
    </row>
    <row r="151" spans="1:50" ht="33" hidden="1">
      <c r="A151" s="883">
        <v>133</v>
      </c>
      <c r="B151" s="883"/>
      <c r="C151" s="882" t="s">
        <v>258</v>
      </c>
      <c r="D151" s="882">
        <v>1000006923</v>
      </c>
      <c r="E151" s="882">
        <v>85389000</v>
      </c>
      <c r="F151" s="932"/>
      <c r="G151" s="883">
        <v>18</v>
      </c>
      <c r="H151" s="931"/>
      <c r="I151" s="882" t="s">
        <v>269</v>
      </c>
      <c r="J151" s="882" t="s">
        <v>145</v>
      </c>
      <c r="K151" s="882">
        <v>1</v>
      </c>
      <c r="L151" s="929"/>
      <c r="M151" s="981" t="str">
        <f t="shared" si="8"/>
        <v>Included</v>
      </c>
      <c r="N151" s="885">
        <f t="shared" si="9"/>
        <v>0</v>
      </c>
      <c r="O151" s="807"/>
      <c r="P151" s="278">
        <f t="shared" si="10"/>
        <v>0</v>
      </c>
      <c r="Q151" s="953">
        <f t="shared" si="11"/>
        <v>0</v>
      </c>
      <c r="R151" s="807"/>
      <c r="S151" s="979"/>
      <c r="U151" s="395"/>
      <c r="AA151" s="278"/>
      <c r="AK151" s="278"/>
      <c r="AL151" s="278"/>
      <c r="AM151" s="278"/>
      <c r="AN151" s="278"/>
      <c r="AO151" s="278"/>
      <c r="AP151" s="278"/>
      <c r="AQ151" s="278"/>
      <c r="AR151" s="278"/>
      <c r="AS151" s="278"/>
      <c r="AT151" s="278"/>
      <c r="AU151" s="278"/>
      <c r="AV151" s="278"/>
      <c r="AW151" s="278"/>
      <c r="AX151" s="278"/>
    </row>
    <row r="152" spans="1:50" ht="33" hidden="1">
      <c r="A152" s="883">
        <v>134</v>
      </c>
      <c r="B152" s="883"/>
      <c r="C152" s="882" t="s">
        <v>258</v>
      </c>
      <c r="D152" s="882">
        <v>1000016825</v>
      </c>
      <c r="E152" s="882">
        <v>85389000</v>
      </c>
      <c r="F152" s="932"/>
      <c r="G152" s="883">
        <v>18</v>
      </c>
      <c r="H152" s="931"/>
      <c r="I152" s="882" t="s">
        <v>270</v>
      </c>
      <c r="J152" s="882" t="s">
        <v>114</v>
      </c>
      <c r="K152" s="882">
        <v>1</v>
      </c>
      <c r="L152" s="929"/>
      <c r="M152" s="981" t="str">
        <f t="shared" si="8"/>
        <v>Included</v>
      </c>
      <c r="N152" s="885">
        <f t="shared" si="9"/>
        <v>0</v>
      </c>
      <c r="O152" s="807"/>
      <c r="P152" s="278">
        <f t="shared" si="10"/>
        <v>0</v>
      </c>
      <c r="Q152" s="953">
        <f t="shared" si="11"/>
        <v>0</v>
      </c>
      <c r="R152" s="807"/>
      <c r="S152" s="979"/>
      <c r="U152" s="395"/>
      <c r="AA152" s="278"/>
      <c r="AK152" s="278"/>
      <c r="AL152" s="278"/>
      <c r="AM152" s="278"/>
      <c r="AN152" s="278"/>
      <c r="AO152" s="278"/>
      <c r="AP152" s="278"/>
      <c r="AQ152" s="278"/>
      <c r="AR152" s="278"/>
      <c r="AS152" s="278"/>
      <c r="AT152" s="278"/>
      <c r="AU152" s="278"/>
      <c r="AV152" s="278"/>
      <c r="AW152" s="278"/>
      <c r="AX152" s="278"/>
    </row>
    <row r="153" spans="1:50" ht="33" hidden="1">
      <c r="A153" s="883">
        <v>135</v>
      </c>
      <c r="B153" s="883"/>
      <c r="C153" s="882" t="s">
        <v>258</v>
      </c>
      <c r="D153" s="882">
        <v>1000030439</v>
      </c>
      <c r="E153" s="882">
        <v>85389000</v>
      </c>
      <c r="F153" s="932"/>
      <c r="G153" s="883">
        <v>18</v>
      </c>
      <c r="H153" s="931"/>
      <c r="I153" s="882" t="s">
        <v>271</v>
      </c>
      <c r="J153" s="882" t="s">
        <v>208</v>
      </c>
      <c r="K153" s="882">
        <v>1</v>
      </c>
      <c r="L153" s="929"/>
      <c r="M153" s="981" t="str">
        <f t="shared" si="8"/>
        <v>Included</v>
      </c>
      <c r="N153" s="885">
        <f t="shared" si="9"/>
        <v>0</v>
      </c>
      <c r="O153" s="807"/>
      <c r="P153" s="278">
        <f t="shared" si="10"/>
        <v>0</v>
      </c>
      <c r="Q153" s="953">
        <f t="shared" si="11"/>
        <v>0</v>
      </c>
      <c r="R153" s="807"/>
      <c r="S153" s="979"/>
      <c r="U153" s="395"/>
      <c r="AA153" s="278"/>
      <c r="AK153" s="278"/>
      <c r="AL153" s="278"/>
      <c r="AM153" s="278"/>
      <c r="AN153" s="278"/>
      <c r="AO153" s="278"/>
      <c r="AP153" s="278"/>
      <c r="AQ153" s="278"/>
      <c r="AR153" s="278"/>
      <c r="AS153" s="278"/>
      <c r="AT153" s="278"/>
      <c r="AU153" s="278"/>
      <c r="AV153" s="278"/>
      <c r="AW153" s="278"/>
      <c r="AX153" s="278"/>
    </row>
    <row r="154" spans="1:50" ht="33" hidden="1">
      <c r="A154" s="883">
        <v>136</v>
      </c>
      <c r="B154" s="883"/>
      <c r="C154" s="882" t="s">
        <v>258</v>
      </c>
      <c r="D154" s="882">
        <v>1000045291</v>
      </c>
      <c r="E154" s="882">
        <v>85389000</v>
      </c>
      <c r="F154" s="932"/>
      <c r="G154" s="883">
        <v>18</v>
      </c>
      <c r="H154" s="931"/>
      <c r="I154" s="882" t="s">
        <v>272</v>
      </c>
      <c r="J154" s="882" t="s">
        <v>114</v>
      </c>
      <c r="K154" s="882">
        <v>1</v>
      </c>
      <c r="L154" s="929"/>
      <c r="M154" s="981" t="str">
        <f t="shared" si="8"/>
        <v>Included</v>
      </c>
      <c r="N154" s="885">
        <f t="shared" si="9"/>
        <v>0</v>
      </c>
      <c r="O154" s="807"/>
      <c r="P154" s="278">
        <f t="shared" si="10"/>
        <v>0</v>
      </c>
      <c r="Q154" s="953">
        <f t="shared" si="11"/>
        <v>0</v>
      </c>
      <c r="R154" s="807"/>
      <c r="S154" s="979"/>
      <c r="U154" s="395"/>
      <c r="AA154" s="278"/>
      <c r="AK154" s="278"/>
      <c r="AL154" s="278"/>
      <c r="AM154" s="278"/>
      <c r="AN154" s="278"/>
      <c r="AO154" s="278"/>
      <c r="AP154" s="278"/>
      <c r="AQ154" s="278"/>
      <c r="AR154" s="278"/>
      <c r="AS154" s="278"/>
      <c r="AT154" s="278"/>
      <c r="AU154" s="278"/>
      <c r="AV154" s="278"/>
      <c r="AW154" s="278"/>
      <c r="AX154" s="278"/>
    </row>
    <row r="155" spans="1:50" ht="49.5" hidden="1">
      <c r="A155" s="883">
        <v>137</v>
      </c>
      <c r="B155" s="883"/>
      <c r="C155" s="882" t="s">
        <v>258</v>
      </c>
      <c r="D155" s="882">
        <v>1000000427</v>
      </c>
      <c r="E155" s="882">
        <v>85353090</v>
      </c>
      <c r="F155" s="932"/>
      <c r="G155" s="883">
        <v>18</v>
      </c>
      <c r="H155" s="931"/>
      <c r="I155" s="882" t="s">
        <v>273</v>
      </c>
      <c r="J155" s="882" t="s">
        <v>114</v>
      </c>
      <c r="K155" s="882">
        <v>1</v>
      </c>
      <c r="L155" s="929"/>
      <c r="M155" s="981" t="str">
        <f t="shared" si="8"/>
        <v>Included</v>
      </c>
      <c r="N155" s="885">
        <f t="shared" si="9"/>
        <v>0</v>
      </c>
      <c r="O155" s="807"/>
      <c r="P155" s="278">
        <f t="shared" si="10"/>
        <v>0</v>
      </c>
      <c r="Q155" s="953">
        <f t="shared" si="11"/>
        <v>0</v>
      </c>
      <c r="R155" s="807"/>
      <c r="S155" s="979"/>
      <c r="U155" s="395"/>
      <c r="AA155" s="278"/>
      <c r="AK155" s="278"/>
      <c r="AL155" s="278"/>
      <c r="AM155" s="278"/>
      <c r="AN155" s="278"/>
      <c r="AO155" s="278"/>
      <c r="AP155" s="278"/>
      <c r="AQ155" s="278"/>
      <c r="AR155" s="278"/>
      <c r="AS155" s="278"/>
      <c r="AT155" s="278"/>
      <c r="AU155" s="278"/>
      <c r="AV155" s="278"/>
      <c r="AW155" s="278"/>
      <c r="AX155" s="278"/>
    </row>
    <row r="156" spans="1:50" ht="33" hidden="1">
      <c r="A156" s="883">
        <v>138</v>
      </c>
      <c r="B156" s="883"/>
      <c r="C156" s="882" t="s">
        <v>258</v>
      </c>
      <c r="D156" s="882">
        <v>1000009801</v>
      </c>
      <c r="E156" s="882">
        <v>85389000</v>
      </c>
      <c r="F156" s="932"/>
      <c r="G156" s="883">
        <v>18</v>
      </c>
      <c r="H156" s="931"/>
      <c r="I156" s="882" t="s">
        <v>274</v>
      </c>
      <c r="J156" s="882" t="s">
        <v>145</v>
      </c>
      <c r="K156" s="882">
        <v>2</v>
      </c>
      <c r="L156" s="929"/>
      <c r="M156" s="981" t="str">
        <f t="shared" si="8"/>
        <v>Included</v>
      </c>
      <c r="N156" s="885">
        <f t="shared" si="9"/>
        <v>0</v>
      </c>
      <c r="O156" s="807"/>
      <c r="P156" s="278">
        <f t="shared" si="10"/>
        <v>0</v>
      </c>
      <c r="Q156" s="953">
        <f t="shared" si="11"/>
        <v>0</v>
      </c>
      <c r="R156" s="807"/>
      <c r="S156" s="979"/>
      <c r="U156" s="395"/>
      <c r="AA156" s="278"/>
      <c r="AK156" s="278"/>
      <c r="AL156" s="278"/>
      <c r="AM156" s="278"/>
      <c r="AN156" s="278"/>
      <c r="AO156" s="278"/>
      <c r="AP156" s="278"/>
      <c r="AQ156" s="278"/>
      <c r="AR156" s="278"/>
      <c r="AS156" s="278"/>
      <c r="AT156" s="278"/>
      <c r="AU156" s="278"/>
      <c r="AV156" s="278"/>
      <c r="AW156" s="278"/>
      <c r="AX156" s="278"/>
    </row>
    <row r="157" spans="1:50" ht="33" hidden="1">
      <c r="A157" s="883">
        <v>139</v>
      </c>
      <c r="B157" s="883"/>
      <c r="C157" s="882" t="s">
        <v>258</v>
      </c>
      <c r="D157" s="882">
        <v>1000009569</v>
      </c>
      <c r="E157" s="882">
        <v>85389000</v>
      </c>
      <c r="F157" s="932"/>
      <c r="G157" s="883">
        <v>18</v>
      </c>
      <c r="H157" s="931"/>
      <c r="I157" s="882" t="s">
        <v>275</v>
      </c>
      <c r="J157" s="882" t="s">
        <v>145</v>
      </c>
      <c r="K157" s="882">
        <v>1</v>
      </c>
      <c r="L157" s="929"/>
      <c r="M157" s="981" t="str">
        <f t="shared" si="8"/>
        <v>Included</v>
      </c>
      <c r="N157" s="885">
        <f t="shared" si="9"/>
        <v>0</v>
      </c>
      <c r="O157" s="807"/>
      <c r="P157" s="278">
        <f t="shared" si="10"/>
        <v>0</v>
      </c>
      <c r="Q157" s="953">
        <f t="shared" si="11"/>
        <v>0</v>
      </c>
      <c r="R157" s="807"/>
      <c r="S157" s="979"/>
      <c r="U157" s="395"/>
      <c r="AA157" s="278"/>
      <c r="AK157" s="278"/>
      <c r="AL157" s="278"/>
      <c r="AM157" s="278"/>
      <c r="AN157" s="278"/>
      <c r="AO157" s="278"/>
      <c r="AP157" s="278"/>
      <c r="AQ157" s="278"/>
      <c r="AR157" s="278"/>
      <c r="AS157" s="278"/>
      <c r="AT157" s="278"/>
      <c r="AU157" s="278"/>
      <c r="AV157" s="278"/>
      <c r="AW157" s="278"/>
      <c r="AX157" s="278"/>
    </row>
    <row r="158" spans="1:50" ht="33" hidden="1">
      <c r="A158" s="883">
        <v>140</v>
      </c>
      <c r="B158" s="883"/>
      <c r="C158" s="882" t="s">
        <v>258</v>
      </c>
      <c r="D158" s="882">
        <v>1000014570</v>
      </c>
      <c r="E158" s="882">
        <v>85389000</v>
      </c>
      <c r="F158" s="932"/>
      <c r="G158" s="883">
        <v>18</v>
      </c>
      <c r="H158" s="931"/>
      <c r="I158" s="882" t="s">
        <v>276</v>
      </c>
      <c r="J158" s="882" t="s">
        <v>145</v>
      </c>
      <c r="K158" s="882">
        <v>2</v>
      </c>
      <c r="L158" s="929"/>
      <c r="M158" s="981" t="str">
        <f t="shared" si="8"/>
        <v>Included</v>
      </c>
      <c r="N158" s="885">
        <f t="shared" si="9"/>
        <v>0</v>
      </c>
      <c r="O158" s="807"/>
      <c r="P158" s="278">
        <f t="shared" si="10"/>
        <v>0</v>
      </c>
      <c r="Q158" s="953">
        <f t="shared" si="11"/>
        <v>0</v>
      </c>
      <c r="R158" s="807"/>
      <c r="S158" s="979"/>
      <c r="U158" s="395"/>
      <c r="AA158" s="278"/>
      <c r="AK158" s="278"/>
      <c r="AL158" s="278"/>
      <c r="AM158" s="278"/>
      <c r="AN158" s="278"/>
      <c r="AO158" s="278"/>
      <c r="AP158" s="278"/>
      <c r="AQ158" s="278"/>
      <c r="AR158" s="278"/>
      <c r="AS158" s="278"/>
      <c r="AT158" s="278"/>
      <c r="AU158" s="278"/>
      <c r="AV158" s="278"/>
      <c r="AW158" s="278"/>
      <c r="AX158" s="278"/>
    </row>
    <row r="159" spans="1:50" ht="33" hidden="1">
      <c r="A159" s="883">
        <v>141</v>
      </c>
      <c r="B159" s="883"/>
      <c r="C159" s="882" t="s">
        <v>258</v>
      </c>
      <c r="D159" s="882">
        <v>1000021492</v>
      </c>
      <c r="E159" s="882">
        <v>85389000</v>
      </c>
      <c r="F159" s="932"/>
      <c r="G159" s="883">
        <v>18</v>
      </c>
      <c r="H159" s="931"/>
      <c r="I159" s="882" t="s">
        <v>277</v>
      </c>
      <c r="J159" s="882" t="s">
        <v>114</v>
      </c>
      <c r="K159" s="882">
        <v>2</v>
      </c>
      <c r="L159" s="929"/>
      <c r="M159" s="981" t="str">
        <f t="shared" si="8"/>
        <v>Included</v>
      </c>
      <c r="N159" s="885">
        <f t="shared" si="9"/>
        <v>0</v>
      </c>
      <c r="O159" s="807"/>
      <c r="P159" s="278">
        <f t="shared" si="10"/>
        <v>0</v>
      </c>
      <c r="Q159" s="953">
        <f t="shared" si="11"/>
        <v>0</v>
      </c>
      <c r="R159" s="807"/>
      <c r="S159" s="979"/>
      <c r="U159" s="395"/>
      <c r="AA159" s="278"/>
      <c r="AK159" s="278"/>
      <c r="AL159" s="278"/>
      <c r="AM159" s="278"/>
      <c r="AN159" s="278"/>
      <c r="AO159" s="278"/>
      <c r="AP159" s="278"/>
      <c r="AQ159" s="278"/>
      <c r="AR159" s="278"/>
      <c r="AS159" s="278"/>
      <c r="AT159" s="278"/>
      <c r="AU159" s="278"/>
      <c r="AV159" s="278"/>
      <c r="AW159" s="278"/>
      <c r="AX159" s="278"/>
    </row>
    <row r="160" spans="1:50" ht="33" hidden="1">
      <c r="A160" s="883">
        <v>142</v>
      </c>
      <c r="B160" s="883"/>
      <c r="C160" s="882" t="s">
        <v>258</v>
      </c>
      <c r="D160" s="882">
        <v>1000009928</v>
      </c>
      <c r="E160" s="882">
        <v>85389000</v>
      </c>
      <c r="F160" s="932"/>
      <c r="G160" s="883">
        <v>18</v>
      </c>
      <c r="H160" s="931"/>
      <c r="I160" s="882" t="s">
        <v>278</v>
      </c>
      <c r="J160" s="882" t="s">
        <v>145</v>
      </c>
      <c r="K160" s="882">
        <v>3</v>
      </c>
      <c r="L160" s="929"/>
      <c r="M160" s="981" t="str">
        <f t="shared" si="8"/>
        <v>Included</v>
      </c>
      <c r="N160" s="885">
        <f t="shared" si="9"/>
        <v>0</v>
      </c>
      <c r="O160" s="807"/>
      <c r="P160" s="278">
        <f t="shared" si="10"/>
        <v>0</v>
      </c>
      <c r="Q160" s="953">
        <f t="shared" si="11"/>
        <v>0</v>
      </c>
      <c r="R160" s="807"/>
      <c r="S160" s="979"/>
      <c r="U160" s="395"/>
      <c r="AA160" s="278"/>
      <c r="AK160" s="278"/>
      <c r="AL160" s="278"/>
      <c r="AM160" s="278"/>
      <c r="AN160" s="278"/>
      <c r="AO160" s="278"/>
      <c r="AP160" s="278"/>
      <c r="AQ160" s="278"/>
      <c r="AR160" s="278"/>
      <c r="AS160" s="278"/>
      <c r="AT160" s="278"/>
      <c r="AU160" s="278"/>
      <c r="AV160" s="278"/>
      <c r="AW160" s="278"/>
      <c r="AX160" s="278"/>
    </row>
    <row r="161" spans="1:50" ht="33" hidden="1">
      <c r="A161" s="883">
        <v>143</v>
      </c>
      <c r="B161" s="883"/>
      <c r="C161" s="882" t="s">
        <v>258</v>
      </c>
      <c r="D161" s="882">
        <v>1000005848</v>
      </c>
      <c r="E161" s="882">
        <v>85359090</v>
      </c>
      <c r="F161" s="932"/>
      <c r="G161" s="883">
        <v>18</v>
      </c>
      <c r="H161" s="931"/>
      <c r="I161" s="882" t="s">
        <v>279</v>
      </c>
      <c r="J161" s="882" t="s">
        <v>114</v>
      </c>
      <c r="K161" s="882">
        <v>1</v>
      </c>
      <c r="L161" s="929"/>
      <c r="M161" s="981" t="str">
        <f t="shared" si="8"/>
        <v>Included</v>
      </c>
      <c r="N161" s="885">
        <f t="shared" si="9"/>
        <v>0</v>
      </c>
      <c r="O161" s="807"/>
      <c r="P161" s="278">
        <f t="shared" si="10"/>
        <v>0</v>
      </c>
      <c r="Q161" s="953">
        <f t="shared" si="11"/>
        <v>0</v>
      </c>
      <c r="R161" s="807"/>
      <c r="S161" s="979"/>
      <c r="U161" s="395"/>
      <c r="AA161" s="278"/>
      <c r="AK161" s="278"/>
      <c r="AL161" s="278"/>
      <c r="AM161" s="278"/>
      <c r="AN161" s="278"/>
      <c r="AO161" s="278"/>
      <c r="AP161" s="278"/>
      <c r="AQ161" s="278"/>
      <c r="AR161" s="278"/>
      <c r="AS161" s="278"/>
      <c r="AT161" s="278"/>
      <c r="AU161" s="278"/>
      <c r="AV161" s="278"/>
      <c r="AW161" s="278"/>
      <c r="AX161" s="278"/>
    </row>
    <row r="162" spans="1:50" ht="33" hidden="1">
      <c r="A162" s="883">
        <v>144</v>
      </c>
      <c r="B162" s="883"/>
      <c r="C162" s="882" t="s">
        <v>258</v>
      </c>
      <c r="D162" s="882">
        <v>1000020421</v>
      </c>
      <c r="E162" s="882">
        <v>85354010</v>
      </c>
      <c r="F162" s="932"/>
      <c r="G162" s="883">
        <v>18</v>
      </c>
      <c r="H162" s="931"/>
      <c r="I162" s="882" t="s">
        <v>119</v>
      </c>
      <c r="J162" s="882" t="s">
        <v>114</v>
      </c>
      <c r="K162" s="882">
        <v>1</v>
      </c>
      <c r="L162" s="929"/>
      <c r="M162" s="981" t="str">
        <f t="shared" si="8"/>
        <v>Included</v>
      </c>
      <c r="N162" s="885">
        <f t="shared" si="9"/>
        <v>0</v>
      </c>
      <c r="O162" s="807"/>
      <c r="P162" s="278">
        <f t="shared" si="10"/>
        <v>0</v>
      </c>
      <c r="Q162" s="953">
        <f t="shared" si="11"/>
        <v>0</v>
      </c>
      <c r="R162" s="807"/>
      <c r="S162" s="979"/>
      <c r="U162" s="395"/>
      <c r="AA162" s="278"/>
      <c r="AK162" s="278"/>
      <c r="AL162" s="278"/>
      <c r="AM162" s="278"/>
      <c r="AN162" s="278"/>
      <c r="AO162" s="278"/>
      <c r="AP162" s="278"/>
      <c r="AQ162" s="278"/>
      <c r="AR162" s="278"/>
      <c r="AS162" s="278"/>
      <c r="AT162" s="278"/>
      <c r="AU162" s="278"/>
      <c r="AV162" s="278"/>
      <c r="AW162" s="278"/>
      <c r="AX162" s="278"/>
    </row>
    <row r="163" spans="1:50" ht="33" hidden="1">
      <c r="A163" s="883">
        <v>145</v>
      </c>
      <c r="B163" s="883"/>
      <c r="C163" s="882" t="s">
        <v>258</v>
      </c>
      <c r="D163" s="882">
        <v>1000020441</v>
      </c>
      <c r="E163" s="882">
        <v>85359090</v>
      </c>
      <c r="F163" s="932"/>
      <c r="G163" s="883">
        <v>18</v>
      </c>
      <c r="H163" s="931"/>
      <c r="I163" s="882" t="s">
        <v>280</v>
      </c>
      <c r="J163" s="882" t="s">
        <v>114</v>
      </c>
      <c r="K163" s="882">
        <v>1</v>
      </c>
      <c r="L163" s="929"/>
      <c r="M163" s="981" t="str">
        <f t="shared" si="8"/>
        <v>Included</v>
      </c>
      <c r="N163" s="885">
        <f t="shared" si="9"/>
        <v>0</v>
      </c>
      <c r="O163" s="807"/>
      <c r="P163" s="278">
        <f t="shared" si="10"/>
        <v>0</v>
      </c>
      <c r="Q163" s="953">
        <f t="shared" si="11"/>
        <v>0</v>
      </c>
      <c r="R163" s="807"/>
      <c r="S163" s="979"/>
      <c r="U163" s="395"/>
      <c r="AA163" s="278"/>
      <c r="AK163" s="278"/>
      <c r="AL163" s="278"/>
      <c r="AM163" s="278"/>
      <c r="AN163" s="278"/>
      <c r="AO163" s="278"/>
      <c r="AP163" s="278"/>
      <c r="AQ163" s="278"/>
      <c r="AR163" s="278"/>
      <c r="AS163" s="278"/>
      <c r="AT163" s="278"/>
      <c r="AU163" s="278"/>
      <c r="AV163" s="278"/>
      <c r="AW163" s="278"/>
      <c r="AX163" s="278"/>
    </row>
    <row r="164" spans="1:50" ht="66" hidden="1">
      <c r="A164" s="883">
        <v>146</v>
      </c>
      <c r="B164" s="883"/>
      <c r="C164" s="882" t="s">
        <v>258</v>
      </c>
      <c r="D164" s="882">
        <v>1000004500</v>
      </c>
      <c r="E164" s="882">
        <v>85352913</v>
      </c>
      <c r="F164" s="932"/>
      <c r="G164" s="883">
        <v>18</v>
      </c>
      <c r="H164" s="931"/>
      <c r="I164" s="882" t="s">
        <v>281</v>
      </c>
      <c r="J164" s="882" t="s">
        <v>114</v>
      </c>
      <c r="K164" s="882">
        <v>1</v>
      </c>
      <c r="L164" s="929"/>
      <c r="M164" s="981" t="str">
        <f t="shared" si="8"/>
        <v>Included</v>
      </c>
      <c r="N164" s="885">
        <f t="shared" si="9"/>
        <v>0</v>
      </c>
      <c r="O164" s="807"/>
      <c r="P164" s="278">
        <f t="shared" si="10"/>
        <v>0</v>
      </c>
      <c r="Q164" s="953">
        <f t="shared" si="11"/>
        <v>0</v>
      </c>
      <c r="R164" s="807"/>
      <c r="S164" s="979"/>
      <c r="U164" s="395"/>
      <c r="AA164" s="278"/>
      <c r="AK164" s="278"/>
      <c r="AL164" s="278"/>
      <c r="AM164" s="278"/>
      <c r="AN164" s="278"/>
      <c r="AO164" s="278"/>
      <c r="AP164" s="278"/>
      <c r="AQ164" s="278"/>
      <c r="AR164" s="278"/>
      <c r="AS164" s="278"/>
      <c r="AT164" s="278"/>
      <c r="AU164" s="278"/>
      <c r="AV164" s="278"/>
      <c r="AW164" s="278"/>
      <c r="AX164" s="278"/>
    </row>
    <row r="165" spans="1:50" ht="33" hidden="1">
      <c r="A165" s="883">
        <v>147</v>
      </c>
      <c r="B165" s="883"/>
      <c r="C165" s="882" t="s">
        <v>258</v>
      </c>
      <c r="D165" s="882">
        <v>1000013056</v>
      </c>
      <c r="E165" s="882">
        <v>85389000</v>
      </c>
      <c r="F165" s="932"/>
      <c r="G165" s="883">
        <v>18</v>
      </c>
      <c r="H165" s="931"/>
      <c r="I165" s="882" t="s">
        <v>282</v>
      </c>
      <c r="J165" s="882" t="s">
        <v>145</v>
      </c>
      <c r="K165" s="882">
        <v>1</v>
      </c>
      <c r="L165" s="929"/>
      <c r="M165" s="981" t="str">
        <f t="shared" si="8"/>
        <v>Included</v>
      </c>
      <c r="N165" s="885">
        <f t="shared" si="9"/>
        <v>0</v>
      </c>
      <c r="O165" s="807"/>
      <c r="P165" s="278">
        <f t="shared" si="10"/>
        <v>0</v>
      </c>
      <c r="Q165" s="953">
        <f t="shared" si="11"/>
        <v>0</v>
      </c>
      <c r="R165" s="807"/>
      <c r="S165" s="979"/>
      <c r="U165" s="395"/>
      <c r="AA165" s="278"/>
      <c r="AK165" s="278"/>
      <c r="AL165" s="278"/>
      <c r="AM165" s="278"/>
      <c r="AN165" s="278"/>
      <c r="AO165" s="278"/>
      <c r="AP165" s="278"/>
      <c r="AQ165" s="278"/>
      <c r="AR165" s="278"/>
      <c r="AS165" s="278"/>
      <c r="AT165" s="278"/>
      <c r="AU165" s="278"/>
      <c r="AV165" s="278"/>
      <c r="AW165" s="278"/>
      <c r="AX165" s="278"/>
    </row>
    <row r="166" spans="1:50" ht="33" hidden="1">
      <c r="A166" s="883">
        <v>148</v>
      </c>
      <c r="B166" s="883"/>
      <c r="C166" s="882" t="s">
        <v>258</v>
      </c>
      <c r="D166" s="882">
        <v>1000021861</v>
      </c>
      <c r="E166" s="882">
        <v>85389000</v>
      </c>
      <c r="F166" s="932"/>
      <c r="G166" s="883">
        <v>18</v>
      </c>
      <c r="H166" s="931"/>
      <c r="I166" s="882" t="s">
        <v>283</v>
      </c>
      <c r="J166" s="882" t="s">
        <v>145</v>
      </c>
      <c r="K166" s="882">
        <v>2</v>
      </c>
      <c r="L166" s="929"/>
      <c r="M166" s="981" t="str">
        <f t="shared" si="8"/>
        <v>Included</v>
      </c>
      <c r="N166" s="885">
        <f t="shared" si="9"/>
        <v>0</v>
      </c>
      <c r="O166" s="807"/>
      <c r="P166" s="278">
        <f t="shared" si="10"/>
        <v>0</v>
      </c>
      <c r="Q166" s="953">
        <f t="shared" si="11"/>
        <v>0</v>
      </c>
      <c r="R166" s="807"/>
      <c r="S166" s="979"/>
      <c r="U166" s="395"/>
      <c r="AA166" s="278"/>
      <c r="AK166" s="278"/>
      <c r="AL166" s="278"/>
      <c r="AM166" s="278"/>
      <c r="AN166" s="278"/>
      <c r="AO166" s="278"/>
      <c r="AP166" s="278"/>
      <c r="AQ166" s="278"/>
      <c r="AR166" s="278"/>
      <c r="AS166" s="278"/>
      <c r="AT166" s="278"/>
      <c r="AU166" s="278"/>
      <c r="AV166" s="278"/>
      <c r="AW166" s="278"/>
      <c r="AX166" s="278"/>
    </row>
    <row r="167" spans="1:50" ht="33" hidden="1">
      <c r="A167" s="883">
        <v>149</v>
      </c>
      <c r="B167" s="883"/>
      <c r="C167" s="882" t="s">
        <v>258</v>
      </c>
      <c r="D167" s="882">
        <v>1000009197</v>
      </c>
      <c r="E167" s="882">
        <v>85389000</v>
      </c>
      <c r="F167" s="932"/>
      <c r="G167" s="883">
        <v>18</v>
      </c>
      <c r="H167" s="931"/>
      <c r="I167" s="882" t="s">
        <v>284</v>
      </c>
      <c r="J167" s="882" t="s">
        <v>114</v>
      </c>
      <c r="K167" s="882">
        <v>2</v>
      </c>
      <c r="L167" s="929"/>
      <c r="M167" s="981" t="str">
        <f t="shared" si="8"/>
        <v>Included</v>
      </c>
      <c r="N167" s="885">
        <f t="shared" si="9"/>
        <v>0</v>
      </c>
      <c r="O167" s="807"/>
      <c r="P167" s="278">
        <f t="shared" si="10"/>
        <v>0</v>
      </c>
      <c r="Q167" s="953">
        <f t="shared" si="11"/>
        <v>0</v>
      </c>
      <c r="R167" s="807"/>
      <c r="S167" s="979"/>
      <c r="U167" s="395"/>
      <c r="AA167" s="278"/>
      <c r="AK167" s="278"/>
      <c r="AL167" s="278"/>
      <c r="AM167" s="278"/>
      <c r="AN167" s="278"/>
      <c r="AO167" s="278"/>
      <c r="AP167" s="278"/>
      <c r="AQ167" s="278"/>
      <c r="AR167" s="278"/>
      <c r="AS167" s="278"/>
      <c r="AT167" s="278"/>
      <c r="AU167" s="278"/>
      <c r="AV167" s="278"/>
      <c r="AW167" s="278"/>
      <c r="AX167" s="278"/>
    </row>
    <row r="168" spans="1:50" ht="33" hidden="1">
      <c r="A168" s="883">
        <v>150</v>
      </c>
      <c r="B168" s="883"/>
      <c r="C168" s="882" t="s">
        <v>258</v>
      </c>
      <c r="D168" s="882">
        <v>1000021444</v>
      </c>
      <c r="E168" s="882">
        <v>85389000</v>
      </c>
      <c r="F168" s="932"/>
      <c r="G168" s="883">
        <v>18</v>
      </c>
      <c r="H168" s="931"/>
      <c r="I168" s="882" t="s">
        <v>285</v>
      </c>
      <c r="J168" s="882" t="s">
        <v>114</v>
      </c>
      <c r="K168" s="882">
        <v>1</v>
      </c>
      <c r="L168" s="929"/>
      <c r="M168" s="981" t="str">
        <f t="shared" si="8"/>
        <v>Included</v>
      </c>
      <c r="N168" s="885">
        <f t="shared" si="9"/>
        <v>0</v>
      </c>
      <c r="O168" s="807"/>
      <c r="P168" s="278">
        <f t="shared" si="10"/>
        <v>0</v>
      </c>
      <c r="Q168" s="953">
        <f t="shared" si="11"/>
        <v>0</v>
      </c>
      <c r="R168" s="807"/>
      <c r="S168" s="979"/>
      <c r="U168" s="395"/>
      <c r="AA168" s="278"/>
      <c r="AK168" s="278"/>
      <c r="AL168" s="278"/>
      <c r="AM168" s="278"/>
      <c r="AN168" s="278"/>
      <c r="AO168" s="278"/>
      <c r="AP168" s="278"/>
      <c r="AQ168" s="278"/>
      <c r="AR168" s="278"/>
      <c r="AS168" s="278"/>
      <c r="AT168" s="278"/>
      <c r="AU168" s="278"/>
      <c r="AV168" s="278"/>
      <c r="AW168" s="278"/>
      <c r="AX168" s="278"/>
    </row>
    <row r="169" spans="1:50" ht="33" hidden="1">
      <c r="A169" s="883">
        <v>151</v>
      </c>
      <c r="B169" s="883"/>
      <c r="C169" s="882" t="s">
        <v>258</v>
      </c>
      <c r="D169" s="882">
        <v>1000015549</v>
      </c>
      <c r="E169" s="882">
        <v>85389000</v>
      </c>
      <c r="F169" s="932"/>
      <c r="G169" s="883">
        <v>18</v>
      </c>
      <c r="H169" s="931"/>
      <c r="I169" s="882" t="s">
        <v>286</v>
      </c>
      <c r="J169" s="882" t="s">
        <v>114</v>
      </c>
      <c r="K169" s="882">
        <v>2</v>
      </c>
      <c r="L169" s="929"/>
      <c r="M169" s="981" t="str">
        <f t="shared" si="8"/>
        <v>Included</v>
      </c>
      <c r="N169" s="885">
        <f t="shared" si="9"/>
        <v>0</v>
      </c>
      <c r="O169" s="807"/>
      <c r="P169" s="278">
        <f t="shared" si="10"/>
        <v>0</v>
      </c>
      <c r="Q169" s="953">
        <f t="shared" si="11"/>
        <v>0</v>
      </c>
      <c r="R169" s="807"/>
      <c r="S169" s="979"/>
      <c r="U169" s="395"/>
      <c r="AA169" s="278"/>
      <c r="AK169" s="278"/>
      <c r="AL169" s="278"/>
      <c r="AM169" s="278"/>
      <c r="AN169" s="278"/>
      <c r="AO169" s="278"/>
      <c r="AP169" s="278"/>
      <c r="AQ169" s="278"/>
      <c r="AR169" s="278"/>
      <c r="AS169" s="278"/>
      <c r="AT169" s="278"/>
      <c r="AU169" s="278"/>
      <c r="AV169" s="278"/>
      <c r="AW169" s="278"/>
      <c r="AX169" s="278"/>
    </row>
    <row r="170" spans="1:50" ht="33" hidden="1">
      <c r="A170" s="883">
        <v>152</v>
      </c>
      <c r="B170" s="883"/>
      <c r="C170" s="882" t="s">
        <v>258</v>
      </c>
      <c r="D170" s="882">
        <v>1000009860</v>
      </c>
      <c r="E170" s="882">
        <v>85389000</v>
      </c>
      <c r="F170" s="932"/>
      <c r="G170" s="883">
        <v>18</v>
      </c>
      <c r="H170" s="931"/>
      <c r="I170" s="882" t="s">
        <v>287</v>
      </c>
      <c r="J170" s="882" t="s">
        <v>145</v>
      </c>
      <c r="K170" s="882">
        <v>1</v>
      </c>
      <c r="L170" s="929"/>
      <c r="M170" s="981" t="str">
        <f t="shared" si="8"/>
        <v>Included</v>
      </c>
      <c r="N170" s="885">
        <f t="shared" si="9"/>
        <v>0</v>
      </c>
      <c r="O170" s="807"/>
      <c r="P170" s="278">
        <f t="shared" si="10"/>
        <v>0</v>
      </c>
      <c r="Q170" s="953">
        <f t="shared" si="11"/>
        <v>0</v>
      </c>
      <c r="R170" s="807"/>
      <c r="S170" s="979"/>
      <c r="U170" s="395"/>
      <c r="AA170" s="278"/>
      <c r="AK170" s="278"/>
      <c r="AL170" s="278"/>
      <c r="AM170" s="278"/>
      <c r="AN170" s="278"/>
      <c r="AO170" s="278"/>
      <c r="AP170" s="278"/>
      <c r="AQ170" s="278"/>
      <c r="AR170" s="278"/>
      <c r="AS170" s="278"/>
      <c r="AT170" s="278"/>
      <c r="AU170" s="278"/>
      <c r="AV170" s="278"/>
      <c r="AW170" s="278"/>
      <c r="AX170" s="278"/>
    </row>
    <row r="171" spans="1:50" ht="33" hidden="1">
      <c r="A171" s="883">
        <v>153</v>
      </c>
      <c r="B171" s="883"/>
      <c r="C171" s="882" t="s">
        <v>258</v>
      </c>
      <c r="D171" s="882">
        <v>1000018381</v>
      </c>
      <c r="E171" s="882">
        <v>85389000</v>
      </c>
      <c r="F171" s="932"/>
      <c r="G171" s="883">
        <v>18</v>
      </c>
      <c r="H171" s="931"/>
      <c r="I171" s="882" t="s">
        <v>288</v>
      </c>
      <c r="J171" s="882" t="s">
        <v>145</v>
      </c>
      <c r="K171" s="882">
        <v>1</v>
      </c>
      <c r="L171" s="929"/>
      <c r="M171" s="981" t="str">
        <f t="shared" si="8"/>
        <v>Included</v>
      </c>
      <c r="N171" s="885">
        <f t="shared" si="9"/>
        <v>0</v>
      </c>
      <c r="O171" s="807"/>
      <c r="P171" s="278">
        <f t="shared" si="10"/>
        <v>0</v>
      </c>
      <c r="Q171" s="953">
        <f t="shared" si="11"/>
        <v>0</v>
      </c>
      <c r="R171" s="807"/>
      <c r="S171" s="979"/>
      <c r="U171" s="395"/>
      <c r="AA171" s="278"/>
      <c r="AK171" s="278"/>
      <c r="AL171" s="278"/>
      <c r="AM171" s="278"/>
      <c r="AN171" s="278"/>
      <c r="AO171" s="278"/>
      <c r="AP171" s="278"/>
      <c r="AQ171" s="278"/>
      <c r="AR171" s="278"/>
      <c r="AS171" s="278"/>
      <c r="AT171" s="278"/>
      <c r="AU171" s="278"/>
      <c r="AV171" s="278"/>
      <c r="AW171" s="278"/>
      <c r="AX171" s="278"/>
    </row>
    <row r="172" spans="1:50" ht="33" hidden="1">
      <c r="A172" s="883">
        <v>154</v>
      </c>
      <c r="B172" s="883"/>
      <c r="C172" s="882" t="s">
        <v>258</v>
      </c>
      <c r="D172" s="882">
        <v>1000017841</v>
      </c>
      <c r="E172" s="882">
        <v>85389000</v>
      </c>
      <c r="F172" s="932"/>
      <c r="G172" s="883">
        <v>18</v>
      </c>
      <c r="H172" s="931"/>
      <c r="I172" s="882" t="s">
        <v>289</v>
      </c>
      <c r="J172" s="882" t="s">
        <v>145</v>
      </c>
      <c r="K172" s="882">
        <v>1</v>
      </c>
      <c r="L172" s="929"/>
      <c r="M172" s="981" t="str">
        <f t="shared" si="8"/>
        <v>Included</v>
      </c>
      <c r="N172" s="885">
        <f t="shared" si="9"/>
        <v>0</v>
      </c>
      <c r="O172" s="807"/>
      <c r="P172" s="278">
        <f t="shared" si="10"/>
        <v>0</v>
      </c>
      <c r="Q172" s="953">
        <f t="shared" si="11"/>
        <v>0</v>
      </c>
      <c r="R172" s="807"/>
      <c r="S172" s="979"/>
      <c r="U172" s="395"/>
      <c r="AA172" s="278"/>
      <c r="AK172" s="278"/>
      <c r="AL172" s="278"/>
      <c r="AM172" s="278"/>
      <c r="AN172" s="278"/>
      <c r="AO172" s="278"/>
      <c r="AP172" s="278"/>
      <c r="AQ172" s="278"/>
      <c r="AR172" s="278"/>
      <c r="AS172" s="278"/>
      <c r="AT172" s="278"/>
      <c r="AU172" s="278"/>
      <c r="AV172" s="278"/>
      <c r="AW172" s="278"/>
      <c r="AX172" s="278"/>
    </row>
    <row r="173" spans="1:50" ht="33" hidden="1">
      <c r="A173" s="883">
        <v>155</v>
      </c>
      <c r="B173" s="883"/>
      <c r="C173" s="882" t="s">
        <v>258</v>
      </c>
      <c r="D173" s="882">
        <v>1000006920</v>
      </c>
      <c r="E173" s="882">
        <v>85389000</v>
      </c>
      <c r="F173" s="932"/>
      <c r="G173" s="883">
        <v>18</v>
      </c>
      <c r="H173" s="931"/>
      <c r="I173" s="882" t="s">
        <v>290</v>
      </c>
      <c r="J173" s="882" t="s">
        <v>145</v>
      </c>
      <c r="K173" s="882">
        <v>1</v>
      </c>
      <c r="L173" s="929"/>
      <c r="M173" s="981" t="str">
        <f t="shared" si="8"/>
        <v>Included</v>
      </c>
      <c r="N173" s="885">
        <f t="shared" si="9"/>
        <v>0</v>
      </c>
      <c r="O173" s="807"/>
      <c r="P173" s="278">
        <f t="shared" si="10"/>
        <v>0</v>
      </c>
      <c r="Q173" s="953">
        <f t="shared" si="11"/>
        <v>0</v>
      </c>
      <c r="R173" s="807"/>
      <c r="S173" s="979"/>
      <c r="U173" s="395"/>
      <c r="AA173" s="278"/>
      <c r="AK173" s="278"/>
      <c r="AL173" s="278"/>
      <c r="AM173" s="278"/>
      <c r="AN173" s="278"/>
      <c r="AO173" s="278"/>
      <c r="AP173" s="278"/>
      <c r="AQ173" s="278"/>
      <c r="AR173" s="278"/>
      <c r="AS173" s="278"/>
      <c r="AT173" s="278"/>
      <c r="AU173" s="278"/>
      <c r="AV173" s="278"/>
      <c r="AW173" s="278"/>
      <c r="AX173" s="278"/>
    </row>
    <row r="174" spans="1:50" ht="33" hidden="1">
      <c r="A174" s="883">
        <v>156</v>
      </c>
      <c r="B174" s="883"/>
      <c r="C174" s="882" t="s">
        <v>258</v>
      </c>
      <c r="D174" s="882">
        <v>1000016825</v>
      </c>
      <c r="E174" s="882">
        <v>85389000</v>
      </c>
      <c r="F174" s="932"/>
      <c r="G174" s="883">
        <v>18</v>
      </c>
      <c r="H174" s="931"/>
      <c r="I174" s="882" t="s">
        <v>270</v>
      </c>
      <c r="J174" s="882" t="s">
        <v>114</v>
      </c>
      <c r="K174" s="882">
        <v>1</v>
      </c>
      <c r="L174" s="929"/>
      <c r="M174" s="981" t="str">
        <f t="shared" si="8"/>
        <v>Included</v>
      </c>
      <c r="N174" s="885">
        <f t="shared" si="9"/>
        <v>0</v>
      </c>
      <c r="O174" s="807"/>
      <c r="P174" s="278">
        <f t="shared" si="10"/>
        <v>0</v>
      </c>
      <c r="Q174" s="953">
        <f t="shared" si="11"/>
        <v>0</v>
      </c>
      <c r="R174" s="807"/>
      <c r="S174" s="979"/>
      <c r="U174" s="395"/>
      <c r="AA174" s="278"/>
      <c r="AK174" s="278"/>
      <c r="AL174" s="278"/>
      <c r="AM174" s="278"/>
      <c r="AN174" s="278"/>
      <c r="AO174" s="278"/>
      <c r="AP174" s="278"/>
      <c r="AQ174" s="278"/>
      <c r="AR174" s="278"/>
      <c r="AS174" s="278"/>
      <c r="AT174" s="278"/>
      <c r="AU174" s="278"/>
      <c r="AV174" s="278"/>
      <c r="AW174" s="278"/>
      <c r="AX174" s="278"/>
    </row>
    <row r="175" spans="1:50" ht="33" hidden="1">
      <c r="A175" s="883">
        <v>157</v>
      </c>
      <c r="B175" s="883"/>
      <c r="C175" s="882" t="s">
        <v>258</v>
      </c>
      <c r="D175" s="882">
        <v>1000032883</v>
      </c>
      <c r="E175" s="882">
        <v>85389000</v>
      </c>
      <c r="F175" s="932"/>
      <c r="G175" s="883">
        <v>18</v>
      </c>
      <c r="H175" s="931"/>
      <c r="I175" s="882" t="s">
        <v>291</v>
      </c>
      <c r="J175" s="882" t="s">
        <v>114</v>
      </c>
      <c r="K175" s="882">
        <v>1</v>
      </c>
      <c r="L175" s="929"/>
      <c r="M175" s="981" t="str">
        <f t="shared" si="8"/>
        <v>Included</v>
      </c>
      <c r="N175" s="885">
        <f t="shared" si="9"/>
        <v>0</v>
      </c>
      <c r="O175" s="807"/>
      <c r="P175" s="278">
        <f t="shared" si="10"/>
        <v>0</v>
      </c>
      <c r="Q175" s="953">
        <f t="shared" si="11"/>
        <v>0</v>
      </c>
      <c r="R175" s="807"/>
      <c r="S175" s="979"/>
      <c r="U175" s="395"/>
      <c r="AA175" s="278"/>
      <c r="AK175" s="278"/>
      <c r="AL175" s="278"/>
      <c r="AM175" s="278"/>
      <c r="AN175" s="278"/>
      <c r="AO175" s="278"/>
      <c r="AP175" s="278"/>
      <c r="AQ175" s="278"/>
      <c r="AR175" s="278"/>
      <c r="AS175" s="278"/>
      <c r="AT175" s="278"/>
      <c r="AU175" s="278"/>
      <c r="AV175" s="278"/>
      <c r="AW175" s="278"/>
      <c r="AX175" s="278"/>
    </row>
    <row r="176" spans="1:50" ht="33" hidden="1">
      <c r="A176" s="883">
        <v>158</v>
      </c>
      <c r="B176" s="883"/>
      <c r="C176" s="882" t="s">
        <v>258</v>
      </c>
      <c r="D176" s="882">
        <v>1000030439</v>
      </c>
      <c r="E176" s="882">
        <v>85389000</v>
      </c>
      <c r="F176" s="932"/>
      <c r="G176" s="883">
        <v>18</v>
      </c>
      <c r="H176" s="931"/>
      <c r="I176" s="882" t="s">
        <v>271</v>
      </c>
      <c r="J176" s="882" t="s">
        <v>208</v>
      </c>
      <c r="K176" s="882">
        <v>1</v>
      </c>
      <c r="L176" s="929"/>
      <c r="M176" s="981" t="str">
        <f t="shared" si="8"/>
        <v>Included</v>
      </c>
      <c r="N176" s="885">
        <f t="shared" si="9"/>
        <v>0</v>
      </c>
      <c r="O176" s="807"/>
      <c r="P176" s="278">
        <f t="shared" si="10"/>
        <v>0</v>
      </c>
      <c r="Q176" s="953">
        <f t="shared" si="11"/>
        <v>0</v>
      </c>
      <c r="R176" s="807"/>
      <c r="S176" s="979"/>
      <c r="U176" s="395"/>
      <c r="AA176" s="278"/>
      <c r="AK176" s="278"/>
      <c r="AL176" s="278"/>
      <c r="AM176" s="278"/>
      <c r="AN176" s="278"/>
      <c r="AO176" s="278"/>
      <c r="AP176" s="278"/>
      <c r="AQ176" s="278"/>
      <c r="AR176" s="278"/>
      <c r="AS176" s="278"/>
      <c r="AT176" s="278"/>
      <c r="AU176" s="278"/>
      <c r="AV176" s="278"/>
      <c r="AW176" s="278"/>
      <c r="AX176" s="278"/>
    </row>
    <row r="177" spans="1:50" ht="49.5" hidden="1">
      <c r="A177" s="883">
        <v>159</v>
      </c>
      <c r="B177" s="883"/>
      <c r="C177" s="882" t="s">
        <v>258</v>
      </c>
      <c r="D177" s="882">
        <v>1000000398</v>
      </c>
      <c r="E177" s="882">
        <v>85353090</v>
      </c>
      <c r="F177" s="932"/>
      <c r="G177" s="883">
        <v>18</v>
      </c>
      <c r="H177" s="931"/>
      <c r="I177" s="882" t="s">
        <v>292</v>
      </c>
      <c r="J177" s="882" t="s">
        <v>114</v>
      </c>
      <c r="K177" s="882">
        <v>1</v>
      </c>
      <c r="L177" s="929"/>
      <c r="M177" s="981" t="str">
        <f t="shared" si="8"/>
        <v>Included</v>
      </c>
      <c r="N177" s="885">
        <f t="shared" si="9"/>
        <v>0</v>
      </c>
      <c r="O177" s="807"/>
      <c r="P177" s="278">
        <f t="shared" si="10"/>
        <v>0</v>
      </c>
      <c r="Q177" s="953">
        <f t="shared" si="11"/>
        <v>0</v>
      </c>
      <c r="R177" s="807"/>
      <c r="S177" s="979"/>
      <c r="U177" s="395"/>
      <c r="AA177" s="278"/>
      <c r="AK177" s="278"/>
      <c r="AL177" s="278"/>
      <c r="AM177" s="278"/>
      <c r="AN177" s="278"/>
      <c r="AO177" s="278"/>
      <c r="AP177" s="278"/>
      <c r="AQ177" s="278"/>
      <c r="AR177" s="278"/>
      <c r="AS177" s="278"/>
      <c r="AT177" s="278"/>
      <c r="AU177" s="278"/>
      <c r="AV177" s="278"/>
      <c r="AW177" s="278"/>
      <c r="AX177" s="278"/>
    </row>
    <row r="178" spans="1:50" ht="33" hidden="1">
      <c r="A178" s="883">
        <v>160</v>
      </c>
      <c r="B178" s="883"/>
      <c r="C178" s="882" t="s">
        <v>258</v>
      </c>
      <c r="D178" s="882">
        <v>1000031541</v>
      </c>
      <c r="E178" s="882">
        <v>85389000</v>
      </c>
      <c r="F178" s="932"/>
      <c r="G178" s="883">
        <v>18</v>
      </c>
      <c r="H178" s="931"/>
      <c r="I178" s="882" t="s">
        <v>293</v>
      </c>
      <c r="J178" s="882" t="s">
        <v>145</v>
      </c>
      <c r="K178" s="882">
        <v>2</v>
      </c>
      <c r="L178" s="929"/>
      <c r="M178" s="981" t="str">
        <f t="shared" si="8"/>
        <v>Included</v>
      </c>
      <c r="N178" s="885">
        <f t="shared" si="9"/>
        <v>0</v>
      </c>
      <c r="O178" s="807"/>
      <c r="P178" s="278">
        <f t="shared" si="10"/>
        <v>0</v>
      </c>
      <c r="Q178" s="953">
        <f t="shared" si="11"/>
        <v>0</v>
      </c>
      <c r="R178" s="807"/>
      <c r="S178" s="979"/>
      <c r="U178" s="395"/>
      <c r="AA178" s="278"/>
      <c r="AK178" s="278"/>
      <c r="AL178" s="278"/>
      <c r="AM178" s="278"/>
      <c r="AN178" s="278"/>
      <c r="AO178" s="278"/>
      <c r="AP178" s="278"/>
      <c r="AQ178" s="278"/>
      <c r="AR178" s="278"/>
      <c r="AS178" s="278"/>
      <c r="AT178" s="278"/>
      <c r="AU178" s="278"/>
      <c r="AV178" s="278"/>
      <c r="AW178" s="278"/>
      <c r="AX178" s="278"/>
    </row>
    <row r="179" spans="1:50" ht="33" hidden="1">
      <c r="A179" s="883">
        <v>161</v>
      </c>
      <c r="B179" s="883"/>
      <c r="C179" s="882" t="s">
        <v>258</v>
      </c>
      <c r="D179" s="882">
        <v>1000009568</v>
      </c>
      <c r="E179" s="882">
        <v>85389000</v>
      </c>
      <c r="F179" s="932"/>
      <c r="G179" s="883">
        <v>18</v>
      </c>
      <c r="H179" s="931"/>
      <c r="I179" s="882" t="s">
        <v>294</v>
      </c>
      <c r="J179" s="882" t="s">
        <v>145</v>
      </c>
      <c r="K179" s="882">
        <v>1</v>
      </c>
      <c r="L179" s="929"/>
      <c r="M179" s="981" t="str">
        <f t="shared" si="8"/>
        <v>Included</v>
      </c>
      <c r="N179" s="885">
        <f t="shared" si="9"/>
        <v>0</v>
      </c>
      <c r="O179" s="807"/>
      <c r="P179" s="278">
        <f t="shared" si="10"/>
        <v>0</v>
      </c>
      <c r="Q179" s="953">
        <f t="shared" si="11"/>
        <v>0</v>
      </c>
      <c r="R179" s="807"/>
      <c r="S179" s="979"/>
      <c r="U179" s="395"/>
      <c r="AA179" s="278"/>
      <c r="AK179" s="278"/>
      <c r="AL179" s="278"/>
      <c r="AM179" s="278"/>
      <c r="AN179" s="278"/>
      <c r="AO179" s="278"/>
      <c r="AP179" s="278"/>
      <c r="AQ179" s="278"/>
      <c r="AR179" s="278"/>
      <c r="AS179" s="278"/>
      <c r="AT179" s="278"/>
      <c r="AU179" s="278"/>
      <c r="AV179" s="278"/>
      <c r="AW179" s="278"/>
      <c r="AX179" s="278"/>
    </row>
    <row r="180" spans="1:50" ht="33" hidden="1">
      <c r="A180" s="883">
        <v>162</v>
      </c>
      <c r="B180" s="883"/>
      <c r="C180" s="882" t="s">
        <v>258</v>
      </c>
      <c r="D180" s="882">
        <v>1000014562</v>
      </c>
      <c r="E180" s="882">
        <v>85389000</v>
      </c>
      <c r="F180" s="932"/>
      <c r="G180" s="883">
        <v>18</v>
      </c>
      <c r="H180" s="931"/>
      <c r="I180" s="882" t="s">
        <v>295</v>
      </c>
      <c r="J180" s="882" t="s">
        <v>145</v>
      </c>
      <c r="K180" s="882">
        <v>2</v>
      </c>
      <c r="L180" s="929"/>
      <c r="M180" s="981" t="str">
        <f t="shared" si="8"/>
        <v>Included</v>
      </c>
      <c r="N180" s="885">
        <f t="shared" si="9"/>
        <v>0</v>
      </c>
      <c r="O180" s="807"/>
      <c r="P180" s="278">
        <f t="shared" si="10"/>
        <v>0</v>
      </c>
      <c r="Q180" s="953">
        <f t="shared" si="11"/>
        <v>0</v>
      </c>
      <c r="R180" s="807"/>
      <c r="S180" s="979"/>
      <c r="U180" s="395"/>
      <c r="AA180" s="278"/>
      <c r="AK180" s="278"/>
      <c r="AL180" s="278"/>
      <c r="AM180" s="278"/>
      <c r="AN180" s="278"/>
      <c r="AO180" s="278"/>
      <c r="AP180" s="278"/>
      <c r="AQ180" s="278"/>
      <c r="AR180" s="278"/>
      <c r="AS180" s="278"/>
      <c r="AT180" s="278"/>
      <c r="AU180" s="278"/>
      <c r="AV180" s="278"/>
      <c r="AW180" s="278"/>
      <c r="AX180" s="278"/>
    </row>
    <row r="181" spans="1:50" ht="33" hidden="1">
      <c r="A181" s="883">
        <v>163</v>
      </c>
      <c r="B181" s="883"/>
      <c r="C181" s="882" t="s">
        <v>258</v>
      </c>
      <c r="D181" s="882">
        <v>1000021263</v>
      </c>
      <c r="E181" s="882">
        <v>85389000</v>
      </c>
      <c r="F181" s="932"/>
      <c r="G181" s="883">
        <v>18</v>
      </c>
      <c r="H181" s="931"/>
      <c r="I181" s="882" t="s">
        <v>296</v>
      </c>
      <c r="J181" s="882" t="s">
        <v>114</v>
      </c>
      <c r="K181" s="882">
        <v>2</v>
      </c>
      <c r="L181" s="929"/>
      <c r="M181" s="981" t="str">
        <f t="shared" si="8"/>
        <v>Included</v>
      </c>
      <c r="N181" s="885">
        <f t="shared" si="9"/>
        <v>0</v>
      </c>
      <c r="O181" s="807"/>
      <c r="P181" s="278">
        <f t="shared" si="10"/>
        <v>0</v>
      </c>
      <c r="Q181" s="953">
        <f t="shared" si="11"/>
        <v>0</v>
      </c>
      <c r="R181" s="807"/>
      <c r="S181" s="979"/>
      <c r="U181" s="395"/>
      <c r="AA181" s="278"/>
      <c r="AK181" s="278"/>
      <c r="AL181" s="278"/>
      <c r="AM181" s="278"/>
      <c r="AN181" s="278"/>
      <c r="AO181" s="278"/>
      <c r="AP181" s="278"/>
      <c r="AQ181" s="278"/>
      <c r="AR181" s="278"/>
      <c r="AS181" s="278"/>
      <c r="AT181" s="278"/>
      <c r="AU181" s="278"/>
      <c r="AV181" s="278"/>
      <c r="AW181" s="278"/>
      <c r="AX181" s="278"/>
    </row>
    <row r="182" spans="1:50" ht="33" hidden="1">
      <c r="A182" s="883">
        <v>164</v>
      </c>
      <c r="B182" s="883"/>
      <c r="C182" s="882" t="s">
        <v>258</v>
      </c>
      <c r="D182" s="882">
        <v>1000009963</v>
      </c>
      <c r="E182" s="882">
        <v>85389000</v>
      </c>
      <c r="F182" s="932"/>
      <c r="G182" s="883">
        <v>18</v>
      </c>
      <c r="H182" s="931"/>
      <c r="I182" s="882" t="s">
        <v>297</v>
      </c>
      <c r="J182" s="882" t="s">
        <v>145</v>
      </c>
      <c r="K182" s="882">
        <v>3</v>
      </c>
      <c r="L182" s="929"/>
      <c r="M182" s="981" t="str">
        <f t="shared" si="8"/>
        <v>Included</v>
      </c>
      <c r="N182" s="885">
        <f t="shared" si="9"/>
        <v>0</v>
      </c>
      <c r="O182" s="807"/>
      <c r="P182" s="278">
        <f t="shared" si="10"/>
        <v>0</v>
      </c>
      <c r="Q182" s="953">
        <f t="shared" si="11"/>
        <v>0</v>
      </c>
      <c r="R182" s="807"/>
      <c r="S182" s="979"/>
      <c r="U182" s="395"/>
      <c r="AA182" s="278"/>
      <c r="AK182" s="278"/>
      <c r="AL182" s="278"/>
      <c r="AM182" s="278"/>
      <c r="AN182" s="278"/>
      <c r="AO182" s="278"/>
      <c r="AP182" s="278"/>
      <c r="AQ182" s="278"/>
      <c r="AR182" s="278"/>
      <c r="AS182" s="278"/>
      <c r="AT182" s="278"/>
      <c r="AU182" s="278"/>
      <c r="AV182" s="278"/>
      <c r="AW182" s="278"/>
      <c r="AX182" s="278"/>
    </row>
    <row r="183" spans="1:50" ht="33" hidden="1">
      <c r="A183" s="883">
        <v>165</v>
      </c>
      <c r="B183" s="883"/>
      <c r="C183" s="882" t="s">
        <v>258</v>
      </c>
      <c r="D183" s="882">
        <v>1000004463</v>
      </c>
      <c r="E183" s="882">
        <v>85359090</v>
      </c>
      <c r="F183" s="932"/>
      <c r="G183" s="883">
        <v>18</v>
      </c>
      <c r="H183" s="931"/>
      <c r="I183" s="882" t="s">
        <v>124</v>
      </c>
      <c r="J183" s="882" t="s">
        <v>114</v>
      </c>
      <c r="K183" s="882">
        <v>1</v>
      </c>
      <c r="L183" s="929"/>
      <c r="M183" s="981" t="str">
        <f t="shared" si="8"/>
        <v>Included</v>
      </c>
      <c r="N183" s="885">
        <f t="shared" si="9"/>
        <v>0</v>
      </c>
      <c r="O183" s="807"/>
      <c r="P183" s="278">
        <f t="shared" si="10"/>
        <v>0</v>
      </c>
      <c r="Q183" s="953">
        <f t="shared" si="11"/>
        <v>0</v>
      </c>
      <c r="R183" s="807"/>
      <c r="S183" s="979"/>
      <c r="U183" s="395"/>
      <c r="AA183" s="278"/>
      <c r="AK183" s="278"/>
      <c r="AL183" s="278"/>
      <c r="AM183" s="278"/>
      <c r="AN183" s="278"/>
      <c r="AO183" s="278"/>
      <c r="AP183" s="278"/>
      <c r="AQ183" s="278"/>
      <c r="AR183" s="278"/>
      <c r="AS183" s="278"/>
      <c r="AT183" s="278"/>
      <c r="AU183" s="278"/>
      <c r="AV183" s="278"/>
      <c r="AW183" s="278"/>
      <c r="AX183" s="278"/>
    </row>
    <row r="184" spans="1:50" ht="33" hidden="1">
      <c r="A184" s="883">
        <v>166</v>
      </c>
      <c r="B184" s="883"/>
      <c r="C184" s="882" t="s">
        <v>258</v>
      </c>
      <c r="D184" s="882">
        <v>1000020419</v>
      </c>
      <c r="E184" s="882">
        <v>85354010</v>
      </c>
      <c r="F184" s="932"/>
      <c r="G184" s="883">
        <v>18</v>
      </c>
      <c r="H184" s="931"/>
      <c r="I184" s="882" t="s">
        <v>128</v>
      </c>
      <c r="J184" s="882" t="s">
        <v>114</v>
      </c>
      <c r="K184" s="882">
        <v>1</v>
      </c>
      <c r="L184" s="929"/>
      <c r="M184" s="981" t="str">
        <f t="shared" si="8"/>
        <v>Included</v>
      </c>
      <c r="N184" s="885">
        <f t="shared" si="9"/>
        <v>0</v>
      </c>
      <c r="O184" s="807"/>
      <c r="P184" s="278">
        <f t="shared" si="10"/>
        <v>0</v>
      </c>
      <c r="Q184" s="953">
        <f t="shared" si="11"/>
        <v>0</v>
      </c>
      <c r="R184" s="807"/>
      <c r="S184" s="979"/>
      <c r="U184" s="395"/>
      <c r="AA184" s="278"/>
      <c r="AK184" s="278"/>
      <c r="AL184" s="278"/>
      <c r="AM184" s="278"/>
      <c r="AN184" s="278"/>
      <c r="AO184" s="278"/>
      <c r="AP184" s="278"/>
      <c r="AQ184" s="278"/>
      <c r="AR184" s="278"/>
      <c r="AS184" s="278"/>
      <c r="AT184" s="278"/>
      <c r="AU184" s="278"/>
      <c r="AV184" s="278"/>
      <c r="AW184" s="278"/>
      <c r="AX184" s="278"/>
    </row>
    <row r="185" spans="1:50" ht="33" hidden="1">
      <c r="A185" s="883">
        <v>167</v>
      </c>
      <c r="B185" s="883"/>
      <c r="C185" s="882" t="s">
        <v>258</v>
      </c>
      <c r="D185" s="882">
        <v>1000020440</v>
      </c>
      <c r="E185" s="882">
        <v>85359090</v>
      </c>
      <c r="F185" s="932"/>
      <c r="G185" s="883">
        <v>18</v>
      </c>
      <c r="H185" s="931"/>
      <c r="I185" s="882" t="s">
        <v>298</v>
      </c>
      <c r="J185" s="882" t="s">
        <v>114</v>
      </c>
      <c r="K185" s="882">
        <v>1</v>
      </c>
      <c r="L185" s="929"/>
      <c r="M185" s="981" t="str">
        <f t="shared" si="8"/>
        <v>Included</v>
      </c>
      <c r="N185" s="885">
        <f t="shared" si="9"/>
        <v>0</v>
      </c>
      <c r="O185" s="807"/>
      <c r="P185" s="278">
        <f t="shared" si="10"/>
        <v>0</v>
      </c>
      <c r="Q185" s="953">
        <f t="shared" si="11"/>
        <v>0</v>
      </c>
      <c r="R185" s="807"/>
      <c r="S185" s="979"/>
      <c r="U185" s="395"/>
      <c r="AA185" s="278"/>
      <c r="AK185" s="278"/>
      <c r="AL185" s="278"/>
      <c r="AM185" s="278"/>
      <c r="AN185" s="278"/>
      <c r="AO185" s="278"/>
      <c r="AP185" s="278"/>
      <c r="AQ185" s="278"/>
      <c r="AR185" s="278"/>
      <c r="AS185" s="278"/>
      <c r="AT185" s="278"/>
      <c r="AU185" s="278"/>
      <c r="AV185" s="278"/>
      <c r="AW185" s="278"/>
      <c r="AX185" s="278"/>
    </row>
    <row r="186" spans="1:50" ht="66" hidden="1">
      <c r="A186" s="883">
        <v>168</v>
      </c>
      <c r="B186" s="883"/>
      <c r="C186" s="882" t="s">
        <v>258</v>
      </c>
      <c r="D186" s="882">
        <v>1000001686</v>
      </c>
      <c r="E186" s="882">
        <v>85352912</v>
      </c>
      <c r="F186" s="932"/>
      <c r="G186" s="883">
        <v>18</v>
      </c>
      <c r="H186" s="931"/>
      <c r="I186" s="882" t="s">
        <v>299</v>
      </c>
      <c r="J186" s="882" t="s">
        <v>114</v>
      </c>
      <c r="K186" s="882">
        <v>1</v>
      </c>
      <c r="L186" s="929"/>
      <c r="M186" s="981" t="str">
        <f t="shared" si="8"/>
        <v>Included</v>
      </c>
      <c r="N186" s="885">
        <f t="shared" si="9"/>
        <v>0</v>
      </c>
      <c r="O186" s="807"/>
      <c r="P186" s="278">
        <f t="shared" si="10"/>
        <v>0</v>
      </c>
      <c r="Q186" s="953">
        <f t="shared" si="11"/>
        <v>0</v>
      </c>
      <c r="R186" s="807"/>
      <c r="S186" s="979"/>
      <c r="U186" s="395"/>
      <c r="AA186" s="278"/>
      <c r="AK186" s="278"/>
      <c r="AL186" s="278"/>
      <c r="AM186" s="278"/>
      <c r="AN186" s="278"/>
      <c r="AO186" s="278"/>
      <c r="AP186" s="278"/>
      <c r="AQ186" s="278"/>
      <c r="AR186" s="278"/>
      <c r="AS186" s="278"/>
      <c r="AT186" s="278"/>
      <c r="AU186" s="278"/>
      <c r="AV186" s="278"/>
      <c r="AW186" s="278"/>
      <c r="AX186" s="278"/>
    </row>
    <row r="187" spans="1:50" ht="33" hidden="1">
      <c r="A187" s="883">
        <v>169</v>
      </c>
      <c r="B187" s="883"/>
      <c r="C187" s="882" t="s">
        <v>258</v>
      </c>
      <c r="D187" s="882">
        <v>1000013055</v>
      </c>
      <c r="E187" s="882">
        <v>85389000</v>
      </c>
      <c r="F187" s="932"/>
      <c r="G187" s="883">
        <v>18</v>
      </c>
      <c r="H187" s="931"/>
      <c r="I187" s="882" t="s">
        <v>300</v>
      </c>
      <c r="J187" s="882" t="s">
        <v>145</v>
      </c>
      <c r="K187" s="882">
        <v>1</v>
      </c>
      <c r="L187" s="929"/>
      <c r="M187" s="981" t="str">
        <f t="shared" si="8"/>
        <v>Included</v>
      </c>
      <c r="N187" s="885">
        <f t="shared" si="9"/>
        <v>0</v>
      </c>
      <c r="O187" s="807"/>
      <c r="P187" s="278">
        <f t="shared" si="10"/>
        <v>0</v>
      </c>
      <c r="Q187" s="953">
        <f t="shared" si="11"/>
        <v>0</v>
      </c>
      <c r="R187" s="807"/>
      <c r="S187" s="979"/>
      <c r="U187" s="395"/>
      <c r="AA187" s="278"/>
      <c r="AK187" s="278"/>
      <c r="AL187" s="278"/>
      <c r="AM187" s="278"/>
      <c r="AN187" s="278"/>
      <c r="AO187" s="278"/>
      <c r="AP187" s="278"/>
      <c r="AQ187" s="278"/>
      <c r="AR187" s="278"/>
      <c r="AS187" s="278"/>
      <c r="AT187" s="278"/>
      <c r="AU187" s="278"/>
      <c r="AV187" s="278"/>
      <c r="AW187" s="278"/>
      <c r="AX187" s="278"/>
    </row>
    <row r="188" spans="1:50" ht="33" hidden="1">
      <c r="A188" s="883">
        <v>170</v>
      </c>
      <c r="B188" s="883"/>
      <c r="C188" s="882" t="s">
        <v>258</v>
      </c>
      <c r="D188" s="882">
        <v>1000021853</v>
      </c>
      <c r="E188" s="882">
        <v>85389000</v>
      </c>
      <c r="F188" s="932"/>
      <c r="G188" s="883">
        <v>18</v>
      </c>
      <c r="H188" s="931"/>
      <c r="I188" s="882" t="s">
        <v>301</v>
      </c>
      <c r="J188" s="882" t="s">
        <v>114</v>
      </c>
      <c r="K188" s="882">
        <v>2</v>
      </c>
      <c r="L188" s="929"/>
      <c r="M188" s="981" t="str">
        <f t="shared" si="8"/>
        <v>Included</v>
      </c>
      <c r="N188" s="885">
        <f t="shared" si="9"/>
        <v>0</v>
      </c>
      <c r="O188" s="807"/>
      <c r="P188" s="278">
        <f t="shared" si="10"/>
        <v>0</v>
      </c>
      <c r="Q188" s="953">
        <f t="shared" si="11"/>
        <v>0</v>
      </c>
      <c r="R188" s="807"/>
      <c r="S188" s="979"/>
      <c r="U188" s="395"/>
      <c r="AA188" s="278"/>
      <c r="AK188" s="278"/>
      <c r="AL188" s="278"/>
      <c r="AM188" s="278"/>
      <c r="AN188" s="278"/>
      <c r="AO188" s="278"/>
      <c r="AP188" s="278"/>
      <c r="AQ188" s="278"/>
      <c r="AR188" s="278"/>
      <c r="AS188" s="278"/>
      <c r="AT188" s="278"/>
      <c r="AU188" s="278"/>
      <c r="AV188" s="278"/>
      <c r="AW188" s="278"/>
      <c r="AX188" s="278"/>
    </row>
    <row r="189" spans="1:50" ht="33" hidden="1">
      <c r="A189" s="883">
        <v>171</v>
      </c>
      <c r="B189" s="883"/>
      <c r="C189" s="882" t="s">
        <v>258</v>
      </c>
      <c r="D189" s="882">
        <v>1000009186</v>
      </c>
      <c r="E189" s="882">
        <v>85389000</v>
      </c>
      <c r="F189" s="932"/>
      <c r="G189" s="883">
        <v>18</v>
      </c>
      <c r="H189" s="931"/>
      <c r="I189" s="882" t="s">
        <v>302</v>
      </c>
      <c r="J189" s="882" t="s">
        <v>114</v>
      </c>
      <c r="K189" s="882">
        <v>1</v>
      </c>
      <c r="L189" s="929"/>
      <c r="M189" s="981" t="str">
        <f t="shared" si="8"/>
        <v>Included</v>
      </c>
      <c r="N189" s="885">
        <f t="shared" si="9"/>
        <v>0</v>
      </c>
      <c r="O189" s="807"/>
      <c r="P189" s="278">
        <f t="shared" si="10"/>
        <v>0</v>
      </c>
      <c r="Q189" s="953">
        <f t="shared" si="11"/>
        <v>0</v>
      </c>
      <c r="R189" s="807"/>
      <c r="S189" s="979"/>
      <c r="U189" s="395"/>
      <c r="AA189" s="278"/>
      <c r="AK189" s="278"/>
      <c r="AL189" s="278"/>
      <c r="AM189" s="278"/>
      <c r="AN189" s="278"/>
      <c r="AO189" s="278"/>
      <c r="AP189" s="278"/>
      <c r="AQ189" s="278"/>
      <c r="AR189" s="278"/>
      <c r="AS189" s="278"/>
      <c r="AT189" s="278"/>
      <c r="AU189" s="278"/>
      <c r="AV189" s="278"/>
      <c r="AW189" s="278"/>
      <c r="AX189" s="278"/>
    </row>
    <row r="190" spans="1:50" ht="33" hidden="1">
      <c r="A190" s="883">
        <v>172</v>
      </c>
      <c r="B190" s="883"/>
      <c r="C190" s="882" t="s">
        <v>258</v>
      </c>
      <c r="D190" s="882">
        <v>1000021434</v>
      </c>
      <c r="E190" s="882">
        <v>85389000</v>
      </c>
      <c r="F190" s="932"/>
      <c r="G190" s="883">
        <v>18</v>
      </c>
      <c r="H190" s="931"/>
      <c r="I190" s="882" t="s">
        <v>303</v>
      </c>
      <c r="J190" s="882" t="s">
        <v>114</v>
      </c>
      <c r="K190" s="882">
        <v>1</v>
      </c>
      <c r="L190" s="929"/>
      <c r="M190" s="981" t="str">
        <f t="shared" si="8"/>
        <v>Included</v>
      </c>
      <c r="N190" s="885">
        <f t="shared" si="9"/>
        <v>0</v>
      </c>
      <c r="O190" s="807"/>
      <c r="P190" s="278">
        <f t="shared" si="10"/>
        <v>0</v>
      </c>
      <c r="Q190" s="953">
        <f t="shared" si="11"/>
        <v>0</v>
      </c>
      <c r="R190" s="807"/>
      <c r="S190" s="979"/>
      <c r="U190" s="395"/>
      <c r="AA190" s="278"/>
      <c r="AK190" s="278"/>
      <c r="AL190" s="278"/>
      <c r="AM190" s="278"/>
      <c r="AN190" s="278"/>
      <c r="AO190" s="278"/>
      <c r="AP190" s="278"/>
      <c r="AQ190" s="278"/>
      <c r="AR190" s="278"/>
      <c r="AS190" s="278"/>
      <c r="AT190" s="278"/>
      <c r="AU190" s="278"/>
      <c r="AV190" s="278"/>
      <c r="AW190" s="278"/>
      <c r="AX190" s="278"/>
    </row>
    <row r="191" spans="1:50" ht="33" hidden="1">
      <c r="A191" s="883">
        <v>173</v>
      </c>
      <c r="B191" s="883"/>
      <c r="C191" s="882" t="s">
        <v>258</v>
      </c>
      <c r="D191" s="882">
        <v>1000015547</v>
      </c>
      <c r="E191" s="882">
        <v>85389000</v>
      </c>
      <c r="F191" s="932"/>
      <c r="G191" s="883">
        <v>18</v>
      </c>
      <c r="H191" s="931"/>
      <c r="I191" s="882" t="s">
        <v>304</v>
      </c>
      <c r="J191" s="882" t="s">
        <v>114</v>
      </c>
      <c r="K191" s="882">
        <v>1</v>
      </c>
      <c r="L191" s="929"/>
      <c r="M191" s="981" t="str">
        <f t="shared" si="8"/>
        <v>Included</v>
      </c>
      <c r="N191" s="885">
        <f t="shared" si="9"/>
        <v>0</v>
      </c>
      <c r="O191" s="807"/>
      <c r="P191" s="278">
        <f t="shared" si="10"/>
        <v>0</v>
      </c>
      <c r="Q191" s="953">
        <f t="shared" si="11"/>
        <v>0</v>
      </c>
      <c r="R191" s="807"/>
      <c r="S191" s="979"/>
      <c r="U191" s="395"/>
      <c r="AA191" s="278"/>
      <c r="AK191" s="278"/>
      <c r="AL191" s="278"/>
      <c r="AM191" s="278"/>
      <c r="AN191" s="278"/>
      <c r="AO191" s="278"/>
      <c r="AP191" s="278"/>
      <c r="AQ191" s="278"/>
      <c r="AR191" s="278"/>
      <c r="AS191" s="278"/>
      <c r="AT191" s="278"/>
      <c r="AU191" s="278"/>
      <c r="AV191" s="278"/>
      <c r="AW191" s="278"/>
      <c r="AX191" s="278"/>
    </row>
    <row r="192" spans="1:50" ht="49.5" hidden="1">
      <c r="A192" s="883">
        <v>174</v>
      </c>
      <c r="B192" s="883"/>
      <c r="C192" s="882" t="s">
        <v>258</v>
      </c>
      <c r="D192" s="882">
        <v>1000018387</v>
      </c>
      <c r="E192" s="882">
        <v>85389000</v>
      </c>
      <c r="F192" s="932"/>
      <c r="G192" s="883">
        <v>18</v>
      </c>
      <c r="H192" s="931"/>
      <c r="I192" s="882" t="s">
        <v>305</v>
      </c>
      <c r="J192" s="882" t="s">
        <v>145</v>
      </c>
      <c r="K192" s="882">
        <v>1</v>
      </c>
      <c r="L192" s="929"/>
      <c r="M192" s="981" t="str">
        <f t="shared" si="8"/>
        <v>Included</v>
      </c>
      <c r="N192" s="885">
        <f t="shared" si="9"/>
        <v>0</v>
      </c>
      <c r="O192" s="807"/>
      <c r="P192" s="278">
        <f t="shared" si="10"/>
        <v>0</v>
      </c>
      <c r="Q192" s="953">
        <f t="shared" si="11"/>
        <v>0</v>
      </c>
      <c r="R192" s="807"/>
      <c r="S192" s="979"/>
      <c r="U192" s="395"/>
      <c r="AA192" s="278"/>
      <c r="AK192" s="278"/>
      <c r="AL192" s="278"/>
      <c r="AM192" s="278"/>
      <c r="AN192" s="278"/>
      <c r="AO192" s="278"/>
      <c r="AP192" s="278"/>
      <c r="AQ192" s="278"/>
      <c r="AR192" s="278"/>
      <c r="AS192" s="278"/>
      <c r="AT192" s="278"/>
      <c r="AU192" s="278"/>
      <c r="AV192" s="278"/>
      <c r="AW192" s="278"/>
      <c r="AX192" s="278"/>
    </row>
    <row r="193" spans="1:50" ht="49.5" hidden="1">
      <c r="A193" s="883">
        <v>175</v>
      </c>
      <c r="B193" s="883"/>
      <c r="C193" s="882" t="s">
        <v>258</v>
      </c>
      <c r="D193" s="882">
        <v>1000001790</v>
      </c>
      <c r="E193" s="882">
        <v>85353090</v>
      </c>
      <c r="F193" s="932"/>
      <c r="G193" s="883">
        <v>18</v>
      </c>
      <c r="H193" s="931"/>
      <c r="I193" s="882" t="s">
        <v>306</v>
      </c>
      <c r="J193" s="882" t="s">
        <v>114</v>
      </c>
      <c r="K193" s="882">
        <v>1</v>
      </c>
      <c r="L193" s="929"/>
      <c r="M193" s="981" t="str">
        <f t="shared" si="8"/>
        <v>Included</v>
      </c>
      <c r="N193" s="885">
        <f t="shared" si="9"/>
        <v>0</v>
      </c>
      <c r="O193" s="807"/>
      <c r="P193" s="278">
        <f t="shared" si="10"/>
        <v>0</v>
      </c>
      <c r="Q193" s="953">
        <f t="shared" si="11"/>
        <v>0</v>
      </c>
      <c r="R193" s="807"/>
      <c r="S193" s="979"/>
      <c r="U193" s="395"/>
      <c r="AA193" s="278"/>
      <c r="AK193" s="278"/>
      <c r="AL193" s="278"/>
      <c r="AM193" s="278"/>
      <c r="AN193" s="278"/>
      <c r="AO193" s="278"/>
      <c r="AP193" s="278"/>
      <c r="AQ193" s="278"/>
      <c r="AR193" s="278"/>
      <c r="AS193" s="278"/>
      <c r="AT193" s="278"/>
      <c r="AU193" s="278"/>
      <c r="AV193" s="278"/>
      <c r="AW193" s="278"/>
      <c r="AX193" s="278"/>
    </row>
    <row r="194" spans="1:50" ht="33" hidden="1">
      <c r="A194" s="883">
        <v>176</v>
      </c>
      <c r="B194" s="883"/>
      <c r="C194" s="882" t="s">
        <v>258</v>
      </c>
      <c r="D194" s="882">
        <v>1000009794</v>
      </c>
      <c r="E194" s="882">
        <v>85389000</v>
      </c>
      <c r="F194" s="932"/>
      <c r="G194" s="883">
        <v>18</v>
      </c>
      <c r="H194" s="931"/>
      <c r="I194" s="882" t="s">
        <v>307</v>
      </c>
      <c r="J194" s="882" t="s">
        <v>145</v>
      </c>
      <c r="K194" s="882">
        <v>2</v>
      </c>
      <c r="L194" s="929"/>
      <c r="M194" s="981" t="str">
        <f t="shared" si="8"/>
        <v>Included</v>
      </c>
      <c r="N194" s="885">
        <f t="shared" si="9"/>
        <v>0</v>
      </c>
      <c r="O194" s="807"/>
      <c r="P194" s="278">
        <f t="shared" si="10"/>
        <v>0</v>
      </c>
      <c r="Q194" s="953">
        <f t="shared" si="11"/>
        <v>0</v>
      </c>
      <c r="R194" s="807"/>
      <c r="S194" s="979"/>
      <c r="U194" s="395"/>
      <c r="AA194" s="278"/>
      <c r="AK194" s="278"/>
      <c r="AL194" s="278"/>
      <c r="AM194" s="278"/>
      <c r="AN194" s="278"/>
      <c r="AO194" s="278"/>
      <c r="AP194" s="278"/>
      <c r="AQ194" s="278"/>
      <c r="AR194" s="278"/>
      <c r="AS194" s="278"/>
      <c r="AT194" s="278"/>
      <c r="AU194" s="278"/>
      <c r="AV194" s="278"/>
      <c r="AW194" s="278"/>
      <c r="AX194" s="278"/>
    </row>
    <row r="195" spans="1:50" ht="33" hidden="1">
      <c r="A195" s="883">
        <v>177</v>
      </c>
      <c r="B195" s="883"/>
      <c r="C195" s="882" t="s">
        <v>258</v>
      </c>
      <c r="D195" s="882">
        <v>1000009567</v>
      </c>
      <c r="E195" s="882">
        <v>85389000</v>
      </c>
      <c r="F195" s="932"/>
      <c r="G195" s="883">
        <v>18</v>
      </c>
      <c r="H195" s="931"/>
      <c r="I195" s="882" t="s">
        <v>308</v>
      </c>
      <c r="J195" s="882" t="s">
        <v>145</v>
      </c>
      <c r="K195" s="882">
        <v>1</v>
      </c>
      <c r="L195" s="929"/>
      <c r="M195" s="981" t="str">
        <f t="shared" si="8"/>
        <v>Included</v>
      </c>
      <c r="N195" s="885">
        <f t="shared" si="9"/>
        <v>0</v>
      </c>
      <c r="O195" s="807"/>
      <c r="P195" s="278">
        <f t="shared" si="10"/>
        <v>0</v>
      </c>
      <c r="Q195" s="953">
        <f t="shared" si="11"/>
        <v>0</v>
      </c>
      <c r="R195" s="807"/>
      <c r="S195" s="979"/>
      <c r="U195" s="395"/>
      <c r="AA195" s="278"/>
      <c r="AK195" s="278"/>
      <c r="AL195" s="278"/>
      <c r="AM195" s="278"/>
      <c r="AN195" s="278"/>
      <c r="AO195" s="278"/>
      <c r="AP195" s="278"/>
      <c r="AQ195" s="278"/>
      <c r="AR195" s="278"/>
      <c r="AS195" s="278"/>
      <c r="AT195" s="278"/>
      <c r="AU195" s="278"/>
      <c r="AV195" s="278"/>
      <c r="AW195" s="278"/>
      <c r="AX195" s="278"/>
    </row>
    <row r="196" spans="1:50" ht="33" hidden="1">
      <c r="A196" s="883">
        <v>178</v>
      </c>
      <c r="B196" s="883"/>
      <c r="C196" s="882" t="s">
        <v>258</v>
      </c>
      <c r="D196" s="882">
        <v>1000014561</v>
      </c>
      <c r="E196" s="882">
        <v>85389000</v>
      </c>
      <c r="F196" s="932"/>
      <c r="G196" s="883">
        <v>18</v>
      </c>
      <c r="H196" s="931"/>
      <c r="I196" s="882" t="s">
        <v>309</v>
      </c>
      <c r="J196" s="882" t="s">
        <v>145</v>
      </c>
      <c r="K196" s="882">
        <v>2</v>
      </c>
      <c r="L196" s="929"/>
      <c r="M196" s="981" t="str">
        <f t="shared" si="8"/>
        <v>Included</v>
      </c>
      <c r="N196" s="885">
        <f t="shared" si="9"/>
        <v>0</v>
      </c>
      <c r="O196" s="807"/>
      <c r="P196" s="278">
        <f t="shared" si="10"/>
        <v>0</v>
      </c>
      <c r="Q196" s="953">
        <f t="shared" si="11"/>
        <v>0</v>
      </c>
      <c r="R196" s="807"/>
      <c r="S196" s="979"/>
      <c r="U196" s="395"/>
      <c r="AA196" s="278"/>
      <c r="AK196" s="278"/>
      <c r="AL196" s="278"/>
      <c r="AM196" s="278"/>
      <c r="AN196" s="278"/>
      <c r="AO196" s="278"/>
      <c r="AP196" s="278"/>
      <c r="AQ196" s="278"/>
      <c r="AR196" s="278"/>
      <c r="AS196" s="278"/>
      <c r="AT196" s="278"/>
      <c r="AU196" s="278"/>
      <c r="AV196" s="278"/>
      <c r="AW196" s="278"/>
      <c r="AX196" s="278"/>
    </row>
    <row r="197" spans="1:50" ht="33" hidden="1">
      <c r="A197" s="883">
        <v>179</v>
      </c>
      <c r="B197" s="883"/>
      <c r="C197" s="882" t="s">
        <v>258</v>
      </c>
      <c r="D197" s="882">
        <v>1000021259</v>
      </c>
      <c r="E197" s="882">
        <v>85389000</v>
      </c>
      <c r="F197" s="932"/>
      <c r="G197" s="883">
        <v>18</v>
      </c>
      <c r="H197" s="931"/>
      <c r="I197" s="882" t="s">
        <v>310</v>
      </c>
      <c r="J197" s="882" t="s">
        <v>114</v>
      </c>
      <c r="K197" s="882">
        <v>2</v>
      </c>
      <c r="L197" s="929"/>
      <c r="M197" s="981" t="str">
        <f t="shared" si="8"/>
        <v>Included</v>
      </c>
      <c r="N197" s="885">
        <f t="shared" si="9"/>
        <v>0</v>
      </c>
      <c r="O197" s="807"/>
      <c r="P197" s="278">
        <f t="shared" si="10"/>
        <v>0</v>
      </c>
      <c r="Q197" s="953">
        <f t="shared" si="11"/>
        <v>0</v>
      </c>
      <c r="R197" s="807"/>
      <c r="S197" s="979"/>
      <c r="U197" s="395"/>
      <c r="AA197" s="278"/>
      <c r="AK197" s="278"/>
      <c r="AL197" s="278"/>
      <c r="AM197" s="278"/>
      <c r="AN197" s="278"/>
      <c r="AO197" s="278"/>
      <c r="AP197" s="278"/>
      <c r="AQ197" s="278"/>
      <c r="AR197" s="278"/>
      <c r="AS197" s="278"/>
      <c r="AT197" s="278"/>
      <c r="AU197" s="278"/>
      <c r="AV197" s="278"/>
      <c r="AW197" s="278"/>
      <c r="AX197" s="278"/>
    </row>
    <row r="198" spans="1:50" ht="33" hidden="1">
      <c r="A198" s="883">
        <v>180</v>
      </c>
      <c r="B198" s="883"/>
      <c r="C198" s="882" t="s">
        <v>258</v>
      </c>
      <c r="D198" s="882">
        <v>1000030543</v>
      </c>
      <c r="E198" s="882">
        <v>85389000</v>
      </c>
      <c r="F198" s="932"/>
      <c r="G198" s="883">
        <v>18</v>
      </c>
      <c r="H198" s="931"/>
      <c r="I198" s="882" t="s">
        <v>311</v>
      </c>
      <c r="J198" s="882" t="s">
        <v>114</v>
      </c>
      <c r="K198" s="882">
        <v>3</v>
      </c>
      <c r="L198" s="929"/>
      <c r="M198" s="981" t="str">
        <f t="shared" si="8"/>
        <v>Included</v>
      </c>
      <c r="N198" s="885">
        <f t="shared" si="9"/>
        <v>0</v>
      </c>
      <c r="O198" s="807"/>
      <c r="P198" s="278">
        <f t="shared" si="10"/>
        <v>0</v>
      </c>
      <c r="Q198" s="953">
        <f t="shared" si="11"/>
        <v>0</v>
      </c>
      <c r="R198" s="807"/>
      <c r="S198" s="979"/>
      <c r="U198" s="395"/>
      <c r="AA198" s="278"/>
      <c r="AK198" s="278"/>
      <c r="AL198" s="278"/>
      <c r="AM198" s="278"/>
      <c r="AN198" s="278"/>
      <c r="AO198" s="278"/>
      <c r="AP198" s="278"/>
      <c r="AQ198" s="278"/>
      <c r="AR198" s="278"/>
      <c r="AS198" s="278"/>
      <c r="AT198" s="278"/>
      <c r="AU198" s="278"/>
      <c r="AV198" s="278"/>
      <c r="AW198" s="278"/>
      <c r="AX198" s="278"/>
    </row>
    <row r="199" spans="1:50" ht="33" hidden="1">
      <c r="A199" s="883">
        <v>181</v>
      </c>
      <c r="B199" s="883"/>
      <c r="C199" s="882" t="s">
        <v>258</v>
      </c>
      <c r="D199" s="882">
        <v>1000001772</v>
      </c>
      <c r="E199" s="882">
        <v>85359090</v>
      </c>
      <c r="F199" s="932"/>
      <c r="G199" s="883">
        <v>18</v>
      </c>
      <c r="H199" s="931"/>
      <c r="I199" s="882" t="s">
        <v>133</v>
      </c>
      <c r="J199" s="882" t="s">
        <v>114</v>
      </c>
      <c r="K199" s="882">
        <v>1</v>
      </c>
      <c r="L199" s="929"/>
      <c r="M199" s="981" t="str">
        <f t="shared" si="8"/>
        <v>Included</v>
      </c>
      <c r="N199" s="885">
        <f t="shared" si="9"/>
        <v>0</v>
      </c>
      <c r="O199" s="807"/>
      <c r="P199" s="278">
        <f t="shared" si="10"/>
        <v>0</v>
      </c>
      <c r="Q199" s="953">
        <f t="shared" si="11"/>
        <v>0</v>
      </c>
      <c r="R199" s="807"/>
      <c r="S199" s="979"/>
      <c r="U199" s="395"/>
      <c r="AA199" s="278"/>
      <c r="AK199" s="278"/>
      <c r="AL199" s="278"/>
      <c r="AM199" s="278"/>
      <c r="AN199" s="278"/>
      <c r="AO199" s="278"/>
      <c r="AP199" s="278"/>
      <c r="AQ199" s="278"/>
      <c r="AR199" s="278"/>
      <c r="AS199" s="278"/>
      <c r="AT199" s="278"/>
      <c r="AU199" s="278"/>
      <c r="AV199" s="278"/>
      <c r="AW199" s="278"/>
      <c r="AX199" s="278"/>
    </row>
    <row r="200" spans="1:50" ht="33" hidden="1">
      <c r="A200" s="883">
        <v>182</v>
      </c>
      <c r="B200" s="883"/>
      <c r="C200" s="882" t="s">
        <v>258</v>
      </c>
      <c r="D200" s="882">
        <v>1000001684</v>
      </c>
      <c r="E200" s="882">
        <v>85359090</v>
      </c>
      <c r="F200" s="932"/>
      <c r="G200" s="883">
        <v>18</v>
      </c>
      <c r="H200" s="931"/>
      <c r="I200" s="882" t="s">
        <v>132</v>
      </c>
      <c r="J200" s="882" t="s">
        <v>114</v>
      </c>
      <c r="K200" s="882">
        <v>1</v>
      </c>
      <c r="L200" s="929"/>
      <c r="M200" s="981" t="str">
        <f t="shared" si="8"/>
        <v>Included</v>
      </c>
      <c r="N200" s="885">
        <f t="shared" si="9"/>
        <v>0</v>
      </c>
      <c r="O200" s="807"/>
      <c r="P200" s="278">
        <f t="shared" si="10"/>
        <v>0</v>
      </c>
      <c r="Q200" s="953">
        <f t="shared" si="11"/>
        <v>0</v>
      </c>
      <c r="R200" s="807"/>
      <c r="S200" s="979"/>
      <c r="U200" s="395"/>
      <c r="AA200" s="278"/>
      <c r="AK200" s="278"/>
      <c r="AL200" s="278"/>
      <c r="AM200" s="278"/>
      <c r="AN200" s="278"/>
      <c r="AO200" s="278"/>
      <c r="AP200" s="278"/>
      <c r="AQ200" s="278"/>
      <c r="AR200" s="278"/>
      <c r="AS200" s="278"/>
      <c r="AT200" s="278"/>
      <c r="AU200" s="278"/>
      <c r="AV200" s="278"/>
      <c r="AW200" s="278"/>
      <c r="AX200" s="278"/>
    </row>
    <row r="201" spans="1:50" ht="33" hidden="1">
      <c r="A201" s="883">
        <v>183</v>
      </c>
      <c r="B201" s="883"/>
      <c r="C201" s="882" t="s">
        <v>258</v>
      </c>
      <c r="D201" s="882">
        <v>1000001739</v>
      </c>
      <c r="E201" s="882">
        <v>85359090</v>
      </c>
      <c r="F201" s="932"/>
      <c r="G201" s="883">
        <v>18</v>
      </c>
      <c r="H201" s="931"/>
      <c r="I201" s="882" t="s">
        <v>140</v>
      </c>
      <c r="J201" s="882" t="s">
        <v>114</v>
      </c>
      <c r="K201" s="882">
        <v>1</v>
      </c>
      <c r="L201" s="929"/>
      <c r="M201" s="981" t="str">
        <f t="shared" si="8"/>
        <v>Included</v>
      </c>
      <c r="N201" s="885">
        <f t="shared" si="9"/>
        <v>0</v>
      </c>
      <c r="O201" s="807"/>
      <c r="P201" s="278">
        <f t="shared" si="10"/>
        <v>0</v>
      </c>
      <c r="Q201" s="953">
        <f t="shared" si="11"/>
        <v>0</v>
      </c>
      <c r="R201" s="807"/>
      <c r="S201" s="979"/>
      <c r="U201" s="395"/>
      <c r="AA201" s="278"/>
      <c r="AK201" s="278"/>
      <c r="AL201" s="278"/>
      <c r="AM201" s="278"/>
      <c r="AN201" s="278"/>
      <c r="AO201" s="278"/>
      <c r="AP201" s="278"/>
      <c r="AQ201" s="278"/>
      <c r="AR201" s="278"/>
      <c r="AS201" s="278"/>
      <c r="AT201" s="278"/>
      <c r="AU201" s="278"/>
      <c r="AV201" s="278"/>
      <c r="AW201" s="278"/>
      <c r="AX201" s="278"/>
    </row>
    <row r="202" spans="1:50" ht="33" hidden="1">
      <c r="A202" s="883">
        <v>184</v>
      </c>
      <c r="B202" s="883"/>
      <c r="C202" s="882" t="s">
        <v>258</v>
      </c>
      <c r="D202" s="882">
        <v>1000020417</v>
      </c>
      <c r="E202" s="882">
        <v>85354010</v>
      </c>
      <c r="F202" s="932"/>
      <c r="G202" s="883">
        <v>18</v>
      </c>
      <c r="H202" s="931"/>
      <c r="I202" s="882" t="s">
        <v>137</v>
      </c>
      <c r="J202" s="882" t="s">
        <v>114</v>
      </c>
      <c r="K202" s="882">
        <v>1</v>
      </c>
      <c r="L202" s="929"/>
      <c r="M202" s="981" t="str">
        <f t="shared" si="8"/>
        <v>Included</v>
      </c>
      <c r="N202" s="885">
        <f t="shared" si="9"/>
        <v>0</v>
      </c>
      <c r="O202" s="807"/>
      <c r="P202" s="278">
        <f t="shared" si="10"/>
        <v>0</v>
      </c>
      <c r="Q202" s="953">
        <f t="shared" si="11"/>
        <v>0</v>
      </c>
      <c r="R202" s="807"/>
      <c r="S202" s="979"/>
      <c r="U202" s="395"/>
      <c r="AA202" s="278"/>
      <c r="AK202" s="278"/>
      <c r="AL202" s="278"/>
      <c r="AM202" s="278"/>
      <c r="AN202" s="278"/>
      <c r="AO202" s="278"/>
      <c r="AP202" s="278"/>
      <c r="AQ202" s="278"/>
      <c r="AR202" s="278"/>
      <c r="AS202" s="278"/>
      <c r="AT202" s="278"/>
      <c r="AU202" s="278"/>
      <c r="AV202" s="278"/>
      <c r="AW202" s="278"/>
      <c r="AX202" s="278"/>
    </row>
    <row r="203" spans="1:50" ht="33" hidden="1">
      <c r="A203" s="883">
        <v>185</v>
      </c>
      <c r="B203" s="883"/>
      <c r="C203" s="882" t="s">
        <v>258</v>
      </c>
      <c r="D203" s="882">
        <v>1000020440</v>
      </c>
      <c r="E203" s="882">
        <v>85359090</v>
      </c>
      <c r="F203" s="932"/>
      <c r="G203" s="883">
        <v>18</v>
      </c>
      <c r="H203" s="931"/>
      <c r="I203" s="882" t="s">
        <v>298</v>
      </c>
      <c r="J203" s="882" t="s">
        <v>114</v>
      </c>
      <c r="K203" s="882">
        <v>1</v>
      </c>
      <c r="L203" s="929"/>
      <c r="M203" s="981" t="str">
        <f t="shared" si="8"/>
        <v>Included</v>
      </c>
      <c r="N203" s="885">
        <f t="shared" si="9"/>
        <v>0</v>
      </c>
      <c r="O203" s="807"/>
      <c r="P203" s="278">
        <f t="shared" si="10"/>
        <v>0</v>
      </c>
      <c r="Q203" s="953">
        <f t="shared" si="11"/>
        <v>0</v>
      </c>
      <c r="R203" s="807"/>
      <c r="S203" s="979"/>
      <c r="U203" s="395"/>
      <c r="AA203" s="278"/>
      <c r="AK203" s="278"/>
      <c r="AL203" s="278"/>
      <c r="AM203" s="278"/>
      <c r="AN203" s="278"/>
      <c r="AO203" s="278"/>
      <c r="AP203" s="278"/>
      <c r="AQ203" s="278"/>
      <c r="AR203" s="278"/>
      <c r="AS203" s="278"/>
      <c r="AT203" s="278"/>
      <c r="AU203" s="278"/>
      <c r="AV203" s="278"/>
      <c r="AW203" s="278"/>
      <c r="AX203" s="278"/>
    </row>
    <row r="204" spans="1:50" ht="33" hidden="1">
      <c r="A204" s="883">
        <v>186</v>
      </c>
      <c r="B204" s="883"/>
      <c r="C204" s="882" t="s">
        <v>258</v>
      </c>
      <c r="D204" s="882">
        <v>1000005791</v>
      </c>
      <c r="E204" s="882">
        <v>85462040</v>
      </c>
      <c r="F204" s="932"/>
      <c r="G204" s="883">
        <v>18</v>
      </c>
      <c r="H204" s="931"/>
      <c r="I204" s="882" t="s">
        <v>120</v>
      </c>
      <c r="J204" s="882" t="s">
        <v>114</v>
      </c>
      <c r="K204" s="882">
        <v>2</v>
      </c>
      <c r="L204" s="929"/>
      <c r="M204" s="981" t="str">
        <f t="shared" si="8"/>
        <v>Included</v>
      </c>
      <c r="N204" s="885">
        <f t="shared" si="9"/>
        <v>0</v>
      </c>
      <c r="O204" s="807"/>
      <c r="P204" s="278">
        <f t="shared" si="10"/>
        <v>0</v>
      </c>
      <c r="Q204" s="953">
        <f t="shared" si="11"/>
        <v>0</v>
      </c>
      <c r="R204" s="807"/>
      <c r="S204" s="979"/>
      <c r="U204" s="395"/>
      <c r="AA204" s="278"/>
      <c r="AK204" s="278"/>
      <c r="AL204" s="278"/>
      <c r="AM204" s="278"/>
      <c r="AN204" s="278"/>
      <c r="AO204" s="278"/>
      <c r="AP204" s="278"/>
      <c r="AQ204" s="278"/>
      <c r="AR204" s="278"/>
      <c r="AS204" s="278"/>
      <c r="AT204" s="278"/>
      <c r="AU204" s="278"/>
      <c r="AV204" s="278"/>
      <c r="AW204" s="278"/>
      <c r="AX204" s="278"/>
    </row>
    <row r="205" spans="1:50" ht="33" hidden="1">
      <c r="A205" s="883">
        <v>187</v>
      </c>
      <c r="B205" s="883"/>
      <c r="C205" s="882" t="s">
        <v>258</v>
      </c>
      <c r="D205" s="882">
        <v>1000004401</v>
      </c>
      <c r="E205" s="882">
        <v>85462040</v>
      </c>
      <c r="F205" s="932"/>
      <c r="G205" s="883">
        <v>18</v>
      </c>
      <c r="H205" s="931"/>
      <c r="I205" s="882" t="s">
        <v>129</v>
      </c>
      <c r="J205" s="882" t="s">
        <v>114</v>
      </c>
      <c r="K205" s="882">
        <v>2</v>
      </c>
      <c r="L205" s="929"/>
      <c r="M205" s="981" t="str">
        <f t="shared" si="8"/>
        <v>Included</v>
      </c>
      <c r="N205" s="885">
        <f t="shared" si="9"/>
        <v>0</v>
      </c>
      <c r="O205" s="807"/>
      <c r="P205" s="278">
        <f t="shared" si="10"/>
        <v>0</v>
      </c>
      <c r="Q205" s="953">
        <f t="shared" si="11"/>
        <v>0</v>
      </c>
      <c r="R205" s="807"/>
      <c r="S205" s="979"/>
      <c r="U205" s="395"/>
      <c r="AA205" s="278"/>
      <c r="AK205" s="278"/>
      <c r="AL205" s="278"/>
      <c r="AM205" s="278"/>
      <c r="AN205" s="278"/>
      <c r="AO205" s="278"/>
      <c r="AP205" s="278"/>
      <c r="AQ205" s="278"/>
      <c r="AR205" s="278"/>
      <c r="AS205" s="278"/>
      <c r="AT205" s="278"/>
      <c r="AU205" s="278"/>
      <c r="AV205" s="278"/>
      <c r="AW205" s="278"/>
      <c r="AX205" s="278"/>
    </row>
    <row r="206" spans="1:50" ht="33" hidden="1">
      <c r="A206" s="883">
        <v>188</v>
      </c>
      <c r="B206" s="883"/>
      <c r="C206" s="882" t="s">
        <v>258</v>
      </c>
      <c r="D206" s="882">
        <v>1000001695</v>
      </c>
      <c r="E206" s="882">
        <v>85462040</v>
      </c>
      <c r="F206" s="932"/>
      <c r="G206" s="883">
        <v>18</v>
      </c>
      <c r="H206" s="931"/>
      <c r="I206" s="882" t="s">
        <v>138</v>
      </c>
      <c r="J206" s="882" t="s">
        <v>114</v>
      </c>
      <c r="K206" s="882">
        <v>2</v>
      </c>
      <c r="L206" s="929"/>
      <c r="M206" s="981" t="str">
        <f t="shared" si="8"/>
        <v>Included</v>
      </c>
      <c r="N206" s="885">
        <f t="shared" si="9"/>
        <v>0</v>
      </c>
      <c r="O206" s="807"/>
      <c r="P206" s="278">
        <f t="shared" si="10"/>
        <v>0</v>
      </c>
      <c r="Q206" s="953">
        <f t="shared" si="11"/>
        <v>0</v>
      </c>
      <c r="R206" s="807"/>
      <c r="S206" s="979"/>
      <c r="U206" s="395"/>
      <c r="AA206" s="278"/>
      <c r="AK206" s="278"/>
      <c r="AL206" s="278"/>
      <c r="AM206" s="278"/>
      <c r="AN206" s="278"/>
      <c r="AO206" s="278"/>
      <c r="AP206" s="278"/>
      <c r="AQ206" s="278"/>
      <c r="AR206" s="278"/>
      <c r="AS206" s="278"/>
      <c r="AT206" s="278"/>
      <c r="AU206" s="278"/>
      <c r="AV206" s="278"/>
      <c r="AW206" s="278"/>
      <c r="AX206" s="278"/>
    </row>
    <row r="207" spans="1:50" ht="33" hidden="1">
      <c r="A207" s="883">
        <v>189</v>
      </c>
      <c r="B207" s="883"/>
      <c r="C207" s="882" t="s">
        <v>258</v>
      </c>
      <c r="D207" s="882">
        <v>1000021791</v>
      </c>
      <c r="E207" s="882">
        <v>85371000</v>
      </c>
      <c r="F207" s="932"/>
      <c r="G207" s="883">
        <v>18</v>
      </c>
      <c r="H207" s="931"/>
      <c r="I207" s="882" t="s">
        <v>312</v>
      </c>
      <c r="J207" s="882" t="s">
        <v>114</v>
      </c>
      <c r="K207" s="882">
        <v>1</v>
      </c>
      <c r="L207" s="929"/>
      <c r="M207" s="981" t="str">
        <f t="shared" si="8"/>
        <v>Included</v>
      </c>
      <c r="N207" s="885">
        <f t="shared" si="9"/>
        <v>0</v>
      </c>
      <c r="O207" s="807"/>
      <c r="P207" s="278">
        <f t="shared" si="10"/>
        <v>0</v>
      </c>
      <c r="Q207" s="953">
        <f t="shared" si="11"/>
        <v>0</v>
      </c>
      <c r="R207" s="807"/>
      <c r="S207" s="979"/>
      <c r="U207" s="395"/>
      <c r="AA207" s="278"/>
      <c r="AK207" s="278"/>
      <c r="AL207" s="278"/>
      <c r="AM207" s="278"/>
      <c r="AN207" s="278"/>
      <c r="AO207" s="278"/>
      <c r="AP207" s="278"/>
      <c r="AQ207" s="278"/>
      <c r="AR207" s="278"/>
      <c r="AS207" s="278"/>
      <c r="AT207" s="278"/>
      <c r="AU207" s="278"/>
      <c r="AV207" s="278"/>
      <c r="AW207" s="278"/>
      <c r="AX207" s="278"/>
    </row>
    <row r="208" spans="1:50" ht="33" hidden="1">
      <c r="A208" s="883">
        <v>190</v>
      </c>
      <c r="B208" s="883"/>
      <c r="C208" s="882" t="s">
        <v>258</v>
      </c>
      <c r="D208" s="882">
        <v>1000018532</v>
      </c>
      <c r="E208" s="882">
        <v>85371000</v>
      </c>
      <c r="F208" s="932"/>
      <c r="G208" s="883">
        <v>18</v>
      </c>
      <c r="H208" s="931"/>
      <c r="I208" s="882" t="s">
        <v>313</v>
      </c>
      <c r="J208" s="882" t="s">
        <v>114</v>
      </c>
      <c r="K208" s="882">
        <v>1</v>
      </c>
      <c r="L208" s="929"/>
      <c r="M208" s="981" t="str">
        <f t="shared" si="8"/>
        <v>Included</v>
      </c>
      <c r="N208" s="885">
        <f t="shared" si="9"/>
        <v>0</v>
      </c>
      <c r="O208" s="807"/>
      <c r="P208" s="278">
        <f t="shared" si="10"/>
        <v>0</v>
      </c>
      <c r="Q208" s="953">
        <f t="shared" si="11"/>
        <v>0</v>
      </c>
      <c r="R208" s="807"/>
      <c r="S208" s="979"/>
      <c r="U208" s="395"/>
      <c r="AA208" s="278"/>
      <c r="AK208" s="278"/>
      <c r="AL208" s="278"/>
      <c r="AM208" s="278"/>
      <c r="AN208" s="278"/>
      <c r="AO208" s="278"/>
      <c r="AP208" s="278"/>
      <c r="AQ208" s="278"/>
      <c r="AR208" s="278"/>
      <c r="AS208" s="278"/>
      <c r="AT208" s="278"/>
      <c r="AU208" s="278"/>
      <c r="AV208" s="278"/>
      <c r="AW208" s="278"/>
      <c r="AX208" s="278"/>
    </row>
    <row r="209" spans="1:50" ht="33" hidden="1">
      <c r="A209" s="883">
        <v>191</v>
      </c>
      <c r="B209" s="883"/>
      <c r="C209" s="882" t="s">
        <v>258</v>
      </c>
      <c r="D209" s="882">
        <v>1000014304</v>
      </c>
      <c r="E209" s="882">
        <v>85371000</v>
      </c>
      <c r="F209" s="932"/>
      <c r="G209" s="883">
        <v>18</v>
      </c>
      <c r="H209" s="931"/>
      <c r="I209" s="882" t="s">
        <v>314</v>
      </c>
      <c r="J209" s="882" t="s">
        <v>114</v>
      </c>
      <c r="K209" s="882">
        <v>1</v>
      </c>
      <c r="L209" s="929"/>
      <c r="M209" s="981" t="str">
        <f t="shared" si="8"/>
        <v>Included</v>
      </c>
      <c r="N209" s="885">
        <f t="shared" si="9"/>
        <v>0</v>
      </c>
      <c r="O209" s="807"/>
      <c r="P209" s="278">
        <f t="shared" si="10"/>
        <v>0</v>
      </c>
      <c r="Q209" s="953">
        <f t="shared" si="11"/>
        <v>0</v>
      </c>
      <c r="R209" s="807"/>
      <c r="S209" s="979"/>
      <c r="U209" s="395"/>
      <c r="AA209" s="278"/>
      <c r="AK209" s="278"/>
      <c r="AL209" s="278"/>
      <c r="AM209" s="278"/>
      <c r="AN209" s="278"/>
      <c r="AO209" s="278"/>
      <c r="AP209" s="278"/>
      <c r="AQ209" s="278"/>
      <c r="AR209" s="278"/>
      <c r="AS209" s="278"/>
      <c r="AT209" s="278"/>
      <c r="AU209" s="278"/>
      <c r="AV209" s="278"/>
      <c r="AW209" s="278"/>
      <c r="AX209" s="278"/>
    </row>
    <row r="210" spans="1:50" ht="33" hidden="1">
      <c r="A210" s="883">
        <v>192</v>
      </c>
      <c r="B210" s="883"/>
      <c r="C210" s="882" t="s">
        <v>258</v>
      </c>
      <c r="D210" s="882">
        <v>1000007634</v>
      </c>
      <c r="E210" s="882">
        <v>85371000</v>
      </c>
      <c r="F210" s="932"/>
      <c r="G210" s="883">
        <v>18</v>
      </c>
      <c r="H210" s="931"/>
      <c r="I210" s="882" t="s">
        <v>315</v>
      </c>
      <c r="J210" s="882" t="s">
        <v>114</v>
      </c>
      <c r="K210" s="882">
        <v>1</v>
      </c>
      <c r="L210" s="929"/>
      <c r="M210" s="981" t="str">
        <f t="shared" si="8"/>
        <v>Included</v>
      </c>
      <c r="N210" s="885">
        <f t="shared" si="9"/>
        <v>0</v>
      </c>
      <c r="O210" s="807"/>
      <c r="P210" s="278">
        <f t="shared" si="10"/>
        <v>0</v>
      </c>
      <c r="Q210" s="953">
        <f t="shared" si="11"/>
        <v>0</v>
      </c>
      <c r="R210" s="807"/>
      <c r="S210" s="979"/>
      <c r="U210" s="395"/>
      <c r="AA210" s="278"/>
      <c r="AK210" s="278"/>
      <c r="AL210" s="278"/>
      <c r="AM210" s="278"/>
      <c r="AN210" s="278"/>
      <c r="AO210" s="278"/>
      <c r="AP210" s="278"/>
      <c r="AQ210" s="278"/>
      <c r="AR210" s="278"/>
      <c r="AS210" s="278"/>
      <c r="AT210" s="278"/>
      <c r="AU210" s="278"/>
      <c r="AV210" s="278"/>
      <c r="AW210" s="278"/>
      <c r="AX210" s="278"/>
    </row>
    <row r="211" spans="1:50" ht="33" hidden="1">
      <c r="A211" s="883">
        <v>193</v>
      </c>
      <c r="B211" s="883"/>
      <c r="C211" s="882" t="s">
        <v>258</v>
      </c>
      <c r="D211" s="882">
        <v>1000014145</v>
      </c>
      <c r="E211" s="882">
        <v>85311020</v>
      </c>
      <c r="F211" s="932"/>
      <c r="G211" s="883">
        <v>18</v>
      </c>
      <c r="H211" s="931"/>
      <c r="I211" s="882" t="s">
        <v>316</v>
      </c>
      <c r="J211" s="882" t="s">
        <v>114</v>
      </c>
      <c r="K211" s="882">
        <v>1</v>
      </c>
      <c r="L211" s="929"/>
      <c r="M211" s="981" t="str">
        <f t="shared" ref="M211:M218" si="12">IF(L211=0, "Included",IF(ISERROR(K211*L211), L211, K211*L211))</f>
        <v>Included</v>
      </c>
      <c r="N211" s="885">
        <f t="shared" ref="N211:N218" si="13">Q211</f>
        <v>0</v>
      </c>
      <c r="O211" s="807"/>
      <c r="P211" s="278">
        <f t="shared" si="10"/>
        <v>0</v>
      </c>
      <c r="Q211" s="953">
        <f t="shared" si="11"/>
        <v>0</v>
      </c>
      <c r="R211" s="807"/>
      <c r="S211" s="979"/>
      <c r="U211" s="395"/>
      <c r="AA211" s="278"/>
      <c r="AK211" s="278"/>
      <c r="AL211" s="278"/>
      <c r="AM211" s="278"/>
      <c r="AN211" s="278"/>
      <c r="AO211" s="278"/>
      <c r="AP211" s="278"/>
      <c r="AQ211" s="278"/>
      <c r="AR211" s="278"/>
      <c r="AS211" s="278"/>
      <c r="AT211" s="278"/>
      <c r="AU211" s="278"/>
      <c r="AV211" s="278"/>
      <c r="AW211" s="278"/>
      <c r="AX211" s="278"/>
    </row>
    <row r="212" spans="1:50" ht="33" hidden="1">
      <c r="A212" s="883">
        <v>194</v>
      </c>
      <c r="B212" s="883"/>
      <c r="C212" s="882" t="s">
        <v>258</v>
      </c>
      <c r="D212" s="882">
        <v>1000010577</v>
      </c>
      <c r="E212" s="882">
        <v>84818090</v>
      </c>
      <c r="F212" s="932"/>
      <c r="G212" s="883">
        <v>18</v>
      </c>
      <c r="H212" s="931"/>
      <c r="I212" s="882" t="s">
        <v>317</v>
      </c>
      <c r="J212" s="882" t="s">
        <v>145</v>
      </c>
      <c r="K212" s="882">
        <v>1</v>
      </c>
      <c r="L212" s="929"/>
      <c r="M212" s="981" t="str">
        <f t="shared" si="12"/>
        <v>Included</v>
      </c>
      <c r="N212" s="885">
        <f t="shared" si="13"/>
        <v>0</v>
      </c>
      <c r="O212" s="807"/>
      <c r="P212" s="278">
        <f t="shared" ref="P212:P218" si="14">IF(M212="Included",0,M212)</f>
        <v>0</v>
      </c>
      <c r="Q212" s="953">
        <f t="shared" ref="Q212:Q218" si="15">IF(H212="", G212*P212/100,H212*P212)</f>
        <v>0</v>
      </c>
      <c r="R212" s="807"/>
      <c r="S212" s="979"/>
      <c r="U212" s="395"/>
      <c r="AA212" s="278"/>
      <c r="AK212" s="278"/>
      <c r="AL212" s="278"/>
      <c r="AM212" s="278"/>
      <c r="AN212" s="278"/>
      <c r="AO212" s="278"/>
      <c r="AP212" s="278"/>
      <c r="AQ212" s="278"/>
      <c r="AR212" s="278"/>
      <c r="AS212" s="278"/>
      <c r="AT212" s="278"/>
      <c r="AU212" s="278"/>
      <c r="AV212" s="278"/>
      <c r="AW212" s="278"/>
      <c r="AX212" s="278"/>
    </row>
    <row r="213" spans="1:50" ht="33" hidden="1">
      <c r="A213" s="883">
        <v>195</v>
      </c>
      <c r="B213" s="883"/>
      <c r="C213" s="882" t="s">
        <v>258</v>
      </c>
      <c r="D213" s="882">
        <v>1000032286</v>
      </c>
      <c r="E213" s="882">
        <v>76169990</v>
      </c>
      <c r="F213" s="932"/>
      <c r="G213" s="883">
        <v>18</v>
      </c>
      <c r="H213" s="931"/>
      <c r="I213" s="882" t="s">
        <v>318</v>
      </c>
      <c r="J213" s="882" t="s">
        <v>145</v>
      </c>
      <c r="K213" s="882">
        <v>1</v>
      </c>
      <c r="L213" s="929"/>
      <c r="M213" s="981" t="str">
        <f t="shared" si="12"/>
        <v>Included</v>
      </c>
      <c r="N213" s="885">
        <f t="shared" si="13"/>
        <v>0</v>
      </c>
      <c r="O213" s="807"/>
      <c r="P213" s="278">
        <f t="shared" si="14"/>
        <v>0</v>
      </c>
      <c r="Q213" s="953">
        <f t="shared" si="15"/>
        <v>0</v>
      </c>
      <c r="R213" s="807"/>
      <c r="S213" s="979"/>
      <c r="U213" s="395"/>
      <c r="AA213" s="278"/>
      <c r="AK213" s="278"/>
      <c r="AL213" s="278"/>
      <c r="AM213" s="278"/>
      <c r="AN213" s="278"/>
      <c r="AO213" s="278"/>
      <c r="AP213" s="278"/>
      <c r="AQ213" s="278"/>
      <c r="AR213" s="278"/>
      <c r="AS213" s="278"/>
      <c r="AT213" s="278"/>
      <c r="AU213" s="278"/>
      <c r="AV213" s="278"/>
      <c r="AW213" s="278"/>
      <c r="AX213" s="278"/>
    </row>
    <row r="214" spans="1:50" ht="82.5" hidden="1">
      <c r="A214" s="883">
        <v>196</v>
      </c>
      <c r="B214" s="883"/>
      <c r="C214" s="882" t="s">
        <v>319</v>
      </c>
      <c r="D214" s="882">
        <v>1000015954</v>
      </c>
      <c r="E214" s="882">
        <v>73082011</v>
      </c>
      <c r="F214" s="932"/>
      <c r="G214" s="883">
        <v>18</v>
      </c>
      <c r="H214" s="931"/>
      <c r="I214" s="882" t="s">
        <v>320</v>
      </c>
      <c r="J214" s="882" t="s">
        <v>321</v>
      </c>
      <c r="K214" s="882">
        <v>840</v>
      </c>
      <c r="L214" s="929"/>
      <c r="M214" s="981" t="str">
        <f t="shared" si="12"/>
        <v>Included</v>
      </c>
      <c r="N214" s="885">
        <f t="shared" si="13"/>
        <v>0</v>
      </c>
      <c r="O214" s="807"/>
      <c r="P214" s="278">
        <f t="shared" si="14"/>
        <v>0</v>
      </c>
      <c r="Q214" s="953">
        <f t="shared" si="15"/>
        <v>0</v>
      </c>
      <c r="R214" s="807"/>
      <c r="S214" s="979"/>
      <c r="U214" s="395"/>
      <c r="AA214" s="278"/>
      <c r="AK214" s="278"/>
      <c r="AL214" s="278"/>
      <c r="AM214" s="278"/>
      <c r="AN214" s="278"/>
      <c r="AO214" s="278"/>
      <c r="AP214" s="278"/>
      <c r="AQ214" s="278"/>
      <c r="AR214" s="278"/>
      <c r="AS214" s="278"/>
      <c r="AT214" s="278"/>
      <c r="AU214" s="278"/>
      <c r="AV214" s="278"/>
      <c r="AW214" s="278"/>
      <c r="AX214" s="278"/>
    </row>
    <row r="215" spans="1:50" ht="82.5" hidden="1">
      <c r="A215" s="883">
        <v>197</v>
      </c>
      <c r="B215" s="883"/>
      <c r="C215" s="882" t="s">
        <v>319</v>
      </c>
      <c r="D215" s="882">
        <v>1000015953</v>
      </c>
      <c r="E215" s="882">
        <v>73082011</v>
      </c>
      <c r="F215" s="932"/>
      <c r="G215" s="883">
        <v>18</v>
      </c>
      <c r="H215" s="931"/>
      <c r="I215" s="882" t="s">
        <v>322</v>
      </c>
      <c r="J215" s="882" t="s">
        <v>321</v>
      </c>
      <c r="K215" s="882">
        <v>184</v>
      </c>
      <c r="L215" s="929"/>
      <c r="M215" s="981" t="str">
        <f t="shared" si="12"/>
        <v>Included</v>
      </c>
      <c r="N215" s="885">
        <f t="shared" si="13"/>
        <v>0</v>
      </c>
      <c r="O215" s="807"/>
      <c r="P215" s="278">
        <f t="shared" si="14"/>
        <v>0</v>
      </c>
      <c r="Q215" s="953">
        <f t="shared" si="15"/>
        <v>0</v>
      </c>
      <c r="R215" s="807"/>
      <c r="S215" s="979"/>
      <c r="U215" s="395"/>
      <c r="AA215" s="278"/>
      <c r="AK215" s="278"/>
      <c r="AL215" s="278"/>
      <c r="AM215" s="278"/>
      <c r="AN215" s="278"/>
      <c r="AO215" s="278"/>
      <c r="AP215" s="278"/>
      <c r="AQ215" s="278"/>
      <c r="AR215" s="278"/>
      <c r="AS215" s="278"/>
      <c r="AT215" s="278"/>
      <c r="AU215" s="278"/>
      <c r="AV215" s="278"/>
      <c r="AW215" s="278"/>
      <c r="AX215" s="278"/>
    </row>
    <row r="216" spans="1:50" ht="49.5" hidden="1">
      <c r="A216" s="883">
        <v>198</v>
      </c>
      <c r="B216" s="883"/>
      <c r="C216" s="882" t="s">
        <v>319</v>
      </c>
      <c r="D216" s="882">
        <v>1000011713</v>
      </c>
      <c r="E216" s="882">
        <v>73082011</v>
      </c>
      <c r="F216" s="932"/>
      <c r="G216" s="883">
        <v>18</v>
      </c>
      <c r="H216" s="931"/>
      <c r="I216" s="882" t="s">
        <v>323</v>
      </c>
      <c r="J216" s="882" t="s">
        <v>321</v>
      </c>
      <c r="K216" s="882">
        <v>43</v>
      </c>
      <c r="L216" s="929"/>
      <c r="M216" s="981" t="str">
        <f t="shared" si="12"/>
        <v>Included</v>
      </c>
      <c r="N216" s="885">
        <f t="shared" si="13"/>
        <v>0</v>
      </c>
      <c r="O216" s="807"/>
      <c r="P216" s="278">
        <f t="shared" si="14"/>
        <v>0</v>
      </c>
      <c r="Q216" s="953">
        <f t="shared" si="15"/>
        <v>0</v>
      </c>
      <c r="R216" s="807"/>
      <c r="S216" s="979"/>
      <c r="U216" s="395"/>
      <c r="AA216" s="278"/>
      <c r="AK216" s="278"/>
      <c r="AL216" s="278"/>
      <c r="AM216" s="278"/>
      <c r="AN216" s="278"/>
      <c r="AO216" s="278"/>
      <c r="AP216" s="278"/>
      <c r="AQ216" s="278"/>
      <c r="AR216" s="278"/>
      <c r="AS216" s="278"/>
      <c r="AT216" s="278"/>
      <c r="AU216" s="278"/>
      <c r="AV216" s="278"/>
      <c r="AW216" s="278"/>
      <c r="AX216" s="278"/>
    </row>
    <row r="217" spans="1:50" ht="49.5" hidden="1">
      <c r="A217" s="883">
        <v>199</v>
      </c>
      <c r="B217" s="883"/>
      <c r="C217" s="882" t="s">
        <v>319</v>
      </c>
      <c r="D217" s="882">
        <v>1000012373</v>
      </c>
      <c r="E217" s="882">
        <v>73082011</v>
      </c>
      <c r="F217" s="932"/>
      <c r="G217" s="883">
        <v>18</v>
      </c>
      <c r="H217" s="931"/>
      <c r="I217" s="882" t="s">
        <v>324</v>
      </c>
      <c r="J217" s="882" t="s">
        <v>321</v>
      </c>
      <c r="K217" s="882">
        <v>114</v>
      </c>
      <c r="L217" s="929"/>
      <c r="M217" s="981" t="str">
        <f t="shared" si="12"/>
        <v>Included</v>
      </c>
      <c r="N217" s="885">
        <f t="shared" si="13"/>
        <v>0</v>
      </c>
      <c r="O217" s="807"/>
      <c r="P217" s="278">
        <f t="shared" si="14"/>
        <v>0</v>
      </c>
      <c r="Q217" s="953">
        <f t="shared" si="15"/>
        <v>0</v>
      </c>
      <c r="R217" s="807"/>
      <c r="S217" s="979"/>
      <c r="U217" s="395"/>
      <c r="AA217" s="278"/>
      <c r="AK217" s="278"/>
      <c r="AL217" s="278"/>
      <c r="AM217" s="278"/>
      <c r="AN217" s="278"/>
      <c r="AO217" s="278"/>
      <c r="AP217" s="278"/>
      <c r="AQ217" s="278"/>
      <c r="AR217" s="278"/>
      <c r="AS217" s="278"/>
      <c r="AT217" s="278"/>
      <c r="AU217" s="278"/>
      <c r="AV217" s="278"/>
      <c r="AW217" s="278"/>
      <c r="AX217" s="278"/>
    </row>
    <row r="218" spans="1:50" hidden="1">
      <c r="A218" s="883">
        <v>200</v>
      </c>
      <c r="B218" s="883"/>
      <c r="C218" s="882" t="s">
        <v>325</v>
      </c>
      <c r="D218" s="882">
        <v>1000032055</v>
      </c>
      <c r="E218" s="882">
        <v>72159090</v>
      </c>
      <c r="F218" s="932"/>
      <c r="G218" s="883">
        <v>18</v>
      </c>
      <c r="H218" s="931"/>
      <c r="I218" s="882" t="s">
        <v>326</v>
      </c>
      <c r="J218" s="882" t="s">
        <v>245</v>
      </c>
      <c r="K218" s="882">
        <v>10</v>
      </c>
      <c r="L218" s="929"/>
      <c r="M218" s="981" t="str">
        <f t="shared" si="12"/>
        <v>Included</v>
      </c>
      <c r="N218" s="885">
        <f t="shared" si="13"/>
        <v>0</v>
      </c>
      <c r="O218" s="807"/>
      <c r="P218" s="278">
        <f t="shared" si="14"/>
        <v>0</v>
      </c>
      <c r="Q218" s="953">
        <f t="shared" si="15"/>
        <v>0</v>
      </c>
      <c r="R218" s="807"/>
      <c r="S218" s="979"/>
      <c r="U218" s="395"/>
      <c r="AA218" s="278"/>
      <c r="AK218" s="278"/>
      <c r="AL218" s="278"/>
      <c r="AM218" s="278"/>
      <c r="AN218" s="278"/>
      <c r="AO218" s="278"/>
      <c r="AP218" s="278"/>
      <c r="AQ218" s="278"/>
      <c r="AR218" s="278"/>
      <c r="AS218" s="278"/>
      <c r="AT218" s="278"/>
      <c r="AU218" s="278"/>
      <c r="AV218" s="278"/>
      <c r="AW218" s="278"/>
      <c r="AX218" s="278"/>
    </row>
    <row r="219" spans="1:50">
      <c r="A219" s="982"/>
      <c r="B219" s="983"/>
      <c r="C219" s="983"/>
      <c r="D219" s="983"/>
      <c r="E219" s="983"/>
      <c r="F219" s="983"/>
      <c r="G219" s="1212" t="s">
        <v>327</v>
      </c>
      <c r="H219" s="1212"/>
      <c r="I219" s="1212"/>
      <c r="J219" s="1212"/>
      <c r="K219" s="1212"/>
      <c r="L219" s="1213"/>
      <c r="M219" s="984">
        <f>SUM(M21:M218)</f>
        <v>0</v>
      </c>
      <c r="N219" s="984">
        <f t="shared" ref="N219:Q219" si="16">SUM(N21:N218)</f>
        <v>0</v>
      </c>
      <c r="O219" s="984">
        <f t="shared" si="16"/>
        <v>0</v>
      </c>
      <c r="P219" s="984">
        <f t="shared" si="16"/>
        <v>0</v>
      </c>
      <c r="Q219" s="984">
        <f t="shared" si="16"/>
        <v>0</v>
      </c>
      <c r="R219" s="947"/>
      <c r="Y219" s="953"/>
      <c r="Z219" s="953"/>
      <c r="AB219" s="953"/>
      <c r="AC219" s="953"/>
      <c r="AE219" s="808"/>
      <c r="AK219" s="278"/>
      <c r="AL219" s="278"/>
      <c r="AM219" s="278"/>
      <c r="AN219" s="278"/>
      <c r="AO219" s="278"/>
      <c r="AP219" s="278"/>
      <c r="AQ219" s="278"/>
      <c r="AR219" s="278"/>
      <c r="AS219" s="278"/>
      <c r="AT219" s="278"/>
      <c r="AU219" s="278"/>
      <c r="AV219" s="278"/>
      <c r="AW219" s="278"/>
      <c r="AX219" s="278"/>
    </row>
    <row r="220" spans="1:50">
      <c r="A220" s="985"/>
      <c r="B220" s="986"/>
      <c r="C220" s="986"/>
      <c r="D220" s="986"/>
      <c r="E220" s="986"/>
      <c r="F220" s="986"/>
      <c r="G220" s="1207" t="s">
        <v>328</v>
      </c>
      <c r="H220" s="1207"/>
      <c r="I220" s="1207"/>
      <c r="J220" s="1207"/>
      <c r="K220" s="1207"/>
      <c r="L220" s="1208"/>
      <c r="M220" s="987">
        <f>'Sch-7'!M20</f>
        <v>0</v>
      </c>
      <c r="N220" s="987">
        <f>'Sch-7'!N20</f>
        <v>0</v>
      </c>
      <c r="O220" s="987">
        <f>'Sch-7'!O20</f>
        <v>0</v>
      </c>
      <c r="P220" s="987">
        <f>'Sch-7'!P20</f>
        <v>0</v>
      </c>
      <c r="Q220" s="987">
        <f>'Sch-7'!Q20</f>
        <v>0</v>
      </c>
      <c r="Y220" s="808"/>
      <c r="Z220" s="953"/>
      <c r="AB220" s="808"/>
      <c r="AC220" s="953"/>
      <c r="AK220" s="278"/>
      <c r="AL220" s="278"/>
      <c r="AM220" s="278"/>
      <c r="AN220" s="278"/>
      <c r="AO220" s="278"/>
      <c r="AP220" s="278"/>
      <c r="AQ220" s="278"/>
      <c r="AR220" s="278"/>
      <c r="AS220" s="278"/>
      <c r="AT220" s="278"/>
      <c r="AU220" s="278"/>
      <c r="AV220" s="278"/>
      <c r="AW220" s="278"/>
      <c r="AX220" s="278"/>
    </row>
    <row r="221" spans="1:50" ht="17.25" thickBot="1">
      <c r="A221" s="988"/>
      <c r="B221" s="989"/>
      <c r="C221" s="989"/>
      <c r="D221" s="989"/>
      <c r="E221" s="989"/>
      <c r="F221" s="989"/>
      <c r="G221" s="1209" t="s">
        <v>329</v>
      </c>
      <c r="H221" s="1209"/>
      <c r="I221" s="1209"/>
      <c r="J221" s="1209"/>
      <c r="K221" s="1209"/>
      <c r="L221" s="1209"/>
      <c r="M221" s="990">
        <f>M220+M219</f>
        <v>0</v>
      </c>
      <c r="N221" s="990">
        <f t="shared" ref="N221:Q221" si="17">N220+N219</f>
        <v>0</v>
      </c>
      <c r="O221" s="990">
        <f t="shared" si="17"/>
        <v>0</v>
      </c>
      <c r="P221" s="990">
        <f t="shared" si="17"/>
        <v>0</v>
      </c>
      <c r="Q221" s="990">
        <f t="shared" si="17"/>
        <v>0</v>
      </c>
      <c r="Y221" s="808"/>
      <c r="Z221" s="991"/>
      <c r="AA221" s="839"/>
      <c r="AB221" s="839"/>
      <c r="AC221" s="991"/>
      <c r="AE221" s="992"/>
      <c r="AK221" s="278"/>
      <c r="AL221" s="278"/>
      <c r="AM221" s="278"/>
      <c r="AN221" s="278"/>
      <c r="AO221" s="278"/>
      <c r="AP221" s="278"/>
      <c r="AQ221" s="278"/>
      <c r="AR221" s="278"/>
      <c r="AS221" s="278"/>
      <c r="AT221" s="278"/>
      <c r="AU221" s="278"/>
      <c r="AV221" s="278"/>
      <c r="AW221" s="278"/>
      <c r="AX221" s="278"/>
    </row>
    <row r="222" spans="1:50" ht="17.25" hidden="1" thickBot="1">
      <c r="A222" s="993"/>
      <c r="B222" s="993"/>
      <c r="C222" s="993"/>
      <c r="D222" s="993"/>
      <c r="E222" s="993"/>
      <c r="F222" s="993"/>
      <c r="G222" s="1216" t="s">
        <v>330</v>
      </c>
      <c r="H222" s="1217"/>
      <c r="I222" s="1217"/>
      <c r="J222" s="1217"/>
      <c r="K222" s="1217"/>
      <c r="L222" s="1218"/>
      <c r="M222" s="994">
        <f>N219</f>
        <v>0</v>
      </c>
      <c r="N222" s="994">
        <f t="shared" ref="N222:Q222" si="18">O219</f>
        <v>0</v>
      </c>
      <c r="O222" s="994">
        <f t="shared" si="18"/>
        <v>0</v>
      </c>
      <c r="P222" s="994">
        <f t="shared" si="18"/>
        <v>0</v>
      </c>
      <c r="Q222" s="994">
        <f t="shared" si="18"/>
        <v>0</v>
      </c>
      <c r="Y222" s="808"/>
      <c r="Z222" s="991"/>
      <c r="AA222" s="839"/>
      <c r="AB222" s="839"/>
      <c r="AC222" s="991"/>
      <c r="AE222" s="992"/>
      <c r="AK222" s="278"/>
      <c r="AL222" s="278"/>
      <c r="AM222" s="278"/>
      <c r="AN222" s="278"/>
      <c r="AO222" s="278"/>
      <c r="AP222" s="278"/>
      <c r="AQ222" s="278"/>
      <c r="AR222" s="278"/>
      <c r="AS222" s="278"/>
      <c r="AT222" s="278"/>
      <c r="AU222" s="278"/>
      <c r="AV222" s="278"/>
      <c r="AW222" s="278"/>
      <c r="AX222" s="278"/>
    </row>
    <row r="223" spans="1:50">
      <c r="A223" s="1214"/>
      <c r="B223" s="1214"/>
      <c r="C223" s="1214"/>
      <c r="D223" s="1214"/>
      <c r="E223" s="1214"/>
      <c r="F223" s="1214"/>
      <c r="G223" s="1215"/>
      <c r="H223" s="1215"/>
      <c r="I223" s="1215"/>
      <c r="J223" s="1215"/>
      <c r="K223" s="1215"/>
      <c r="L223" s="1215"/>
      <c r="M223" s="1215"/>
      <c r="N223" s="1215"/>
      <c r="Y223" s="992"/>
      <c r="Z223" s="953"/>
      <c r="AB223" s="992"/>
      <c r="AC223" s="953"/>
      <c r="AK223" s="278"/>
      <c r="AL223" s="278"/>
      <c r="AM223" s="278"/>
      <c r="AN223" s="278"/>
      <c r="AO223" s="278"/>
      <c r="AP223" s="278"/>
      <c r="AQ223" s="278"/>
      <c r="AR223" s="278"/>
      <c r="AS223" s="278"/>
      <c r="AT223" s="278"/>
      <c r="AU223" s="278"/>
      <c r="AV223" s="278"/>
      <c r="AW223" s="278"/>
      <c r="AX223" s="278"/>
    </row>
    <row r="224" spans="1:50">
      <c r="A224" s="74" t="s">
        <v>331</v>
      </c>
      <c r="B224" s="74"/>
      <c r="C224" s="1473" t="s">
        <v>332</v>
      </c>
      <c r="D224" s="1473"/>
      <c r="E224" s="1473"/>
      <c r="F224" s="1473"/>
      <c r="G224" s="1473"/>
      <c r="H224" s="1473"/>
      <c r="I224" s="1473"/>
      <c r="J224" s="1473"/>
      <c r="K224" s="1473"/>
      <c r="L224" s="1473"/>
      <c r="M224" s="1473"/>
      <c r="N224" s="1473"/>
      <c r="AK224" s="278"/>
      <c r="AL224" s="278"/>
      <c r="AM224" s="278"/>
      <c r="AN224" s="278"/>
      <c r="AO224" s="278"/>
      <c r="AP224" s="278"/>
      <c r="AQ224" s="278"/>
      <c r="AR224" s="278"/>
      <c r="AS224" s="278"/>
      <c r="AT224" s="278"/>
      <c r="AU224" s="278"/>
      <c r="AV224" s="278"/>
      <c r="AW224" s="278"/>
      <c r="AX224" s="278"/>
    </row>
    <row r="225" spans="1:50">
      <c r="A225" s="992" t="s">
        <v>333</v>
      </c>
      <c r="B225" s="992"/>
      <c r="C225" s="1219"/>
      <c r="D225" s="1219"/>
      <c r="E225" s="1219"/>
      <c r="F225" s="1219"/>
      <c r="G225" s="1219"/>
      <c r="H225" s="1219"/>
      <c r="I225" s="1219"/>
      <c r="J225" s="1219"/>
      <c r="K225" s="1219"/>
      <c r="L225" s="1219"/>
      <c r="M225" s="1219"/>
      <c r="N225" s="1219"/>
      <c r="AK225" s="278"/>
      <c r="AL225" s="278"/>
      <c r="AM225" s="278"/>
      <c r="AN225" s="278"/>
      <c r="AO225" s="278"/>
      <c r="AP225" s="278"/>
      <c r="AQ225" s="278"/>
      <c r="AR225" s="278"/>
      <c r="AS225" s="278"/>
      <c r="AT225" s="278"/>
      <c r="AU225" s="278"/>
      <c r="AV225" s="278"/>
      <c r="AW225" s="278"/>
      <c r="AX225" s="278"/>
    </row>
    <row r="226" spans="1:50">
      <c r="A226" s="992"/>
      <c r="B226" s="992"/>
      <c r="C226" s="992"/>
      <c r="D226" s="992"/>
      <c r="E226" s="1219"/>
      <c r="F226" s="1219"/>
      <c r="G226" s="1219"/>
      <c r="H226" s="1219"/>
      <c r="I226" s="1219"/>
      <c r="J226" s="1219"/>
      <c r="K226" s="1219"/>
      <c r="L226" s="1219"/>
      <c r="M226" s="1219"/>
      <c r="N226" s="1219"/>
      <c r="AK226" s="278"/>
      <c r="AL226" s="278"/>
      <c r="AM226" s="278"/>
      <c r="AN226" s="278"/>
      <c r="AO226" s="278"/>
      <c r="AP226" s="278"/>
      <c r="AQ226" s="278"/>
      <c r="AR226" s="278"/>
      <c r="AS226" s="278"/>
      <c r="AT226" s="278"/>
      <c r="AU226" s="278"/>
      <c r="AV226" s="278"/>
      <c r="AW226" s="278"/>
      <c r="AX226" s="278"/>
    </row>
    <row r="227" spans="1:50">
      <c r="A227" s="809" t="s">
        <v>334</v>
      </c>
      <c r="B227" s="809"/>
      <c r="C227" s="1094" t="str">
        <f>'Names of Bidder'!D31&amp;"-"&amp;'Names of Bidder'!E31&amp;"-"&amp;'Names of Bidder'!F31</f>
        <v>--</v>
      </c>
      <c r="D227" s="809"/>
      <c r="E227" s="278"/>
      <c r="F227" s="1098">
        <f>M219*0.18</f>
        <v>0</v>
      </c>
      <c r="G227" s="809"/>
      <c r="I227" s="1227" t="s">
        <v>335</v>
      </c>
      <c r="J227" s="1227"/>
      <c r="K227" s="1227"/>
      <c r="L227" s="1220" t="str">
        <f>IF('Names of Bidder'!D24=0,"",'Names of Bidder'!D24)</f>
        <v/>
      </c>
      <c r="M227" s="1220"/>
      <c r="O227" s="813"/>
      <c r="P227" s="813"/>
      <c r="Q227" s="813"/>
      <c r="AK227" s="278"/>
      <c r="AL227" s="278"/>
      <c r="AM227" s="278"/>
      <c r="AN227" s="278"/>
      <c r="AO227" s="278"/>
      <c r="AP227" s="278"/>
      <c r="AQ227" s="278"/>
      <c r="AR227" s="278"/>
      <c r="AS227" s="278"/>
      <c r="AT227" s="278"/>
      <c r="AU227" s="278"/>
      <c r="AV227" s="278"/>
      <c r="AW227" s="278"/>
      <c r="AX227" s="278"/>
    </row>
    <row r="228" spans="1:50">
      <c r="A228" s="809" t="s">
        <v>336</v>
      </c>
      <c r="B228" s="809"/>
      <c r="C228" s="809" t="str">
        <f>IF('Names of Bidder'!D32=0,"",'Names of Bidder'!D32)</f>
        <v/>
      </c>
      <c r="D228" s="809"/>
      <c r="E228" s="278"/>
      <c r="F228" s="809"/>
      <c r="G228" s="809"/>
      <c r="I228" s="1227" t="s">
        <v>337</v>
      </c>
      <c r="J228" s="1227"/>
      <c r="K228" s="1227"/>
      <c r="L228" s="1220" t="str">
        <f>IF('Names of Bidder'!D25=0,"",'Names of Bidder'!D25)</f>
        <v/>
      </c>
      <c r="M228" s="1220"/>
      <c r="O228" s="813"/>
      <c r="P228" s="813"/>
      <c r="Q228" s="813"/>
      <c r="AK228" s="278"/>
      <c r="AL228" s="278"/>
      <c r="AM228" s="278"/>
      <c r="AN228" s="278"/>
      <c r="AO228" s="278"/>
      <c r="AP228" s="278"/>
      <c r="AQ228" s="278"/>
      <c r="AR228" s="278"/>
      <c r="AS228" s="278"/>
      <c r="AT228" s="278"/>
      <c r="AU228" s="278"/>
      <c r="AV228" s="278"/>
      <c r="AW228" s="278"/>
      <c r="AX228" s="278"/>
    </row>
    <row r="229" spans="1:50">
      <c r="A229" s="812"/>
      <c r="B229" s="812"/>
      <c r="C229" s="812"/>
      <c r="D229" s="812"/>
      <c r="E229" s="812"/>
      <c r="F229" s="812"/>
      <c r="G229" s="812"/>
      <c r="H229" s="995"/>
      <c r="I229" s="1227"/>
      <c r="J229" s="1227"/>
      <c r="K229" s="1227"/>
      <c r="L229" s="1220"/>
      <c r="M229" s="1220"/>
      <c r="O229" s="813"/>
      <c r="P229" s="813"/>
      <c r="Q229" s="813"/>
      <c r="AK229" s="278"/>
      <c r="AL229" s="278"/>
      <c r="AM229" s="278"/>
      <c r="AN229" s="278"/>
      <c r="AO229" s="278"/>
      <c r="AP229" s="278"/>
      <c r="AQ229" s="278"/>
      <c r="AR229" s="278"/>
      <c r="AS229" s="278"/>
      <c r="AT229" s="278"/>
      <c r="AU229" s="278"/>
      <c r="AV229" s="278"/>
      <c r="AW229" s="278"/>
      <c r="AX229" s="278"/>
    </row>
    <row r="230" spans="1:50">
      <c r="A230" s="393"/>
      <c r="B230" s="393"/>
      <c r="C230" s="393"/>
      <c r="D230" s="393"/>
      <c r="E230" s="393"/>
      <c r="F230" s="393"/>
      <c r="G230" s="393"/>
      <c r="H230" s="996"/>
      <c r="I230" s="395"/>
      <c r="J230" s="393"/>
      <c r="K230" s="839"/>
      <c r="L230" s="997"/>
      <c r="M230" s="393"/>
      <c r="N230" s="962"/>
      <c r="AK230" s="278"/>
      <c r="AL230" s="278"/>
      <c r="AM230" s="278"/>
      <c r="AN230" s="278"/>
      <c r="AO230" s="278"/>
      <c r="AP230" s="278"/>
      <c r="AQ230" s="278"/>
      <c r="AR230" s="278"/>
      <c r="AS230" s="278"/>
      <c r="AT230" s="278"/>
      <c r="AU230" s="278"/>
      <c r="AV230" s="278"/>
      <c r="AW230" s="278"/>
      <c r="AX230" s="278"/>
    </row>
    <row r="231" spans="1:50">
      <c r="A231" s="393"/>
      <c r="B231" s="393"/>
      <c r="C231" s="393"/>
      <c r="D231" s="393"/>
      <c r="E231" s="393"/>
      <c r="F231" s="393"/>
      <c r="G231" s="393"/>
      <c r="H231" s="996"/>
      <c r="I231" s="395"/>
      <c r="J231" s="393"/>
      <c r="K231" s="393"/>
      <c r="L231" s="395"/>
      <c r="M231" s="393"/>
      <c r="N231" s="962"/>
      <c r="AK231" s="278"/>
      <c r="AL231" s="278"/>
      <c r="AM231" s="278"/>
      <c r="AN231" s="278"/>
      <c r="AO231" s="278"/>
      <c r="AP231" s="278"/>
      <c r="AQ231" s="278"/>
      <c r="AR231" s="278"/>
      <c r="AS231" s="278"/>
      <c r="AT231" s="278"/>
      <c r="AU231" s="278"/>
      <c r="AV231" s="278"/>
      <c r="AW231" s="278"/>
      <c r="AX231" s="278"/>
    </row>
    <row r="232" spans="1:50">
      <c r="A232" s="393"/>
      <c r="B232" s="393"/>
      <c r="C232" s="393"/>
      <c r="D232" s="393"/>
      <c r="E232" s="393"/>
      <c r="F232" s="393"/>
      <c r="G232" s="393"/>
      <c r="H232" s="996"/>
      <c r="I232" s="395"/>
      <c r="J232" s="393"/>
      <c r="K232" s="393"/>
      <c r="L232" s="395"/>
      <c r="M232" s="393"/>
      <c r="N232" s="962"/>
      <c r="AK232" s="278"/>
      <c r="AL232" s="278"/>
      <c r="AM232" s="278"/>
      <c r="AN232" s="278"/>
      <c r="AO232" s="278"/>
      <c r="AP232" s="278"/>
      <c r="AQ232" s="278"/>
      <c r="AR232" s="278"/>
      <c r="AS232" s="278"/>
      <c r="AT232" s="278"/>
      <c r="AU232" s="278"/>
      <c r="AV232" s="278"/>
      <c r="AW232" s="278"/>
      <c r="AX232" s="278"/>
    </row>
    <row r="233" spans="1:50">
      <c r="A233" s="393"/>
      <c r="B233" s="393"/>
      <c r="C233" s="393"/>
      <c r="D233" s="393"/>
      <c r="E233" s="393"/>
      <c r="F233" s="393"/>
      <c r="G233" s="393"/>
      <c r="H233" s="996"/>
      <c r="I233" s="395"/>
      <c r="J233" s="393"/>
      <c r="K233" s="393"/>
      <c r="L233" s="395"/>
      <c r="M233" s="393"/>
      <c r="N233" s="962"/>
      <c r="AK233" s="278"/>
      <c r="AL233" s="278"/>
      <c r="AM233" s="278"/>
      <c r="AN233" s="278"/>
      <c r="AO233" s="278"/>
      <c r="AP233" s="278"/>
      <c r="AQ233" s="278"/>
      <c r="AR233" s="278"/>
      <c r="AS233" s="278"/>
      <c r="AT233" s="278"/>
      <c r="AU233" s="278"/>
      <c r="AV233" s="278"/>
      <c r="AW233" s="278"/>
      <c r="AX233" s="278"/>
    </row>
    <row r="234" spans="1:50">
      <c r="A234" s="393"/>
      <c r="B234" s="393"/>
      <c r="C234" s="393"/>
      <c r="D234" s="393"/>
      <c r="E234" s="393"/>
      <c r="F234" s="393"/>
      <c r="G234" s="393"/>
      <c r="H234" s="996"/>
      <c r="I234" s="395"/>
      <c r="J234" s="393"/>
      <c r="K234" s="393"/>
      <c r="L234" s="395"/>
      <c r="M234" s="393"/>
      <c r="N234" s="962"/>
      <c r="AK234" s="278"/>
      <c r="AL234" s="278"/>
      <c r="AM234" s="278"/>
      <c r="AN234" s="278"/>
      <c r="AO234" s="278"/>
      <c r="AP234" s="278"/>
      <c r="AQ234" s="278"/>
      <c r="AR234" s="278"/>
      <c r="AS234" s="278"/>
      <c r="AT234" s="278"/>
      <c r="AU234" s="278"/>
      <c r="AV234" s="278"/>
      <c r="AW234" s="278"/>
      <c r="AX234" s="278"/>
    </row>
    <row r="235" spans="1:50">
      <c r="A235" s="393"/>
      <c r="B235" s="393"/>
      <c r="C235" s="393"/>
      <c r="D235" s="393"/>
      <c r="E235" s="393"/>
      <c r="F235" s="393"/>
      <c r="G235" s="393"/>
      <c r="H235" s="996"/>
      <c r="I235" s="395"/>
      <c r="J235" s="393"/>
      <c r="K235" s="393"/>
      <c r="L235" s="395"/>
      <c r="M235" s="393"/>
      <c r="N235" s="962"/>
      <c r="AK235" s="278"/>
      <c r="AL235" s="278"/>
      <c r="AM235" s="278"/>
      <c r="AN235" s="278"/>
      <c r="AO235" s="278"/>
      <c r="AP235" s="278"/>
      <c r="AQ235" s="278"/>
      <c r="AR235" s="278"/>
      <c r="AS235" s="278"/>
      <c r="AT235" s="278"/>
      <c r="AU235" s="278"/>
      <c r="AV235" s="278"/>
      <c r="AW235" s="278"/>
      <c r="AX235" s="278"/>
    </row>
    <row r="236" spans="1:50">
      <c r="A236" s="393"/>
      <c r="B236" s="393"/>
      <c r="C236" s="393"/>
      <c r="D236" s="393"/>
      <c r="E236" s="393"/>
      <c r="F236" s="393"/>
      <c r="G236" s="393"/>
      <c r="H236" s="996"/>
      <c r="I236" s="395"/>
      <c r="J236" s="393"/>
      <c r="K236" s="393"/>
      <c r="L236" s="395"/>
      <c r="M236" s="393"/>
      <c r="N236" s="962"/>
      <c r="AK236" s="278"/>
      <c r="AL236" s="278"/>
      <c r="AM236" s="278"/>
      <c r="AN236" s="278"/>
      <c r="AO236" s="278"/>
      <c r="AP236" s="278"/>
      <c r="AQ236" s="278"/>
      <c r="AR236" s="278"/>
      <c r="AS236" s="278"/>
      <c r="AT236" s="278"/>
      <c r="AU236" s="278"/>
      <c r="AV236" s="278"/>
      <c r="AW236" s="278"/>
      <c r="AX236" s="278"/>
    </row>
    <row r="237" spans="1:50">
      <c r="A237" s="393"/>
      <c r="B237" s="393"/>
      <c r="C237" s="393"/>
      <c r="D237" s="393"/>
      <c r="E237" s="393"/>
      <c r="F237" s="393"/>
      <c r="G237" s="393"/>
      <c r="H237" s="996"/>
      <c r="I237" s="395"/>
      <c r="J237" s="393"/>
      <c r="K237" s="393"/>
      <c r="L237" s="395"/>
      <c r="M237" s="393"/>
      <c r="N237" s="962"/>
      <c r="O237" s="278"/>
      <c r="P237" s="278"/>
      <c r="Q237" s="278"/>
      <c r="R237" s="278"/>
      <c r="S237" s="278"/>
      <c r="T237" s="278"/>
      <c r="U237" s="278"/>
      <c r="V237" s="278"/>
      <c r="W237" s="278"/>
      <c r="X237" s="278"/>
      <c r="AA237" s="278"/>
      <c r="AK237" s="278"/>
      <c r="AL237" s="278"/>
      <c r="AM237" s="278"/>
      <c r="AN237" s="278"/>
      <c r="AO237" s="278"/>
      <c r="AP237" s="278"/>
      <c r="AQ237" s="278"/>
      <c r="AR237" s="278"/>
      <c r="AS237" s="278"/>
      <c r="AT237" s="278"/>
      <c r="AU237" s="278"/>
      <c r="AV237" s="278"/>
      <c r="AW237" s="278"/>
      <c r="AX237" s="278"/>
    </row>
    <row r="238" spans="1:50">
      <c r="A238" s="393"/>
      <c r="B238" s="393"/>
      <c r="C238" s="393"/>
      <c r="D238" s="393"/>
      <c r="E238" s="393"/>
      <c r="F238" s="393"/>
      <c r="G238" s="393"/>
      <c r="H238" s="996"/>
      <c r="I238" s="395"/>
      <c r="J238" s="393"/>
      <c r="K238" s="393"/>
      <c r="L238" s="395"/>
      <c r="M238" s="393"/>
      <c r="N238" s="962"/>
      <c r="O238" s="278"/>
      <c r="P238" s="278"/>
      <c r="Q238" s="278"/>
      <c r="R238" s="278"/>
      <c r="S238" s="278"/>
      <c r="T238" s="278"/>
      <c r="U238" s="278"/>
      <c r="V238" s="278"/>
      <c r="W238" s="278"/>
      <c r="X238" s="278"/>
      <c r="AA238" s="278"/>
      <c r="AK238" s="278"/>
      <c r="AL238" s="278"/>
      <c r="AM238" s="278"/>
      <c r="AN238" s="278"/>
      <c r="AO238" s="278"/>
      <c r="AP238" s="278"/>
      <c r="AQ238" s="278"/>
      <c r="AR238" s="278"/>
      <c r="AS238" s="278"/>
      <c r="AT238" s="278"/>
      <c r="AU238" s="278"/>
      <c r="AV238" s="278"/>
      <c r="AW238" s="278"/>
      <c r="AX238" s="278"/>
    </row>
    <row r="239" spans="1:50">
      <c r="A239" s="393"/>
      <c r="B239" s="393"/>
      <c r="C239" s="393"/>
      <c r="D239" s="393"/>
      <c r="E239" s="393"/>
      <c r="F239" s="393"/>
      <c r="G239" s="393"/>
      <c r="H239" s="996"/>
      <c r="I239" s="395"/>
      <c r="J239" s="393"/>
      <c r="K239" s="393"/>
      <c r="L239" s="395"/>
      <c r="M239" s="393"/>
      <c r="N239" s="962"/>
      <c r="O239" s="278"/>
      <c r="P239" s="278"/>
      <c r="Q239" s="278"/>
      <c r="R239" s="278"/>
      <c r="S239" s="278"/>
      <c r="T239" s="278"/>
      <c r="U239" s="278"/>
      <c r="V239" s="278"/>
      <c r="W239" s="278"/>
      <c r="X239" s="278"/>
      <c r="AA239" s="278"/>
      <c r="AK239" s="278"/>
      <c r="AL239" s="278"/>
      <c r="AM239" s="278"/>
      <c r="AN239" s="278"/>
      <c r="AO239" s="278"/>
      <c r="AP239" s="278"/>
      <c r="AQ239" s="278"/>
      <c r="AR239" s="278"/>
      <c r="AS239" s="278"/>
      <c r="AT239" s="278"/>
      <c r="AU239" s="278"/>
      <c r="AV239" s="278"/>
      <c r="AW239" s="278"/>
      <c r="AX239" s="278"/>
    </row>
    <row r="240" spans="1:50">
      <c r="A240" s="393"/>
      <c r="B240" s="393"/>
      <c r="C240" s="393"/>
      <c r="D240" s="393"/>
      <c r="E240" s="393"/>
      <c r="F240" s="393"/>
      <c r="G240" s="393"/>
      <c r="H240" s="996"/>
      <c r="I240" s="395"/>
      <c r="J240" s="393"/>
      <c r="K240" s="393"/>
      <c r="L240" s="395"/>
      <c r="M240" s="393"/>
      <c r="N240" s="962"/>
      <c r="O240" s="278"/>
      <c r="P240" s="278"/>
      <c r="Q240" s="278"/>
      <c r="R240" s="278"/>
      <c r="S240" s="278"/>
      <c r="T240" s="278"/>
      <c r="U240" s="278"/>
      <c r="V240" s="278"/>
      <c r="W240" s="278"/>
      <c r="X240" s="278"/>
      <c r="AA240" s="278"/>
      <c r="AK240" s="278"/>
      <c r="AL240" s="278"/>
      <c r="AM240" s="278"/>
      <c r="AN240" s="278"/>
      <c r="AO240" s="278"/>
      <c r="AP240" s="278"/>
      <c r="AQ240" s="278"/>
      <c r="AR240" s="278"/>
      <c r="AS240" s="278"/>
      <c r="AT240" s="278"/>
      <c r="AU240" s="278"/>
      <c r="AV240" s="278"/>
      <c r="AW240" s="278"/>
      <c r="AX240" s="278"/>
    </row>
    <row r="241" spans="1:50">
      <c r="A241" s="393"/>
      <c r="B241" s="393"/>
      <c r="C241" s="393"/>
      <c r="D241" s="393"/>
      <c r="E241" s="393"/>
      <c r="F241" s="393"/>
      <c r="G241" s="393"/>
      <c r="H241" s="996"/>
      <c r="I241" s="395"/>
      <c r="J241" s="393"/>
      <c r="K241" s="393"/>
      <c r="L241" s="395"/>
      <c r="M241" s="393"/>
      <c r="N241" s="962"/>
      <c r="O241" s="278"/>
      <c r="P241" s="278"/>
      <c r="Q241" s="278"/>
      <c r="R241" s="278"/>
      <c r="S241" s="278"/>
      <c r="T241" s="278"/>
      <c r="U241" s="278"/>
      <c r="V241" s="278"/>
      <c r="W241" s="278"/>
      <c r="X241" s="278"/>
      <c r="AA241" s="278"/>
      <c r="AK241" s="278"/>
      <c r="AL241" s="278"/>
      <c r="AM241" s="278"/>
      <c r="AN241" s="278"/>
      <c r="AO241" s="278"/>
      <c r="AP241" s="278"/>
      <c r="AQ241" s="278"/>
      <c r="AR241" s="278"/>
      <c r="AS241" s="278"/>
      <c r="AT241" s="278"/>
      <c r="AU241" s="278"/>
      <c r="AV241" s="278"/>
      <c r="AW241" s="278"/>
      <c r="AX241" s="278"/>
    </row>
    <row r="242" spans="1:50">
      <c r="A242" s="393"/>
      <c r="B242" s="393"/>
      <c r="C242" s="393"/>
      <c r="D242" s="393"/>
      <c r="E242" s="393"/>
      <c r="F242" s="393"/>
      <c r="G242" s="393"/>
      <c r="H242" s="996"/>
      <c r="I242" s="395"/>
      <c r="J242" s="393"/>
      <c r="K242" s="393"/>
      <c r="L242" s="395"/>
      <c r="M242" s="393"/>
      <c r="N242" s="962"/>
      <c r="O242" s="278"/>
      <c r="P242" s="278"/>
      <c r="Q242" s="278"/>
      <c r="R242" s="278"/>
      <c r="S242" s="278"/>
      <c r="T242" s="278"/>
      <c r="U242" s="278"/>
      <c r="V242" s="278"/>
      <c r="W242" s="278"/>
      <c r="X242" s="278"/>
      <c r="AA242" s="278"/>
      <c r="AK242" s="278"/>
      <c r="AL242" s="278"/>
      <c r="AM242" s="278"/>
      <c r="AN242" s="278"/>
      <c r="AO242" s="278"/>
      <c r="AP242" s="278"/>
      <c r="AQ242" s="278"/>
      <c r="AR242" s="278"/>
      <c r="AS242" s="278"/>
      <c r="AT242" s="278"/>
      <c r="AU242" s="278"/>
      <c r="AV242" s="278"/>
      <c r="AW242" s="278"/>
      <c r="AX242" s="278"/>
    </row>
    <row r="243" spans="1:50">
      <c r="A243" s="393"/>
      <c r="B243" s="393"/>
      <c r="C243" s="393"/>
      <c r="D243" s="393"/>
      <c r="E243" s="393"/>
      <c r="F243" s="393"/>
      <c r="G243" s="393"/>
      <c r="H243" s="996"/>
      <c r="I243" s="395"/>
      <c r="J243" s="393"/>
      <c r="K243" s="393"/>
      <c r="L243" s="395"/>
      <c r="M243" s="393"/>
      <c r="N243" s="962"/>
      <c r="O243" s="278"/>
      <c r="P243" s="278"/>
      <c r="Q243" s="278"/>
      <c r="R243" s="278"/>
      <c r="S243" s="278"/>
      <c r="T243" s="278"/>
      <c r="U243" s="278"/>
      <c r="V243" s="278"/>
      <c r="W243" s="278"/>
      <c r="X243" s="278"/>
      <c r="AA243" s="278"/>
      <c r="AK243" s="278"/>
      <c r="AL243" s="278"/>
      <c r="AM243" s="278"/>
      <c r="AN243" s="278"/>
      <c r="AO243" s="278"/>
      <c r="AP243" s="278"/>
      <c r="AQ243" s="278"/>
      <c r="AR243" s="278"/>
      <c r="AS243" s="278"/>
      <c r="AT243" s="278"/>
      <c r="AU243" s="278"/>
      <c r="AV243" s="278"/>
      <c r="AW243" s="278"/>
      <c r="AX243" s="278"/>
    </row>
    <row r="244" spans="1:50">
      <c r="A244" s="393"/>
      <c r="B244" s="393"/>
      <c r="C244" s="393"/>
      <c r="D244" s="393"/>
      <c r="E244" s="393"/>
      <c r="F244" s="393"/>
      <c r="G244" s="393"/>
      <c r="H244" s="996"/>
      <c r="I244" s="395"/>
      <c r="J244" s="393"/>
      <c r="K244" s="393"/>
      <c r="L244" s="395"/>
      <c r="M244" s="393"/>
      <c r="N244" s="962"/>
      <c r="O244" s="278"/>
      <c r="P244" s="278"/>
      <c r="Q244" s="278"/>
      <c r="R244" s="278"/>
      <c r="S244" s="278"/>
      <c r="T244" s="278"/>
      <c r="U244" s="278"/>
      <c r="V244" s="278"/>
      <c r="W244" s="278"/>
      <c r="X244" s="278"/>
      <c r="AA244" s="278"/>
      <c r="AK244" s="278"/>
      <c r="AL244" s="278"/>
      <c r="AM244" s="278"/>
      <c r="AN244" s="278"/>
      <c r="AO244" s="278"/>
      <c r="AP244" s="278"/>
      <c r="AQ244" s="278"/>
      <c r="AR244" s="278"/>
      <c r="AS244" s="278"/>
      <c r="AT244" s="278"/>
      <c r="AU244" s="278"/>
      <c r="AV244" s="278"/>
      <c r="AW244" s="278"/>
      <c r="AX244" s="278"/>
    </row>
    <row r="245" spans="1:50">
      <c r="A245" s="393"/>
      <c r="B245" s="393"/>
      <c r="C245" s="393"/>
      <c r="D245" s="393"/>
      <c r="E245" s="393"/>
      <c r="F245" s="393"/>
      <c r="G245" s="393"/>
      <c r="H245" s="996"/>
      <c r="I245" s="395"/>
      <c r="J245" s="393"/>
      <c r="K245" s="393"/>
      <c r="L245" s="395"/>
      <c r="M245" s="393"/>
      <c r="N245" s="962"/>
      <c r="O245" s="278"/>
      <c r="P245" s="278"/>
      <c r="Q245" s="278"/>
      <c r="R245" s="278"/>
      <c r="S245" s="278"/>
      <c r="T245" s="278"/>
      <c r="U245" s="278"/>
      <c r="V245" s="278"/>
      <c r="W245" s="278"/>
      <c r="X245" s="278"/>
      <c r="AA245" s="278"/>
      <c r="AK245" s="278"/>
      <c r="AL245" s="278"/>
      <c r="AM245" s="278"/>
      <c r="AN245" s="278"/>
      <c r="AO245" s="278"/>
      <c r="AP245" s="278"/>
      <c r="AQ245" s="278"/>
      <c r="AR245" s="278"/>
      <c r="AS245" s="278"/>
      <c r="AT245" s="278"/>
      <c r="AU245" s="278"/>
      <c r="AV245" s="278"/>
      <c r="AW245" s="278"/>
      <c r="AX245" s="278"/>
    </row>
    <row r="246" spans="1:50">
      <c r="A246" s="393"/>
      <c r="B246" s="393"/>
      <c r="C246" s="393"/>
      <c r="D246" s="393"/>
      <c r="E246" s="393"/>
      <c r="F246" s="393"/>
      <c r="G246" s="393"/>
      <c r="H246" s="996"/>
      <c r="I246" s="395"/>
      <c r="J246" s="393"/>
      <c r="K246" s="393"/>
      <c r="L246" s="395"/>
      <c r="M246" s="393"/>
      <c r="N246" s="962"/>
      <c r="O246" s="278"/>
      <c r="P246" s="278"/>
      <c r="Q246" s="278"/>
      <c r="R246" s="278"/>
      <c r="S246" s="278"/>
      <c r="T246" s="278"/>
      <c r="U246" s="278"/>
      <c r="V246" s="278"/>
      <c r="W246" s="278"/>
      <c r="X246" s="278"/>
      <c r="AA246" s="278"/>
      <c r="AK246" s="278"/>
      <c r="AL246" s="278"/>
      <c r="AM246" s="278"/>
      <c r="AN246" s="278"/>
      <c r="AO246" s="278"/>
      <c r="AP246" s="278"/>
      <c r="AQ246" s="278"/>
      <c r="AR246" s="278"/>
      <c r="AS246" s="278"/>
      <c r="AT246" s="278"/>
      <c r="AU246" s="278"/>
      <c r="AV246" s="278"/>
      <c r="AW246" s="278"/>
      <c r="AX246" s="278"/>
    </row>
    <row r="247" spans="1:50">
      <c r="A247" s="393"/>
      <c r="B247" s="393"/>
      <c r="C247" s="393"/>
      <c r="D247" s="393"/>
      <c r="E247" s="393"/>
      <c r="F247" s="393"/>
      <c r="G247" s="393"/>
      <c r="H247" s="996"/>
      <c r="I247" s="395"/>
      <c r="J247" s="393"/>
      <c r="K247" s="393"/>
      <c r="L247" s="395"/>
      <c r="M247" s="393"/>
      <c r="N247" s="962"/>
      <c r="O247" s="278"/>
      <c r="P247" s="278"/>
      <c r="Q247" s="278"/>
      <c r="R247" s="278"/>
      <c r="S247" s="278"/>
      <c r="T247" s="278"/>
      <c r="U247" s="278"/>
      <c r="V247" s="278"/>
      <c r="W247" s="278"/>
      <c r="X247" s="278"/>
      <c r="AA247" s="278"/>
      <c r="AK247" s="278"/>
      <c r="AL247" s="278"/>
      <c r="AM247" s="278"/>
      <c r="AN247" s="278"/>
      <c r="AO247" s="278"/>
      <c r="AP247" s="278"/>
      <c r="AQ247" s="278"/>
      <c r="AR247" s="278"/>
      <c r="AS247" s="278"/>
      <c r="AT247" s="278"/>
      <c r="AU247" s="278"/>
      <c r="AV247" s="278"/>
      <c r="AW247" s="278"/>
      <c r="AX247" s="278"/>
    </row>
    <row r="248" spans="1:50">
      <c r="A248" s="393"/>
      <c r="B248" s="393"/>
      <c r="C248" s="393"/>
      <c r="D248" s="393"/>
      <c r="E248" s="393"/>
      <c r="F248" s="393"/>
      <c r="G248" s="393"/>
      <c r="H248" s="996"/>
      <c r="I248" s="395"/>
      <c r="J248" s="393"/>
      <c r="K248" s="393"/>
      <c r="L248" s="395"/>
      <c r="M248" s="393"/>
      <c r="N248" s="962"/>
      <c r="O248" s="278"/>
      <c r="P248" s="278"/>
      <c r="Q248" s="278"/>
      <c r="R248" s="278"/>
      <c r="S248" s="278"/>
      <c r="T248" s="278"/>
      <c r="U248" s="278"/>
      <c r="V248" s="278"/>
      <c r="W248" s="278"/>
      <c r="X248" s="278"/>
      <c r="AA248" s="278"/>
      <c r="AK248" s="278"/>
      <c r="AL248" s="278"/>
      <c r="AM248" s="278"/>
      <c r="AN248" s="278"/>
      <c r="AO248" s="278"/>
      <c r="AP248" s="278"/>
      <c r="AQ248" s="278"/>
      <c r="AR248" s="278"/>
      <c r="AS248" s="278"/>
      <c r="AT248" s="278"/>
      <c r="AU248" s="278"/>
      <c r="AV248" s="278"/>
      <c r="AW248" s="278"/>
      <c r="AX248" s="278"/>
    </row>
    <row r="249" spans="1:50">
      <c r="A249" s="393"/>
      <c r="B249" s="393"/>
      <c r="C249" s="393"/>
      <c r="D249" s="393"/>
      <c r="E249" s="393"/>
      <c r="F249" s="393"/>
      <c r="G249" s="393"/>
      <c r="H249" s="996"/>
      <c r="I249" s="395"/>
      <c r="J249" s="393"/>
      <c r="K249" s="393"/>
      <c r="L249" s="395"/>
      <c r="M249" s="393"/>
      <c r="N249" s="962"/>
      <c r="O249" s="278"/>
      <c r="P249" s="278"/>
      <c r="Q249" s="278"/>
      <c r="R249" s="278"/>
      <c r="S249" s="278"/>
      <c r="T249" s="278"/>
      <c r="U249" s="278"/>
      <c r="V249" s="278"/>
      <c r="W249" s="278"/>
      <c r="X249" s="278"/>
      <c r="AA249" s="278"/>
      <c r="AK249" s="278"/>
      <c r="AL249" s="278"/>
      <c r="AM249" s="278"/>
      <c r="AN249" s="278"/>
      <c r="AO249" s="278"/>
      <c r="AP249" s="278"/>
      <c r="AQ249" s="278"/>
      <c r="AR249" s="278"/>
      <c r="AS249" s="278"/>
      <c r="AT249" s="278"/>
      <c r="AU249" s="278"/>
      <c r="AV249" s="278"/>
      <c r="AW249" s="278"/>
      <c r="AX249" s="278"/>
    </row>
    <row r="250" spans="1:50">
      <c r="A250" s="393"/>
      <c r="B250" s="393"/>
      <c r="C250" s="393"/>
      <c r="D250" s="393"/>
      <c r="E250" s="393"/>
      <c r="F250" s="393"/>
      <c r="G250" s="393"/>
      <c r="H250" s="996"/>
      <c r="I250" s="395"/>
      <c r="J250" s="393"/>
      <c r="K250" s="393"/>
      <c r="L250" s="395"/>
      <c r="M250" s="393"/>
      <c r="N250" s="962"/>
      <c r="O250" s="278"/>
      <c r="P250" s="278"/>
      <c r="Q250" s="278"/>
      <c r="R250" s="278"/>
      <c r="S250" s="278"/>
      <c r="T250" s="278"/>
      <c r="U250" s="278"/>
      <c r="V250" s="278"/>
      <c r="W250" s="278"/>
      <c r="X250" s="278"/>
      <c r="AA250" s="278"/>
      <c r="AK250" s="278"/>
      <c r="AL250" s="278"/>
      <c r="AM250" s="278"/>
      <c r="AN250" s="278"/>
      <c r="AO250" s="278"/>
      <c r="AP250" s="278"/>
      <c r="AQ250" s="278"/>
      <c r="AR250" s="278"/>
      <c r="AS250" s="278"/>
      <c r="AT250" s="278"/>
      <c r="AU250" s="278"/>
      <c r="AV250" s="278"/>
      <c r="AW250" s="278"/>
      <c r="AX250" s="278"/>
    </row>
    <row r="251" spans="1:50">
      <c r="A251" s="393"/>
      <c r="B251" s="393"/>
      <c r="C251" s="393"/>
      <c r="D251" s="393"/>
      <c r="E251" s="393"/>
      <c r="F251" s="393"/>
      <c r="G251" s="393"/>
      <c r="H251" s="996"/>
      <c r="I251" s="395"/>
      <c r="J251" s="393"/>
      <c r="K251" s="393"/>
      <c r="L251" s="395"/>
      <c r="M251" s="393"/>
      <c r="N251" s="962"/>
      <c r="O251" s="278"/>
      <c r="P251" s="278"/>
      <c r="Q251" s="278"/>
      <c r="R251" s="278"/>
      <c r="S251" s="278"/>
      <c r="T251" s="278"/>
      <c r="U251" s="278"/>
      <c r="V251" s="278"/>
      <c r="W251" s="278"/>
      <c r="X251" s="278"/>
      <c r="AA251" s="278"/>
      <c r="AK251" s="278"/>
      <c r="AL251" s="278"/>
      <c r="AM251" s="278"/>
      <c r="AN251" s="278"/>
      <c r="AO251" s="278"/>
      <c r="AP251" s="278"/>
      <c r="AQ251" s="278"/>
      <c r="AR251" s="278"/>
      <c r="AS251" s="278"/>
      <c r="AT251" s="278"/>
      <c r="AU251" s="278"/>
      <c r="AV251" s="278"/>
      <c r="AW251" s="278"/>
      <c r="AX251" s="278"/>
    </row>
    <row r="252" spans="1:50">
      <c r="A252" s="393"/>
      <c r="B252" s="393"/>
      <c r="C252" s="393"/>
      <c r="D252" s="393"/>
      <c r="E252" s="393"/>
      <c r="F252" s="393"/>
      <c r="G252" s="393"/>
      <c r="H252" s="996"/>
      <c r="I252" s="395"/>
      <c r="J252" s="393"/>
      <c r="K252" s="393"/>
      <c r="L252" s="395"/>
      <c r="M252" s="393"/>
      <c r="N252" s="962"/>
      <c r="O252" s="278"/>
      <c r="P252" s="278"/>
      <c r="Q252" s="278"/>
      <c r="R252" s="278"/>
      <c r="S252" s="278"/>
      <c r="T252" s="278"/>
      <c r="U252" s="278"/>
      <c r="V252" s="278"/>
      <c r="W252" s="278"/>
      <c r="X252" s="278"/>
      <c r="AA252" s="278"/>
      <c r="AK252" s="278"/>
      <c r="AL252" s="278"/>
      <c r="AM252" s="278"/>
      <c r="AN252" s="278"/>
      <c r="AO252" s="278"/>
      <c r="AP252" s="278"/>
      <c r="AQ252" s="278"/>
      <c r="AR252" s="278"/>
      <c r="AS252" s="278"/>
      <c r="AT252" s="278"/>
      <c r="AU252" s="278"/>
      <c r="AV252" s="278"/>
      <c r="AW252" s="278"/>
      <c r="AX252" s="278"/>
    </row>
    <row r="253" spans="1:50">
      <c r="A253" s="393"/>
      <c r="B253" s="393"/>
      <c r="C253" s="393"/>
      <c r="D253" s="393"/>
      <c r="E253" s="393"/>
      <c r="F253" s="393"/>
      <c r="G253" s="393"/>
      <c r="H253" s="996"/>
      <c r="I253" s="395"/>
      <c r="J253" s="393"/>
      <c r="K253" s="393"/>
      <c r="L253" s="395"/>
      <c r="M253" s="393"/>
      <c r="N253" s="962"/>
      <c r="AK253" s="278"/>
      <c r="AL253" s="278"/>
      <c r="AM253" s="278"/>
      <c r="AN253" s="278"/>
      <c r="AO253" s="278"/>
      <c r="AP253" s="278"/>
      <c r="AQ253" s="278"/>
      <c r="AR253" s="278"/>
      <c r="AS253" s="278"/>
      <c r="AT253" s="278"/>
      <c r="AU253" s="278"/>
      <c r="AV253" s="278"/>
      <c r="AW253" s="278"/>
      <c r="AX253" s="278"/>
    </row>
    <row r="254" spans="1:50">
      <c r="A254" s="393"/>
      <c r="B254" s="393"/>
      <c r="C254" s="393"/>
      <c r="D254" s="393"/>
      <c r="E254" s="393"/>
      <c r="F254" s="393"/>
      <c r="G254" s="393"/>
      <c r="H254" s="996"/>
      <c r="I254" s="395"/>
      <c r="J254" s="393"/>
      <c r="K254" s="393"/>
      <c r="L254" s="395"/>
      <c r="M254" s="393"/>
      <c r="N254" s="962"/>
      <c r="AK254" s="278"/>
      <c r="AL254" s="278"/>
      <c r="AM254" s="278"/>
      <c r="AN254" s="278"/>
      <c r="AO254" s="278"/>
      <c r="AP254" s="278"/>
      <c r="AQ254" s="278"/>
      <c r="AR254" s="278"/>
      <c r="AS254" s="278"/>
      <c r="AT254" s="278"/>
      <c r="AU254" s="278"/>
      <c r="AV254" s="278"/>
      <c r="AW254" s="278"/>
      <c r="AX254" s="278"/>
    </row>
    <row r="255" spans="1:50">
      <c r="A255" s="998"/>
      <c r="B255" s="998"/>
      <c r="C255" s="998"/>
      <c r="D255" s="998"/>
      <c r="E255" s="998"/>
      <c r="F255" s="998"/>
      <c r="G255" s="998"/>
      <c r="H255" s="999"/>
      <c r="I255" s="395"/>
      <c r="J255" s="1000"/>
      <c r="K255" s="1000"/>
      <c r="L255" s="1001"/>
      <c r="M255" s="1000"/>
      <c r="N255" s="962"/>
      <c r="AC255" s="950"/>
      <c r="AK255" s="278"/>
      <c r="AL255" s="278"/>
      <c r="AM255" s="278"/>
      <c r="AN255" s="278"/>
      <c r="AO255" s="278"/>
      <c r="AP255" s="278"/>
      <c r="AQ255" s="278"/>
      <c r="AR255" s="278"/>
      <c r="AS255" s="278"/>
      <c r="AT255" s="278"/>
      <c r="AU255" s="278"/>
      <c r="AV255" s="278"/>
      <c r="AW255" s="278"/>
      <c r="AX255" s="278"/>
    </row>
    <row r="256" spans="1:50">
      <c r="A256" s="1002"/>
      <c r="B256" s="1002"/>
      <c r="C256" s="1002"/>
      <c r="D256" s="1002"/>
      <c r="E256" s="1002"/>
      <c r="F256" s="1002"/>
      <c r="G256" s="1002"/>
      <c r="H256" s="996"/>
      <c r="I256" s="395"/>
      <c r="J256" s="393"/>
      <c r="K256" s="393"/>
      <c r="L256" s="395"/>
      <c r="M256" s="393"/>
      <c r="N256" s="962"/>
      <c r="Z256" s="808"/>
      <c r="AC256" s="950"/>
      <c r="AK256" s="278"/>
      <c r="AL256" s="278"/>
      <c r="AM256" s="278"/>
      <c r="AN256" s="278"/>
      <c r="AO256" s="278"/>
      <c r="AP256" s="278"/>
      <c r="AQ256" s="278"/>
      <c r="AR256" s="278"/>
      <c r="AS256" s="278"/>
      <c r="AT256" s="278"/>
      <c r="AU256" s="278"/>
      <c r="AV256" s="278"/>
      <c r="AW256" s="278"/>
      <c r="AX256" s="278"/>
    </row>
    <row r="257" spans="1:50">
      <c r="A257" s="1211"/>
      <c r="B257" s="1211"/>
      <c r="C257" s="1211"/>
      <c r="D257" s="1211"/>
      <c r="E257" s="1211"/>
      <c r="F257" s="1211"/>
      <c r="G257" s="1211"/>
      <c r="H257" s="1211"/>
      <c r="I257" s="1211"/>
      <c r="J257" s="1211"/>
      <c r="K257" s="1211"/>
      <c r="L257" s="1211"/>
      <c r="M257" s="1211"/>
      <c r="N257" s="1211"/>
      <c r="X257" s="813"/>
      <c r="Y257" s="951"/>
      <c r="Z257" s="951"/>
      <c r="AA257" s="951"/>
      <c r="AC257" s="950"/>
      <c r="AF257" s="1206"/>
      <c r="AG257" s="1206"/>
      <c r="AK257" s="278"/>
      <c r="AL257" s="278"/>
      <c r="AM257" s="278"/>
      <c r="AN257" s="278"/>
      <c r="AO257" s="278"/>
      <c r="AP257" s="278"/>
      <c r="AQ257" s="278"/>
      <c r="AR257" s="278"/>
      <c r="AS257" s="278"/>
      <c r="AT257" s="278"/>
      <c r="AU257" s="278"/>
      <c r="AV257" s="278"/>
      <c r="AW257" s="278"/>
      <c r="AX257" s="278"/>
    </row>
    <row r="258" spans="1:50">
      <c r="A258" s="1222"/>
      <c r="B258" s="1222"/>
      <c r="C258" s="1222"/>
      <c r="D258" s="1222"/>
      <c r="E258" s="1222"/>
      <c r="F258" s="1222"/>
      <c r="G258" s="1222"/>
      <c r="H258" s="1222"/>
      <c r="I258" s="1222"/>
      <c r="J258" s="1222"/>
      <c r="K258" s="1222"/>
      <c r="L258" s="1222"/>
      <c r="M258" s="1222"/>
      <c r="N258" s="1222"/>
      <c r="X258" s="813"/>
      <c r="Y258" s="951"/>
      <c r="Z258" s="951"/>
      <c r="AA258" s="951"/>
      <c r="AC258" s="950"/>
      <c r="AK258" s="278"/>
      <c r="AL258" s="278"/>
      <c r="AM258" s="278"/>
      <c r="AN258" s="278"/>
      <c r="AO258" s="278"/>
      <c r="AP258" s="278"/>
      <c r="AQ258" s="278"/>
      <c r="AR258" s="278"/>
      <c r="AS258" s="278"/>
      <c r="AT258" s="278"/>
      <c r="AU258" s="278"/>
      <c r="AV258" s="278"/>
      <c r="AW258" s="278"/>
      <c r="AX258" s="278"/>
    </row>
    <row r="259" spans="1:50">
      <c r="A259" s="393"/>
      <c r="B259" s="393"/>
      <c r="C259" s="393"/>
      <c r="D259" s="393"/>
      <c r="E259" s="393"/>
      <c r="F259" s="393"/>
      <c r="G259" s="393"/>
      <c r="H259" s="996"/>
      <c r="I259" s="395"/>
      <c r="J259" s="393"/>
      <c r="K259" s="393"/>
      <c r="L259" s="395"/>
      <c r="M259" s="393"/>
      <c r="N259" s="962"/>
      <c r="X259" s="813"/>
      <c r="Y259" s="951"/>
      <c r="Z259" s="951"/>
      <c r="AA259" s="951"/>
      <c r="AK259" s="278"/>
      <c r="AL259" s="278"/>
      <c r="AM259" s="278"/>
      <c r="AN259" s="278"/>
      <c r="AO259" s="278"/>
      <c r="AP259" s="278"/>
      <c r="AQ259" s="278"/>
      <c r="AR259" s="278"/>
      <c r="AS259" s="278"/>
      <c r="AT259" s="278"/>
      <c r="AU259" s="278"/>
      <c r="AV259" s="278"/>
      <c r="AW259" s="278"/>
      <c r="AX259" s="278"/>
    </row>
    <row r="260" spans="1:50">
      <c r="A260" s="1004"/>
      <c r="B260" s="1004"/>
      <c r="C260" s="1004"/>
      <c r="D260" s="1004"/>
      <c r="E260" s="1004"/>
      <c r="F260" s="1004"/>
      <c r="G260" s="1004"/>
      <c r="H260" s="1005"/>
      <c r="I260" s="822"/>
      <c r="J260" s="1006"/>
      <c r="K260" s="1006"/>
      <c r="L260" s="1002"/>
      <c r="M260" s="393"/>
      <c r="N260" s="820"/>
      <c r="X260" s="813"/>
      <c r="Y260" s="951"/>
      <c r="Z260" s="951"/>
      <c r="AA260" s="951"/>
      <c r="AK260" s="278"/>
      <c r="AL260" s="278"/>
      <c r="AM260" s="278"/>
      <c r="AN260" s="278"/>
      <c r="AO260" s="278"/>
      <c r="AP260" s="278"/>
      <c r="AQ260" s="278"/>
      <c r="AR260" s="278"/>
      <c r="AS260" s="278"/>
      <c r="AT260" s="278"/>
      <c r="AU260" s="278"/>
      <c r="AV260" s="278"/>
      <c r="AW260" s="278"/>
      <c r="AX260" s="278"/>
    </row>
    <row r="261" spans="1:50">
      <c r="A261" s="1210"/>
      <c r="B261" s="1210"/>
      <c r="C261" s="1210"/>
      <c r="D261" s="1210"/>
      <c r="E261" s="1210"/>
      <c r="F261" s="1210"/>
      <c r="G261" s="1210"/>
      <c r="H261" s="1210"/>
      <c r="I261" s="1210"/>
      <c r="J261" s="1210"/>
      <c r="K261" s="1210"/>
      <c r="L261" s="1007"/>
      <c r="M261" s="393"/>
      <c r="N261" s="820"/>
      <c r="X261" s="947"/>
      <c r="Y261" s="957"/>
      <c r="Z261" s="957"/>
      <c r="AA261" s="957"/>
      <c r="AF261" s="1206"/>
      <c r="AG261" s="1206"/>
      <c r="AK261" s="278"/>
      <c r="AL261" s="278"/>
      <c r="AM261" s="278"/>
      <c r="AN261" s="278"/>
      <c r="AO261" s="278"/>
      <c r="AP261" s="278"/>
      <c r="AQ261" s="278"/>
      <c r="AR261" s="278"/>
      <c r="AS261" s="278"/>
      <c r="AT261" s="278"/>
      <c r="AU261" s="278"/>
      <c r="AV261" s="278"/>
      <c r="AW261" s="278"/>
      <c r="AX261" s="278"/>
    </row>
    <row r="262" spans="1:50">
      <c r="A262" s="1004"/>
      <c r="B262" s="1004"/>
      <c r="C262" s="1004"/>
      <c r="D262" s="1004"/>
      <c r="E262" s="1004"/>
      <c r="F262" s="1004"/>
      <c r="G262" s="1004"/>
      <c r="H262" s="1005"/>
      <c r="I262" s="1224"/>
      <c r="J262" s="1224"/>
      <c r="K262" s="1224"/>
      <c r="L262" s="1007"/>
      <c r="M262" s="393"/>
      <c r="N262" s="820"/>
      <c r="X262" s="813"/>
      <c r="Y262" s="958"/>
      <c r="Z262" s="958"/>
      <c r="AA262" s="958"/>
      <c r="AK262" s="278"/>
      <c r="AL262" s="278"/>
      <c r="AM262" s="278"/>
      <c r="AN262" s="278"/>
      <c r="AO262" s="278"/>
      <c r="AP262" s="278"/>
      <c r="AQ262" s="278"/>
      <c r="AR262" s="278"/>
      <c r="AS262" s="278"/>
      <c r="AT262" s="278"/>
      <c r="AU262" s="278"/>
      <c r="AV262" s="278"/>
      <c r="AW262" s="278"/>
      <c r="AX262" s="278"/>
    </row>
    <row r="263" spans="1:50">
      <c r="A263" s="1004"/>
      <c r="B263" s="1004"/>
      <c r="C263" s="1004"/>
      <c r="D263" s="1004"/>
      <c r="E263" s="1004"/>
      <c r="F263" s="1004"/>
      <c r="G263" s="1004"/>
      <c r="H263" s="1005"/>
      <c r="I263" s="1224"/>
      <c r="J263" s="1224"/>
      <c r="K263" s="1224"/>
      <c r="L263" s="1007"/>
      <c r="M263" s="393"/>
      <c r="N263" s="820"/>
      <c r="X263" s="813"/>
      <c r="Y263" s="958"/>
      <c r="Z263" s="958"/>
      <c r="AA263" s="958"/>
      <c r="AK263" s="278"/>
      <c r="AL263" s="278"/>
      <c r="AM263" s="278"/>
      <c r="AN263" s="278"/>
      <c r="AO263" s="278"/>
      <c r="AP263" s="278"/>
      <c r="AQ263" s="278"/>
      <c r="AR263" s="278"/>
      <c r="AS263" s="278"/>
      <c r="AT263" s="278"/>
      <c r="AU263" s="278"/>
      <c r="AV263" s="278"/>
      <c r="AW263" s="278"/>
      <c r="AX263" s="278"/>
    </row>
    <row r="264" spans="1:50">
      <c r="A264" s="822"/>
      <c r="B264" s="822"/>
      <c r="C264" s="822"/>
      <c r="D264" s="822"/>
      <c r="E264" s="822"/>
      <c r="F264" s="822"/>
      <c r="G264" s="822"/>
      <c r="H264" s="1008"/>
      <c r="I264" s="1224"/>
      <c r="J264" s="1224"/>
      <c r="K264" s="1224"/>
      <c r="L264" s="1007"/>
      <c r="M264" s="393"/>
      <c r="N264" s="820"/>
      <c r="X264" s="947"/>
      <c r="Y264" s="991"/>
      <c r="Z264" s="1009"/>
      <c r="AA264" s="961"/>
      <c r="AK264" s="278"/>
      <c r="AL264" s="278"/>
      <c r="AM264" s="278"/>
      <c r="AN264" s="278"/>
      <c r="AO264" s="278"/>
      <c r="AP264" s="278"/>
      <c r="AQ264" s="278"/>
      <c r="AR264" s="278"/>
      <c r="AS264" s="278"/>
      <c r="AT264" s="278"/>
      <c r="AU264" s="278"/>
      <c r="AV264" s="278"/>
      <c r="AW264" s="278"/>
      <c r="AX264" s="278"/>
    </row>
    <row r="265" spans="1:50">
      <c r="A265" s="822"/>
      <c r="B265" s="822"/>
      <c r="C265" s="822"/>
      <c r="D265" s="822"/>
      <c r="E265" s="822"/>
      <c r="F265" s="822"/>
      <c r="G265" s="822"/>
      <c r="H265" s="1008"/>
      <c r="I265" s="1224"/>
      <c r="J265" s="1224"/>
      <c r="K265" s="1224"/>
      <c r="L265" s="1007"/>
      <c r="M265" s="393"/>
      <c r="N265" s="820"/>
      <c r="AF265" s="1206"/>
      <c r="AG265" s="1206"/>
      <c r="AK265" s="278"/>
      <c r="AL265" s="278"/>
      <c r="AM265" s="278"/>
      <c r="AN265" s="278"/>
      <c r="AO265" s="278"/>
      <c r="AP265" s="278"/>
      <c r="AQ265" s="278"/>
      <c r="AR265" s="278"/>
      <c r="AS265" s="278"/>
      <c r="AT265" s="278"/>
      <c r="AU265" s="278"/>
      <c r="AV265" s="278"/>
      <c r="AW265" s="278"/>
      <c r="AX265" s="278"/>
    </row>
    <row r="266" spans="1:50">
      <c r="A266" s="822"/>
      <c r="B266" s="822"/>
      <c r="C266" s="822"/>
      <c r="D266" s="822"/>
      <c r="E266" s="822"/>
      <c r="F266" s="822"/>
      <c r="G266" s="822"/>
      <c r="H266" s="1008"/>
      <c r="I266" s="822"/>
      <c r="J266" s="1010"/>
      <c r="K266" s="1010"/>
      <c r="L266" s="1004"/>
      <c r="M266" s="393"/>
      <c r="N266" s="962"/>
      <c r="AH266" s="963"/>
      <c r="AK266" s="278"/>
      <c r="AL266" s="278"/>
      <c r="AM266" s="278"/>
      <c r="AN266" s="278"/>
      <c r="AO266" s="278"/>
      <c r="AP266" s="278"/>
      <c r="AQ266" s="278"/>
      <c r="AR266" s="278"/>
      <c r="AS266" s="278"/>
      <c r="AT266" s="278"/>
      <c r="AU266" s="278"/>
      <c r="AV266" s="278"/>
      <c r="AW266" s="278"/>
      <c r="AX266" s="278"/>
    </row>
    <row r="267" spans="1:50">
      <c r="A267" s="1226"/>
      <c r="B267" s="1226"/>
      <c r="C267" s="1226"/>
      <c r="D267" s="1226"/>
      <c r="E267" s="1226"/>
      <c r="F267" s="1226"/>
      <c r="G267" s="1226"/>
      <c r="H267" s="1226"/>
      <c r="I267" s="1226"/>
      <c r="J267" s="1226"/>
      <c r="K267" s="1226"/>
      <c r="L267" s="1226"/>
      <c r="M267" s="1226"/>
      <c r="N267" s="1226"/>
      <c r="O267" s="964"/>
      <c r="P267" s="964"/>
      <c r="Q267" s="964"/>
      <c r="R267" s="965"/>
      <c r="S267" s="966"/>
      <c r="T267" s="966"/>
      <c r="U267" s="966"/>
      <c r="V267" s="966"/>
      <c r="Z267" s="808"/>
      <c r="AH267" s="963"/>
      <c r="AK267" s="278"/>
      <c r="AL267" s="278"/>
      <c r="AM267" s="278"/>
      <c r="AN267" s="278"/>
      <c r="AO267" s="278"/>
      <c r="AP267" s="278"/>
      <c r="AQ267" s="278"/>
      <c r="AR267" s="278"/>
      <c r="AS267" s="278"/>
      <c r="AT267" s="278"/>
      <c r="AU267" s="278"/>
      <c r="AV267" s="278"/>
      <c r="AW267" s="278"/>
      <c r="AX267" s="278"/>
    </row>
    <row r="268" spans="1:50">
      <c r="A268" s="393"/>
      <c r="B268" s="393"/>
      <c r="C268" s="393"/>
      <c r="D268" s="393"/>
      <c r="E268" s="393"/>
      <c r="F268" s="393"/>
      <c r="G268" s="393"/>
      <c r="H268" s="996"/>
      <c r="I268" s="395"/>
      <c r="J268" s="393"/>
      <c r="K268" s="393"/>
      <c r="L268" s="1001"/>
      <c r="M268" s="1000"/>
      <c r="N268" s="962"/>
      <c r="Y268" s="1204"/>
      <c r="Z268" s="1204"/>
      <c r="AB268" s="1205"/>
      <c r="AC268" s="1205"/>
      <c r="AF268" s="1206"/>
      <c r="AG268" s="1206"/>
      <c r="AK268" s="278"/>
      <c r="AL268" s="278"/>
      <c r="AM268" s="278"/>
      <c r="AN268" s="278"/>
      <c r="AO268" s="278"/>
      <c r="AP268" s="278"/>
      <c r="AQ268" s="278"/>
      <c r="AR268" s="278"/>
      <c r="AS268" s="278"/>
      <c r="AT268" s="278"/>
      <c r="AU268" s="278"/>
      <c r="AV268" s="278"/>
      <c r="AW268" s="278"/>
      <c r="AX268" s="278"/>
    </row>
    <row r="269" spans="1:50">
      <c r="A269" s="1003"/>
      <c r="B269" s="1003"/>
      <c r="C269" s="1003"/>
      <c r="D269" s="1003"/>
      <c r="E269" s="1003"/>
      <c r="F269" s="1003"/>
      <c r="G269" s="1003"/>
      <c r="H269" s="1011"/>
      <c r="I269" s="1012"/>
      <c r="J269" s="1000"/>
      <c r="K269" s="1000"/>
      <c r="L269" s="1003"/>
      <c r="M269" s="1003"/>
      <c r="N269" s="1013"/>
      <c r="Y269" s="971"/>
      <c r="Z269" s="971"/>
      <c r="AB269" s="971"/>
      <c r="AC269" s="971"/>
      <c r="AK269" s="278"/>
      <c r="AL269" s="278"/>
      <c r="AM269" s="278"/>
      <c r="AN269" s="278"/>
      <c r="AO269" s="278"/>
      <c r="AP269" s="278"/>
      <c r="AQ269" s="278"/>
      <c r="AR269" s="278"/>
      <c r="AS269" s="278"/>
      <c r="AT269" s="278"/>
      <c r="AU269" s="278"/>
      <c r="AV269" s="278"/>
      <c r="AW269" s="278"/>
      <c r="AX269" s="278"/>
    </row>
    <row r="270" spans="1:50">
      <c r="A270" s="1000"/>
      <c r="B270" s="1000"/>
      <c r="C270" s="1000"/>
      <c r="D270" s="1000"/>
      <c r="E270" s="1000"/>
      <c r="F270" s="1000"/>
      <c r="G270" s="1000"/>
      <c r="H270" s="999"/>
      <c r="I270" s="1001"/>
      <c r="J270" s="1000"/>
      <c r="K270" s="1000"/>
      <c r="L270" s="1000"/>
      <c r="M270" s="1000"/>
      <c r="N270" s="962"/>
      <c r="Y270" s="286"/>
      <c r="Z270" s="286"/>
      <c r="AB270" s="286"/>
      <c r="AC270" s="286"/>
      <c r="AK270" s="278"/>
      <c r="AL270" s="278"/>
      <c r="AM270" s="278"/>
      <c r="AN270" s="278"/>
      <c r="AO270" s="278"/>
      <c r="AP270" s="278"/>
      <c r="AQ270" s="278"/>
      <c r="AR270" s="278"/>
      <c r="AS270" s="278"/>
      <c r="AT270" s="278"/>
      <c r="AU270" s="278"/>
      <c r="AV270" s="278"/>
      <c r="AW270" s="278"/>
      <c r="AX270" s="278"/>
    </row>
    <row r="271" spans="1:50">
      <c r="A271" s="1014"/>
      <c r="B271" s="1014"/>
      <c r="C271" s="1014"/>
      <c r="D271" s="1014"/>
      <c r="E271" s="1014"/>
      <c r="F271" s="1014"/>
      <c r="G271" s="1014"/>
      <c r="H271" s="1015"/>
      <c r="I271" s="1016"/>
      <c r="J271" s="1017"/>
      <c r="K271" s="1017"/>
      <c r="L271" s="1018"/>
      <c r="M271" s="1019"/>
      <c r="N271" s="962"/>
      <c r="Y271" s="286"/>
      <c r="Z271" s="1020"/>
      <c r="AB271" s="286"/>
      <c r="AC271" s="1020"/>
      <c r="AK271" s="278"/>
      <c r="AL271" s="278"/>
      <c r="AM271" s="278"/>
      <c r="AN271" s="278"/>
      <c r="AO271" s="278"/>
      <c r="AP271" s="278"/>
      <c r="AQ271" s="278"/>
      <c r="AR271" s="278"/>
      <c r="AS271" s="278"/>
      <c r="AT271" s="278"/>
      <c r="AU271" s="278"/>
      <c r="AV271" s="278"/>
      <c r="AW271" s="278"/>
      <c r="AX271" s="278"/>
    </row>
    <row r="272" spans="1:50">
      <c r="A272" s="1021"/>
      <c r="B272" s="1021"/>
      <c r="C272" s="1021"/>
      <c r="D272" s="1021"/>
      <c r="E272" s="1021"/>
      <c r="F272" s="1021"/>
      <c r="G272" s="1021"/>
      <c r="H272" s="1022"/>
      <c r="I272" s="1023"/>
      <c r="J272" s="1017"/>
      <c r="K272" s="1017"/>
      <c r="L272" s="1024"/>
      <c r="M272" s="1025"/>
      <c r="N272" s="1013"/>
      <c r="Y272" s="1026"/>
      <c r="Z272" s="1027"/>
      <c r="AB272" s="1026"/>
      <c r="AC272" s="1027"/>
      <c r="AF272" s="1206"/>
      <c r="AG272" s="1206"/>
      <c r="AK272" s="278"/>
      <c r="AL272" s="278"/>
      <c r="AM272" s="278"/>
      <c r="AN272" s="278"/>
      <c r="AO272" s="278"/>
      <c r="AP272" s="278"/>
      <c r="AQ272" s="278"/>
      <c r="AR272" s="278"/>
      <c r="AS272" s="278"/>
      <c r="AT272" s="278"/>
      <c r="AU272" s="278"/>
      <c r="AV272" s="278"/>
      <c r="AW272" s="278"/>
      <c r="AX272" s="278"/>
    </row>
    <row r="273" spans="1:50">
      <c r="A273" s="1021"/>
      <c r="B273" s="1021"/>
      <c r="C273" s="1021"/>
      <c r="D273" s="1021"/>
      <c r="E273" s="1021"/>
      <c r="F273" s="1021"/>
      <c r="G273" s="1021"/>
      <c r="H273" s="1022"/>
      <c r="I273" s="1028"/>
      <c r="J273" s="1017"/>
      <c r="K273" s="1017"/>
      <c r="L273" s="1029"/>
      <c r="M273" s="1019"/>
      <c r="N273" s="962"/>
      <c r="Y273" s="953"/>
      <c r="Z273" s="1030"/>
      <c r="AB273" s="953"/>
      <c r="AC273" s="1030"/>
      <c r="AK273" s="278"/>
      <c r="AL273" s="278"/>
      <c r="AM273" s="278"/>
      <c r="AN273" s="278"/>
      <c r="AO273" s="278"/>
      <c r="AP273" s="278"/>
      <c r="AQ273" s="278"/>
      <c r="AR273" s="278"/>
      <c r="AS273" s="278"/>
      <c r="AT273" s="278"/>
      <c r="AU273" s="278"/>
      <c r="AV273" s="278"/>
      <c r="AW273" s="278"/>
      <c r="AX273" s="278"/>
    </row>
    <row r="274" spans="1:50">
      <c r="A274" s="1031"/>
      <c r="B274" s="1031"/>
      <c r="C274" s="1031"/>
      <c r="D274" s="1031"/>
      <c r="E274" s="1031"/>
      <c r="F274" s="1031"/>
      <c r="G274" s="1031"/>
      <c r="H274" s="1022"/>
      <c r="I274" s="1023"/>
      <c r="J274" s="1017"/>
      <c r="K274" s="1017"/>
      <c r="L274" s="1018"/>
      <c r="M274" s="1019"/>
      <c r="N274" s="962"/>
      <c r="Y274" s="953"/>
      <c r="Z274" s="1030"/>
      <c r="AB274" s="953"/>
      <c r="AC274" s="1030"/>
      <c r="AE274" s="808"/>
      <c r="AK274" s="278"/>
      <c r="AL274" s="278"/>
      <c r="AM274" s="278"/>
      <c r="AN274" s="278"/>
      <c r="AO274" s="278"/>
      <c r="AP274" s="278"/>
      <c r="AQ274" s="278"/>
      <c r="AR274" s="278"/>
      <c r="AS274" s="278"/>
      <c r="AT274" s="278"/>
      <c r="AU274" s="278"/>
      <c r="AV274" s="278"/>
      <c r="AW274" s="278"/>
      <c r="AX274" s="278"/>
    </row>
    <row r="275" spans="1:50">
      <c r="A275" s="1031"/>
      <c r="B275" s="1031"/>
      <c r="C275" s="1031"/>
      <c r="D275" s="1031"/>
      <c r="E275" s="1031"/>
      <c r="F275" s="1031"/>
      <c r="G275" s="1031"/>
      <c r="H275" s="1022"/>
      <c r="I275" s="1023"/>
      <c r="J275" s="1017"/>
      <c r="K275" s="1017"/>
      <c r="L275" s="1018"/>
      <c r="M275" s="1019"/>
      <c r="N275" s="962"/>
      <c r="Y275" s="953"/>
      <c r="Z275" s="1030"/>
      <c r="AB275" s="953"/>
      <c r="AC275" s="1030"/>
      <c r="AE275" s="808"/>
      <c r="AK275" s="278"/>
      <c r="AL275" s="278"/>
      <c r="AM275" s="278"/>
      <c r="AN275" s="278"/>
      <c r="AO275" s="278"/>
      <c r="AP275" s="278"/>
      <c r="AQ275" s="278"/>
      <c r="AR275" s="278"/>
      <c r="AS275" s="278"/>
      <c r="AT275" s="278"/>
      <c r="AU275" s="278"/>
      <c r="AV275" s="278"/>
      <c r="AW275" s="278"/>
      <c r="AX275" s="278"/>
    </row>
    <row r="276" spans="1:50">
      <c r="A276" s="1021"/>
      <c r="B276" s="1021"/>
      <c r="C276" s="1021"/>
      <c r="D276" s="1021"/>
      <c r="E276" s="1021"/>
      <c r="F276" s="1021"/>
      <c r="G276" s="1021"/>
      <c r="H276" s="1022"/>
      <c r="I276" s="1023"/>
      <c r="J276" s="1017"/>
      <c r="K276" s="1017"/>
      <c r="L276" s="1018"/>
      <c r="M276" s="1019"/>
      <c r="N276" s="962"/>
      <c r="Y276" s="953"/>
      <c r="Z276" s="1030"/>
      <c r="AB276" s="953"/>
      <c r="AC276" s="1030"/>
      <c r="AE276" s="808"/>
      <c r="AF276" s="1206"/>
      <c r="AG276" s="1206"/>
      <c r="AK276" s="278"/>
      <c r="AL276" s="278"/>
      <c r="AM276" s="278"/>
      <c r="AN276" s="278"/>
      <c r="AO276" s="278"/>
      <c r="AP276" s="278"/>
      <c r="AQ276" s="278"/>
      <c r="AR276" s="278"/>
      <c r="AS276" s="278"/>
      <c r="AT276" s="278"/>
      <c r="AU276" s="278"/>
      <c r="AV276" s="278"/>
      <c r="AW276" s="278"/>
      <c r="AX276" s="278"/>
    </row>
    <row r="277" spans="1:50">
      <c r="A277" s="1021"/>
      <c r="B277" s="1021"/>
      <c r="C277" s="1021"/>
      <c r="D277" s="1021"/>
      <c r="E277" s="1021"/>
      <c r="F277" s="1021"/>
      <c r="G277" s="1021"/>
      <c r="H277" s="1022"/>
      <c r="I277" s="1028"/>
      <c r="J277" s="1017"/>
      <c r="K277" s="1017"/>
      <c r="L277" s="1018"/>
      <c r="M277" s="1019"/>
      <c r="N277" s="1013"/>
      <c r="Y277" s="953"/>
      <c r="Z277" s="1030"/>
      <c r="AB277" s="953"/>
      <c r="AC277" s="1030"/>
      <c r="AE277" s="808"/>
      <c r="AK277" s="278"/>
      <c r="AL277" s="278"/>
      <c r="AM277" s="278"/>
      <c r="AN277" s="278"/>
      <c r="AO277" s="278"/>
      <c r="AP277" s="278"/>
      <c r="AQ277" s="278"/>
      <c r="AR277" s="278"/>
      <c r="AS277" s="278"/>
      <c r="AT277" s="278"/>
      <c r="AU277" s="278"/>
      <c r="AV277" s="278"/>
      <c r="AW277" s="278"/>
      <c r="AX277" s="278"/>
    </row>
    <row r="278" spans="1:50">
      <c r="A278" s="1021"/>
      <c r="B278" s="1021"/>
      <c r="C278" s="1021"/>
      <c r="D278" s="1021"/>
      <c r="E278" s="1021"/>
      <c r="F278" s="1021"/>
      <c r="G278" s="1021"/>
      <c r="H278" s="1022"/>
      <c r="I278" s="1023"/>
      <c r="J278" s="1017"/>
      <c r="K278" s="1017"/>
      <c r="L278" s="1018"/>
      <c r="M278" s="1019"/>
      <c r="N278" s="962"/>
      <c r="Y278" s="953"/>
      <c r="Z278" s="1030"/>
      <c r="AB278" s="953"/>
      <c r="AC278" s="1030"/>
      <c r="AE278" s="808"/>
      <c r="AK278" s="278"/>
      <c r="AL278" s="278"/>
      <c r="AM278" s="278"/>
      <c r="AN278" s="278"/>
      <c r="AO278" s="278"/>
      <c r="AP278" s="278"/>
      <c r="AQ278" s="278"/>
      <c r="AR278" s="278"/>
      <c r="AS278" s="278"/>
      <c r="AT278" s="278"/>
      <c r="AU278" s="278"/>
      <c r="AV278" s="278"/>
      <c r="AW278" s="278"/>
      <c r="AX278" s="278"/>
    </row>
    <row r="279" spans="1:50">
      <c r="A279" s="1021"/>
      <c r="B279" s="1021"/>
      <c r="C279" s="1021"/>
      <c r="D279" s="1021"/>
      <c r="E279" s="1021"/>
      <c r="F279" s="1021"/>
      <c r="G279" s="1021"/>
      <c r="H279" s="1022"/>
      <c r="I279" s="1023"/>
      <c r="J279" s="1017"/>
      <c r="K279" s="1017"/>
      <c r="L279" s="1018"/>
      <c r="M279" s="1019"/>
      <c r="N279" s="962"/>
      <c r="Y279" s="953"/>
      <c r="Z279" s="1030"/>
      <c r="AB279" s="953"/>
      <c r="AC279" s="1030"/>
      <c r="AE279" s="808"/>
      <c r="AK279" s="278"/>
      <c r="AL279" s="278"/>
      <c r="AM279" s="278"/>
      <c r="AN279" s="278"/>
      <c r="AO279" s="278"/>
      <c r="AP279" s="278"/>
      <c r="AQ279" s="278"/>
      <c r="AR279" s="278"/>
      <c r="AS279" s="278"/>
      <c r="AT279" s="278"/>
      <c r="AU279" s="278"/>
      <c r="AV279" s="278"/>
      <c r="AW279" s="278"/>
      <c r="AX279" s="278"/>
    </row>
    <row r="280" spans="1:50">
      <c r="A280" s="1021"/>
      <c r="B280" s="1021"/>
      <c r="C280" s="1021"/>
      <c r="D280" s="1021"/>
      <c r="E280" s="1021"/>
      <c r="F280" s="1021"/>
      <c r="G280" s="1021"/>
      <c r="H280" s="1022"/>
      <c r="I280" s="1023"/>
      <c r="J280" s="1017"/>
      <c r="K280" s="1017"/>
      <c r="L280" s="1018"/>
      <c r="M280" s="1019"/>
      <c r="N280" s="1013"/>
      <c r="Y280" s="953"/>
      <c r="Z280" s="1030"/>
      <c r="AB280" s="953"/>
      <c r="AC280" s="1030"/>
      <c r="AE280" s="808"/>
      <c r="AK280" s="278"/>
      <c r="AL280" s="278"/>
      <c r="AM280" s="278"/>
      <c r="AN280" s="278"/>
      <c r="AO280" s="278"/>
      <c r="AP280" s="278"/>
      <c r="AQ280" s="278"/>
      <c r="AR280" s="278"/>
      <c r="AS280" s="278"/>
      <c r="AT280" s="278"/>
      <c r="AU280" s="278"/>
      <c r="AV280" s="278"/>
      <c r="AW280" s="278"/>
      <c r="AX280" s="278"/>
    </row>
    <row r="281" spans="1:50">
      <c r="A281" s="1021"/>
      <c r="B281" s="1021"/>
      <c r="C281" s="1021"/>
      <c r="D281" s="1021"/>
      <c r="E281" s="1021"/>
      <c r="F281" s="1021"/>
      <c r="G281" s="1021"/>
      <c r="H281" s="1022"/>
      <c r="I281" s="1028"/>
      <c r="J281" s="1017"/>
      <c r="K281" s="1017"/>
      <c r="L281" s="1032"/>
      <c r="M281" s="1019"/>
      <c r="N281" s="1033"/>
      <c r="Y281" s="953"/>
      <c r="Z281" s="1030"/>
      <c r="AB281" s="953"/>
      <c r="AC281" s="1030"/>
      <c r="AE281" s="808"/>
      <c r="AK281" s="278"/>
      <c r="AL281" s="278"/>
      <c r="AM281" s="278"/>
      <c r="AN281" s="278"/>
      <c r="AO281" s="278"/>
      <c r="AP281" s="278"/>
      <c r="AQ281" s="278"/>
      <c r="AR281" s="278"/>
      <c r="AS281" s="278"/>
      <c r="AT281" s="278"/>
      <c r="AU281" s="278"/>
      <c r="AV281" s="278"/>
      <c r="AW281" s="278"/>
      <c r="AX281" s="278"/>
    </row>
    <row r="282" spans="1:50">
      <c r="A282" s="1031"/>
      <c r="B282" s="1031"/>
      <c r="C282" s="1031"/>
      <c r="D282" s="1031"/>
      <c r="E282" s="1031"/>
      <c r="F282" s="1031"/>
      <c r="G282" s="1031"/>
      <c r="H282" s="1022"/>
      <c r="I282" s="1034"/>
      <c r="J282" s="1017"/>
      <c r="K282" s="1017"/>
      <c r="L282" s="1018"/>
      <c r="M282" s="1019"/>
      <c r="N282" s="962"/>
      <c r="W282" s="813"/>
      <c r="Y282" s="953"/>
      <c r="Z282" s="1030"/>
      <c r="AB282" s="953"/>
      <c r="AC282" s="1030"/>
      <c r="AE282" s="808"/>
      <c r="AK282" s="278"/>
      <c r="AL282" s="278"/>
      <c r="AM282" s="278"/>
      <c r="AN282" s="278"/>
      <c r="AO282" s="278"/>
      <c r="AP282" s="278"/>
      <c r="AQ282" s="278"/>
      <c r="AR282" s="278"/>
      <c r="AS282" s="278"/>
      <c r="AT282" s="278"/>
      <c r="AU282" s="278"/>
      <c r="AV282" s="278"/>
      <c r="AW282" s="278"/>
      <c r="AX282" s="278"/>
    </row>
    <row r="283" spans="1:50">
      <c r="A283" s="1031"/>
      <c r="B283" s="1031"/>
      <c r="C283" s="1031"/>
      <c r="D283" s="1031"/>
      <c r="E283" s="1031"/>
      <c r="F283" s="1031"/>
      <c r="G283" s="1031"/>
      <c r="H283" s="1022"/>
      <c r="I283" s="1035"/>
      <c r="J283" s="1017"/>
      <c r="K283" s="1017"/>
      <c r="L283" s="1032"/>
      <c r="M283" s="1019"/>
      <c r="N283" s="962"/>
      <c r="W283" s="813"/>
      <c r="Y283" s="953"/>
      <c r="Z283" s="1030"/>
      <c r="AB283" s="953"/>
      <c r="AC283" s="1030"/>
      <c r="AE283" s="808"/>
      <c r="AK283" s="278"/>
      <c r="AL283" s="278"/>
      <c r="AM283" s="278"/>
      <c r="AN283" s="278"/>
      <c r="AO283" s="278"/>
      <c r="AP283" s="278"/>
      <c r="AQ283" s="278"/>
      <c r="AR283" s="278"/>
      <c r="AS283" s="278"/>
      <c r="AT283" s="278"/>
      <c r="AU283" s="278"/>
      <c r="AV283" s="278"/>
      <c r="AW283" s="278"/>
      <c r="AX283" s="278"/>
    </row>
    <row r="284" spans="1:50">
      <c r="A284" s="1031"/>
      <c r="B284" s="1031"/>
      <c r="C284" s="1031"/>
      <c r="D284" s="1031"/>
      <c r="E284" s="1031"/>
      <c r="F284" s="1031"/>
      <c r="G284" s="1031"/>
      <c r="H284" s="1022"/>
      <c r="I284" s="1035"/>
      <c r="J284" s="1017"/>
      <c r="K284" s="1017"/>
      <c r="L284" s="1032"/>
      <c r="M284" s="1019"/>
      <c r="N284" s="962"/>
      <c r="W284" s="813"/>
      <c r="Y284" s="953"/>
      <c r="Z284" s="1030"/>
      <c r="AB284" s="953"/>
      <c r="AC284" s="1030"/>
      <c r="AE284" s="808"/>
      <c r="AK284" s="278"/>
      <c r="AL284" s="278"/>
      <c r="AM284" s="278"/>
      <c r="AN284" s="278"/>
      <c r="AO284" s="278"/>
      <c r="AP284" s="278"/>
      <c r="AQ284" s="278"/>
      <c r="AR284" s="278"/>
      <c r="AS284" s="278"/>
      <c r="AT284" s="278"/>
      <c r="AU284" s="278"/>
      <c r="AV284" s="278"/>
      <c r="AW284" s="278"/>
      <c r="AX284" s="278"/>
    </row>
    <row r="285" spans="1:50">
      <c r="A285" s="1014"/>
      <c r="B285" s="1014"/>
      <c r="C285" s="1014"/>
      <c r="D285" s="1014"/>
      <c r="E285" s="1014"/>
      <c r="F285" s="1014"/>
      <c r="G285" s="1014"/>
      <c r="H285" s="1015"/>
      <c r="I285" s="1036"/>
      <c r="J285" s="1017"/>
      <c r="K285" s="1017"/>
      <c r="L285" s="1018"/>
      <c r="M285" s="1019"/>
      <c r="N285" s="962"/>
      <c r="Y285" s="953"/>
      <c r="Z285" s="1030"/>
      <c r="AB285" s="953"/>
      <c r="AC285" s="1030"/>
      <c r="AE285" s="808"/>
      <c r="AK285" s="278"/>
      <c r="AL285" s="278"/>
      <c r="AM285" s="278"/>
      <c r="AN285" s="278"/>
      <c r="AO285" s="278"/>
      <c r="AP285" s="278"/>
      <c r="AQ285" s="278"/>
      <c r="AR285" s="278"/>
      <c r="AS285" s="278"/>
      <c r="AT285" s="278"/>
      <c r="AU285" s="278"/>
      <c r="AV285" s="278"/>
      <c r="AW285" s="278"/>
      <c r="AX285" s="278"/>
    </row>
    <row r="286" spans="1:50">
      <c r="A286" s="1031"/>
      <c r="B286" s="1031"/>
      <c r="C286" s="1031"/>
      <c r="D286" s="1031"/>
      <c r="E286" s="1031"/>
      <c r="F286" s="1031"/>
      <c r="G286" s="1031"/>
      <c r="H286" s="1022"/>
      <c r="I286" s="1037"/>
      <c r="J286" s="1017"/>
      <c r="K286" s="1017"/>
      <c r="L286" s="1018"/>
      <c r="M286" s="1019"/>
      <c r="N286" s="962"/>
      <c r="Y286" s="953"/>
      <c r="Z286" s="1030"/>
      <c r="AB286" s="953"/>
      <c r="AC286" s="1030"/>
      <c r="AE286" s="808"/>
      <c r="AK286" s="278"/>
      <c r="AL286" s="278"/>
      <c r="AM286" s="278"/>
      <c r="AN286" s="278"/>
      <c r="AO286" s="278"/>
      <c r="AP286" s="278"/>
      <c r="AQ286" s="278"/>
      <c r="AR286" s="278"/>
      <c r="AS286" s="278"/>
      <c r="AT286" s="278"/>
      <c r="AU286" s="278"/>
      <c r="AV286" s="278"/>
      <c r="AW286" s="278"/>
      <c r="AX286" s="278"/>
    </row>
    <row r="287" spans="1:50">
      <c r="A287" s="1021"/>
      <c r="B287" s="1021"/>
      <c r="C287" s="1021"/>
      <c r="D287" s="1021"/>
      <c r="E287" s="1021"/>
      <c r="F287" s="1021"/>
      <c r="G287" s="1021"/>
      <c r="H287" s="1022"/>
      <c r="I287" s="1023"/>
      <c r="J287" s="1017"/>
      <c r="K287" s="1017"/>
      <c r="L287" s="1018"/>
      <c r="M287" s="1019"/>
      <c r="N287" s="962"/>
      <c r="Y287" s="953"/>
      <c r="Z287" s="1030"/>
      <c r="AB287" s="953"/>
      <c r="AC287" s="1030"/>
      <c r="AE287" s="808"/>
      <c r="AK287" s="278"/>
      <c r="AL287" s="278"/>
      <c r="AM287" s="278"/>
      <c r="AN287" s="278"/>
      <c r="AO287" s="278"/>
      <c r="AP287" s="278"/>
      <c r="AQ287" s="278"/>
      <c r="AR287" s="278"/>
      <c r="AS287" s="278"/>
      <c r="AT287" s="278"/>
      <c r="AU287" s="278"/>
      <c r="AV287" s="278"/>
      <c r="AW287" s="278"/>
      <c r="AX287" s="278"/>
    </row>
    <row r="288" spans="1:50">
      <c r="A288" s="1031"/>
      <c r="B288" s="1031"/>
      <c r="C288" s="1031"/>
      <c r="D288" s="1031"/>
      <c r="E288" s="1031"/>
      <c r="F288" s="1031"/>
      <c r="G288" s="1031"/>
      <c r="H288" s="1022"/>
      <c r="I288" s="1035"/>
      <c r="J288" s="1017"/>
      <c r="K288" s="1017"/>
      <c r="L288" s="1032"/>
      <c r="M288" s="1019"/>
      <c r="N288" s="962"/>
      <c r="Y288" s="953"/>
      <c r="Z288" s="1030"/>
      <c r="AB288" s="953"/>
      <c r="AC288" s="1030"/>
      <c r="AE288" s="808"/>
      <c r="AK288" s="278"/>
      <c r="AL288" s="278"/>
      <c r="AM288" s="278"/>
      <c r="AN288" s="278"/>
      <c r="AO288" s="278"/>
      <c r="AP288" s="278"/>
      <c r="AQ288" s="278"/>
      <c r="AR288" s="278"/>
      <c r="AS288" s="278"/>
      <c r="AT288" s="278"/>
      <c r="AU288" s="278"/>
      <c r="AV288" s="278"/>
      <c r="AW288" s="278"/>
      <c r="AX288" s="278"/>
    </row>
    <row r="289" spans="1:50">
      <c r="A289" s="1014"/>
      <c r="B289" s="1014"/>
      <c r="C289" s="1014"/>
      <c r="D289" s="1014"/>
      <c r="E289" s="1014"/>
      <c r="F289" s="1014"/>
      <c r="G289" s="1014"/>
      <c r="H289" s="1015"/>
      <c r="I289" s="1016"/>
      <c r="J289" s="1017"/>
      <c r="K289" s="1017"/>
      <c r="L289" s="1018"/>
      <c r="M289" s="1019"/>
      <c r="N289" s="962"/>
      <c r="Y289" s="953"/>
      <c r="Z289" s="1038"/>
      <c r="AB289" s="953"/>
      <c r="AC289" s="1038"/>
      <c r="AE289" s="808"/>
      <c r="AK289" s="278"/>
      <c r="AL289" s="278"/>
      <c r="AM289" s="278"/>
      <c r="AN289" s="278"/>
      <c r="AO289" s="278"/>
      <c r="AP289" s="278"/>
      <c r="AQ289" s="278"/>
      <c r="AR289" s="278"/>
      <c r="AS289" s="278"/>
      <c r="AT289" s="278"/>
      <c r="AU289" s="278"/>
      <c r="AV289" s="278"/>
      <c r="AW289" s="278"/>
      <c r="AX289" s="278"/>
    </row>
    <row r="290" spans="1:50">
      <c r="A290" s="1021"/>
      <c r="B290" s="1021"/>
      <c r="C290" s="1021"/>
      <c r="D290" s="1021"/>
      <c r="E290" s="1021"/>
      <c r="F290" s="1021"/>
      <c r="G290" s="1021"/>
      <c r="H290" s="1022"/>
      <c r="I290" s="1023"/>
      <c r="J290" s="1017"/>
      <c r="K290" s="1017"/>
      <c r="L290" s="1032"/>
      <c r="M290" s="1019"/>
      <c r="N290" s="1033"/>
      <c r="Y290" s="953"/>
      <c r="Z290" s="1038"/>
      <c r="AB290" s="953"/>
      <c r="AC290" s="1038"/>
      <c r="AE290" s="808"/>
      <c r="AK290" s="278"/>
      <c r="AL290" s="278"/>
      <c r="AM290" s="278"/>
      <c r="AN290" s="278"/>
      <c r="AO290" s="278"/>
      <c r="AP290" s="278"/>
      <c r="AQ290" s="278"/>
      <c r="AR290" s="278"/>
      <c r="AS290" s="278"/>
      <c r="AT290" s="278"/>
      <c r="AU290" s="278"/>
      <c r="AV290" s="278"/>
      <c r="AW290" s="278"/>
      <c r="AX290" s="278"/>
    </row>
    <row r="291" spans="1:50">
      <c r="A291" s="1021"/>
      <c r="B291" s="1021"/>
      <c r="C291" s="1021"/>
      <c r="D291" s="1021"/>
      <c r="E291" s="1021"/>
      <c r="F291" s="1021"/>
      <c r="G291" s="1021"/>
      <c r="H291" s="1022"/>
      <c r="I291" s="1023"/>
      <c r="J291" s="1031"/>
      <c r="K291" s="1017"/>
      <c r="L291" s="1032"/>
      <c r="M291" s="1019"/>
      <c r="N291" s="962"/>
      <c r="Y291" s="953"/>
      <c r="Z291" s="1030"/>
      <c r="AB291" s="953"/>
      <c r="AC291" s="1030"/>
      <c r="AE291" s="808"/>
      <c r="AK291" s="278"/>
      <c r="AL291" s="278"/>
      <c r="AM291" s="278"/>
      <c r="AN291" s="278"/>
      <c r="AO291" s="278"/>
      <c r="AP291" s="278"/>
      <c r="AQ291" s="278"/>
      <c r="AR291" s="278"/>
      <c r="AS291" s="278"/>
      <c r="AT291" s="278"/>
      <c r="AU291" s="278"/>
      <c r="AV291" s="278"/>
      <c r="AW291" s="278"/>
      <c r="AX291" s="278"/>
    </row>
    <row r="292" spans="1:50">
      <c r="A292" s="1031"/>
      <c r="B292" s="1031"/>
      <c r="C292" s="1031"/>
      <c r="D292" s="1031"/>
      <c r="E292" s="1031"/>
      <c r="F292" s="1031"/>
      <c r="G292" s="1031"/>
      <c r="H292" s="1022"/>
      <c r="I292" s="1023"/>
      <c r="J292" s="1031"/>
      <c r="K292" s="1017"/>
      <c r="L292" s="1032"/>
      <c r="M292" s="1019"/>
      <c r="N292" s="962"/>
      <c r="Y292" s="953"/>
      <c r="Z292" s="1030"/>
      <c r="AB292" s="953"/>
      <c r="AC292" s="1030"/>
      <c r="AE292" s="808"/>
      <c r="AK292" s="278"/>
      <c r="AL292" s="278"/>
      <c r="AM292" s="278"/>
      <c r="AN292" s="278"/>
      <c r="AO292" s="278"/>
      <c r="AP292" s="278"/>
      <c r="AQ292" s="278"/>
      <c r="AR292" s="278"/>
      <c r="AS292" s="278"/>
      <c r="AT292" s="278"/>
      <c r="AU292" s="278"/>
      <c r="AV292" s="278"/>
      <c r="AW292" s="278"/>
      <c r="AX292" s="278"/>
    </row>
    <row r="293" spans="1:50">
      <c r="A293" s="1031"/>
      <c r="B293" s="1031"/>
      <c r="C293" s="1031"/>
      <c r="D293" s="1031"/>
      <c r="E293" s="1031"/>
      <c r="F293" s="1031"/>
      <c r="G293" s="1031"/>
      <c r="H293" s="1022"/>
      <c r="I293" s="1023"/>
      <c r="J293" s="1031"/>
      <c r="K293" s="1017"/>
      <c r="L293" s="1032"/>
      <c r="M293" s="1019"/>
      <c r="N293" s="962"/>
      <c r="Y293" s="953"/>
      <c r="Z293" s="1030"/>
      <c r="AB293" s="953"/>
      <c r="AC293" s="1030"/>
      <c r="AE293" s="808"/>
      <c r="AK293" s="278"/>
      <c r="AL293" s="278"/>
      <c r="AM293" s="278"/>
      <c r="AN293" s="278"/>
      <c r="AO293" s="278"/>
      <c r="AP293" s="278"/>
      <c r="AQ293" s="278"/>
      <c r="AR293" s="278"/>
      <c r="AS293" s="278"/>
      <c r="AT293" s="278"/>
      <c r="AU293" s="278"/>
      <c r="AV293" s="278"/>
      <c r="AW293" s="278"/>
      <c r="AX293" s="278"/>
    </row>
    <row r="294" spans="1:50">
      <c r="A294" s="1031"/>
      <c r="B294" s="1031"/>
      <c r="C294" s="1031"/>
      <c r="D294" s="1031"/>
      <c r="E294" s="1031"/>
      <c r="F294" s="1031"/>
      <c r="G294" s="1031"/>
      <c r="H294" s="1022"/>
      <c r="I294" s="1023"/>
      <c r="J294" s="1031"/>
      <c r="K294" s="1017"/>
      <c r="L294" s="1032"/>
      <c r="M294" s="1019"/>
      <c r="N294" s="962"/>
      <c r="Y294" s="953"/>
      <c r="Z294" s="1030"/>
      <c r="AB294" s="953"/>
      <c r="AC294" s="1030"/>
      <c r="AE294" s="808"/>
      <c r="AK294" s="278"/>
      <c r="AL294" s="278"/>
      <c r="AM294" s="278"/>
      <c r="AN294" s="278"/>
      <c r="AO294" s="278"/>
      <c r="AP294" s="278"/>
      <c r="AQ294" s="278"/>
      <c r="AR294" s="278"/>
      <c r="AS294" s="278"/>
      <c r="AT294" s="278"/>
      <c r="AU294" s="278"/>
      <c r="AV294" s="278"/>
      <c r="AW294" s="278"/>
      <c r="AX294" s="278"/>
    </row>
    <row r="295" spans="1:50">
      <c r="A295" s="1031"/>
      <c r="B295" s="1031"/>
      <c r="C295" s="1031"/>
      <c r="D295" s="1031"/>
      <c r="E295" s="1031"/>
      <c r="F295" s="1031"/>
      <c r="G295" s="1031"/>
      <c r="H295" s="1022"/>
      <c r="I295" s="1023"/>
      <c r="J295" s="1031"/>
      <c r="K295" s="1017"/>
      <c r="L295" s="1032"/>
      <c r="M295" s="1019"/>
      <c r="N295" s="962"/>
      <c r="Y295" s="953"/>
      <c r="Z295" s="1030"/>
      <c r="AB295" s="953"/>
      <c r="AC295" s="1030"/>
      <c r="AE295" s="808"/>
      <c r="AK295" s="278"/>
      <c r="AL295" s="278"/>
      <c r="AM295" s="278"/>
      <c r="AN295" s="278"/>
      <c r="AO295" s="278"/>
      <c r="AP295" s="278"/>
      <c r="AQ295" s="278"/>
      <c r="AR295" s="278"/>
      <c r="AS295" s="278"/>
      <c r="AT295" s="278"/>
      <c r="AU295" s="278"/>
      <c r="AV295" s="278"/>
      <c r="AW295" s="278"/>
      <c r="AX295" s="278"/>
    </row>
    <row r="296" spans="1:50">
      <c r="A296" s="1031"/>
      <c r="B296" s="1031"/>
      <c r="C296" s="1031"/>
      <c r="D296" s="1031"/>
      <c r="E296" s="1031"/>
      <c r="F296" s="1031"/>
      <c r="G296" s="1031"/>
      <c r="H296" s="1022"/>
      <c r="I296" s="1023"/>
      <c r="J296" s="1031"/>
      <c r="K296" s="1017"/>
      <c r="L296" s="1032"/>
      <c r="M296" s="1019"/>
      <c r="N296" s="962"/>
      <c r="Y296" s="953"/>
      <c r="Z296" s="1030"/>
      <c r="AB296" s="953"/>
      <c r="AC296" s="1030"/>
      <c r="AE296" s="808"/>
      <c r="AK296" s="278"/>
      <c r="AL296" s="278"/>
      <c r="AM296" s="278"/>
      <c r="AN296" s="278"/>
      <c r="AO296" s="278"/>
      <c r="AP296" s="278"/>
      <c r="AQ296" s="278"/>
      <c r="AR296" s="278"/>
      <c r="AS296" s="278"/>
      <c r="AT296" s="278"/>
      <c r="AU296" s="278"/>
      <c r="AV296" s="278"/>
      <c r="AW296" s="278"/>
      <c r="AX296" s="278"/>
    </row>
    <row r="297" spans="1:50">
      <c r="A297" s="1031"/>
      <c r="B297" s="1031"/>
      <c r="C297" s="1031"/>
      <c r="D297" s="1031"/>
      <c r="E297" s="1031"/>
      <c r="F297" s="1031"/>
      <c r="G297" s="1031"/>
      <c r="H297" s="1022"/>
      <c r="I297" s="1023"/>
      <c r="J297" s="1031"/>
      <c r="K297" s="1017"/>
      <c r="L297" s="1032"/>
      <c r="M297" s="1019"/>
      <c r="N297" s="962"/>
      <c r="Y297" s="953"/>
      <c r="Z297" s="1030"/>
      <c r="AB297" s="953"/>
      <c r="AC297" s="1030"/>
      <c r="AE297" s="808"/>
      <c r="AK297" s="278"/>
      <c r="AL297" s="278"/>
      <c r="AM297" s="278"/>
      <c r="AN297" s="278"/>
      <c r="AO297" s="278"/>
      <c r="AP297" s="278"/>
      <c r="AQ297" s="278"/>
      <c r="AR297" s="278"/>
      <c r="AS297" s="278"/>
      <c r="AT297" s="278"/>
      <c r="AU297" s="278"/>
      <c r="AV297" s="278"/>
      <c r="AW297" s="278"/>
      <c r="AX297" s="278"/>
    </row>
    <row r="298" spans="1:50">
      <c r="A298" s="1014"/>
      <c r="B298" s="1014"/>
      <c r="C298" s="1014"/>
      <c r="D298" s="1014"/>
      <c r="E298" s="1014"/>
      <c r="F298" s="1014"/>
      <c r="G298" s="1014"/>
      <c r="H298" s="1015"/>
      <c r="I298" s="1016"/>
      <c r="J298" s="1017"/>
      <c r="K298" s="1017"/>
      <c r="L298" s="1018"/>
      <c r="M298" s="1019"/>
      <c r="N298" s="962"/>
      <c r="Y298" s="953"/>
      <c r="Z298" s="1038"/>
      <c r="AB298" s="953"/>
      <c r="AC298" s="1038"/>
      <c r="AE298" s="808"/>
      <c r="AK298" s="278"/>
      <c r="AL298" s="278"/>
      <c r="AM298" s="278"/>
      <c r="AN298" s="278"/>
      <c r="AO298" s="278"/>
      <c r="AP298" s="278"/>
      <c r="AQ298" s="278"/>
      <c r="AR298" s="278"/>
      <c r="AS298" s="278"/>
      <c r="AT298" s="278"/>
      <c r="AU298" s="278"/>
      <c r="AV298" s="278"/>
      <c r="AW298" s="278"/>
      <c r="AX298" s="278"/>
    </row>
    <row r="299" spans="1:50">
      <c r="A299" s="1021"/>
      <c r="B299" s="1021"/>
      <c r="C299" s="1021"/>
      <c r="D299" s="1021"/>
      <c r="E299" s="1021"/>
      <c r="F299" s="1021"/>
      <c r="G299" s="1021"/>
      <c r="H299" s="1022"/>
      <c r="I299" s="1039"/>
      <c r="J299" s="1017"/>
      <c r="K299" s="1017"/>
      <c r="L299" s="1032"/>
      <c r="M299" s="1019"/>
      <c r="N299" s="1033"/>
      <c r="Y299" s="953"/>
      <c r="Z299" s="1038"/>
      <c r="AB299" s="953"/>
      <c r="AC299" s="1038"/>
      <c r="AE299" s="808"/>
      <c r="AK299" s="278"/>
      <c r="AL299" s="278"/>
      <c r="AM299" s="278"/>
      <c r="AN299" s="278"/>
      <c r="AO299" s="278"/>
      <c r="AP299" s="278"/>
      <c r="AQ299" s="278"/>
      <c r="AR299" s="278"/>
      <c r="AS299" s="278"/>
      <c r="AT299" s="278"/>
      <c r="AU299" s="278"/>
      <c r="AV299" s="278"/>
      <c r="AW299" s="278"/>
      <c r="AX299" s="278"/>
    </row>
    <row r="300" spans="1:50">
      <c r="A300" s="1021"/>
      <c r="B300" s="1021"/>
      <c r="C300" s="1021"/>
      <c r="D300" s="1021"/>
      <c r="E300" s="1021"/>
      <c r="F300" s="1021"/>
      <c r="G300" s="1021"/>
      <c r="H300" s="1022"/>
      <c r="I300" s="1023"/>
      <c r="J300" s="1031"/>
      <c r="K300" s="1017"/>
      <c r="L300" s="1032"/>
      <c r="M300" s="1019"/>
      <c r="N300" s="962"/>
      <c r="Y300" s="953"/>
      <c r="Z300" s="1030"/>
      <c r="AB300" s="953"/>
      <c r="AC300" s="1030"/>
      <c r="AE300" s="808"/>
      <c r="AK300" s="278"/>
      <c r="AL300" s="278"/>
      <c r="AM300" s="278"/>
      <c r="AN300" s="278"/>
      <c r="AO300" s="278"/>
      <c r="AP300" s="278"/>
      <c r="AQ300" s="278"/>
      <c r="AR300" s="278"/>
      <c r="AS300" s="278"/>
      <c r="AT300" s="278"/>
      <c r="AU300" s="278"/>
      <c r="AV300" s="278"/>
      <c r="AW300" s="278"/>
      <c r="AX300" s="278"/>
    </row>
    <row r="301" spans="1:50">
      <c r="A301" s="1021"/>
      <c r="B301" s="1021"/>
      <c r="C301" s="1021"/>
      <c r="D301" s="1021"/>
      <c r="E301" s="1021"/>
      <c r="F301" s="1021"/>
      <c r="G301" s="1021"/>
      <c r="H301" s="1022"/>
      <c r="I301" s="1016"/>
      <c r="J301" s="1017"/>
      <c r="K301" s="1017"/>
      <c r="L301" s="1018"/>
      <c r="M301" s="1019"/>
      <c r="N301" s="962"/>
      <c r="Y301" s="953"/>
      <c r="Z301" s="1030"/>
      <c r="AB301" s="953"/>
      <c r="AC301" s="1030"/>
      <c r="AE301" s="808"/>
      <c r="AK301" s="278"/>
      <c r="AL301" s="278"/>
      <c r="AM301" s="278"/>
      <c r="AN301" s="278"/>
      <c r="AO301" s="278"/>
      <c r="AP301" s="278"/>
      <c r="AQ301" s="278"/>
      <c r="AR301" s="278"/>
      <c r="AS301" s="278"/>
      <c r="AT301" s="278"/>
      <c r="AU301" s="278"/>
      <c r="AV301" s="278"/>
      <c r="AW301" s="278"/>
      <c r="AX301" s="278"/>
    </row>
    <row r="302" spans="1:50">
      <c r="A302" s="1014"/>
      <c r="B302" s="1014"/>
      <c r="C302" s="1014"/>
      <c r="D302" s="1014"/>
      <c r="E302" s="1014"/>
      <c r="F302" s="1014"/>
      <c r="G302" s="1014"/>
      <c r="H302" s="1015"/>
      <c r="I302" s="1040"/>
      <c r="J302" s="1031"/>
      <c r="K302" s="1017"/>
      <c r="L302" s="1041"/>
      <c r="M302" s="1019"/>
      <c r="N302" s="962"/>
      <c r="Y302" s="953"/>
      <c r="Z302" s="1030"/>
      <c r="AB302" s="953"/>
      <c r="AC302" s="1030"/>
      <c r="AE302" s="808"/>
      <c r="AK302" s="278"/>
      <c r="AL302" s="278"/>
      <c r="AM302" s="278"/>
      <c r="AN302" s="278"/>
      <c r="AO302" s="278"/>
      <c r="AP302" s="278"/>
      <c r="AQ302" s="278"/>
      <c r="AR302" s="278"/>
      <c r="AS302" s="278"/>
      <c r="AT302" s="278"/>
      <c r="AU302" s="278"/>
      <c r="AV302" s="278"/>
      <c r="AW302" s="278"/>
      <c r="AX302" s="278"/>
    </row>
    <row r="303" spans="1:50">
      <c r="A303" s="1014"/>
      <c r="B303" s="1014"/>
      <c r="C303" s="1014"/>
      <c r="D303" s="1014"/>
      <c r="E303" s="1014"/>
      <c r="F303" s="1014"/>
      <c r="G303" s="1014"/>
      <c r="H303" s="1015"/>
      <c r="I303" s="1040"/>
      <c r="J303" s="1031"/>
      <c r="K303" s="1017"/>
      <c r="L303" s="1018"/>
      <c r="M303" s="1019"/>
      <c r="N303" s="962"/>
      <c r="Y303" s="953"/>
      <c r="Z303" s="1030"/>
      <c r="AB303" s="953"/>
      <c r="AC303" s="1030"/>
      <c r="AE303" s="808"/>
      <c r="AK303" s="278"/>
      <c r="AL303" s="278"/>
      <c r="AM303" s="278"/>
      <c r="AN303" s="278"/>
      <c r="AO303" s="278"/>
      <c r="AP303" s="278"/>
      <c r="AQ303" s="278"/>
      <c r="AR303" s="278"/>
      <c r="AS303" s="278"/>
      <c r="AT303" s="278"/>
      <c r="AU303" s="278"/>
      <c r="AV303" s="278"/>
      <c r="AW303" s="278"/>
      <c r="AX303" s="278"/>
    </row>
    <row r="304" spans="1:50">
      <c r="A304" s="1014"/>
      <c r="B304" s="1014"/>
      <c r="C304" s="1014"/>
      <c r="D304" s="1014"/>
      <c r="E304" s="1014"/>
      <c r="F304" s="1014"/>
      <c r="G304" s="1014"/>
      <c r="H304" s="1015"/>
      <c r="I304" s="1040"/>
      <c r="J304" s="1031"/>
      <c r="K304" s="1017"/>
      <c r="L304" s="1041"/>
      <c r="M304" s="1019"/>
      <c r="N304" s="962"/>
      <c r="Y304" s="953"/>
      <c r="Z304" s="1030"/>
      <c r="AB304" s="953"/>
      <c r="AC304" s="1030"/>
      <c r="AE304" s="808"/>
      <c r="AK304" s="278"/>
      <c r="AL304" s="278"/>
      <c r="AM304" s="278"/>
      <c r="AN304" s="278"/>
      <c r="AO304" s="278"/>
      <c r="AP304" s="278"/>
      <c r="AQ304" s="278"/>
      <c r="AR304" s="278"/>
      <c r="AS304" s="278"/>
      <c r="AT304" s="278"/>
      <c r="AU304" s="278"/>
      <c r="AV304" s="278"/>
      <c r="AW304" s="278"/>
      <c r="AX304" s="278"/>
    </row>
    <row r="305" spans="1:50">
      <c r="A305" s="1014"/>
      <c r="B305" s="1014"/>
      <c r="C305" s="1014"/>
      <c r="D305" s="1014"/>
      <c r="E305" s="1014"/>
      <c r="F305" s="1014"/>
      <c r="G305" s="1014"/>
      <c r="H305" s="1015"/>
      <c r="I305" s="1040"/>
      <c r="J305" s="1031"/>
      <c r="K305" s="1017"/>
      <c r="L305" s="1041"/>
      <c r="M305" s="1019"/>
      <c r="N305" s="962"/>
      <c r="Y305" s="953"/>
      <c r="Z305" s="1030"/>
      <c r="AB305" s="953"/>
      <c r="AC305" s="1030"/>
      <c r="AE305" s="808"/>
      <c r="AK305" s="278"/>
      <c r="AL305" s="278"/>
      <c r="AM305" s="278"/>
      <c r="AN305" s="278"/>
      <c r="AO305" s="278"/>
      <c r="AP305" s="278"/>
      <c r="AQ305" s="278"/>
      <c r="AR305" s="278"/>
      <c r="AS305" s="278"/>
      <c r="AT305" s="278"/>
      <c r="AU305" s="278"/>
      <c r="AV305" s="278"/>
      <c r="AW305" s="278"/>
      <c r="AX305" s="278"/>
    </row>
    <row r="306" spans="1:50">
      <c r="A306" s="1014"/>
      <c r="B306" s="1014"/>
      <c r="C306" s="1014"/>
      <c r="D306" s="1014"/>
      <c r="E306" s="1014"/>
      <c r="F306" s="1014"/>
      <c r="G306" s="1014"/>
      <c r="H306" s="1015"/>
      <c r="I306" s="1023"/>
      <c r="J306" s="1031"/>
      <c r="K306" s="1017"/>
      <c r="L306" s="1041"/>
      <c r="M306" s="1019"/>
      <c r="N306" s="962"/>
      <c r="Y306" s="953"/>
      <c r="Z306" s="1030"/>
      <c r="AB306" s="953"/>
      <c r="AC306" s="1030"/>
      <c r="AE306" s="808"/>
      <c r="AK306" s="278"/>
      <c r="AL306" s="278"/>
      <c r="AM306" s="278"/>
      <c r="AN306" s="278"/>
      <c r="AO306" s="278"/>
      <c r="AP306" s="278"/>
      <c r="AQ306" s="278"/>
      <c r="AR306" s="278"/>
      <c r="AS306" s="278"/>
      <c r="AT306" s="278"/>
      <c r="AU306" s="278"/>
      <c r="AV306" s="278"/>
      <c r="AW306" s="278"/>
      <c r="AX306" s="278"/>
    </row>
    <row r="307" spans="1:50">
      <c r="A307" s="1014"/>
      <c r="B307" s="1014"/>
      <c r="C307" s="1014"/>
      <c r="D307" s="1014"/>
      <c r="E307" s="1014"/>
      <c r="F307" s="1014"/>
      <c r="G307" s="1014"/>
      <c r="H307" s="1015"/>
      <c r="I307" s="1023"/>
      <c r="J307" s="1031"/>
      <c r="K307" s="1017"/>
      <c r="L307" s="1041"/>
      <c r="M307" s="1019"/>
      <c r="N307" s="962"/>
      <c r="Y307" s="953"/>
      <c r="Z307" s="1030"/>
      <c r="AB307" s="953"/>
      <c r="AC307" s="1030"/>
      <c r="AE307" s="808"/>
      <c r="AK307" s="278"/>
      <c r="AL307" s="278"/>
      <c r="AM307" s="278"/>
      <c r="AN307" s="278"/>
      <c r="AO307" s="278"/>
      <c r="AP307" s="278"/>
      <c r="AQ307" s="278"/>
      <c r="AR307" s="278"/>
      <c r="AS307" s="278"/>
      <c r="AT307" s="278"/>
      <c r="AU307" s="278"/>
      <c r="AV307" s="278"/>
      <c r="AW307" s="278"/>
      <c r="AX307" s="278"/>
    </row>
    <row r="308" spans="1:50">
      <c r="A308" s="1014"/>
      <c r="B308" s="1014"/>
      <c r="C308" s="1014"/>
      <c r="D308" s="1014"/>
      <c r="E308" s="1014"/>
      <c r="F308" s="1014"/>
      <c r="G308" s="1014"/>
      <c r="H308" s="1015"/>
      <c r="I308" s="1016"/>
      <c r="J308" s="1017"/>
      <c r="K308" s="1017"/>
      <c r="L308" s="1018"/>
      <c r="M308" s="1019"/>
      <c r="N308" s="962"/>
      <c r="Y308" s="953"/>
      <c r="Z308" s="1030"/>
      <c r="AB308" s="953"/>
      <c r="AC308" s="1030"/>
      <c r="AE308" s="808"/>
      <c r="AK308" s="278"/>
      <c r="AL308" s="278"/>
      <c r="AM308" s="278"/>
      <c r="AN308" s="278"/>
      <c r="AO308" s="278"/>
      <c r="AP308" s="278"/>
      <c r="AQ308" s="278"/>
      <c r="AR308" s="278"/>
      <c r="AS308" s="278"/>
      <c r="AT308" s="278"/>
      <c r="AU308" s="278"/>
      <c r="AV308" s="278"/>
      <c r="AW308" s="278"/>
      <c r="AX308" s="278"/>
    </row>
    <row r="309" spans="1:50">
      <c r="A309" s="1021"/>
      <c r="B309" s="1021"/>
      <c r="C309" s="1021"/>
      <c r="D309" s="1021"/>
      <c r="E309" s="1021"/>
      <c r="F309" s="1021"/>
      <c r="G309" s="1021"/>
      <c r="H309" s="1022"/>
      <c r="I309" s="1040"/>
      <c r="J309" s="1031"/>
      <c r="K309" s="1031"/>
      <c r="L309" s="1041"/>
      <c r="M309" s="1019"/>
      <c r="N309" s="962"/>
      <c r="Y309" s="953"/>
      <c r="Z309" s="1030"/>
      <c r="AB309" s="953"/>
      <c r="AC309" s="1030"/>
      <c r="AE309" s="808"/>
      <c r="AK309" s="278"/>
      <c r="AL309" s="278"/>
      <c r="AM309" s="278"/>
      <c r="AN309" s="278"/>
      <c r="AO309" s="278"/>
      <c r="AP309" s="278"/>
      <c r="AQ309" s="278"/>
      <c r="AR309" s="278"/>
      <c r="AS309" s="278"/>
      <c r="AT309" s="278"/>
      <c r="AU309" s="278"/>
      <c r="AV309" s="278"/>
      <c r="AW309" s="278"/>
      <c r="AX309" s="278"/>
    </row>
    <row r="310" spans="1:50">
      <c r="A310" s="1021"/>
      <c r="B310" s="1021"/>
      <c r="C310" s="1021"/>
      <c r="D310" s="1021"/>
      <c r="E310" s="1021"/>
      <c r="F310" s="1021"/>
      <c r="G310" s="1021"/>
      <c r="H310" s="1022"/>
      <c r="I310" s="1040"/>
      <c r="J310" s="1031"/>
      <c r="K310" s="1031"/>
      <c r="L310" s="1041"/>
      <c r="M310" s="1019"/>
      <c r="N310" s="962"/>
      <c r="Y310" s="953"/>
      <c r="Z310" s="1030"/>
      <c r="AB310" s="953"/>
      <c r="AC310" s="1030"/>
      <c r="AE310" s="808"/>
      <c r="AK310" s="278"/>
      <c r="AL310" s="278"/>
      <c r="AM310" s="278"/>
      <c r="AN310" s="278"/>
      <c r="AO310" s="278"/>
      <c r="AP310" s="278"/>
      <c r="AQ310" s="278"/>
      <c r="AR310" s="278"/>
      <c r="AS310" s="278"/>
      <c r="AT310" s="278"/>
      <c r="AU310" s="278"/>
      <c r="AV310" s="278"/>
      <c r="AW310" s="278"/>
      <c r="AX310" s="278"/>
    </row>
    <row r="311" spans="1:50">
      <c r="A311" s="1021"/>
      <c r="B311" s="1021"/>
      <c r="C311" s="1021"/>
      <c r="D311" s="1021"/>
      <c r="E311" s="1021"/>
      <c r="F311" s="1021"/>
      <c r="G311" s="1021"/>
      <c r="H311" s="1022"/>
      <c r="I311" s="1040"/>
      <c r="J311" s="1031"/>
      <c r="K311" s="1031"/>
      <c r="L311" s="1041"/>
      <c r="M311" s="1019"/>
      <c r="N311" s="962"/>
      <c r="Y311" s="953"/>
      <c r="Z311" s="1030"/>
      <c r="AB311" s="953"/>
      <c r="AC311" s="1030"/>
      <c r="AE311" s="808"/>
      <c r="AK311" s="278"/>
      <c r="AL311" s="278"/>
      <c r="AM311" s="278"/>
      <c r="AN311" s="278"/>
      <c r="AO311" s="278"/>
      <c r="AP311" s="278"/>
      <c r="AQ311" s="278"/>
      <c r="AR311" s="278"/>
      <c r="AS311" s="278"/>
      <c r="AT311" s="278"/>
      <c r="AU311" s="278"/>
      <c r="AV311" s="278"/>
      <c r="AW311" s="278"/>
      <c r="AX311" s="278"/>
    </row>
    <row r="312" spans="1:50">
      <c r="A312" s="1021"/>
      <c r="B312" s="1021"/>
      <c r="C312" s="1021"/>
      <c r="D312" s="1021"/>
      <c r="E312" s="1021"/>
      <c r="F312" s="1021"/>
      <c r="G312" s="1021"/>
      <c r="H312" s="1022"/>
      <c r="I312" s="1040"/>
      <c r="J312" s="1031"/>
      <c r="K312" s="1031"/>
      <c r="L312" s="1041"/>
      <c r="M312" s="1019"/>
      <c r="N312" s="962"/>
      <c r="Y312" s="953"/>
      <c r="Z312" s="1030"/>
      <c r="AB312" s="953"/>
      <c r="AC312" s="1030"/>
      <c r="AE312" s="808"/>
      <c r="AK312" s="278"/>
      <c r="AL312" s="278"/>
      <c r="AM312" s="278"/>
      <c r="AN312" s="278"/>
      <c r="AO312" s="278"/>
      <c r="AP312" s="278"/>
      <c r="AQ312" s="278"/>
      <c r="AR312" s="278"/>
      <c r="AS312" s="278"/>
      <c r="AT312" s="278"/>
      <c r="AU312" s="278"/>
      <c r="AV312" s="278"/>
      <c r="AW312" s="278"/>
      <c r="AX312" s="278"/>
    </row>
    <row r="313" spans="1:50">
      <c r="A313" s="1042"/>
      <c r="B313" s="1042"/>
      <c r="C313" s="1042"/>
      <c r="D313" s="1042"/>
      <c r="E313" s="1042"/>
      <c r="F313" s="1042"/>
      <c r="G313" s="1042"/>
      <c r="H313" s="1015"/>
      <c r="I313" s="1016"/>
      <c r="J313" s="1017"/>
      <c r="K313" s="1017"/>
      <c r="L313" s="1018"/>
      <c r="M313" s="1019"/>
      <c r="N313" s="962"/>
      <c r="Y313" s="953"/>
      <c r="Z313" s="1030"/>
      <c r="AB313" s="953"/>
      <c r="AC313" s="1030"/>
      <c r="AE313" s="808"/>
      <c r="AK313" s="278"/>
      <c r="AL313" s="278"/>
      <c r="AM313" s="278"/>
      <c r="AN313" s="278"/>
      <c r="AO313" s="278"/>
      <c r="AP313" s="278"/>
      <c r="AQ313" s="278"/>
      <c r="AR313" s="278"/>
      <c r="AS313" s="278"/>
      <c r="AT313" s="278"/>
      <c r="AU313" s="278"/>
      <c r="AV313" s="278"/>
      <c r="AW313" s="278"/>
      <c r="AX313" s="278"/>
    </row>
    <row r="314" spans="1:50">
      <c r="A314" s="1043"/>
      <c r="B314" s="1043"/>
      <c r="C314" s="1043"/>
      <c r="D314" s="1043"/>
      <c r="E314" s="1043"/>
      <c r="F314" s="1043"/>
      <c r="G314" s="1043"/>
      <c r="H314" s="1044"/>
      <c r="I314" s="1040"/>
      <c r="J314" s="1043"/>
      <c r="K314" s="1043"/>
      <c r="L314" s="1041"/>
      <c r="M314" s="1019"/>
      <c r="N314" s="962"/>
      <c r="Y314" s="953"/>
      <c r="Z314" s="1030"/>
      <c r="AB314" s="953"/>
      <c r="AC314" s="1030"/>
      <c r="AE314" s="808"/>
      <c r="AK314" s="278"/>
      <c r="AL314" s="278"/>
      <c r="AM314" s="278"/>
      <c r="AN314" s="278"/>
      <c r="AO314" s="278"/>
      <c r="AP314" s="278"/>
      <c r="AQ314" s="278"/>
      <c r="AR314" s="278"/>
      <c r="AS314" s="278"/>
      <c r="AT314" s="278"/>
      <c r="AU314" s="278"/>
      <c r="AV314" s="278"/>
      <c r="AW314" s="278"/>
      <c r="AX314" s="278"/>
    </row>
    <row r="315" spans="1:50">
      <c r="A315" s="1043"/>
      <c r="B315" s="1043"/>
      <c r="C315" s="1043"/>
      <c r="D315" s="1043"/>
      <c r="E315" s="1043"/>
      <c r="F315" s="1043"/>
      <c r="G315" s="1043"/>
      <c r="H315" s="1044"/>
      <c r="I315" s="1040"/>
      <c r="J315" s="1043"/>
      <c r="K315" s="1043"/>
      <c r="L315" s="1041"/>
      <c r="M315" s="1019"/>
      <c r="N315" s="962"/>
      <c r="Y315" s="953"/>
      <c r="Z315" s="1030"/>
      <c r="AB315" s="953"/>
      <c r="AC315" s="1030"/>
      <c r="AE315" s="808"/>
      <c r="AK315" s="278"/>
      <c r="AL315" s="278"/>
      <c r="AM315" s="278"/>
      <c r="AN315" s="278"/>
      <c r="AO315" s="278"/>
      <c r="AP315" s="278"/>
      <c r="AQ315" s="278"/>
      <c r="AR315" s="278"/>
      <c r="AS315" s="278"/>
      <c r="AT315" s="278"/>
      <c r="AU315" s="278"/>
      <c r="AV315" s="278"/>
      <c r="AW315" s="278"/>
      <c r="AX315" s="278"/>
    </row>
    <row r="316" spans="1:50">
      <c r="A316" s="1043"/>
      <c r="B316" s="1043"/>
      <c r="C316" s="1043"/>
      <c r="D316" s="1043"/>
      <c r="E316" s="1043"/>
      <c r="F316" s="1043"/>
      <c r="G316" s="1043"/>
      <c r="H316" s="1044"/>
      <c r="I316" s="1040"/>
      <c r="J316" s="1043"/>
      <c r="K316" s="1043"/>
      <c r="L316" s="1041"/>
      <c r="M316" s="1019"/>
      <c r="N316" s="962"/>
      <c r="Y316" s="953"/>
      <c r="Z316" s="1030"/>
      <c r="AB316" s="953"/>
      <c r="AC316" s="1030"/>
      <c r="AE316" s="808"/>
      <c r="AK316" s="278"/>
      <c r="AL316" s="278"/>
      <c r="AM316" s="278"/>
      <c r="AN316" s="278"/>
      <c r="AO316" s="278"/>
      <c r="AP316" s="278"/>
      <c r="AQ316" s="278"/>
      <c r="AR316" s="278"/>
      <c r="AS316" s="278"/>
      <c r="AT316" s="278"/>
      <c r="AU316" s="278"/>
      <c r="AV316" s="278"/>
      <c r="AW316" s="278"/>
      <c r="AX316" s="278"/>
    </row>
    <row r="317" spans="1:50">
      <c r="A317" s="1043"/>
      <c r="B317" s="1043"/>
      <c r="C317" s="1043"/>
      <c r="D317" s="1043"/>
      <c r="E317" s="1043"/>
      <c r="F317" s="1043"/>
      <c r="G317" s="1043"/>
      <c r="H317" s="1044"/>
      <c r="I317" s="1040"/>
      <c r="J317" s="1043"/>
      <c r="K317" s="1043"/>
      <c r="L317" s="1041"/>
      <c r="M317" s="1019"/>
      <c r="N317" s="962"/>
      <c r="Y317" s="953"/>
      <c r="Z317" s="1030"/>
      <c r="AB317" s="953"/>
      <c r="AC317" s="1030"/>
      <c r="AE317" s="808"/>
      <c r="AK317" s="278"/>
      <c r="AL317" s="278"/>
      <c r="AM317" s="278"/>
      <c r="AN317" s="278"/>
      <c r="AO317" s="278"/>
      <c r="AP317" s="278"/>
      <c r="AQ317" s="278"/>
      <c r="AR317" s="278"/>
      <c r="AS317" s="278"/>
      <c r="AT317" s="278"/>
      <c r="AU317" s="278"/>
      <c r="AV317" s="278"/>
      <c r="AW317" s="278"/>
      <c r="AX317" s="278"/>
    </row>
    <row r="318" spans="1:50">
      <c r="A318" s="1043"/>
      <c r="B318" s="1043"/>
      <c r="C318" s="1043"/>
      <c r="D318" s="1043"/>
      <c r="E318" s="1043"/>
      <c r="F318" s="1043"/>
      <c r="G318" s="1043"/>
      <c r="H318" s="1044"/>
      <c r="I318" s="1040"/>
      <c r="J318" s="1043"/>
      <c r="K318" s="1043"/>
      <c r="L318" s="1041"/>
      <c r="M318" s="1019"/>
      <c r="N318" s="962"/>
      <c r="Y318" s="953"/>
      <c r="Z318" s="1030"/>
      <c r="AB318" s="953"/>
      <c r="AC318" s="1030"/>
      <c r="AE318" s="808"/>
      <c r="AK318" s="278"/>
      <c r="AL318" s="278"/>
      <c r="AM318" s="278"/>
      <c r="AN318" s="278"/>
      <c r="AO318" s="278"/>
      <c r="AP318" s="278"/>
      <c r="AQ318" s="278"/>
      <c r="AR318" s="278"/>
      <c r="AS318" s="278"/>
      <c r="AT318" s="278"/>
      <c r="AU318" s="278"/>
      <c r="AV318" s="278"/>
      <c r="AW318" s="278"/>
      <c r="AX318" s="278"/>
    </row>
    <row r="319" spans="1:50">
      <c r="A319" s="1031"/>
      <c r="B319" s="1031"/>
      <c r="C319" s="1031"/>
      <c r="D319" s="1031"/>
      <c r="E319" s="1031"/>
      <c r="F319" s="1031"/>
      <c r="G319" s="1031"/>
      <c r="H319" s="1022"/>
      <c r="I319" s="1225"/>
      <c r="J319" s="1225"/>
      <c r="K319" s="1225"/>
      <c r="L319" s="1041"/>
      <c r="M319" s="1019"/>
      <c r="N319" s="962"/>
      <c r="Y319" s="962"/>
      <c r="Z319" s="1030"/>
      <c r="AB319" s="962"/>
      <c r="AC319" s="1030"/>
      <c r="AE319" s="808"/>
      <c r="AK319" s="278"/>
      <c r="AL319" s="278"/>
      <c r="AM319" s="278"/>
      <c r="AN319" s="278"/>
      <c r="AO319" s="278"/>
      <c r="AP319" s="278"/>
      <c r="AQ319" s="278"/>
      <c r="AR319" s="278"/>
      <c r="AS319" s="278"/>
      <c r="AT319" s="278"/>
      <c r="AU319" s="278"/>
      <c r="AV319" s="278"/>
      <c r="AW319" s="278"/>
      <c r="AX319" s="278"/>
    </row>
    <row r="320" spans="1:50">
      <c r="A320" s="1043"/>
      <c r="B320" s="1043"/>
      <c r="C320" s="1043"/>
      <c r="D320" s="1043"/>
      <c r="E320" s="1043"/>
      <c r="F320" s="1043"/>
      <c r="G320" s="1043"/>
      <c r="H320" s="1044"/>
      <c r="I320" s="1221"/>
      <c r="J320" s="1221"/>
      <c r="K320" s="1221"/>
      <c r="L320" s="1041"/>
      <c r="M320" s="1019"/>
      <c r="N320" s="962"/>
      <c r="Y320" s="962"/>
      <c r="Z320" s="1030"/>
      <c r="AB320" s="962"/>
      <c r="AC320" s="1030"/>
      <c r="AK320" s="278"/>
      <c r="AL320" s="278"/>
      <c r="AM320" s="278"/>
      <c r="AN320" s="278"/>
      <c r="AO320" s="278"/>
      <c r="AP320" s="278"/>
      <c r="AQ320" s="278"/>
      <c r="AR320" s="278"/>
      <c r="AS320" s="278"/>
      <c r="AT320" s="278"/>
      <c r="AU320" s="278"/>
      <c r="AV320" s="278"/>
      <c r="AW320" s="278"/>
      <c r="AX320" s="278"/>
    </row>
    <row r="321" spans="1:50">
      <c r="A321" s="1043"/>
      <c r="B321" s="1043"/>
      <c r="C321" s="1043"/>
      <c r="D321" s="1043"/>
      <c r="E321" s="1043"/>
      <c r="F321" s="1043"/>
      <c r="G321" s="1043"/>
      <c r="H321" s="1044"/>
      <c r="I321" s="1223"/>
      <c r="J321" s="1223"/>
      <c r="K321" s="1223"/>
      <c r="L321" s="1041"/>
      <c r="M321" s="1019"/>
      <c r="N321" s="962"/>
      <c r="Y321" s="962"/>
      <c r="Z321" s="1030"/>
      <c r="AB321" s="962"/>
      <c r="AC321" s="1030"/>
      <c r="AE321" s="992"/>
      <c r="AK321" s="278"/>
      <c r="AL321" s="278"/>
      <c r="AM321" s="278"/>
      <c r="AN321" s="278"/>
      <c r="AO321" s="278"/>
      <c r="AP321" s="278"/>
      <c r="AQ321" s="278"/>
      <c r="AR321" s="278"/>
      <c r="AS321" s="278"/>
      <c r="AT321" s="278"/>
      <c r="AU321" s="278"/>
      <c r="AV321" s="278"/>
      <c r="AW321" s="278"/>
      <c r="AX321" s="278"/>
    </row>
    <row r="322" spans="1:50">
      <c r="A322" s="393"/>
      <c r="B322" s="393"/>
      <c r="C322" s="393"/>
      <c r="D322" s="393"/>
      <c r="E322" s="393"/>
      <c r="F322" s="393"/>
      <c r="G322" s="393"/>
      <c r="H322" s="996"/>
      <c r="I322" s="395"/>
      <c r="J322" s="393"/>
      <c r="K322" s="393"/>
      <c r="L322" s="395"/>
      <c r="M322" s="393"/>
      <c r="N322" s="962"/>
      <c r="AK322" s="278"/>
      <c r="AL322" s="278"/>
      <c r="AM322" s="278"/>
      <c r="AN322" s="278"/>
      <c r="AO322" s="278"/>
      <c r="AP322" s="278"/>
      <c r="AQ322" s="278"/>
      <c r="AR322" s="278"/>
      <c r="AS322" s="278"/>
      <c r="AT322" s="278"/>
      <c r="AU322" s="278"/>
      <c r="AV322" s="278"/>
      <c r="AW322" s="278"/>
      <c r="AX322" s="278"/>
    </row>
    <row r="323" spans="1:50">
      <c r="A323" s="393"/>
      <c r="B323" s="393"/>
      <c r="C323" s="393"/>
      <c r="D323" s="393"/>
      <c r="E323" s="393"/>
      <c r="F323" s="393"/>
      <c r="G323" s="393"/>
      <c r="H323" s="996"/>
      <c r="I323" s="395"/>
      <c r="J323" s="393"/>
      <c r="K323" s="393"/>
      <c r="L323" s="395"/>
      <c r="M323" s="393"/>
      <c r="N323" s="962"/>
      <c r="AK323" s="278"/>
      <c r="AL323" s="278"/>
      <c r="AM323" s="278"/>
      <c r="AN323" s="278"/>
      <c r="AO323" s="278"/>
      <c r="AP323" s="278"/>
      <c r="AQ323" s="278"/>
      <c r="AR323" s="278"/>
      <c r="AS323" s="278"/>
      <c r="AT323" s="278"/>
      <c r="AU323" s="278"/>
      <c r="AV323" s="278"/>
      <c r="AW323" s="278"/>
      <c r="AX323" s="278"/>
    </row>
    <row r="324" spans="1:50">
      <c r="A324" s="393"/>
      <c r="B324" s="393"/>
      <c r="C324" s="393"/>
      <c r="D324" s="393"/>
      <c r="E324" s="393"/>
      <c r="F324" s="393"/>
      <c r="G324" s="393"/>
      <c r="H324" s="996"/>
      <c r="I324" s="395"/>
      <c r="J324" s="393"/>
      <c r="K324" s="393"/>
      <c r="L324" s="395"/>
      <c r="M324" s="393"/>
      <c r="N324" s="962"/>
      <c r="AK324" s="278"/>
      <c r="AL324" s="278"/>
      <c r="AM324" s="278"/>
      <c r="AN324" s="278"/>
      <c r="AO324" s="278"/>
      <c r="AP324" s="278"/>
      <c r="AQ324" s="278"/>
      <c r="AR324" s="278"/>
      <c r="AS324" s="278"/>
      <c r="AT324" s="278"/>
      <c r="AU324" s="278"/>
      <c r="AV324" s="278"/>
      <c r="AW324" s="278"/>
      <c r="AX324" s="278"/>
    </row>
    <row r="325" spans="1:50">
      <c r="A325" s="393"/>
      <c r="B325" s="393"/>
      <c r="C325" s="393"/>
      <c r="D325" s="393"/>
      <c r="E325" s="393"/>
      <c r="F325" s="393"/>
      <c r="G325" s="393"/>
      <c r="H325" s="996"/>
      <c r="I325" s="395"/>
      <c r="J325" s="393"/>
      <c r="K325" s="393"/>
      <c r="L325" s="395"/>
      <c r="M325" s="393"/>
      <c r="N325" s="962"/>
      <c r="AK325" s="278"/>
      <c r="AL325" s="278"/>
      <c r="AM325" s="278"/>
      <c r="AN325" s="278"/>
      <c r="AO325" s="278"/>
      <c r="AP325" s="278"/>
      <c r="AQ325" s="278"/>
      <c r="AR325" s="278"/>
      <c r="AS325" s="278"/>
      <c r="AT325" s="278"/>
      <c r="AU325" s="278"/>
      <c r="AV325" s="278"/>
      <c r="AW325" s="278"/>
      <c r="AX325" s="278"/>
    </row>
    <row r="326" spans="1:50">
      <c r="A326" s="393"/>
      <c r="B326" s="393"/>
      <c r="C326" s="393"/>
      <c r="D326" s="393"/>
      <c r="E326" s="393"/>
      <c r="F326" s="393"/>
      <c r="G326" s="393"/>
      <c r="H326" s="996"/>
      <c r="I326" s="395"/>
      <c r="J326" s="393"/>
      <c r="K326" s="393"/>
      <c r="L326" s="395"/>
      <c r="M326" s="393"/>
      <c r="N326" s="962"/>
      <c r="AK326" s="278"/>
      <c r="AL326" s="278"/>
      <c r="AM326" s="278"/>
      <c r="AN326" s="278"/>
      <c r="AO326" s="278"/>
      <c r="AP326" s="278"/>
      <c r="AQ326" s="278"/>
      <c r="AR326" s="278"/>
      <c r="AS326" s="278"/>
      <c r="AT326" s="278"/>
      <c r="AU326" s="278"/>
      <c r="AV326" s="278"/>
      <c r="AW326" s="278"/>
      <c r="AX326" s="278"/>
    </row>
    <row r="327" spans="1:50">
      <c r="A327" s="393"/>
      <c r="B327" s="393"/>
      <c r="C327" s="393"/>
      <c r="D327" s="393"/>
      <c r="E327" s="393"/>
      <c r="F327" s="393"/>
      <c r="G327" s="393"/>
      <c r="H327" s="996"/>
      <c r="I327" s="395"/>
      <c r="J327" s="393"/>
      <c r="K327" s="393"/>
      <c r="L327" s="395"/>
      <c r="M327" s="393"/>
      <c r="N327" s="962"/>
      <c r="AK327" s="278"/>
      <c r="AL327" s="278"/>
      <c r="AM327" s="278"/>
      <c r="AN327" s="278"/>
      <c r="AO327" s="278"/>
      <c r="AP327" s="278"/>
      <c r="AQ327" s="278"/>
      <c r="AR327" s="278"/>
      <c r="AS327" s="278"/>
      <c r="AT327" s="278"/>
      <c r="AU327" s="278"/>
      <c r="AV327" s="278"/>
      <c r="AW327" s="278"/>
      <c r="AX327" s="278"/>
    </row>
    <row r="328" spans="1:50">
      <c r="A328" s="393"/>
      <c r="B328" s="393"/>
      <c r="C328" s="393"/>
      <c r="D328" s="393"/>
      <c r="E328" s="393"/>
      <c r="F328" s="393"/>
      <c r="G328" s="393"/>
      <c r="H328" s="996"/>
      <c r="I328" s="395"/>
      <c r="J328" s="393"/>
      <c r="K328" s="393"/>
      <c r="L328" s="395"/>
      <c r="M328" s="393"/>
      <c r="N328" s="962"/>
      <c r="AK328" s="278"/>
      <c r="AL328" s="278"/>
      <c r="AM328" s="278"/>
      <c r="AN328" s="278"/>
      <c r="AO328" s="278"/>
      <c r="AP328" s="278"/>
      <c r="AQ328" s="278"/>
      <c r="AR328" s="278"/>
      <c r="AS328" s="278"/>
      <c r="AT328" s="278"/>
      <c r="AU328" s="278"/>
      <c r="AV328" s="278"/>
      <c r="AW328" s="278"/>
      <c r="AX328" s="278"/>
    </row>
    <row r="329" spans="1:50">
      <c r="A329" s="393"/>
      <c r="B329" s="393"/>
      <c r="C329" s="393"/>
      <c r="D329" s="393"/>
      <c r="E329" s="393"/>
      <c r="F329" s="393"/>
      <c r="G329" s="393"/>
      <c r="H329" s="996"/>
      <c r="I329" s="395"/>
      <c r="J329" s="393"/>
      <c r="K329" s="393"/>
      <c r="L329" s="395"/>
      <c r="M329" s="393"/>
      <c r="N329" s="962"/>
      <c r="AK329" s="278"/>
      <c r="AL329" s="278"/>
      <c r="AM329" s="278"/>
      <c r="AN329" s="278"/>
      <c r="AO329" s="278"/>
      <c r="AP329" s="278"/>
      <c r="AQ329" s="278"/>
      <c r="AR329" s="278"/>
      <c r="AS329" s="278"/>
      <c r="AT329" s="278"/>
      <c r="AU329" s="278"/>
      <c r="AV329" s="278"/>
      <c r="AW329" s="278"/>
      <c r="AX329" s="278"/>
    </row>
  </sheetData>
  <sheetProtection algorithmName="SHA-512" hashValue="JdUvdSxXeKyNxpgpR5VhW30WVTf7x3gSybDEl8qIM64GPQTj0j4ecnvMcjKXmEdbHVV8P+BkpAt1xY014dGrOw==" saltValue="7+wK8yEWy7rxcTI+4YdKcg==" spinCount="100000" sheet="1" formatColumns="0" formatRows="0" selectLockedCells="1"/>
  <customSheetViews>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4">
    <mergeCell ref="A4:N4"/>
    <mergeCell ref="A7:K7"/>
    <mergeCell ref="AF3:AG3"/>
    <mergeCell ref="AF7:AG7"/>
    <mergeCell ref="A3:M3"/>
    <mergeCell ref="AF11:AG11"/>
    <mergeCell ref="AF15:AG15"/>
    <mergeCell ref="Y15:Z15"/>
    <mergeCell ref="AB15:AC15"/>
    <mergeCell ref="A13:N13"/>
    <mergeCell ref="J15:M15"/>
    <mergeCell ref="I320:K320"/>
    <mergeCell ref="C224:N224"/>
    <mergeCell ref="C225:N225"/>
    <mergeCell ref="A258:N258"/>
    <mergeCell ref="I321:K321"/>
    <mergeCell ref="I262:K262"/>
    <mergeCell ref="I263:K263"/>
    <mergeCell ref="I264:K264"/>
    <mergeCell ref="I265:K265"/>
    <mergeCell ref="I319:K319"/>
    <mergeCell ref="A267:N267"/>
    <mergeCell ref="I228:K228"/>
    <mergeCell ref="I229:K229"/>
    <mergeCell ref="L228:M228"/>
    <mergeCell ref="L229:M229"/>
    <mergeCell ref="I227:K227"/>
    <mergeCell ref="G219:L219"/>
    <mergeCell ref="A223:N223"/>
    <mergeCell ref="G222:L222"/>
    <mergeCell ref="E226:N226"/>
    <mergeCell ref="L227:M227"/>
    <mergeCell ref="AF257:AG257"/>
    <mergeCell ref="AF261:AG261"/>
    <mergeCell ref="AF265:AG265"/>
    <mergeCell ref="G220:L220"/>
    <mergeCell ref="G221:L221"/>
    <mergeCell ref="A261:K261"/>
    <mergeCell ref="A257:N257"/>
    <mergeCell ref="Y268:Z268"/>
    <mergeCell ref="AB268:AC268"/>
    <mergeCell ref="AF268:AG268"/>
    <mergeCell ref="AF272:AG272"/>
    <mergeCell ref="AF276:AG276"/>
  </mergeCells>
  <phoneticPr fontId="2" type="noConversion"/>
  <conditionalFormatting sqref="H21:H127">
    <cfRule type="cellIs" dxfId="65" priority="1222" stopIfTrue="1" operator="equal">
      <formula>"a"</formula>
    </cfRule>
  </conditionalFormatting>
  <conditionalFormatting sqref="H21:H218">
    <cfRule type="expression" dxfId="64" priority="1220" stopIfTrue="1">
      <formula>E21&gt;0</formula>
    </cfRule>
    <cfRule type="expression" dxfId="63" priority="1221" stopIfTrue="1">
      <formula>G21&gt;0</formula>
    </cfRule>
  </conditionalFormatting>
  <conditionalFormatting sqref="H128:H218">
    <cfRule type="cellIs" dxfId="62" priority="1105" stopIfTrue="1" operator="equal">
      <formula>"a"</formula>
    </cfRule>
  </conditionalFormatting>
  <conditionalFormatting sqref="L18:L19">
    <cfRule type="cellIs" dxfId="61" priority="7124" stopIfTrue="1" operator="equal">
      <formula>"a"</formula>
    </cfRule>
  </conditionalFormatting>
  <conditionalFormatting sqref="L21:L218 L18:L19 F21:F218">
    <cfRule type="expression" dxfId="60" priority="7123" stopIfTrue="1">
      <formula>E18&gt;0</formula>
    </cfRule>
  </conditionalFormatting>
  <conditionalFormatting sqref="L21:L218">
    <cfRule type="cellIs" dxfId="59" priority="22" stopIfTrue="1" operator="equal">
      <formula>"a"</formula>
    </cfRule>
  </conditionalFormatting>
  <conditionalFormatting sqref="L281 N281 L288 Z289:Z290 AC289:AC290 N290 L290:L297 Z298:Z299 AC298:AC299 N299 L299:L300">
    <cfRule type="cellIs" dxfId="58" priority="7126" stopIfTrue="1" operator="equal">
      <formula>"a"</formula>
    </cfRule>
  </conditionalFormatting>
  <conditionalFormatting sqref="N18:N19 N274:N275 N278:N279 N282:N284 N287:N288 N291:N297 N300 N302:N307 N309:N312 N314:N318">
    <cfRule type="expression" dxfId="57" priority="7125" stopIfTrue="1">
      <formula>L18=""</formula>
    </cfRule>
  </conditionalFormatting>
  <conditionalFormatting sqref="Z18:Z20 AC18:AC20 Z219 AC219 Z273:Z284 AC273:AC284 Z287:Z288 AC287:AC288 Z291:Z297 AC291:AC297 Z300 AC300 Z302:Z312 AC302:AC312 Z314:Z318 AC314:AC318 Z22:Z58 AC22:AC58">
    <cfRule type="cellIs" dxfId="56" priority="7127" stopIfTrue="1" operator="equal">
      <formula>#REF!</formula>
    </cfRule>
  </conditionalFormatting>
  <conditionalFormatting sqref="Z21 AC21">
    <cfRule type="cellIs" dxfId="55" priority="5520" stopIfTrue="1" operator="equal">
      <formula>#REF!</formula>
    </cfRule>
  </conditionalFormatting>
  <conditionalFormatting sqref="Z59:Z218 AC59:AC218">
    <cfRule type="cellIs" dxfId="54" priority="1" stopIfTrue="1" operator="equal">
      <formula>#REF!</formula>
    </cfRule>
  </conditionalFormatting>
  <dataValidations xWindow="884" yWindow="499" count="4">
    <dataValidation allowBlank="1" showInputMessage="1" showErrorMessage="1" error="Enter Direct or Bought-out only" sqref="N226:N65567 J15 N1:N14 N223 N16:N218" xr:uid="{00000000-0002-0000-0400-000000000000}"/>
    <dataValidation type="whole" operator="greaterThan" allowBlank="1" showInputMessage="1" showErrorMessage="1" sqref="L21 L22 L23:L218" xr:uid="{00000000-0002-0000-0400-000001000000}">
      <formula1>0</formula1>
    </dataValidation>
    <dataValidation type="whole" operator="greaterThan" allowBlank="1" showInputMessage="1" showErrorMessage="1" sqref="F21:F218" xr:uid="{00000000-0002-0000-0400-000002000000}">
      <formula1>1</formula1>
    </dataValidation>
    <dataValidation type="list" operator="greaterThan" allowBlank="1" showInputMessage="1" showErrorMessage="1" sqref="H21:H218"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2" customWidth="1"/>
    <col min="2" max="2" width="32.75" style="322" customWidth="1"/>
    <col min="3" max="3" width="7.625" style="322" customWidth="1"/>
    <col min="4" max="4" width="9.625" style="322" customWidth="1"/>
    <col min="5" max="5" width="11.625" style="321" customWidth="1"/>
    <col min="6" max="6" width="20" style="321" customWidth="1"/>
    <col min="7" max="7" width="11.625" style="321" customWidth="1"/>
    <col min="8" max="8" width="19.75" style="353" customWidth="1"/>
    <col min="9" max="9" width="9" style="248"/>
    <col min="10" max="13" width="9" style="79"/>
    <col min="14" max="14" width="14.25" style="37" customWidth="1"/>
    <col min="15" max="15" width="24.125" style="37" customWidth="1"/>
    <col min="16" max="16" width="11.125" style="1" customWidth="1"/>
    <col min="17" max="17" width="12.75" style="1" customWidth="1"/>
    <col min="18" max="18" width="11.375" style="336"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9"/>
    <col min="42" max="16384" width="9" style="320"/>
  </cols>
  <sheetData>
    <row r="1" spans="1:27" ht="18" customHeight="1">
      <c r="A1" s="58" t="str">
        <f>Cover!B3</f>
        <v xml:space="preserve">CC/NT/W-SOLAR/DOM/T00/25/02256 </v>
      </c>
      <c r="B1" s="65"/>
      <c r="C1" s="58"/>
      <c r="D1" s="58"/>
      <c r="E1" s="7"/>
      <c r="F1" s="7"/>
      <c r="G1" s="8" t="s">
        <v>79</v>
      </c>
      <c r="T1" s="367" t="s">
        <v>80</v>
      </c>
      <c r="U1" s="356">
        <f>SUMIF(G17:G70, "Direct",F17:F70)</f>
        <v>0</v>
      </c>
      <c r="Z1" s="356" t="str">
        <f>'Names of Bidder'!D6</f>
        <v>Sole Bidder</v>
      </c>
      <c r="AA1" s="37" t="s">
        <v>81</v>
      </c>
    </row>
    <row r="2" spans="1:27" ht="14.1" customHeight="1">
      <c r="A2" s="4"/>
      <c r="B2" s="4"/>
      <c r="C2" s="4"/>
      <c r="D2" s="4"/>
      <c r="E2" s="1"/>
      <c r="F2" s="1"/>
      <c r="G2" s="1"/>
      <c r="Q2" s="6"/>
      <c r="T2" s="367" t="s">
        <v>82</v>
      </c>
      <c r="U2" s="368" t="e">
        <f>#REF!-U1</f>
        <v>#REF!</v>
      </c>
      <c r="V2" s="338"/>
      <c r="Z2" s="356">
        <f>'Names of Bidder'!L6</f>
        <v>0</v>
      </c>
    </row>
    <row r="3" spans="1:27" ht="49.5" customHeight="1">
      <c r="A3" s="1249" t="str">
        <f>Cover!$B$2</f>
        <v>Bulk Contract for Supply &amp; Installation of Rooftop Solar projects on POWERGRID Buildings in Western Region (WR) under PM Surya Ghar (PMSGY) Scheme</v>
      </c>
      <c r="B3" s="1249"/>
      <c r="C3" s="1249"/>
      <c r="D3" s="1249"/>
      <c r="E3" s="1249"/>
      <c r="F3" s="1249"/>
      <c r="G3" s="1249"/>
      <c r="O3" s="4"/>
      <c r="P3" s="303"/>
      <c r="Q3" s="303"/>
      <c r="R3" s="303"/>
      <c r="T3" s="4"/>
      <c r="U3" s="1"/>
      <c r="W3" s="1235"/>
      <c r="X3" s="1235"/>
    </row>
    <row r="4" spans="1:27" ht="22.15" customHeight="1">
      <c r="A4" s="1250" t="s">
        <v>338</v>
      </c>
      <c r="B4" s="1250"/>
      <c r="C4" s="1250"/>
      <c r="D4" s="1250"/>
      <c r="E4" s="1250"/>
      <c r="F4" s="1250"/>
      <c r="G4" s="1250"/>
      <c r="O4" s="4"/>
      <c r="P4" s="303"/>
      <c r="Q4" s="303"/>
      <c r="R4" s="303"/>
      <c r="T4" s="4"/>
      <c r="U4" s="339"/>
      <c r="V4" s="338"/>
    </row>
    <row r="5" spans="1:27" ht="14.1" customHeight="1">
      <c r="A5" s="6"/>
      <c r="B5" s="6"/>
      <c r="C5" s="6"/>
      <c r="D5" s="6"/>
      <c r="E5" s="1"/>
      <c r="F5" s="1"/>
      <c r="G5" s="1"/>
      <c r="O5" s="4"/>
      <c r="P5" s="303"/>
      <c r="Q5" s="303"/>
      <c r="R5" s="303"/>
      <c r="T5" s="4"/>
    </row>
    <row r="6" spans="1:27" ht="18" customHeight="1">
      <c r="A6" s="31" t="str">
        <f>"Bidder’s Name and Address (" &amp; MID('Names of Bidder'!B9,9, 20) &amp; ") :"</f>
        <v>Bidder’s Name and Address (Sole Bidder) :</v>
      </c>
      <c r="B6" s="32"/>
      <c r="C6" s="31"/>
      <c r="D6" s="31"/>
      <c r="E6" s="62" t="s">
        <v>84</v>
      </c>
      <c r="F6" s="1"/>
      <c r="G6" s="32"/>
      <c r="O6" s="4"/>
      <c r="P6" s="303"/>
      <c r="Q6" s="303"/>
      <c r="R6" s="303"/>
      <c r="T6" s="4"/>
      <c r="U6" s="337"/>
    </row>
    <row r="7" spans="1:27" ht="35.25" customHeight="1">
      <c r="A7" s="1251" t="str">
        <f>IF('Names of Bidder'!D9="", "", IF('Names of Bidder'!D6= "JV (Joint Venture)", "JV of " &amp; Z8, ""))</f>
        <v/>
      </c>
      <c r="B7" s="1251"/>
      <c r="C7" s="1251"/>
      <c r="D7" s="1251"/>
      <c r="E7" s="61" t="s">
        <v>339</v>
      </c>
      <c r="F7" s="1"/>
      <c r="G7" s="32"/>
      <c r="O7" s="353"/>
      <c r="P7" s="340"/>
      <c r="Q7" s="340"/>
      <c r="R7" s="340"/>
      <c r="W7" s="1235"/>
      <c r="X7" s="1235"/>
    </row>
    <row r="8" spans="1:27" ht="18" customHeight="1">
      <c r="A8" s="31" t="s">
        <v>86</v>
      </c>
      <c r="B8" s="1252" t="str">
        <f>IF('Names of Bidder'!D9=0, "", 'Names of Bidder'!D9)</f>
        <v/>
      </c>
      <c r="C8" s="1252"/>
      <c r="D8" s="1252"/>
      <c r="E8" s="61" t="s">
        <v>340</v>
      </c>
      <c r="F8" s="1"/>
      <c r="G8" s="32"/>
      <c r="O8" s="4"/>
      <c r="P8" s="341"/>
      <c r="Q8" s="341"/>
      <c r="R8" s="341"/>
      <c r="Z8" s="356" t="str">
        <f>IF('Names of Bidder'!D7=1,'Names of Bidder'!D9&amp;" &amp; "&amp;'Names of Bidder'!D14,IF('Names of Bidder'!D7="2 or More",'Names of Bidder'!D9&amp;" , "&amp;'Names of Bidder'!D14&amp;" &amp; "&amp;'Names of Bidder'!D19,""))</f>
        <v xml:space="preserve"> ,  &amp; …….. …….. …….. …….. …….. …….. </v>
      </c>
    </row>
    <row r="9" spans="1:27" ht="18" customHeight="1">
      <c r="A9" s="31" t="s">
        <v>88</v>
      </c>
      <c r="B9" s="1252" t="str">
        <f>IF('Names of Bidder'!D10=0, "", 'Names of Bidder'!D10)</f>
        <v/>
      </c>
      <c r="C9" s="1252"/>
      <c r="D9" s="1252"/>
      <c r="E9" s="61" t="s">
        <v>341</v>
      </c>
      <c r="F9" s="1"/>
      <c r="G9" s="32"/>
      <c r="O9" s="4"/>
      <c r="P9" s="341"/>
      <c r="Q9" s="341"/>
      <c r="R9" s="341"/>
    </row>
    <row r="10" spans="1:27" ht="18" customHeight="1">
      <c r="A10" s="32"/>
      <c r="B10" s="1252" t="str">
        <f>IF('Names of Bidder'!D11=0, "", 'Names of Bidder'!D11)</f>
        <v/>
      </c>
      <c r="C10" s="1252"/>
      <c r="D10" s="1252"/>
      <c r="E10" s="61" t="s">
        <v>342</v>
      </c>
      <c r="F10" s="1"/>
      <c r="G10" s="32"/>
      <c r="O10" s="353"/>
      <c r="P10" s="354"/>
      <c r="Q10" s="303"/>
      <c r="R10" s="342"/>
    </row>
    <row r="11" spans="1:27" ht="18" customHeight="1">
      <c r="A11" s="32"/>
      <c r="B11" s="1252" t="str">
        <f>IF('Names of Bidder'!D12=0, "", 'Names of Bidder'!D12)</f>
        <v/>
      </c>
      <c r="C11" s="1252"/>
      <c r="D11" s="1252"/>
      <c r="E11" s="61" t="s">
        <v>343</v>
      </c>
      <c r="F11" s="1"/>
      <c r="G11" s="32"/>
      <c r="W11" s="1235"/>
      <c r="X11" s="1235"/>
    </row>
    <row r="12" spans="1:27" ht="14.1" customHeight="1">
      <c r="A12" s="32"/>
      <c r="B12" s="32"/>
      <c r="C12" s="32"/>
      <c r="D12" s="32"/>
      <c r="E12" s="31"/>
      <c r="F12" s="34"/>
      <c r="G12" s="34"/>
      <c r="Y12" s="343"/>
    </row>
    <row r="13" spans="1:27" ht="40.5" customHeight="1">
      <c r="A13" s="1253" t="s">
        <v>344</v>
      </c>
      <c r="B13" s="1253"/>
      <c r="C13" s="1253"/>
      <c r="D13" s="1253"/>
      <c r="E13" s="1253"/>
      <c r="F13" s="1253"/>
      <c r="G13" s="1253"/>
      <c r="H13" s="371"/>
      <c r="I13" s="250"/>
      <c r="J13" s="251"/>
      <c r="K13" s="251"/>
      <c r="L13" s="251"/>
      <c r="M13" s="251"/>
      <c r="Q13" s="6"/>
      <c r="U13" t="s">
        <v>92</v>
      </c>
      <c r="Y13" s="343"/>
    </row>
    <row r="14" spans="1:27" ht="14.1" customHeight="1">
      <c r="A14" s="6"/>
      <c r="B14" s="6"/>
      <c r="C14" s="6"/>
      <c r="D14" s="6"/>
      <c r="E14" s="7"/>
      <c r="F14" s="7"/>
      <c r="G14" s="8" t="s">
        <v>93</v>
      </c>
      <c r="P14" s="1237"/>
      <c r="Q14" s="1237"/>
      <c r="S14" s="1240"/>
      <c r="T14" s="1240"/>
      <c r="U14" t="s">
        <v>94</v>
      </c>
      <c r="W14" s="1235"/>
      <c r="X14" s="1235"/>
    </row>
    <row r="15" spans="1:27" ht="66" customHeight="1">
      <c r="A15" s="5" t="s">
        <v>95</v>
      </c>
      <c r="B15" s="5" t="s">
        <v>102</v>
      </c>
      <c r="C15" s="9" t="s">
        <v>103</v>
      </c>
      <c r="D15" s="9" t="s">
        <v>104</v>
      </c>
      <c r="E15" s="5" t="s">
        <v>345</v>
      </c>
      <c r="F15" s="5" t="s">
        <v>346</v>
      </c>
      <c r="G15" s="5" t="s">
        <v>347</v>
      </c>
      <c r="P15" s="304"/>
      <c r="Q15" s="304"/>
      <c r="S15" s="304"/>
      <c r="T15" s="304"/>
    </row>
    <row r="16" spans="1:27" ht="18" customHeight="1">
      <c r="A16" s="9">
        <v>1</v>
      </c>
      <c r="B16" s="9">
        <v>2</v>
      </c>
      <c r="C16" s="9">
        <v>3</v>
      </c>
      <c r="D16" s="9">
        <v>4</v>
      </c>
      <c r="E16" s="9">
        <v>5</v>
      </c>
      <c r="F16" s="9" t="s">
        <v>348</v>
      </c>
      <c r="G16" s="9">
        <v>7</v>
      </c>
      <c r="P16" s="186"/>
      <c r="Q16" s="186"/>
      <c r="S16" s="186"/>
      <c r="T16" s="186"/>
    </row>
    <row r="17" spans="1:10" s="425" customFormat="1" ht="66.75" customHeight="1">
      <c r="A17" s="424">
        <f>'Sch-1'!A18</f>
        <v>0</v>
      </c>
      <c r="B17" s="424">
        <f>'Sch-1'!I18</f>
        <v>0</v>
      </c>
      <c r="C17" s="424"/>
      <c r="D17" s="424"/>
      <c r="E17" s="516"/>
      <c r="F17" s="103"/>
      <c r="G17" s="517"/>
    </row>
    <row r="18" spans="1:10" s="425" customFormat="1" ht="18.75" customHeight="1">
      <c r="A18" s="424" t="e">
        <f>'Sch-1'!#REF!</f>
        <v>#REF!</v>
      </c>
      <c r="B18" s="424" t="e">
        <f>'Sch-1'!#REF!</f>
        <v>#REF!</v>
      </c>
      <c r="C18" s="424"/>
      <c r="D18" s="424"/>
      <c r="E18" s="516"/>
      <c r="F18" s="103"/>
      <c r="G18" s="517"/>
    </row>
    <row r="19" spans="1:10" s="425" customFormat="1" ht="15.75" customHeight="1">
      <c r="A19" s="424">
        <f>'Sch-1'!A18</f>
        <v>0</v>
      </c>
      <c r="B19" s="424">
        <f>'Sch-1'!I18</f>
        <v>0</v>
      </c>
      <c r="C19" s="424"/>
      <c r="D19" s="424"/>
      <c r="E19" s="516"/>
      <c r="F19" s="103"/>
      <c r="G19" s="517"/>
      <c r="J19" s="498"/>
    </row>
    <row r="20" spans="1:10" s="425" customFormat="1" ht="15.75" customHeight="1">
      <c r="A20" s="424" t="e">
        <f>'Sch-1'!#REF!</f>
        <v>#REF!</v>
      </c>
      <c r="B20" s="424" t="e">
        <f>'Sch-1'!#REF!</f>
        <v>#REF!</v>
      </c>
      <c r="C20" s="424" t="e">
        <f>'Sch-1'!#REF!</f>
        <v>#REF!</v>
      </c>
      <c r="D20" s="424" t="e">
        <f>'Sch-1'!#REF!</f>
        <v>#REF!</v>
      </c>
      <c r="E20" s="516" t="e">
        <f>'Sch-1'!#REF!</f>
        <v>#REF!</v>
      </c>
      <c r="F20" s="103" t="e">
        <f>IF(E20=0, "Included",IF(ISERROR(D20*E20), E20, D20*E20))</f>
        <v>#REF!</v>
      </c>
      <c r="G20" s="517" t="e">
        <f>'Sch-1'!#REF!</f>
        <v>#REF!</v>
      </c>
    </row>
    <row r="21" spans="1:10" s="425" customFormat="1" ht="15.75" customHeight="1">
      <c r="A21" s="424" t="e">
        <f>'Sch-1'!#REF!</f>
        <v>#REF!</v>
      </c>
      <c r="B21" s="424" t="e">
        <f>'Sch-1'!#REF!</f>
        <v>#REF!</v>
      </c>
      <c r="C21" s="424" t="e">
        <f>'Sch-1'!#REF!</f>
        <v>#REF!</v>
      </c>
      <c r="D21" s="424" t="e">
        <f>'Sch-1'!#REF!</f>
        <v>#REF!</v>
      </c>
      <c r="E21" s="516" t="e">
        <f>'Sch-1'!#REF!</f>
        <v>#REF!</v>
      </c>
      <c r="F21" s="103" t="e">
        <f>IF(E21=0, "Included",IF(ISERROR(D21*E21), E21, D21*E21))</f>
        <v>#REF!</v>
      </c>
      <c r="G21" s="517" t="e">
        <f>'Sch-1'!#REF!</f>
        <v>#REF!</v>
      </c>
    </row>
    <row r="22" spans="1:10" s="425" customFormat="1" ht="15.75" customHeight="1">
      <c r="A22" s="424"/>
      <c r="B22" s="424"/>
      <c r="C22" s="424"/>
      <c r="D22" s="424"/>
      <c r="E22" s="516"/>
      <c r="F22" s="103"/>
      <c r="G22" s="517"/>
    </row>
    <row r="23" spans="1:10" s="425" customFormat="1" ht="15.75" customHeight="1">
      <c r="A23" s="424" t="e">
        <f>'Sch-1'!#REF!</f>
        <v>#REF!</v>
      </c>
      <c r="B23" s="424" t="e">
        <f>'Sch-1'!#REF!</f>
        <v>#REF!</v>
      </c>
      <c r="C23" s="424"/>
      <c r="D23" s="424"/>
      <c r="E23" s="516"/>
      <c r="F23" s="103"/>
      <c r="G23" s="517"/>
    </row>
    <row r="24" spans="1:10" s="425" customFormat="1" ht="15.75" customHeight="1">
      <c r="A24" s="424" t="e">
        <f>'Sch-1'!#REF!</f>
        <v>#REF!</v>
      </c>
      <c r="B24" s="424" t="e">
        <f>'Sch-1'!#REF!</f>
        <v>#REF!</v>
      </c>
      <c r="C24" s="424" t="e">
        <f>'Sch-1'!#REF!</f>
        <v>#REF!</v>
      </c>
      <c r="D24" s="424" t="e">
        <f>'Sch-1'!#REF!</f>
        <v>#REF!</v>
      </c>
      <c r="E24" s="516" t="e">
        <f>'Sch-1'!#REF!</f>
        <v>#REF!</v>
      </c>
      <c r="F24" s="103" t="e">
        <f>IF(E24=0, "Included",IF(ISERROR(D24*E24), E24, D24*E24))</f>
        <v>#REF!</v>
      </c>
      <c r="G24" s="517" t="e">
        <f>'Sch-1'!#REF!</f>
        <v>#REF!</v>
      </c>
    </row>
    <row r="25" spans="1:10" s="425" customFormat="1" ht="15.75" customHeight="1">
      <c r="A25" s="424" t="e">
        <f>'Sch-1'!#REF!</f>
        <v>#REF!</v>
      </c>
      <c r="B25" s="424" t="e">
        <f>'Sch-1'!#REF!</f>
        <v>#REF!</v>
      </c>
      <c r="C25" s="424" t="e">
        <f>'Sch-1'!#REF!</f>
        <v>#REF!</v>
      </c>
      <c r="D25" s="424" t="e">
        <f>'Sch-1'!#REF!</f>
        <v>#REF!</v>
      </c>
      <c r="E25" s="516" t="e">
        <f>'Sch-1'!#REF!</f>
        <v>#REF!</v>
      </c>
      <c r="F25" s="103" t="e">
        <f>IF(E25=0, "Included",IF(ISERROR(D25*E25), E25, D25*E25))</f>
        <v>#REF!</v>
      </c>
      <c r="G25" s="517" t="e">
        <f>'Sch-1'!#REF!</f>
        <v>#REF!</v>
      </c>
    </row>
    <row r="26" spans="1:10" s="425" customFormat="1" ht="15.75" customHeight="1">
      <c r="A26" s="424"/>
      <c r="B26" s="424"/>
      <c r="C26" s="424"/>
      <c r="D26" s="424"/>
      <c r="E26" s="516"/>
      <c r="F26" s="103"/>
      <c r="G26" s="517"/>
    </row>
    <row r="27" spans="1:10" s="425" customFormat="1" ht="15.75" customHeight="1">
      <c r="A27" s="424" t="e">
        <f>'Sch-1'!#REF!</f>
        <v>#REF!</v>
      </c>
      <c r="B27" s="424" t="e">
        <f>'Sch-1'!#REF!</f>
        <v>#REF!</v>
      </c>
      <c r="C27" s="424"/>
      <c r="D27" s="424"/>
      <c r="E27" s="516"/>
      <c r="F27" s="103"/>
      <c r="G27" s="517"/>
    </row>
    <row r="28" spans="1:10" s="425" customFormat="1" ht="15.75" customHeight="1">
      <c r="A28" s="424" t="e">
        <f>'Sch-1'!#REF!</f>
        <v>#REF!</v>
      </c>
      <c r="B28" s="424" t="e">
        <f>'Sch-1'!#REF!</f>
        <v>#REF!</v>
      </c>
      <c r="C28" s="424" t="e">
        <f>'Sch-1'!#REF!</f>
        <v>#REF!</v>
      </c>
      <c r="D28" s="424" t="e">
        <f>'Sch-1'!#REF!</f>
        <v>#REF!</v>
      </c>
      <c r="E28" s="516" t="e">
        <f>'Sch-1'!#REF!</f>
        <v>#REF!</v>
      </c>
      <c r="F28" s="103" t="e">
        <f>IF(E28=0, "Included",IF(ISERROR(D28*E28), E28, D28*E28))</f>
        <v>#REF!</v>
      </c>
      <c r="G28" s="517" t="e">
        <f>'Sch-1'!#REF!</f>
        <v>#REF!</v>
      </c>
    </row>
    <row r="29" spans="1:10" s="425" customFormat="1" ht="15.75" customHeight="1">
      <c r="A29" s="424" t="e">
        <f>'Sch-1'!#REF!</f>
        <v>#REF!</v>
      </c>
      <c r="B29" s="424" t="e">
        <f>'Sch-1'!#REF!</f>
        <v>#REF!</v>
      </c>
      <c r="C29" s="424" t="e">
        <f>'Sch-1'!#REF!</f>
        <v>#REF!</v>
      </c>
      <c r="D29" s="424" t="e">
        <f>'Sch-1'!#REF!</f>
        <v>#REF!</v>
      </c>
      <c r="E29" s="516" t="e">
        <f>'Sch-1'!#REF!</f>
        <v>#REF!</v>
      </c>
      <c r="F29" s="103" t="e">
        <f>IF(E29=0, "Included",IF(ISERROR(D29*E29), E29, D29*E29))</f>
        <v>#REF!</v>
      </c>
      <c r="G29" s="517" t="e">
        <f>'Sch-1'!#REF!</f>
        <v>#REF!</v>
      </c>
    </row>
    <row r="30" spans="1:10" s="425" customFormat="1" ht="15.75" customHeight="1">
      <c r="A30" s="424"/>
      <c r="B30" s="424"/>
      <c r="C30" s="424"/>
      <c r="D30" s="424"/>
      <c r="E30" s="516"/>
      <c r="F30" s="103"/>
      <c r="G30" s="517"/>
    </row>
    <row r="31" spans="1:10" s="425" customFormat="1" ht="15.75" customHeight="1">
      <c r="A31" s="424" t="e">
        <f>'Sch-1'!#REF!</f>
        <v>#REF!</v>
      </c>
      <c r="B31" s="424" t="e">
        <f>'Sch-1'!#REF!</f>
        <v>#REF!</v>
      </c>
      <c r="C31" s="424"/>
      <c r="D31" s="424"/>
      <c r="E31" s="516"/>
      <c r="F31" s="103"/>
      <c r="G31" s="517"/>
    </row>
    <row r="32" spans="1:10" s="425" customFormat="1" ht="15.75" customHeight="1">
      <c r="A32" s="424" t="e">
        <f>'Sch-1'!#REF!</f>
        <v>#REF!</v>
      </c>
      <c r="B32" s="424" t="e">
        <f>'Sch-1'!#REF!</f>
        <v>#REF!</v>
      </c>
      <c r="C32" s="424"/>
      <c r="D32" s="424"/>
      <c r="E32" s="516"/>
      <c r="F32" s="103"/>
      <c r="G32" s="517"/>
    </row>
    <row r="33" spans="1:7" s="425" customFormat="1" ht="15.75" customHeight="1">
      <c r="A33" s="424" t="e">
        <f>'Sch-1'!#REF!</f>
        <v>#REF!</v>
      </c>
      <c r="B33" s="424" t="e">
        <f>'Sch-1'!#REF!</f>
        <v>#REF!</v>
      </c>
      <c r="C33" s="424" t="e">
        <f>'Sch-1'!#REF!</f>
        <v>#REF!</v>
      </c>
      <c r="D33" s="424" t="e">
        <f>'Sch-1'!#REF!</f>
        <v>#REF!</v>
      </c>
      <c r="E33" s="516" t="e">
        <f>'Sch-1'!#REF!</f>
        <v>#REF!</v>
      </c>
      <c r="F33" s="103" t="e">
        <f t="shared" ref="F33:F68" si="0">IF(E33=0, "Included",IF(ISERROR(D33*E33), E33, D33*E33))</f>
        <v>#REF!</v>
      </c>
      <c r="G33" s="517" t="e">
        <f>'Sch-1'!#REF!</f>
        <v>#REF!</v>
      </c>
    </row>
    <row r="34" spans="1:7" s="425" customFormat="1" ht="15.75" customHeight="1">
      <c r="A34" s="424" t="e">
        <f>'Sch-1'!#REF!</f>
        <v>#REF!</v>
      </c>
      <c r="B34" s="424" t="e">
        <f>'Sch-1'!#REF!</f>
        <v>#REF!</v>
      </c>
      <c r="C34" s="424" t="e">
        <f>'Sch-1'!#REF!</f>
        <v>#REF!</v>
      </c>
      <c r="D34" s="424" t="e">
        <f>'Sch-1'!#REF!</f>
        <v>#REF!</v>
      </c>
      <c r="E34" s="516" t="e">
        <f>'Sch-1'!#REF!</f>
        <v>#REF!</v>
      </c>
      <c r="F34" s="103" t="e">
        <f t="shared" si="0"/>
        <v>#REF!</v>
      </c>
      <c r="G34" s="517" t="e">
        <f>'Sch-1'!#REF!</f>
        <v>#REF!</v>
      </c>
    </row>
    <row r="35" spans="1:7" s="425" customFormat="1" ht="15.75" customHeight="1">
      <c r="A35" s="424"/>
      <c r="B35" s="424"/>
      <c r="C35" s="424"/>
      <c r="D35" s="424"/>
      <c r="E35" s="516"/>
      <c r="F35" s="103"/>
      <c r="G35" s="517"/>
    </row>
    <row r="36" spans="1:7" s="425" customFormat="1" ht="15.75" customHeight="1">
      <c r="A36" s="424" t="e">
        <f>'Sch-1'!#REF!</f>
        <v>#REF!</v>
      </c>
      <c r="B36" s="424" t="e">
        <f>'Sch-1'!#REF!</f>
        <v>#REF!</v>
      </c>
      <c r="C36" s="424"/>
      <c r="D36" s="424"/>
      <c r="E36" s="516"/>
      <c r="F36" s="103"/>
      <c r="G36" s="517"/>
    </row>
    <row r="37" spans="1:7" s="425" customFormat="1" ht="51" customHeight="1">
      <c r="A37" s="424" t="e">
        <f>'Sch-1'!#REF!</f>
        <v>#REF!</v>
      </c>
      <c r="B37" s="424" t="e">
        <f>'Sch-1'!#REF!</f>
        <v>#REF!</v>
      </c>
      <c r="C37" s="424" t="e">
        <f>'Sch-1'!#REF!</f>
        <v>#REF!</v>
      </c>
      <c r="D37" s="424" t="e">
        <f>'Sch-1'!#REF!</f>
        <v>#REF!</v>
      </c>
      <c r="E37" s="516" t="e">
        <f>'Sch-1'!#REF!</f>
        <v>#REF!</v>
      </c>
      <c r="F37" s="103" t="e">
        <f t="shared" si="0"/>
        <v>#REF!</v>
      </c>
      <c r="G37" s="517" t="e">
        <f>'Sch-1'!#REF!</f>
        <v>#REF!</v>
      </c>
    </row>
    <row r="38" spans="1:7" s="425" customFormat="1" ht="17.25" customHeight="1">
      <c r="A38" s="424" t="e">
        <f>'Sch-1'!#REF!</f>
        <v>#REF!</v>
      </c>
      <c r="B38" s="424" t="e">
        <f>'Sch-1'!#REF!</f>
        <v>#REF!</v>
      </c>
      <c r="C38" s="424" t="e">
        <f>'Sch-1'!#REF!</f>
        <v>#REF!</v>
      </c>
      <c r="D38" s="424" t="e">
        <f>'Sch-1'!#REF!</f>
        <v>#REF!</v>
      </c>
      <c r="E38" s="516" t="e">
        <f>'Sch-1'!#REF!</f>
        <v>#REF!</v>
      </c>
      <c r="F38" s="103" t="e">
        <f t="shared" si="0"/>
        <v>#REF!</v>
      </c>
      <c r="G38" s="517" t="e">
        <f>'Sch-1'!#REF!</f>
        <v>#REF!</v>
      </c>
    </row>
    <row r="39" spans="1:7" s="425" customFormat="1" ht="15.75" customHeight="1">
      <c r="A39" s="424" t="e">
        <f>'Sch-1'!#REF!</f>
        <v>#REF!</v>
      </c>
      <c r="B39" s="424" t="e">
        <f>'Sch-1'!#REF!</f>
        <v>#REF!</v>
      </c>
      <c r="C39" s="424" t="e">
        <f>'Sch-1'!#REF!</f>
        <v>#REF!</v>
      </c>
      <c r="D39" s="424" t="e">
        <f>'Sch-1'!#REF!</f>
        <v>#REF!</v>
      </c>
      <c r="E39" s="516" t="e">
        <f>'Sch-1'!#REF!</f>
        <v>#REF!</v>
      </c>
      <c r="F39" s="103" t="e">
        <f t="shared" si="0"/>
        <v>#REF!</v>
      </c>
      <c r="G39" s="517" t="e">
        <f>'Sch-1'!#REF!</f>
        <v>#REF!</v>
      </c>
    </row>
    <row r="40" spans="1:7" s="425" customFormat="1" ht="15.75" customHeight="1">
      <c r="A40" s="424" t="e">
        <f>'Sch-1'!#REF!</f>
        <v>#REF!</v>
      </c>
      <c r="B40" s="424" t="e">
        <f>'Sch-1'!#REF!</f>
        <v>#REF!</v>
      </c>
      <c r="C40" s="424" t="e">
        <f>'Sch-1'!#REF!</f>
        <v>#REF!</v>
      </c>
      <c r="D40" s="424" t="e">
        <f>'Sch-1'!#REF!</f>
        <v>#REF!</v>
      </c>
      <c r="E40" s="516" t="e">
        <f>'Sch-1'!#REF!</f>
        <v>#REF!</v>
      </c>
      <c r="F40" s="103" t="e">
        <f t="shared" si="0"/>
        <v>#REF!</v>
      </c>
      <c r="G40" s="517" t="e">
        <f>'Sch-1'!#REF!</f>
        <v>#REF!</v>
      </c>
    </row>
    <row r="41" spans="1:7" s="425" customFormat="1" ht="15.75" customHeight="1">
      <c r="A41" s="424" t="e">
        <f>'Sch-1'!#REF!</f>
        <v>#REF!</v>
      </c>
      <c r="B41" s="424" t="e">
        <f>'Sch-1'!#REF!</f>
        <v>#REF!</v>
      </c>
      <c r="C41" s="424" t="e">
        <f>'Sch-1'!#REF!</f>
        <v>#REF!</v>
      </c>
      <c r="D41" s="424" t="e">
        <f>'Sch-1'!#REF!</f>
        <v>#REF!</v>
      </c>
      <c r="E41" s="516" t="e">
        <f>'Sch-1'!#REF!</f>
        <v>#REF!</v>
      </c>
      <c r="F41" s="103" t="e">
        <f t="shared" si="0"/>
        <v>#REF!</v>
      </c>
      <c r="G41" s="517" t="e">
        <f>'Sch-1'!#REF!</f>
        <v>#REF!</v>
      </c>
    </row>
    <row r="42" spans="1:7" s="425" customFormat="1" ht="18.75" customHeight="1">
      <c r="A42" s="424" t="e">
        <f>'Sch-1'!#REF!</f>
        <v>#REF!</v>
      </c>
      <c r="B42" s="424" t="e">
        <f>'Sch-1'!#REF!</f>
        <v>#REF!</v>
      </c>
      <c r="C42" s="424" t="e">
        <f>'Sch-1'!#REF!</f>
        <v>#REF!</v>
      </c>
      <c r="D42" s="424" t="e">
        <f>'Sch-1'!#REF!</f>
        <v>#REF!</v>
      </c>
      <c r="E42" s="516" t="e">
        <f>'Sch-1'!#REF!</f>
        <v>#REF!</v>
      </c>
      <c r="F42" s="103" t="e">
        <f t="shared" si="0"/>
        <v>#REF!</v>
      </c>
      <c r="G42" s="517" t="e">
        <f>'Sch-1'!#REF!</f>
        <v>#REF!</v>
      </c>
    </row>
    <row r="43" spans="1:7" s="425" customFormat="1">
      <c r="A43" s="424"/>
      <c r="B43" s="424"/>
      <c r="C43" s="424"/>
      <c r="D43" s="424"/>
      <c r="E43" s="516"/>
      <c r="F43" s="103"/>
      <c r="G43" s="517"/>
    </row>
    <row r="44" spans="1:7" s="425" customFormat="1" ht="17.25" customHeight="1">
      <c r="A44" s="424" t="e">
        <f>'Sch-1'!#REF!</f>
        <v>#REF!</v>
      </c>
      <c r="B44" s="424" t="e">
        <f>'Sch-1'!#REF!</f>
        <v>#REF!</v>
      </c>
      <c r="C44" s="424"/>
      <c r="D44" s="424"/>
      <c r="E44" s="516"/>
      <c r="F44" s="103"/>
      <c r="G44" s="517"/>
    </row>
    <row r="45" spans="1:7" s="425" customFormat="1" ht="17.25" customHeight="1">
      <c r="A45" s="424" t="e">
        <f>'Sch-1'!#REF!</f>
        <v>#REF!</v>
      </c>
      <c r="B45" s="424" t="e">
        <f>'Sch-1'!#REF!</f>
        <v>#REF!</v>
      </c>
      <c r="C45" s="424" t="e">
        <f>'Sch-1'!#REF!</f>
        <v>#REF!</v>
      </c>
      <c r="D45" s="424" t="e">
        <f>'Sch-1'!#REF!</f>
        <v>#REF!</v>
      </c>
      <c r="E45" s="516" t="e">
        <f>'Sch-1'!#REF!</f>
        <v>#REF!</v>
      </c>
      <c r="F45" s="103" t="e">
        <f t="shared" si="0"/>
        <v>#REF!</v>
      </c>
      <c r="G45" s="517" t="e">
        <f>'Sch-1'!#REF!</f>
        <v>#REF!</v>
      </c>
    </row>
    <row r="46" spans="1:7" s="425" customFormat="1" ht="17.25" customHeight="1">
      <c r="A46" s="424"/>
      <c r="B46" s="424"/>
      <c r="C46" s="424"/>
      <c r="D46" s="424"/>
      <c r="E46" s="516"/>
      <c r="F46" s="103"/>
      <c r="G46" s="517"/>
    </row>
    <row r="47" spans="1:7" s="428" customFormat="1">
      <c r="A47" s="424" t="e">
        <f>'Sch-1'!#REF!</f>
        <v>#REF!</v>
      </c>
      <c r="B47" s="424" t="e">
        <f>'Sch-1'!#REF!</f>
        <v>#REF!</v>
      </c>
      <c r="C47" s="424"/>
      <c r="D47" s="424"/>
      <c r="E47" s="516"/>
      <c r="F47" s="103"/>
      <c r="G47" s="517"/>
    </row>
    <row r="48" spans="1:7" s="428" customFormat="1">
      <c r="A48" s="424" t="e">
        <f>'Sch-1'!#REF!</f>
        <v>#REF!</v>
      </c>
      <c r="B48" s="424" t="e">
        <f>'Sch-1'!#REF!</f>
        <v>#REF!</v>
      </c>
      <c r="C48" s="424" t="e">
        <f>'Sch-1'!#REF!</f>
        <v>#REF!</v>
      </c>
      <c r="D48" s="424" t="e">
        <f>'Sch-1'!#REF!</f>
        <v>#REF!</v>
      </c>
      <c r="E48" s="516" t="e">
        <f>'Sch-1'!#REF!</f>
        <v>#REF!</v>
      </c>
      <c r="F48" s="103" t="e">
        <f t="shared" si="0"/>
        <v>#REF!</v>
      </c>
      <c r="G48" s="517" t="e">
        <f>'Sch-1'!#REF!</f>
        <v>#REF!</v>
      </c>
    </row>
    <row r="49" spans="1:7" s="428" customFormat="1" ht="15" customHeight="1">
      <c r="A49" s="424" t="e">
        <f>'Sch-1'!#REF!</f>
        <v>#REF!</v>
      </c>
      <c r="B49" s="424" t="e">
        <f>'Sch-1'!#REF!</f>
        <v>#REF!</v>
      </c>
      <c r="C49" s="424" t="e">
        <f>'Sch-1'!#REF!</f>
        <v>#REF!</v>
      </c>
      <c r="D49" s="424" t="e">
        <f>'Sch-1'!#REF!</f>
        <v>#REF!</v>
      </c>
      <c r="E49" s="516" t="e">
        <f>'Sch-1'!#REF!</f>
        <v>#REF!</v>
      </c>
      <c r="F49" s="103" t="e">
        <f t="shared" si="0"/>
        <v>#REF!</v>
      </c>
      <c r="G49" s="517" t="e">
        <f>'Sch-1'!#REF!</f>
        <v>#REF!</v>
      </c>
    </row>
    <row r="50" spans="1:7" s="428" customFormat="1" ht="15" customHeight="1">
      <c r="A50" s="424" t="e">
        <f>'Sch-1'!#REF!</f>
        <v>#REF!</v>
      </c>
      <c r="B50" s="424" t="e">
        <f>'Sch-1'!#REF!</f>
        <v>#REF!</v>
      </c>
      <c r="C50" s="424" t="e">
        <f>'Sch-1'!#REF!</f>
        <v>#REF!</v>
      </c>
      <c r="D50" s="424" t="e">
        <f>'Sch-1'!#REF!</f>
        <v>#REF!</v>
      </c>
      <c r="E50" s="516" t="e">
        <f>'Sch-1'!#REF!</f>
        <v>#REF!</v>
      </c>
      <c r="F50" s="103" t="e">
        <f t="shared" si="0"/>
        <v>#REF!</v>
      </c>
      <c r="G50" s="517" t="e">
        <f>'Sch-1'!#REF!</f>
        <v>#REF!</v>
      </c>
    </row>
    <row r="51" spans="1:7" s="428" customFormat="1">
      <c r="A51" s="424" t="e">
        <f>'Sch-1'!#REF!</f>
        <v>#REF!</v>
      </c>
      <c r="B51" s="424" t="e">
        <f>'Sch-1'!#REF!</f>
        <v>#REF!</v>
      </c>
      <c r="C51" s="424" t="e">
        <f>'Sch-1'!#REF!</f>
        <v>#REF!</v>
      </c>
      <c r="D51" s="424" t="e">
        <f>'Sch-1'!#REF!</f>
        <v>#REF!</v>
      </c>
      <c r="E51" s="516" t="e">
        <f>'Sch-1'!#REF!</f>
        <v>#REF!</v>
      </c>
      <c r="F51" s="103" t="e">
        <f t="shared" si="0"/>
        <v>#REF!</v>
      </c>
      <c r="G51" s="517" t="e">
        <f>'Sch-1'!#REF!</f>
        <v>#REF!</v>
      </c>
    </row>
    <row r="52" spans="1:7" s="428" customFormat="1">
      <c r="A52" s="424"/>
      <c r="B52" s="424"/>
      <c r="C52" s="424"/>
      <c r="D52" s="424"/>
      <c r="E52" s="516"/>
      <c r="F52" s="103"/>
      <c r="G52" s="517"/>
    </row>
    <row r="53" spans="1:7" s="425" customFormat="1" ht="17.25" customHeight="1">
      <c r="A53" s="424" t="e">
        <f>'Sch-1'!#REF!</f>
        <v>#REF!</v>
      </c>
      <c r="B53" s="424" t="e">
        <f>'Sch-1'!#REF!</f>
        <v>#REF!</v>
      </c>
      <c r="C53" s="424"/>
      <c r="D53" s="424"/>
      <c r="E53" s="516"/>
      <c r="F53" s="103"/>
      <c r="G53" s="517"/>
    </row>
    <row r="54" spans="1:7" s="429" customFormat="1" ht="18">
      <c r="A54" s="424" t="e">
        <f>'Sch-1'!#REF!</f>
        <v>#REF!</v>
      </c>
      <c r="B54" s="424" t="e">
        <f>'Sch-1'!#REF!</f>
        <v>#REF!</v>
      </c>
      <c r="C54" s="424" t="e">
        <f>'Sch-1'!#REF!</f>
        <v>#REF!</v>
      </c>
      <c r="D54" s="424" t="e">
        <f>'Sch-1'!#REF!</f>
        <v>#REF!</v>
      </c>
      <c r="E54" s="516" t="e">
        <f>'Sch-1'!#REF!</f>
        <v>#REF!</v>
      </c>
      <c r="F54" s="103" t="e">
        <f t="shared" si="0"/>
        <v>#REF!</v>
      </c>
      <c r="G54" s="517" t="e">
        <f>'Sch-1'!#REF!</f>
        <v>#REF!</v>
      </c>
    </row>
    <row r="55" spans="1:7" s="425" customFormat="1">
      <c r="A55" s="424" t="e">
        <f>'Sch-1'!#REF!</f>
        <v>#REF!</v>
      </c>
      <c r="B55" s="424" t="e">
        <f>'Sch-1'!#REF!</f>
        <v>#REF!</v>
      </c>
      <c r="C55" s="424" t="e">
        <f>'Sch-1'!#REF!</f>
        <v>#REF!</v>
      </c>
      <c r="D55" s="424" t="e">
        <f>'Sch-1'!#REF!</f>
        <v>#REF!</v>
      </c>
      <c r="E55" s="516" t="e">
        <f>'Sch-1'!#REF!</f>
        <v>#REF!</v>
      </c>
      <c r="F55" s="103" t="e">
        <f t="shared" si="0"/>
        <v>#REF!</v>
      </c>
      <c r="G55" s="517" t="e">
        <f>'Sch-1'!#REF!</f>
        <v>#REF!</v>
      </c>
    </row>
    <row r="56" spans="1:7" s="425" customFormat="1" ht="18" customHeight="1">
      <c r="A56" s="424" t="e">
        <f>'Sch-1'!#REF!</f>
        <v>#REF!</v>
      </c>
      <c r="B56" s="424" t="e">
        <f>'Sch-1'!#REF!</f>
        <v>#REF!</v>
      </c>
      <c r="C56" s="424" t="e">
        <f>'Sch-1'!#REF!</f>
        <v>#REF!</v>
      </c>
      <c r="D56" s="424" t="e">
        <f>'Sch-1'!#REF!</f>
        <v>#REF!</v>
      </c>
      <c r="E56" s="516" t="e">
        <f>'Sch-1'!#REF!</f>
        <v>#REF!</v>
      </c>
      <c r="F56" s="103" t="e">
        <f t="shared" si="0"/>
        <v>#REF!</v>
      </c>
      <c r="G56" s="517" t="e">
        <f>'Sch-1'!#REF!</f>
        <v>#REF!</v>
      </c>
    </row>
    <row r="57" spans="1:7" s="425" customFormat="1" ht="18.75" customHeight="1">
      <c r="A57" s="424" t="e">
        <f>'Sch-1'!#REF!</f>
        <v>#REF!</v>
      </c>
      <c r="B57" s="424" t="e">
        <f>'Sch-1'!#REF!</f>
        <v>#REF!</v>
      </c>
      <c r="C57" s="424"/>
      <c r="D57" s="424"/>
      <c r="E57" s="516"/>
      <c r="F57" s="103"/>
      <c r="G57" s="517"/>
    </row>
    <row r="58" spans="1:7" s="425" customFormat="1" ht="18.75" customHeight="1">
      <c r="A58" s="424" t="e">
        <f>'Sch-1'!#REF!</f>
        <v>#REF!</v>
      </c>
      <c r="B58" s="424" t="e">
        <f>'Sch-1'!#REF!</f>
        <v>#REF!</v>
      </c>
      <c r="C58" s="424" t="e">
        <f>'Sch-1'!#REF!</f>
        <v>#REF!</v>
      </c>
      <c r="D58" s="424" t="e">
        <f>'Sch-1'!#REF!</f>
        <v>#REF!</v>
      </c>
      <c r="E58" s="516" t="e">
        <f>'Sch-1'!#REF!</f>
        <v>#REF!</v>
      </c>
      <c r="F58" s="103" t="e">
        <f t="shared" si="0"/>
        <v>#REF!</v>
      </c>
      <c r="G58" s="517" t="e">
        <f>'Sch-1'!#REF!</f>
        <v>#REF!</v>
      </c>
    </row>
    <row r="59" spans="1:7" s="429" customFormat="1" ht="18.75" customHeight="1">
      <c r="A59" s="424" t="e">
        <f>'Sch-1'!#REF!</f>
        <v>#REF!</v>
      </c>
      <c r="B59" s="424" t="e">
        <f>'Sch-1'!#REF!</f>
        <v>#REF!</v>
      </c>
      <c r="C59" s="424" t="e">
        <f>'Sch-1'!#REF!</f>
        <v>#REF!</v>
      </c>
      <c r="D59" s="424" t="e">
        <f>'Sch-1'!#REF!</f>
        <v>#REF!</v>
      </c>
      <c r="E59" s="516" t="e">
        <f>'Sch-1'!#REF!</f>
        <v>#REF!</v>
      </c>
      <c r="F59" s="103" t="e">
        <f t="shared" si="0"/>
        <v>#REF!</v>
      </c>
      <c r="G59" s="517" t="e">
        <f>'Sch-1'!#REF!</f>
        <v>#REF!</v>
      </c>
    </row>
    <row r="60" spans="1:7" s="425" customFormat="1" ht="18.75" customHeight="1">
      <c r="A60" s="424" t="e">
        <f>'Sch-1'!#REF!</f>
        <v>#REF!</v>
      </c>
      <c r="B60" s="424" t="e">
        <f>'Sch-1'!#REF!</f>
        <v>#REF!</v>
      </c>
      <c r="C60" s="424" t="e">
        <f>'Sch-1'!#REF!</f>
        <v>#REF!</v>
      </c>
      <c r="D60" s="424" t="e">
        <f>'Sch-1'!#REF!</f>
        <v>#REF!</v>
      </c>
      <c r="E60" s="516" t="e">
        <f>'Sch-1'!#REF!</f>
        <v>#REF!</v>
      </c>
      <c r="F60" s="103" t="e">
        <f t="shared" si="0"/>
        <v>#REF!</v>
      </c>
      <c r="G60" s="517" t="e">
        <f>'Sch-1'!#REF!</f>
        <v>#REF!</v>
      </c>
    </row>
    <row r="61" spans="1:7" s="425" customFormat="1" ht="17.25" customHeight="1">
      <c r="A61" s="424" t="e">
        <f>'Sch-1'!#REF!</f>
        <v>#REF!</v>
      </c>
      <c r="B61" s="424" t="e">
        <f>'Sch-1'!#REF!</f>
        <v>#REF!</v>
      </c>
      <c r="C61" s="424" t="e">
        <f>'Sch-1'!#REF!</f>
        <v>#REF!</v>
      </c>
      <c r="D61" s="424" t="e">
        <f>'Sch-1'!#REF!</f>
        <v>#REF!</v>
      </c>
      <c r="E61" s="516" t="e">
        <f>'Sch-1'!#REF!</f>
        <v>#REF!</v>
      </c>
      <c r="F61" s="103" t="e">
        <f t="shared" si="0"/>
        <v>#REF!</v>
      </c>
      <c r="G61" s="517" t="e">
        <f>'Sch-1'!#REF!</f>
        <v>#REF!</v>
      </c>
    </row>
    <row r="62" spans="1:7" s="425" customFormat="1" ht="17.25" customHeight="1">
      <c r="A62" s="424" t="e">
        <f>'Sch-1'!#REF!</f>
        <v>#REF!</v>
      </c>
      <c r="B62" s="424" t="e">
        <f>'Sch-1'!#REF!</f>
        <v>#REF!</v>
      </c>
      <c r="C62" s="424" t="e">
        <f>'Sch-1'!#REF!</f>
        <v>#REF!</v>
      </c>
      <c r="D62" s="424" t="e">
        <f>'Sch-1'!#REF!</f>
        <v>#REF!</v>
      </c>
      <c r="E62" s="516" t="e">
        <f>'Sch-1'!#REF!</f>
        <v>#REF!</v>
      </c>
      <c r="F62" s="103" t="e">
        <f t="shared" si="0"/>
        <v>#REF!</v>
      </c>
      <c r="G62" s="517" t="e">
        <f>'Sch-1'!#REF!</f>
        <v>#REF!</v>
      </c>
    </row>
    <row r="63" spans="1:7" s="425" customFormat="1" ht="17.25" customHeight="1">
      <c r="A63" s="424"/>
      <c r="B63" s="424"/>
      <c r="C63" s="424"/>
      <c r="D63" s="424"/>
      <c r="E63" s="516"/>
      <c r="F63" s="103"/>
      <c r="G63" s="517"/>
    </row>
    <row r="64" spans="1:7" s="425" customFormat="1" ht="17.25" customHeight="1">
      <c r="A64" s="424"/>
      <c r="B64" s="424"/>
      <c r="C64" s="424"/>
      <c r="D64" s="424"/>
      <c r="E64" s="516"/>
      <c r="F64" s="103"/>
      <c r="G64" s="517"/>
    </row>
    <row r="65" spans="1:22" s="425" customFormat="1" ht="17.25" customHeight="1">
      <c r="A65" s="424" t="e">
        <f>'Sch-1'!#REF!</f>
        <v>#REF!</v>
      </c>
      <c r="B65" s="424" t="e">
        <f>'Sch-1'!#REF!</f>
        <v>#REF!</v>
      </c>
      <c r="C65" s="424"/>
      <c r="D65" s="424"/>
      <c r="E65" s="516"/>
      <c r="F65" s="103"/>
      <c r="G65" s="517"/>
    </row>
    <row r="66" spans="1:22" s="425" customFormat="1" ht="17.25" customHeight="1">
      <c r="A66" s="424"/>
      <c r="B66" s="424" t="e">
        <f>'Sch-1'!#REF!</f>
        <v>#REF!</v>
      </c>
      <c r="C66" s="424" t="e">
        <f>'Sch-1'!#REF!</f>
        <v>#REF!</v>
      </c>
      <c r="D66" s="424" t="e">
        <f>'Sch-1'!#REF!</f>
        <v>#REF!</v>
      </c>
      <c r="E66" s="516" t="e">
        <f>'Sch-1'!#REF!</f>
        <v>#REF!</v>
      </c>
      <c r="F66" s="103" t="e">
        <f t="shared" si="0"/>
        <v>#REF!</v>
      </c>
      <c r="G66" s="517" t="e">
        <f>'Sch-1'!#REF!</f>
        <v>#REF!</v>
      </c>
    </row>
    <row r="67" spans="1:22" s="425" customFormat="1" ht="17.25" customHeight="1">
      <c r="A67" s="424"/>
      <c r="B67" s="424" t="e">
        <f>'Sch-1'!#REF!</f>
        <v>#REF!</v>
      </c>
      <c r="C67" s="424"/>
      <c r="D67" s="424"/>
      <c r="E67" s="516"/>
      <c r="F67" s="103"/>
      <c r="G67" s="517"/>
    </row>
    <row r="68" spans="1:22" s="425" customFormat="1" ht="17.25" customHeight="1">
      <c r="A68" s="424"/>
      <c r="B68" s="424" t="e">
        <f>'Sch-1'!#REF!</f>
        <v>#REF!</v>
      </c>
      <c r="C68" s="424" t="e">
        <f>'Sch-1'!#REF!</f>
        <v>#REF!</v>
      </c>
      <c r="D68" s="424" t="e">
        <f>'Sch-1'!#REF!</f>
        <v>#REF!</v>
      </c>
      <c r="E68" s="516" t="e">
        <f>'Sch-1'!#REF!</f>
        <v>#REF!</v>
      </c>
      <c r="F68" s="103" t="e">
        <f t="shared" si="0"/>
        <v>#REF!</v>
      </c>
      <c r="G68" s="517" t="e">
        <f>'Sch-1'!#REF!</f>
        <v>#REF!</v>
      </c>
    </row>
    <row r="69" spans="1:22" s="425" customFormat="1" ht="17.25" customHeight="1">
      <c r="A69" s="424"/>
      <c r="B69" s="424" t="e">
        <f>'Sch-1'!#REF!</f>
        <v>#REF!</v>
      </c>
      <c r="C69" s="424" t="e">
        <f>'Sch-1'!#REF!</f>
        <v>#REF!</v>
      </c>
      <c r="D69" s="424" t="e">
        <f>'Sch-1'!#REF!</f>
        <v>#REF!</v>
      </c>
      <c r="E69" s="516" t="e">
        <f>'Sch-1'!#REF!</f>
        <v>#REF!</v>
      </c>
      <c r="F69" s="103" t="e">
        <f>IF(E69=0, "Included",IF(ISERROR(D69*E69), E69, D69*E69))</f>
        <v>#REF!</v>
      </c>
      <c r="G69" s="517" t="e">
        <f>'Sch-1'!#REF!</f>
        <v>#REF!</v>
      </c>
    </row>
    <row r="70" spans="1:22" s="425" customFormat="1" ht="18" customHeight="1">
      <c r="A70" s="424"/>
      <c r="B70" s="424"/>
      <c r="C70" s="424"/>
      <c r="D70" s="424"/>
      <c r="E70" s="516"/>
      <c r="F70" s="103"/>
      <c r="G70" s="517"/>
    </row>
    <row r="71" spans="1:22" s="425" customFormat="1" ht="18" customHeight="1">
      <c r="A71" s="430"/>
      <c r="B71" s="379" t="s">
        <v>349</v>
      </c>
      <c r="C71" s="431"/>
      <c r="D71" s="432"/>
      <c r="E71" s="426"/>
      <c r="F71" s="103">
        <f>SUMIF(G18:G70,"Direct",F18:F70)</f>
        <v>0</v>
      </c>
      <c r="G71" s="433" t="s">
        <v>92</v>
      </c>
    </row>
    <row r="72" spans="1:22" s="425" customFormat="1" ht="18" customHeight="1">
      <c r="A72" s="430"/>
      <c r="B72" s="379" t="s">
        <v>350</v>
      </c>
      <c r="C72" s="431"/>
      <c r="D72" s="432"/>
      <c r="E72" s="426"/>
      <c r="F72" s="103">
        <f>SUMIF(G18:G70,"Bought-Out",F18:F70)</f>
        <v>0</v>
      </c>
      <c r="G72" s="433"/>
    </row>
    <row r="73" spans="1:22" ht="44.1" customHeight="1">
      <c r="A73" s="378"/>
      <c r="B73" s="379" t="s">
        <v>351</v>
      </c>
      <c r="C73" s="380"/>
      <c r="D73" s="381"/>
      <c r="E73" s="377"/>
      <c r="F73" s="377">
        <f>F71+F72</f>
        <v>0</v>
      </c>
      <c r="G73" s="1103"/>
      <c r="I73" s="353"/>
      <c r="P73" s="348"/>
      <c r="Q73" s="347"/>
      <c r="S73" s="348"/>
      <c r="T73" s="347"/>
      <c r="V73" s="336"/>
    </row>
    <row r="74" spans="1:22" ht="26.1" customHeight="1">
      <c r="A74" s="1104"/>
      <c r="B74" s="1243" t="s">
        <v>352</v>
      </c>
      <c r="C74" s="1243"/>
      <c r="D74" s="1243"/>
      <c r="E74" s="103"/>
      <c r="F74" s="103" t="e">
        <f>'Sch-7 Dis'!F19</f>
        <v>#REF!</v>
      </c>
      <c r="G74" s="10"/>
      <c r="I74" s="249"/>
      <c r="J74" s="182"/>
      <c r="K74" s="182"/>
      <c r="L74" s="182"/>
      <c r="M74" s="182"/>
      <c r="N74" s="1"/>
      <c r="O74" s="1"/>
      <c r="P74" s="88"/>
      <c r="Q74" s="347" t="e">
        <f>'Sch-7'!#REF!</f>
        <v>#REF!</v>
      </c>
      <c r="R74" s="6"/>
      <c r="S74" s="88"/>
      <c r="T74" s="347" t="e">
        <f>'Sch-7'!#REF!</f>
        <v>#REF!</v>
      </c>
      <c r="U74" s="1"/>
      <c r="V74" s="1"/>
    </row>
    <row r="75" spans="1:22" ht="26.1" customHeight="1">
      <c r="A75" s="1105"/>
      <c r="B75" s="1244" t="s">
        <v>329</v>
      </c>
      <c r="C75" s="1244"/>
      <c r="D75" s="1244"/>
      <c r="E75" s="382"/>
      <c r="F75" s="382" t="e">
        <f>F73+F74</f>
        <v>#REF!</v>
      </c>
      <c r="G75" s="383"/>
      <c r="I75" s="249"/>
      <c r="J75" s="182"/>
      <c r="K75" s="182"/>
      <c r="L75" s="182"/>
      <c r="M75" s="182"/>
      <c r="N75" s="1"/>
      <c r="O75" s="1"/>
      <c r="P75" s="88"/>
      <c r="Q75" s="350" t="e">
        <f>SUM(#REF!,Q74)</f>
        <v>#REF!</v>
      </c>
      <c r="R75" s="11"/>
      <c r="S75" s="186"/>
      <c r="T75" s="350" t="e">
        <f>#REF!+T74</f>
        <v>#REF!</v>
      </c>
      <c r="U75" s="1"/>
      <c r="V75" s="351"/>
    </row>
    <row r="76" spans="1:22" ht="16.5" customHeight="1">
      <c r="A76" s="1245"/>
      <c r="B76" s="1245"/>
      <c r="C76" s="1245"/>
      <c r="D76" s="1245"/>
      <c r="E76" s="1245"/>
      <c r="F76" s="1245"/>
      <c r="G76" s="1245"/>
      <c r="P76" s="351" t="s">
        <v>353</v>
      </c>
      <c r="Q76" s="348" t="e">
        <f>F75-Q75</f>
        <v>#REF!</v>
      </c>
      <c r="S76" s="351" t="s">
        <v>354</v>
      </c>
      <c r="T76" s="348" t="e">
        <f>Q75-T75</f>
        <v>#REF!</v>
      </c>
    </row>
    <row r="77" spans="1:22" ht="16.5" customHeight="1">
      <c r="A77" s="6"/>
      <c r="B77" s="1246" t="str">
        <f>IF((18-COUNTA(G17:G70))&gt;0,"Do not leave Mode of Transaction Blank for any item. "&amp;(18-COUNTA(G17:G70))&amp;" item(s) is(are) left blank, if you leave it blank, the same shall be deemed to be 'Bought-out'", " ")</f>
        <v xml:space="preserve"> </v>
      </c>
      <c r="C77" s="1246"/>
      <c r="D77" s="1246"/>
      <c r="E77" s="1246"/>
      <c r="F77" s="1246"/>
      <c r="G77" s="1246"/>
      <c r="P77" s="1" t="s">
        <v>355</v>
      </c>
      <c r="Q77" s="1" t="e">
        <f>IF(#REF!&gt;0,#REF! &amp; " item(s) in Sch-1", "")</f>
        <v>#REF!</v>
      </c>
    </row>
    <row r="78" spans="1:22" ht="24" customHeight="1">
      <c r="A78" s="73"/>
      <c r="B78" s="1246"/>
      <c r="C78" s="1246"/>
      <c r="D78" s="1246"/>
      <c r="E78" s="1246"/>
      <c r="F78" s="1246"/>
      <c r="G78" s="1246"/>
    </row>
    <row r="79" spans="1:22" ht="117.75" customHeight="1">
      <c r="A79" s="74" t="s">
        <v>331</v>
      </c>
      <c r="B79" s="1247" t="s">
        <v>356</v>
      </c>
      <c r="C79" s="1247"/>
      <c r="D79" s="1247"/>
      <c r="E79" s="1247"/>
      <c r="F79" s="1247"/>
      <c r="G79" s="1247"/>
    </row>
    <row r="80" spans="1:22" ht="33.6" customHeight="1">
      <c r="A80" s="11"/>
      <c r="B80" s="2"/>
      <c r="C80" s="2"/>
      <c r="D80" s="6"/>
      <c r="E80" s="1"/>
      <c r="F80" s="1"/>
      <c r="G80" s="1"/>
    </row>
    <row r="81" spans="1:7" ht="33.6" customHeight="1">
      <c r="A81" s="35" t="s">
        <v>357</v>
      </c>
      <c r="B81" s="112" t="str">
        <f>'Names of Bidder'!D31&amp;"-"&amp; 'Names of Bidder'!E31&amp;"-" &amp;'Names of Bidder'!F31</f>
        <v>--</v>
      </c>
      <c r="C81" s="12"/>
      <c r="D81" s="36"/>
      <c r="E81" s="1"/>
      <c r="F81" s="1"/>
      <c r="G81" s="185"/>
    </row>
    <row r="82" spans="1:7" ht="33.6" customHeight="1">
      <c r="A82" s="35" t="s">
        <v>358</v>
      </c>
      <c r="B82" s="112" t="str">
        <f>IF('Names of Bidder'!D32=0, "", 'Names of Bidder'!D32)</f>
        <v/>
      </c>
      <c r="C82" s="1"/>
      <c r="D82" s="36" t="s">
        <v>335</v>
      </c>
      <c r="E82" s="185" t="str">
        <f>IF('Names of Bidder'!D24=0, "", 'Names of Bidder'!D24)</f>
        <v/>
      </c>
      <c r="F82" s="1"/>
      <c r="G82" s="185"/>
    </row>
    <row r="83" spans="1:7" ht="33.6" customHeight="1">
      <c r="A83" s="198"/>
      <c r="B83" s="197"/>
      <c r="C83" s="191"/>
      <c r="D83" s="36" t="s">
        <v>337</v>
      </c>
      <c r="E83" s="185" t="str">
        <f>IF('Names of Bidder'!D25=0, "", 'Names of Bidder'!D25)</f>
        <v/>
      </c>
      <c r="F83" s="191"/>
      <c r="G83" s="191"/>
    </row>
    <row r="84" spans="1:7" ht="33.6" customHeight="1">
      <c r="A84" s="198"/>
      <c r="B84" s="197"/>
      <c r="C84" s="191"/>
      <c r="D84" s="36"/>
      <c r="E84" s="206"/>
      <c r="F84" s="191"/>
      <c r="G84" s="191"/>
    </row>
    <row r="85" spans="1:7">
      <c r="A85" s="198"/>
      <c r="B85" s="198"/>
      <c r="C85" s="198"/>
      <c r="D85" s="198"/>
      <c r="E85" s="191"/>
      <c r="F85" s="191"/>
      <c r="G85" s="191"/>
    </row>
    <row r="86" spans="1:7">
      <c r="A86" s="198"/>
      <c r="B86" s="198"/>
      <c r="C86" s="198"/>
      <c r="D86" s="198"/>
      <c r="E86" s="191"/>
      <c r="F86" s="191"/>
      <c r="G86" s="191"/>
    </row>
    <row r="87" spans="1:7">
      <c r="A87" s="198"/>
      <c r="B87" s="198"/>
      <c r="C87" s="198"/>
      <c r="D87" s="198"/>
      <c r="E87" s="191"/>
      <c r="F87" s="191"/>
      <c r="G87" s="191"/>
    </row>
    <row r="88" spans="1:7">
      <c r="A88" s="198"/>
      <c r="B88" s="198"/>
      <c r="C88" s="198"/>
      <c r="D88" s="198"/>
      <c r="E88" s="191"/>
      <c r="F88" s="191"/>
      <c r="G88" s="191"/>
    </row>
    <row r="89" spans="1:7">
      <c r="A89" s="198"/>
      <c r="B89" s="198"/>
      <c r="C89" s="198"/>
      <c r="D89" s="198"/>
      <c r="E89" s="191"/>
      <c r="F89" s="191"/>
      <c r="G89" s="191"/>
    </row>
    <row r="90" spans="1:7">
      <c r="A90" s="198"/>
      <c r="B90" s="198"/>
      <c r="C90" s="198"/>
      <c r="D90" s="198"/>
      <c r="E90" s="191"/>
      <c r="F90" s="191"/>
      <c r="G90" s="191"/>
    </row>
    <row r="91" spans="1:7">
      <c r="A91" s="198"/>
      <c r="B91" s="198"/>
      <c r="C91" s="198"/>
      <c r="D91" s="198"/>
      <c r="E91" s="191"/>
      <c r="F91" s="191"/>
      <c r="G91" s="191"/>
    </row>
    <row r="92" spans="1:7">
      <c r="A92" s="198"/>
      <c r="B92" s="198"/>
      <c r="C92" s="198"/>
      <c r="D92" s="198"/>
      <c r="E92" s="191"/>
      <c r="F92" s="191"/>
      <c r="G92" s="191"/>
    </row>
    <row r="93" spans="1:7">
      <c r="A93" s="198"/>
      <c r="B93" s="198"/>
      <c r="C93" s="198"/>
      <c r="D93" s="198"/>
      <c r="E93" s="191"/>
      <c r="F93" s="191"/>
      <c r="G93" s="191"/>
    </row>
    <row r="94" spans="1:7">
      <c r="A94" s="198"/>
      <c r="B94" s="198"/>
      <c r="C94" s="198"/>
      <c r="D94" s="198"/>
      <c r="E94" s="191"/>
      <c r="F94" s="191"/>
      <c r="G94" s="191"/>
    </row>
    <row r="95" spans="1:7">
      <c r="A95" s="198"/>
      <c r="B95" s="198"/>
      <c r="C95" s="198"/>
      <c r="D95" s="198"/>
      <c r="E95" s="191"/>
      <c r="F95" s="191"/>
      <c r="G95" s="191"/>
    </row>
    <row r="96" spans="1:7">
      <c r="A96" s="198"/>
      <c r="B96" s="198"/>
      <c r="C96" s="198"/>
      <c r="D96" s="198"/>
      <c r="E96" s="191"/>
      <c r="F96" s="191"/>
      <c r="G96" s="191"/>
    </row>
    <row r="97" spans="1:24">
      <c r="A97" s="198"/>
      <c r="B97" s="198"/>
      <c r="C97" s="198"/>
      <c r="D97" s="198"/>
      <c r="E97" s="191"/>
      <c r="F97" s="191"/>
      <c r="G97" s="191"/>
    </row>
    <row r="98" spans="1:24">
      <c r="A98" s="198"/>
      <c r="B98" s="198"/>
      <c r="C98" s="198"/>
      <c r="D98" s="198"/>
      <c r="E98" s="191"/>
      <c r="F98" s="191"/>
      <c r="G98" s="191"/>
    </row>
    <row r="99" spans="1:24">
      <c r="A99" s="198"/>
      <c r="B99" s="198"/>
      <c r="C99" s="198"/>
      <c r="D99" s="198"/>
      <c r="E99" s="191"/>
      <c r="F99" s="191"/>
      <c r="G99" s="191"/>
    </row>
    <row r="100" spans="1:24">
      <c r="A100" s="198"/>
      <c r="B100" s="198"/>
      <c r="C100" s="198"/>
      <c r="D100" s="198"/>
      <c r="E100" s="191"/>
      <c r="F100" s="191"/>
      <c r="G100" s="191"/>
    </row>
    <row r="101" spans="1:24">
      <c r="A101" s="198"/>
      <c r="B101" s="198"/>
      <c r="C101" s="198"/>
      <c r="D101" s="198"/>
      <c r="E101" s="191"/>
      <c r="F101" s="191"/>
      <c r="G101" s="191"/>
    </row>
    <row r="102" spans="1:24">
      <c r="A102" s="198"/>
      <c r="B102" s="198"/>
      <c r="C102" s="198"/>
      <c r="D102" s="198"/>
      <c r="E102" s="191"/>
      <c r="F102" s="191"/>
      <c r="G102" s="191"/>
    </row>
    <row r="103" spans="1:24">
      <c r="A103" s="198"/>
      <c r="B103" s="198"/>
      <c r="C103" s="198"/>
      <c r="D103" s="198"/>
      <c r="E103" s="191"/>
      <c r="F103" s="191"/>
      <c r="G103" s="191"/>
    </row>
    <row r="104" spans="1:24">
      <c r="A104" s="198"/>
      <c r="B104" s="198"/>
      <c r="C104" s="198"/>
      <c r="D104" s="198"/>
      <c r="E104" s="191"/>
      <c r="F104" s="191"/>
      <c r="G104" s="191"/>
    </row>
    <row r="105" spans="1:24">
      <c r="A105" s="198"/>
      <c r="B105" s="198"/>
      <c r="C105" s="198"/>
      <c r="D105" s="198"/>
      <c r="E105" s="191"/>
      <c r="F105" s="191"/>
      <c r="G105" s="191"/>
    </row>
    <row r="106" spans="1:24">
      <c r="A106" s="198"/>
      <c r="B106" s="198"/>
      <c r="C106" s="198"/>
      <c r="D106" s="198"/>
      <c r="E106" s="191"/>
      <c r="F106" s="191"/>
      <c r="G106" s="191"/>
    </row>
    <row r="107" spans="1:24">
      <c r="A107" s="198"/>
      <c r="B107" s="198"/>
      <c r="C107" s="198"/>
      <c r="D107" s="198"/>
      <c r="E107" s="191"/>
      <c r="F107" s="191"/>
      <c r="G107" s="191"/>
    </row>
    <row r="108" spans="1:24">
      <c r="A108" s="198"/>
      <c r="B108" s="198"/>
      <c r="C108" s="198"/>
      <c r="D108" s="198"/>
      <c r="E108" s="191"/>
      <c r="F108" s="191"/>
      <c r="G108" s="191"/>
    </row>
    <row r="109" spans="1:24" ht="18" customHeight="1">
      <c r="A109" s="204"/>
      <c r="B109" s="196"/>
      <c r="C109" s="204"/>
      <c r="D109" s="204"/>
      <c r="E109" s="205"/>
      <c r="F109" s="205"/>
      <c r="G109" s="206"/>
      <c r="T109" s="4"/>
    </row>
    <row r="110" spans="1:24" ht="18" customHeight="1">
      <c r="A110" s="196"/>
      <c r="B110" s="196"/>
      <c r="C110" s="196"/>
      <c r="D110" s="196"/>
      <c r="E110" s="191"/>
      <c r="F110" s="191"/>
      <c r="G110" s="191"/>
      <c r="Q110" s="6"/>
      <c r="T110" s="4"/>
    </row>
    <row r="111" spans="1:24" ht="40.15" customHeight="1">
      <c r="A111" s="1248"/>
      <c r="B111" s="1248"/>
      <c r="C111" s="1248"/>
      <c r="D111" s="1248"/>
      <c r="E111" s="1248"/>
      <c r="F111" s="1248"/>
      <c r="G111" s="1248"/>
      <c r="O111" s="4"/>
      <c r="P111" s="303"/>
      <c r="Q111" s="303"/>
      <c r="R111" s="303"/>
      <c r="T111" s="4"/>
      <c r="U111" s="1"/>
      <c r="W111" s="1235"/>
      <c r="X111" s="1235"/>
    </row>
    <row r="112" spans="1:24" ht="22.15" customHeight="1">
      <c r="A112" s="1241"/>
      <c r="B112" s="1241"/>
      <c r="C112" s="1241"/>
      <c r="D112" s="1241"/>
      <c r="E112" s="1241"/>
      <c r="F112" s="1241"/>
      <c r="G112" s="1241"/>
      <c r="O112" s="4"/>
      <c r="P112" s="303"/>
      <c r="Q112" s="303"/>
      <c r="R112" s="303"/>
      <c r="T112" s="4"/>
      <c r="U112" s="1"/>
    </row>
    <row r="113" spans="1:41" ht="18" customHeight="1">
      <c r="A113" s="198"/>
      <c r="B113" s="198"/>
      <c r="C113" s="198"/>
      <c r="D113" s="198"/>
      <c r="E113" s="191"/>
      <c r="F113" s="191"/>
      <c r="G113" s="191"/>
      <c r="O113" s="4"/>
      <c r="P113" s="303"/>
      <c r="Q113" s="303"/>
      <c r="R113" s="303"/>
    </row>
    <row r="114" spans="1:41" ht="18" customHeight="1">
      <c r="A114" s="203"/>
      <c r="B114" s="190"/>
      <c r="C114" s="203"/>
      <c r="D114" s="203"/>
      <c r="E114" s="200"/>
      <c r="F114" s="191"/>
      <c r="G114" s="190"/>
      <c r="O114" s="4"/>
      <c r="P114" s="303"/>
      <c r="Q114" s="303"/>
      <c r="R114" s="303"/>
    </row>
    <row r="115" spans="1:41" ht="35.25" customHeight="1">
      <c r="A115" s="1242"/>
      <c r="B115" s="1242"/>
      <c r="C115" s="1242"/>
      <c r="D115" s="1242"/>
      <c r="E115" s="201"/>
      <c r="F115" s="191"/>
      <c r="G115" s="190"/>
      <c r="O115" s="353"/>
      <c r="P115" s="340"/>
      <c r="Q115" s="340"/>
      <c r="R115" s="340"/>
      <c r="W115" s="1235"/>
      <c r="X115" s="1235"/>
    </row>
    <row r="116" spans="1:41" ht="18" customHeight="1">
      <c r="A116" s="203"/>
      <c r="B116" s="1234"/>
      <c r="C116" s="1234"/>
      <c r="D116" s="1234"/>
      <c r="E116" s="201"/>
      <c r="F116" s="191"/>
      <c r="G116" s="190"/>
      <c r="O116" s="4"/>
      <c r="P116" s="341"/>
      <c r="Q116" s="341"/>
      <c r="R116" s="341"/>
    </row>
    <row r="117" spans="1:41" ht="18" customHeight="1">
      <c r="A117" s="203"/>
      <c r="B117" s="1234"/>
      <c r="C117" s="1234"/>
      <c r="D117" s="1234"/>
      <c r="E117" s="201"/>
      <c r="F117" s="191"/>
      <c r="G117" s="190"/>
      <c r="O117" s="4"/>
      <c r="P117" s="341"/>
      <c r="Q117" s="341"/>
      <c r="R117" s="341"/>
    </row>
    <row r="118" spans="1:41" ht="18" customHeight="1">
      <c r="A118" s="190"/>
      <c r="B118" s="1234"/>
      <c r="C118" s="1234"/>
      <c r="D118" s="1234"/>
      <c r="E118" s="201"/>
      <c r="F118" s="191"/>
      <c r="G118" s="190"/>
      <c r="O118" s="353"/>
      <c r="P118" s="355"/>
      <c r="Q118" s="352"/>
      <c r="R118" s="342"/>
    </row>
    <row r="119" spans="1:41" ht="18" customHeight="1">
      <c r="A119" s="190"/>
      <c r="B119" s="1234"/>
      <c r="C119" s="1234"/>
      <c r="D119" s="1234"/>
      <c r="E119" s="201"/>
      <c r="F119" s="191"/>
      <c r="G119" s="190"/>
      <c r="W119" s="1235"/>
      <c r="X119" s="1235"/>
    </row>
    <row r="120" spans="1:41" ht="18" customHeight="1">
      <c r="A120" s="190"/>
      <c r="B120" s="190"/>
      <c r="C120" s="190"/>
      <c r="D120" s="190"/>
      <c r="E120" s="203"/>
      <c r="F120" s="191"/>
      <c r="G120" s="191"/>
      <c r="Y120" s="343"/>
    </row>
    <row r="121" spans="1:41" ht="40.5" customHeight="1">
      <c r="A121" s="1236"/>
      <c r="B121" s="1236"/>
      <c r="C121" s="1236"/>
      <c r="D121" s="1236"/>
      <c r="E121" s="1236"/>
      <c r="F121" s="1236"/>
      <c r="G121" s="1236"/>
      <c r="H121" s="371"/>
      <c r="I121" s="250"/>
      <c r="J121" s="251"/>
      <c r="K121" s="251"/>
      <c r="L121" s="251"/>
      <c r="M121" s="251"/>
      <c r="Q121" s="6"/>
      <c r="Y121" s="343"/>
    </row>
    <row r="122" spans="1:41" ht="18" customHeight="1">
      <c r="A122" s="198"/>
      <c r="B122" s="198"/>
      <c r="C122" s="198"/>
      <c r="D122" s="198"/>
      <c r="E122" s="205"/>
      <c r="F122" s="205"/>
      <c r="G122" s="206"/>
      <c r="P122" s="1237"/>
      <c r="Q122" s="1237"/>
      <c r="S122" s="1240"/>
      <c r="T122" s="1240"/>
      <c r="W122" s="1235"/>
      <c r="X122" s="1235"/>
    </row>
    <row r="123" spans="1:41" ht="66" customHeight="1">
      <c r="A123" s="220"/>
      <c r="B123" s="220"/>
      <c r="C123" s="194"/>
      <c r="D123" s="194"/>
      <c r="E123" s="220"/>
      <c r="F123" s="220"/>
      <c r="G123" s="220"/>
      <c r="P123" s="304"/>
      <c r="Q123" s="304"/>
      <c r="S123" s="304"/>
      <c r="T123" s="304"/>
    </row>
    <row r="124" spans="1:41" ht="18" customHeight="1">
      <c r="A124" s="194"/>
      <c r="B124" s="194"/>
      <c r="C124" s="194"/>
      <c r="D124" s="194"/>
      <c r="E124" s="194"/>
      <c r="F124" s="194"/>
      <c r="G124" s="194"/>
      <c r="P124" s="186"/>
      <c r="Q124" s="186"/>
      <c r="S124" s="186"/>
      <c r="T124" s="186"/>
    </row>
    <row r="125" spans="1:41" s="321" customFormat="1" ht="18" customHeight="1">
      <c r="A125" s="212"/>
      <c r="B125" s="228"/>
      <c r="C125" s="209"/>
      <c r="D125" s="229"/>
      <c r="E125" s="230"/>
      <c r="F125" s="231"/>
      <c r="G125" s="191"/>
      <c r="H125" s="353"/>
      <c r="I125" s="249"/>
      <c r="J125" s="182"/>
      <c r="K125" s="182"/>
      <c r="L125" s="182"/>
      <c r="M125" s="182"/>
      <c r="N125" s="1"/>
      <c r="O125" s="1"/>
      <c r="P125" s="186"/>
      <c r="Q125" s="344"/>
      <c r="R125" s="6"/>
      <c r="S125" s="186"/>
      <c r="T125" s="344"/>
      <c r="U125" s="1"/>
      <c r="V125" s="1"/>
      <c r="W125" s="1"/>
      <c r="X125" s="1"/>
      <c r="Y125" s="1"/>
      <c r="Z125" s="1"/>
      <c r="AA125" s="1"/>
      <c r="AB125" s="182"/>
      <c r="AC125" s="182"/>
      <c r="AD125" s="182"/>
      <c r="AE125" s="182"/>
      <c r="AF125" s="182"/>
      <c r="AG125" s="182"/>
      <c r="AH125" s="182"/>
      <c r="AI125" s="182"/>
      <c r="AJ125" s="182"/>
      <c r="AK125" s="182"/>
      <c r="AL125" s="182"/>
      <c r="AM125" s="182"/>
      <c r="AN125" s="182"/>
      <c r="AO125" s="182"/>
    </row>
    <row r="126" spans="1:41" ht="111" customHeight="1">
      <c r="A126" s="213"/>
      <c r="B126" s="232"/>
      <c r="C126" s="209"/>
      <c r="D126" s="209"/>
      <c r="E126" s="233"/>
      <c r="F126" s="234"/>
      <c r="G126" s="235"/>
      <c r="P126" s="346"/>
      <c r="Q126" s="345"/>
      <c r="S126" s="346"/>
      <c r="T126" s="345"/>
      <c r="W126" s="1235"/>
      <c r="X126" s="1235"/>
    </row>
    <row r="127" spans="1:41" ht="22.15" customHeight="1">
      <c r="A127" s="213"/>
      <c r="B127" s="236"/>
      <c r="C127" s="209"/>
      <c r="D127" s="209"/>
      <c r="E127" s="237"/>
      <c r="F127" s="238"/>
      <c r="G127" s="191"/>
      <c r="P127" s="348"/>
      <c r="Q127" s="347"/>
      <c r="S127" s="348"/>
      <c r="T127" s="347"/>
    </row>
    <row r="128" spans="1:41" ht="22.15" customHeight="1">
      <c r="A128" s="211"/>
      <c r="B128" s="215"/>
      <c r="C128" s="209"/>
      <c r="D128" s="229"/>
      <c r="E128" s="230"/>
      <c r="F128" s="231"/>
      <c r="G128" s="191"/>
      <c r="P128" s="348"/>
      <c r="Q128" s="347"/>
      <c r="S128" s="348"/>
      <c r="T128" s="347"/>
      <c r="V128" s="336"/>
    </row>
    <row r="129" spans="1:24" ht="22.15" customHeight="1">
      <c r="A129" s="211"/>
      <c r="B129" s="215"/>
      <c r="C129" s="209"/>
      <c r="D129" s="229"/>
      <c r="E129" s="230"/>
      <c r="F129" s="231"/>
      <c r="G129" s="191"/>
      <c r="P129" s="348"/>
      <c r="Q129" s="347"/>
      <c r="S129" s="348"/>
      <c r="T129" s="347"/>
      <c r="V129" s="336"/>
    </row>
    <row r="130" spans="1:24">
      <c r="A130" s="213"/>
      <c r="B130" s="232"/>
      <c r="C130" s="209"/>
      <c r="D130" s="229"/>
      <c r="E130" s="230"/>
      <c r="F130" s="231"/>
      <c r="G130" s="191"/>
      <c r="P130" s="348"/>
      <c r="Q130" s="347"/>
      <c r="S130" s="348"/>
      <c r="T130" s="347"/>
      <c r="V130" s="336"/>
      <c r="W130" s="1235"/>
      <c r="X130" s="1235"/>
    </row>
    <row r="131" spans="1:24" ht="22.15" customHeight="1">
      <c r="A131" s="213"/>
      <c r="B131" s="236"/>
      <c r="C131" s="209"/>
      <c r="D131" s="229"/>
      <c r="E131" s="230"/>
      <c r="F131" s="231"/>
      <c r="G131" s="235"/>
      <c r="P131" s="348"/>
      <c r="Q131" s="347"/>
      <c r="S131" s="348"/>
      <c r="T131" s="347"/>
      <c r="V131" s="336"/>
    </row>
    <row r="132" spans="1:24" ht="22.15" customHeight="1">
      <c r="A132" s="213"/>
      <c r="B132" s="215"/>
      <c r="C132" s="209"/>
      <c r="D132" s="229"/>
      <c r="E132" s="230"/>
      <c r="F132" s="231"/>
      <c r="G132" s="191"/>
      <c r="P132" s="348"/>
      <c r="Q132" s="347"/>
      <c r="S132" s="348"/>
      <c r="T132" s="347"/>
      <c r="V132" s="336"/>
    </row>
    <row r="133" spans="1:24" ht="22.15" customHeight="1">
      <c r="A133" s="213"/>
      <c r="B133" s="215"/>
      <c r="C133" s="209"/>
      <c r="D133" s="229"/>
      <c r="E133" s="230"/>
      <c r="F133" s="231"/>
      <c r="G133" s="191"/>
      <c r="P133" s="348"/>
      <c r="Q133" s="347"/>
      <c r="S133" s="348"/>
      <c r="T133" s="347"/>
      <c r="V133" s="336"/>
    </row>
    <row r="134" spans="1:24">
      <c r="A134" s="213"/>
      <c r="B134" s="232"/>
      <c r="C134" s="209"/>
      <c r="D134" s="209"/>
      <c r="E134" s="230"/>
      <c r="F134" s="231"/>
      <c r="G134" s="235"/>
      <c r="P134" s="348"/>
      <c r="Q134" s="347"/>
      <c r="S134" s="348"/>
      <c r="T134" s="347"/>
      <c r="V134" s="336"/>
    </row>
    <row r="135" spans="1:24" ht="22.15" customHeight="1">
      <c r="A135" s="213"/>
      <c r="B135" s="236"/>
      <c r="C135" s="209"/>
      <c r="D135" s="209"/>
      <c r="E135" s="239"/>
      <c r="F135" s="231"/>
      <c r="G135" s="240"/>
      <c r="P135" s="348"/>
      <c r="Q135" s="347"/>
      <c r="S135" s="348"/>
      <c r="T135" s="347"/>
      <c r="V135" s="336"/>
    </row>
    <row r="136" spans="1:24" ht="35.1" customHeight="1">
      <c r="A136" s="211"/>
      <c r="B136" s="241"/>
      <c r="C136" s="209"/>
      <c r="D136" s="229"/>
      <c r="E136" s="230"/>
      <c r="F136" s="231"/>
      <c r="G136" s="191"/>
      <c r="N136" s="4"/>
      <c r="P136" s="348"/>
      <c r="Q136" s="347"/>
      <c r="S136" s="348"/>
      <c r="T136" s="347"/>
      <c r="V136" s="336"/>
    </row>
    <row r="137" spans="1:24" ht="22.15" customHeight="1">
      <c r="A137" s="211"/>
      <c r="B137" s="242"/>
      <c r="C137" s="209"/>
      <c r="D137" s="229"/>
      <c r="E137" s="239"/>
      <c r="F137" s="231"/>
      <c r="G137" s="191"/>
      <c r="N137" s="4"/>
      <c r="P137" s="348"/>
      <c r="Q137" s="347"/>
      <c r="S137" s="348"/>
      <c r="T137" s="347"/>
      <c r="V137" s="336"/>
    </row>
    <row r="138" spans="1:24" ht="22.15" customHeight="1">
      <c r="A138" s="211"/>
      <c r="B138" s="242"/>
      <c r="C138" s="209"/>
      <c r="D138" s="229"/>
      <c r="E138" s="239"/>
      <c r="F138" s="231"/>
      <c r="G138" s="191"/>
      <c r="N138" s="4"/>
      <c r="P138" s="348"/>
      <c r="Q138" s="347"/>
      <c r="S138" s="348"/>
      <c r="T138" s="347"/>
      <c r="V138" s="336"/>
    </row>
    <row r="139" spans="1:24" ht="24" customHeight="1">
      <c r="A139" s="212"/>
      <c r="B139" s="216"/>
      <c r="C139" s="209"/>
      <c r="D139" s="229"/>
      <c r="E139" s="230"/>
      <c r="F139" s="231"/>
      <c r="G139" s="191"/>
      <c r="J139" s="182"/>
      <c r="K139" s="182"/>
      <c r="L139" s="182"/>
      <c r="M139" s="182"/>
      <c r="N139" s="1"/>
      <c r="O139" s="1"/>
      <c r="P139" s="348"/>
      <c r="Q139" s="347"/>
      <c r="R139" s="6"/>
      <c r="S139" s="348"/>
      <c r="T139" s="347"/>
      <c r="U139" s="1"/>
      <c r="V139" s="6"/>
    </row>
    <row r="140" spans="1:24" ht="24" customHeight="1">
      <c r="A140" s="211"/>
      <c r="B140" s="243"/>
      <c r="C140" s="209"/>
      <c r="D140" s="229"/>
      <c r="E140" s="230"/>
      <c r="F140" s="231"/>
      <c r="G140" s="191"/>
      <c r="P140" s="348"/>
      <c r="Q140" s="347"/>
      <c r="S140" s="348"/>
      <c r="T140" s="347"/>
      <c r="V140" s="336"/>
    </row>
    <row r="141" spans="1:24" ht="24" customHeight="1">
      <c r="A141" s="213"/>
      <c r="B141" s="208"/>
      <c r="C141" s="209"/>
      <c r="D141" s="229"/>
      <c r="E141" s="230"/>
      <c r="F141" s="231"/>
      <c r="G141" s="191"/>
      <c r="P141" s="348"/>
      <c r="Q141" s="347"/>
      <c r="S141" s="348"/>
      <c r="T141" s="347"/>
      <c r="V141" s="336"/>
    </row>
    <row r="142" spans="1:24" ht="24" customHeight="1">
      <c r="A142" s="211"/>
      <c r="B142" s="242"/>
      <c r="C142" s="209"/>
      <c r="D142" s="229"/>
      <c r="E142" s="239"/>
      <c r="F142" s="231"/>
      <c r="G142" s="191"/>
      <c r="P142" s="348"/>
      <c r="Q142" s="347"/>
      <c r="S142" s="348"/>
      <c r="T142" s="347"/>
      <c r="V142" s="336"/>
    </row>
    <row r="143" spans="1:24" ht="24" customHeight="1">
      <c r="A143" s="212"/>
      <c r="B143" s="228"/>
      <c r="C143" s="209"/>
      <c r="D143" s="229"/>
      <c r="E143" s="230"/>
      <c r="F143" s="231"/>
      <c r="G143" s="191"/>
      <c r="J143" s="182"/>
      <c r="K143" s="182"/>
      <c r="L143" s="182"/>
      <c r="M143" s="182"/>
      <c r="N143" s="1"/>
      <c r="O143" s="1"/>
      <c r="P143" s="348"/>
      <c r="Q143" s="349"/>
      <c r="R143" s="6"/>
      <c r="S143" s="348"/>
      <c r="T143" s="349"/>
      <c r="U143" s="1"/>
      <c r="V143" s="6"/>
    </row>
    <row r="144" spans="1:24" ht="35.1" customHeight="1">
      <c r="A144" s="213"/>
      <c r="B144" s="208"/>
      <c r="C144" s="209"/>
      <c r="D144" s="209"/>
      <c r="E144" s="239"/>
      <c r="F144" s="231"/>
      <c r="G144" s="240"/>
      <c r="P144" s="348"/>
      <c r="Q144" s="349"/>
      <c r="S144" s="348"/>
      <c r="T144" s="349"/>
      <c r="V144" s="336"/>
    </row>
    <row r="145" spans="1:22" ht="24" customHeight="1">
      <c r="A145" s="213"/>
      <c r="B145" s="208"/>
      <c r="C145" s="211"/>
      <c r="D145" s="229"/>
      <c r="E145" s="239"/>
      <c r="F145" s="231"/>
      <c r="G145" s="191"/>
      <c r="P145" s="348"/>
      <c r="Q145" s="347"/>
      <c r="S145" s="348"/>
      <c r="T145" s="347"/>
      <c r="V145" s="336"/>
    </row>
    <row r="146" spans="1:22" ht="24" customHeight="1">
      <c r="A146" s="211"/>
      <c r="B146" s="208"/>
      <c r="C146" s="211"/>
      <c r="D146" s="229"/>
      <c r="E146" s="239"/>
      <c r="F146" s="231"/>
      <c r="G146" s="191"/>
      <c r="P146" s="348"/>
      <c r="Q146" s="347"/>
      <c r="S146" s="348"/>
      <c r="T146" s="347"/>
      <c r="V146" s="336"/>
    </row>
    <row r="147" spans="1:22" ht="24" customHeight="1">
      <c r="A147" s="211"/>
      <c r="B147" s="208"/>
      <c r="C147" s="211"/>
      <c r="D147" s="229"/>
      <c r="E147" s="239"/>
      <c r="F147" s="231"/>
      <c r="G147" s="191"/>
      <c r="P147" s="348"/>
      <c r="Q147" s="347"/>
      <c r="S147" s="348"/>
      <c r="T147" s="347"/>
      <c r="V147" s="336"/>
    </row>
    <row r="148" spans="1:22" ht="24" customHeight="1">
      <c r="A148" s="211"/>
      <c r="B148" s="208"/>
      <c r="C148" s="211"/>
      <c r="D148" s="229"/>
      <c r="E148" s="239"/>
      <c r="F148" s="231"/>
      <c r="G148" s="191"/>
      <c r="P148" s="348"/>
      <c r="Q148" s="347"/>
      <c r="S148" s="348"/>
      <c r="T148" s="347"/>
      <c r="V148" s="336"/>
    </row>
    <row r="149" spans="1:22" ht="24" customHeight="1">
      <c r="A149" s="211"/>
      <c r="B149" s="208"/>
      <c r="C149" s="211"/>
      <c r="D149" s="229"/>
      <c r="E149" s="239"/>
      <c r="F149" s="231"/>
      <c r="G149" s="191"/>
      <c r="P149" s="348"/>
      <c r="Q149" s="347"/>
      <c r="S149" s="348"/>
      <c r="T149" s="347"/>
      <c r="V149" s="336"/>
    </row>
    <row r="150" spans="1:22" ht="24" customHeight="1">
      <c r="A150" s="211"/>
      <c r="B150" s="208"/>
      <c r="C150" s="211"/>
      <c r="D150" s="229"/>
      <c r="E150" s="239"/>
      <c r="F150" s="231"/>
      <c r="G150" s="191"/>
      <c r="P150" s="348"/>
      <c r="Q150" s="347"/>
      <c r="S150" s="348"/>
      <c r="T150" s="347"/>
      <c r="V150" s="336"/>
    </row>
    <row r="151" spans="1:22" ht="24" customHeight="1">
      <c r="A151" s="211"/>
      <c r="B151" s="208"/>
      <c r="C151" s="211"/>
      <c r="D151" s="229"/>
      <c r="E151" s="239"/>
      <c r="F151" s="231"/>
      <c r="G151" s="191"/>
      <c r="P151" s="348"/>
      <c r="Q151" s="347"/>
      <c r="S151" s="348"/>
      <c r="T151" s="347"/>
      <c r="V151" s="336"/>
    </row>
    <row r="152" spans="1:22" ht="35.1" customHeight="1">
      <c r="A152" s="212"/>
      <c r="B152" s="228"/>
      <c r="C152" s="209"/>
      <c r="D152" s="229"/>
      <c r="E152" s="230"/>
      <c r="F152" s="231"/>
      <c r="G152" s="191"/>
      <c r="P152" s="348"/>
      <c r="Q152" s="349"/>
      <c r="S152" s="348"/>
      <c r="T152" s="349"/>
      <c r="V152" s="336"/>
    </row>
    <row r="153" spans="1:22" ht="24" customHeight="1">
      <c r="A153" s="213"/>
      <c r="B153" s="214"/>
      <c r="C153" s="209"/>
      <c r="D153" s="229"/>
      <c r="E153" s="239"/>
      <c r="F153" s="231"/>
      <c r="G153" s="240"/>
      <c r="P153" s="348"/>
      <c r="Q153" s="349"/>
      <c r="S153" s="348"/>
      <c r="T153" s="349"/>
      <c r="V153" s="336"/>
    </row>
    <row r="154" spans="1:22" ht="24" customHeight="1">
      <c r="A154" s="213"/>
      <c r="B154" s="208"/>
      <c r="C154" s="211"/>
      <c r="D154" s="214"/>
      <c r="E154" s="239"/>
      <c r="F154" s="231"/>
      <c r="G154" s="191"/>
      <c r="P154" s="348"/>
      <c r="Q154" s="347"/>
      <c r="S154" s="348"/>
      <c r="T154" s="347"/>
      <c r="V154" s="336"/>
    </row>
    <row r="155" spans="1:22" ht="35.1" customHeight="1">
      <c r="A155" s="213"/>
      <c r="B155" s="228"/>
      <c r="C155" s="209"/>
      <c r="D155" s="229"/>
      <c r="E155" s="230"/>
      <c r="F155" s="231"/>
      <c r="G155" s="191"/>
      <c r="P155" s="348"/>
      <c r="Q155" s="347"/>
      <c r="S155" s="348"/>
      <c r="T155" s="347"/>
      <c r="V155" s="336"/>
    </row>
    <row r="156" spans="1:22" ht="24" customHeight="1">
      <c r="A156" s="212"/>
      <c r="B156" s="210"/>
      <c r="C156" s="211"/>
      <c r="D156" s="229"/>
      <c r="E156" s="231"/>
      <c r="F156" s="231"/>
      <c r="G156" s="191"/>
      <c r="P156" s="348"/>
      <c r="Q156" s="347"/>
      <c r="S156" s="348"/>
      <c r="T156" s="347"/>
      <c r="V156" s="336"/>
    </row>
    <row r="157" spans="1:22" ht="24" customHeight="1">
      <c r="A157" s="212"/>
      <c r="B157" s="210"/>
      <c r="C157" s="211"/>
      <c r="D157" s="229"/>
      <c r="E157" s="230"/>
      <c r="F157" s="231"/>
      <c r="G157" s="191"/>
      <c r="P157" s="348"/>
      <c r="Q157" s="347"/>
      <c r="S157" s="348"/>
      <c r="T157" s="347"/>
      <c r="V157" s="336"/>
    </row>
    <row r="158" spans="1:22" ht="24" customHeight="1">
      <c r="A158" s="212"/>
      <c r="B158" s="210"/>
      <c r="C158" s="211"/>
      <c r="D158" s="229"/>
      <c r="E158" s="231"/>
      <c r="F158" s="231"/>
      <c r="G158" s="191"/>
      <c r="P158" s="348"/>
      <c r="Q158" s="347"/>
      <c r="S158" s="348"/>
      <c r="T158" s="347"/>
      <c r="V158" s="336"/>
    </row>
    <row r="159" spans="1:22" ht="24" customHeight="1">
      <c r="A159" s="212"/>
      <c r="B159" s="210"/>
      <c r="C159" s="211"/>
      <c r="D159" s="229"/>
      <c r="E159" s="231"/>
      <c r="F159" s="231"/>
      <c r="G159" s="191"/>
      <c r="P159" s="348"/>
      <c r="Q159" s="347"/>
      <c r="S159" s="348"/>
      <c r="T159" s="347"/>
      <c r="V159" s="336"/>
    </row>
    <row r="160" spans="1:22" ht="35.1" customHeight="1">
      <c r="A160" s="212"/>
      <c r="B160" s="215"/>
      <c r="C160" s="211"/>
      <c r="D160" s="229"/>
      <c r="E160" s="231"/>
      <c r="F160" s="231"/>
      <c r="G160" s="191"/>
      <c r="P160" s="348"/>
      <c r="Q160" s="347"/>
      <c r="S160" s="348"/>
      <c r="T160" s="347"/>
      <c r="V160" s="336"/>
    </row>
    <row r="161" spans="1:22" ht="30" customHeight="1">
      <c r="A161" s="212"/>
      <c r="B161" s="208"/>
      <c r="C161" s="211"/>
      <c r="D161" s="229"/>
      <c r="E161" s="231"/>
      <c r="F161" s="231"/>
      <c r="G161" s="191"/>
      <c r="P161" s="348"/>
      <c r="Q161" s="347"/>
      <c r="S161" s="348"/>
      <c r="T161" s="347"/>
      <c r="V161" s="336"/>
    </row>
    <row r="162" spans="1:22" ht="26.1" customHeight="1">
      <c r="A162" s="212"/>
      <c r="B162" s="228"/>
      <c r="C162" s="209"/>
      <c r="D162" s="229"/>
      <c r="E162" s="230"/>
      <c r="F162" s="231"/>
      <c r="G162" s="191"/>
      <c r="J162" s="182"/>
      <c r="K162" s="182"/>
      <c r="L162" s="182"/>
      <c r="M162" s="182"/>
      <c r="N162" s="1"/>
      <c r="O162" s="1"/>
      <c r="P162" s="348"/>
      <c r="Q162" s="347"/>
      <c r="R162" s="6"/>
      <c r="S162" s="348"/>
      <c r="T162" s="347"/>
      <c r="U162" s="1"/>
      <c r="V162" s="6"/>
    </row>
    <row r="163" spans="1:22" ht="30" customHeight="1">
      <c r="A163" s="213"/>
      <c r="B163" s="210"/>
      <c r="C163" s="211"/>
      <c r="D163" s="244"/>
      <c r="E163" s="231"/>
      <c r="F163" s="231"/>
      <c r="G163" s="191"/>
      <c r="P163" s="348"/>
      <c r="Q163" s="347"/>
      <c r="S163" s="348"/>
      <c r="T163" s="347"/>
      <c r="V163" s="336"/>
    </row>
    <row r="164" spans="1:22" ht="30" customHeight="1">
      <c r="A164" s="213"/>
      <c r="B164" s="210"/>
      <c r="C164" s="211"/>
      <c r="D164" s="244"/>
      <c r="E164" s="231"/>
      <c r="F164" s="231"/>
      <c r="G164" s="191"/>
      <c r="P164" s="348"/>
      <c r="Q164" s="347"/>
      <c r="S164" s="348"/>
      <c r="T164" s="347"/>
      <c r="V164" s="336"/>
    </row>
    <row r="165" spans="1:22" ht="30" customHeight="1">
      <c r="A165" s="213"/>
      <c r="B165" s="210"/>
      <c r="C165" s="211"/>
      <c r="D165" s="244"/>
      <c r="E165" s="231"/>
      <c r="F165" s="231"/>
      <c r="G165" s="191"/>
      <c r="P165" s="348"/>
      <c r="Q165" s="347"/>
      <c r="S165" s="348"/>
      <c r="T165" s="347"/>
      <c r="V165" s="336"/>
    </row>
    <row r="166" spans="1:22" ht="30" customHeight="1">
      <c r="A166" s="213"/>
      <c r="B166" s="210"/>
      <c r="C166" s="211"/>
      <c r="D166" s="244"/>
      <c r="E166" s="231"/>
      <c r="F166" s="231"/>
      <c r="G166" s="191"/>
      <c r="P166" s="348"/>
      <c r="Q166" s="347"/>
      <c r="S166" s="348"/>
      <c r="T166" s="347"/>
      <c r="V166" s="336"/>
    </row>
    <row r="167" spans="1:22" ht="33" customHeight="1">
      <c r="A167" s="245"/>
      <c r="B167" s="228"/>
      <c r="C167" s="209"/>
      <c r="D167" s="229"/>
      <c r="E167" s="230"/>
      <c r="F167" s="231"/>
      <c r="G167" s="191"/>
      <c r="P167" s="348"/>
      <c r="Q167" s="347"/>
      <c r="S167" s="348"/>
      <c r="T167" s="347"/>
      <c r="V167" s="336"/>
    </row>
    <row r="168" spans="1:22" ht="24" customHeight="1">
      <c r="A168" s="246"/>
      <c r="B168" s="210"/>
      <c r="C168" s="246"/>
      <c r="D168" s="247"/>
      <c r="E168" s="231"/>
      <c r="F168" s="231"/>
      <c r="G168" s="191"/>
      <c r="P168" s="348"/>
      <c r="Q168" s="347"/>
      <c r="S168" s="348"/>
      <c r="T168" s="347"/>
      <c r="V168" s="336"/>
    </row>
    <row r="169" spans="1:22" ht="24" customHeight="1">
      <c r="A169" s="246"/>
      <c r="B169" s="210"/>
      <c r="C169" s="246"/>
      <c r="D169" s="247"/>
      <c r="E169" s="231"/>
      <c r="F169" s="231"/>
      <c r="G169" s="191"/>
      <c r="P169" s="348"/>
      <c r="Q169" s="347"/>
      <c r="S169" s="348"/>
      <c r="T169" s="347"/>
      <c r="V169" s="336"/>
    </row>
    <row r="170" spans="1:22" ht="24" customHeight="1">
      <c r="A170" s="246"/>
      <c r="B170" s="210"/>
      <c r="C170" s="246"/>
      <c r="D170" s="247"/>
      <c r="E170" s="231"/>
      <c r="F170" s="231"/>
      <c r="G170" s="191"/>
      <c r="P170" s="348"/>
      <c r="Q170" s="347"/>
      <c r="S170" s="348"/>
      <c r="T170" s="347"/>
      <c r="V170" s="336"/>
    </row>
    <row r="171" spans="1:22" ht="24" customHeight="1">
      <c r="A171" s="246"/>
      <c r="B171" s="210"/>
      <c r="C171" s="246"/>
      <c r="D171" s="247"/>
      <c r="E171" s="231"/>
      <c r="F171" s="231"/>
      <c r="G171" s="191"/>
      <c r="P171" s="348"/>
      <c r="Q171" s="347"/>
      <c r="S171" s="348"/>
      <c r="T171" s="347"/>
      <c r="V171" s="336"/>
    </row>
    <row r="172" spans="1:22" ht="24" customHeight="1">
      <c r="A172" s="246"/>
      <c r="B172" s="210"/>
      <c r="C172" s="246"/>
      <c r="D172" s="247"/>
      <c r="E172" s="231"/>
      <c r="F172" s="231"/>
      <c r="G172" s="191"/>
      <c r="P172" s="348"/>
      <c r="Q172" s="347"/>
      <c r="S172" s="348"/>
      <c r="T172" s="347"/>
      <c r="V172" s="336"/>
    </row>
    <row r="173" spans="1:22" ht="26.1" customHeight="1">
      <c r="A173" s="211"/>
      <c r="B173" s="1238"/>
      <c r="C173" s="1238"/>
      <c r="D173" s="1238"/>
      <c r="E173" s="231"/>
      <c r="F173" s="231"/>
      <c r="G173" s="191"/>
      <c r="I173" s="249"/>
      <c r="J173" s="182"/>
      <c r="K173" s="182"/>
      <c r="L173" s="182"/>
      <c r="M173" s="182"/>
      <c r="N173" s="1"/>
      <c r="O173" s="1"/>
      <c r="P173" s="88"/>
      <c r="Q173" s="347"/>
      <c r="R173" s="6"/>
      <c r="S173" s="88"/>
      <c r="T173" s="347"/>
      <c r="U173" s="1"/>
      <c r="V173" s="6"/>
    </row>
    <row r="174" spans="1:22" ht="26.1" customHeight="1">
      <c r="A174" s="246"/>
      <c r="B174" s="1239"/>
      <c r="C174" s="1239"/>
      <c r="D174" s="1239"/>
      <c r="E174" s="231"/>
      <c r="F174" s="231"/>
      <c r="G174" s="191"/>
      <c r="I174" s="249"/>
      <c r="J174" s="182"/>
      <c r="K174" s="182"/>
      <c r="L174" s="182"/>
      <c r="M174" s="182"/>
      <c r="N174" s="1"/>
      <c r="O174" s="1"/>
      <c r="P174" s="88"/>
      <c r="Q174" s="347"/>
      <c r="R174" s="6"/>
      <c r="S174" s="88"/>
      <c r="T174" s="347"/>
      <c r="U174" s="1"/>
      <c r="V174" s="1"/>
    </row>
    <row r="175" spans="1:22" ht="26.1" customHeight="1">
      <c r="A175" s="246"/>
      <c r="B175" s="1233"/>
      <c r="C175" s="1233"/>
      <c r="D175" s="1233"/>
      <c r="E175" s="231"/>
      <c r="F175" s="231"/>
      <c r="G175" s="191"/>
      <c r="I175" s="249"/>
      <c r="J175" s="182"/>
      <c r="K175" s="182"/>
      <c r="L175" s="182"/>
      <c r="M175" s="182"/>
      <c r="N175" s="1"/>
      <c r="O175" s="1"/>
      <c r="P175" s="88"/>
      <c r="Q175" s="347"/>
      <c r="R175" s="6"/>
      <c r="S175" s="88"/>
      <c r="T175" s="347"/>
      <c r="U175" s="1"/>
      <c r="V175" s="351"/>
    </row>
    <row r="176" spans="1:22">
      <c r="A176" s="198"/>
      <c r="B176" s="198"/>
      <c r="C176" s="198"/>
      <c r="D176" s="198"/>
      <c r="E176" s="191"/>
      <c r="F176" s="191"/>
      <c r="G176" s="191"/>
    </row>
    <row r="177" spans="1:7">
      <c r="A177" s="198"/>
      <c r="B177" s="198"/>
      <c r="C177" s="198"/>
      <c r="D177" s="198"/>
      <c r="E177" s="191"/>
      <c r="F177" s="191"/>
      <c r="G177" s="191"/>
    </row>
    <row r="178" spans="1:7">
      <c r="A178" s="198"/>
      <c r="B178" s="198"/>
      <c r="C178" s="198"/>
      <c r="D178" s="198"/>
      <c r="E178" s="191"/>
      <c r="F178" s="191"/>
      <c r="G178" s="191"/>
    </row>
    <row r="179" spans="1:7">
      <c r="A179" s="198"/>
      <c r="B179" s="198"/>
      <c r="C179" s="198"/>
      <c r="D179" s="198"/>
      <c r="E179" s="191"/>
      <c r="F179" s="191"/>
      <c r="G179" s="191"/>
    </row>
    <row r="180" spans="1:7">
      <c r="A180" s="198"/>
      <c r="B180" s="198"/>
      <c r="C180" s="198"/>
      <c r="D180" s="198"/>
      <c r="E180" s="191"/>
      <c r="F180" s="191"/>
      <c r="G180" s="191"/>
    </row>
    <row r="181" spans="1:7">
      <c r="A181" s="198"/>
      <c r="B181" s="198"/>
      <c r="C181" s="198"/>
      <c r="D181" s="198"/>
      <c r="E181" s="191"/>
      <c r="F181" s="191"/>
      <c r="G181" s="191"/>
    </row>
    <row r="182" spans="1:7">
      <c r="A182" s="198"/>
      <c r="B182" s="198"/>
      <c r="C182" s="198"/>
      <c r="D182" s="198"/>
      <c r="E182" s="191"/>
      <c r="F182" s="191"/>
      <c r="G182" s="191"/>
    </row>
    <row r="183" spans="1:7">
      <c r="A183" s="198"/>
      <c r="B183" s="198"/>
      <c r="C183" s="198"/>
      <c r="D183" s="198"/>
      <c r="E183" s="191"/>
      <c r="F183" s="191"/>
      <c r="G183" s="191"/>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53" priority="2" stopIfTrue="1" operator="equal">
      <formula>"a"</formula>
    </cfRule>
  </conditionalFormatting>
  <conditionalFormatting sqref="E30:E72">
    <cfRule type="expression" dxfId="52" priority="1" stopIfTrue="1">
      <formula>D30&gt;0</formula>
    </cfRule>
  </conditionalFormatting>
  <conditionalFormatting sqref="E135 G135 E142 Q143:Q144 T143:T144 G144 E144:E151 Q152:Q153 T152:T153 G153 E153:E154">
    <cfRule type="cellIs" dxfId="51" priority="4" stopIfTrue="1" operator="equal">
      <formula>"a"</formula>
    </cfRule>
  </conditionalFormatting>
  <conditionalFormatting sqref="G17:G72 G128:G129 G132:G133 G136:G138 G141:G142 G145:G151 G154 G156:G161 G163:G166 G168:G172">
    <cfRule type="expression" dxfId="50" priority="5" stopIfTrue="1">
      <formula>E17=""</formula>
    </cfRule>
  </conditionalFormatting>
  <conditionalFormatting sqref="Q17:Q73 T17:T73 Q127:Q138 T127:T138 Q141:Q142 T141:T142 Q145:Q151 T145:T151 Q154 T154 Q156:Q166 T156:T166 Q168:Q172 T168:T172">
    <cfRule type="cellIs" dxfId="49"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H309"/>
  <sheetViews>
    <sheetView view="pageBreakPreview" zoomScale="80" zoomScaleNormal="100" zoomScaleSheetLayoutView="80" workbookViewId="0">
      <selection activeCell="A3" sqref="A3:H3"/>
    </sheetView>
  </sheetViews>
  <sheetFormatPr defaultColWidth="9" defaultRowHeight="16.5"/>
  <cols>
    <col min="1" max="1" width="9.75" style="815" customWidth="1"/>
    <col min="2" max="2" width="29.5" style="815" customWidth="1"/>
    <col min="3" max="3" width="13.875" style="815" customWidth="1"/>
    <col min="4" max="4" width="74.75" style="816" customWidth="1"/>
    <col min="5" max="5" width="6.75" style="815" customWidth="1"/>
    <col min="6" max="6" width="8.125" style="887" bestFit="1" customWidth="1"/>
    <col min="7" max="7" width="16.875" style="817" customWidth="1"/>
    <col min="8" max="8" width="22" style="817" customWidth="1"/>
    <col min="9" max="9" width="9" style="807" customWidth="1"/>
    <col min="10" max="11" width="9" style="278" customWidth="1"/>
    <col min="12" max="18" width="9" style="807" customWidth="1"/>
    <col min="19" max="30" width="9" style="807"/>
    <col min="31" max="16384" width="9" style="278"/>
  </cols>
  <sheetData>
    <row r="1" spans="1:34">
      <c r="A1" s="802" t="str">
        <f>Cover!B3</f>
        <v xml:space="preserve">CC/NT/W-SOLAR/DOM/T00/25/02256 </v>
      </c>
      <c r="B1" s="802"/>
      <c r="C1" s="802"/>
      <c r="D1" s="803"/>
      <c r="E1" s="804"/>
      <c r="F1" s="60"/>
      <c r="G1" s="805"/>
      <c r="H1" s="806" t="s">
        <v>359</v>
      </c>
    </row>
    <row r="2" spans="1:34">
      <c r="A2" s="808"/>
      <c r="B2" s="808"/>
      <c r="C2" s="808"/>
      <c r="D2" s="809"/>
      <c r="E2" s="808"/>
      <c r="F2" s="886"/>
      <c r="G2" s="278"/>
      <c r="H2" s="278"/>
    </row>
    <row r="3" spans="1:34" ht="76.150000000000006" customHeight="1">
      <c r="A3" s="1230" t="str">
        <f>Cover!$B$2</f>
        <v>Bulk Contract for Supply &amp; Installation of Rooftop Solar projects on POWERGRID Buildings in Western Region (WR) under PM Surya Ghar (PMSGY) Scheme</v>
      </c>
      <c r="B3" s="1230"/>
      <c r="C3" s="1230"/>
      <c r="D3" s="1230"/>
      <c r="E3" s="1230"/>
      <c r="F3" s="1230"/>
      <c r="G3" s="1230"/>
      <c r="H3" s="1230"/>
      <c r="I3" s="810"/>
      <c r="J3" s="811"/>
      <c r="K3" s="812"/>
      <c r="M3" s="813"/>
      <c r="P3" s="1256"/>
      <c r="Q3" s="1256"/>
      <c r="AE3" s="807"/>
      <c r="AF3" s="807"/>
      <c r="AG3" s="807"/>
      <c r="AH3" s="807"/>
    </row>
    <row r="4" spans="1:34">
      <c r="A4" s="1231" t="s">
        <v>83</v>
      </c>
      <c r="B4" s="1231"/>
      <c r="C4" s="1231"/>
      <c r="D4" s="1231"/>
      <c r="E4" s="1231"/>
      <c r="F4" s="1231"/>
      <c r="G4" s="1231"/>
      <c r="H4" s="1231"/>
      <c r="I4" s="814"/>
    </row>
    <row r="5" spans="1:34">
      <c r="H5" s="278"/>
    </row>
    <row r="6" spans="1:34">
      <c r="A6" s="1254" t="str">
        <f>'Sch-1'!A6</f>
        <v>Bidder’s Name and Address (Sole Bidder) :</v>
      </c>
      <c r="B6" s="1254"/>
      <c r="C6" s="818"/>
      <c r="D6" s="819"/>
      <c r="E6" s="820"/>
      <c r="F6" s="888"/>
      <c r="G6" s="821" t="s">
        <v>84</v>
      </c>
      <c r="H6" s="278"/>
      <c r="I6" s="822"/>
    </row>
    <row r="7" spans="1:34">
      <c r="A7" s="1257" t="str">
        <f>'Sch-1'!A7</f>
        <v/>
      </c>
      <c r="B7" s="1257"/>
      <c r="C7" s="1257"/>
      <c r="D7" s="1257"/>
      <c r="E7" s="1257"/>
      <c r="F7" s="1257"/>
      <c r="G7" s="823" t="str">
        <f>'Sch-1'!L7</f>
        <v>Contracts Services, 2nd Floor</v>
      </c>
      <c r="H7" s="278"/>
      <c r="I7" s="822"/>
    </row>
    <row r="8" spans="1:34">
      <c r="A8" s="1090" t="s">
        <v>86</v>
      </c>
      <c r="B8" s="1258" t="str">
        <f>'Sch-1'!C8</f>
        <v/>
      </c>
      <c r="C8" s="1258"/>
      <c r="G8" s="823" t="str">
        <f>'Sch-1'!L8</f>
        <v>POWERGRID Energy Services Ltd</v>
      </c>
      <c r="H8" s="278"/>
      <c r="I8" s="822"/>
    </row>
    <row r="9" spans="1:34">
      <c r="A9" s="1090" t="s">
        <v>88</v>
      </c>
      <c r="B9" s="1260" t="str">
        <f>'Sch-1'!C9</f>
        <v/>
      </c>
      <c r="C9" s="1260"/>
      <c r="G9" s="823" t="str">
        <f>'Sch-1'!L9</f>
        <v>Plot no. 42, Sector-44</v>
      </c>
      <c r="H9" s="278"/>
      <c r="I9" s="822"/>
    </row>
    <row r="10" spans="1:34">
      <c r="A10" s="820"/>
      <c r="B10" s="1260" t="str">
        <f>'Sch-1'!C10</f>
        <v/>
      </c>
      <c r="C10" s="1260"/>
      <c r="G10" s="823" t="str">
        <f>'Sch-1'!L10</f>
        <v>Gurugram (Haryana) -122003</v>
      </c>
      <c r="H10" s="278"/>
      <c r="I10" s="822"/>
    </row>
    <row r="11" spans="1:34">
      <c r="A11" s="820"/>
      <c r="B11" s="1260" t="str">
        <f>'Sch-1'!C11</f>
        <v/>
      </c>
      <c r="C11" s="1260"/>
      <c r="G11" s="823">
        <f>'Sch-1'!L11</f>
        <v>0</v>
      </c>
      <c r="H11" s="278"/>
      <c r="I11" s="822"/>
    </row>
    <row r="12" spans="1:34">
      <c r="A12" s="820"/>
      <c r="B12" s="820"/>
      <c r="C12" s="820"/>
      <c r="D12" s="824"/>
      <c r="E12" s="824"/>
      <c r="F12" s="894"/>
      <c r="G12" s="823"/>
      <c r="H12" s="278"/>
      <c r="I12" s="822"/>
    </row>
    <row r="13" spans="1:34">
      <c r="A13" s="1264" t="s">
        <v>360</v>
      </c>
      <c r="B13" s="1264"/>
      <c r="C13" s="1264"/>
      <c r="D13" s="1264"/>
      <c r="E13" s="1264"/>
      <c r="F13" s="1264"/>
      <c r="G13" s="1264"/>
      <c r="H13" s="1264"/>
      <c r="I13" s="822"/>
    </row>
    <row r="14" spans="1:34">
      <c r="A14" s="823"/>
      <c r="B14" s="823"/>
      <c r="C14" s="823"/>
      <c r="D14" s="823"/>
      <c r="E14" s="823"/>
      <c r="F14" s="888"/>
      <c r="G14" s="823"/>
      <c r="H14" s="823"/>
      <c r="I14" s="822"/>
    </row>
    <row r="15" spans="1:34">
      <c r="A15" s="820"/>
      <c r="B15" s="820"/>
      <c r="C15" s="820"/>
      <c r="D15" s="825"/>
      <c r="E15" s="818"/>
      <c r="F15" s="106"/>
      <c r="G15" s="1261" t="s">
        <v>93</v>
      </c>
      <c r="H15" s="1261"/>
      <c r="I15" s="395"/>
    </row>
    <row r="16" spans="1:34" ht="75">
      <c r="A16" s="851" t="s">
        <v>95</v>
      </c>
      <c r="B16" s="851" t="s">
        <v>96</v>
      </c>
      <c r="C16" s="851" t="s">
        <v>97</v>
      </c>
      <c r="D16" s="852" t="s">
        <v>361</v>
      </c>
      <c r="E16" s="853" t="s">
        <v>103</v>
      </c>
      <c r="F16" s="851" t="s">
        <v>362</v>
      </c>
      <c r="G16" s="851" t="s">
        <v>363</v>
      </c>
      <c r="H16" s="851" t="s">
        <v>364</v>
      </c>
    </row>
    <row r="17" spans="1:11">
      <c r="A17" s="854">
        <v>1</v>
      </c>
      <c r="B17" s="854">
        <v>4</v>
      </c>
      <c r="C17" s="854">
        <v>5</v>
      </c>
      <c r="D17" s="854">
        <v>4</v>
      </c>
      <c r="E17" s="854">
        <v>5</v>
      </c>
      <c r="F17" s="865">
        <v>6</v>
      </c>
      <c r="G17" s="854">
        <v>7</v>
      </c>
      <c r="H17" s="854" t="s">
        <v>365</v>
      </c>
      <c r="I17" s="828"/>
    </row>
    <row r="18" spans="1:11">
      <c r="A18" s="829"/>
      <c r="B18" s="829"/>
      <c r="C18" s="829"/>
      <c r="D18" s="830"/>
      <c r="E18" s="830"/>
      <c r="F18" s="9"/>
      <c r="G18" s="830"/>
      <c r="H18" s="831"/>
      <c r="I18" s="828"/>
    </row>
    <row r="19" spans="1:11">
      <c r="A19" s="829"/>
      <c r="B19" s="829"/>
      <c r="C19" s="829"/>
      <c r="D19" s="830"/>
      <c r="E19" s="830"/>
      <c r="F19" s="9"/>
      <c r="G19" s="830"/>
      <c r="H19" s="831"/>
      <c r="I19" s="828"/>
    </row>
    <row r="20" spans="1:11" ht="20.25">
      <c r="A20" s="878"/>
      <c r="B20" s="1262" t="s">
        <v>366</v>
      </c>
      <c r="C20" s="1262"/>
      <c r="D20" s="1263"/>
      <c r="E20" s="878"/>
      <c r="F20" s="889"/>
      <c r="G20" s="878"/>
      <c r="H20" s="879"/>
      <c r="I20" s="828"/>
    </row>
    <row r="21" spans="1:11" s="817" customFormat="1" ht="38.25" customHeight="1">
      <c r="A21" s="869"/>
      <c r="B21" s="936"/>
      <c r="C21" s="875"/>
      <c r="D21" s="876"/>
      <c r="E21" s="800"/>
      <c r="F21" s="890"/>
      <c r="G21" s="800"/>
      <c r="H21" s="832"/>
      <c r="K21" s="278"/>
    </row>
    <row r="22" spans="1:11" s="817" customFormat="1">
      <c r="A22" s="883"/>
      <c r="B22" s="882"/>
      <c r="C22" s="882"/>
      <c r="D22" s="882"/>
      <c r="E22" s="882"/>
      <c r="F22" s="882"/>
      <c r="G22" s="929"/>
      <c r="H22" s="933"/>
      <c r="I22" s="833"/>
      <c r="K22" s="278"/>
    </row>
    <row r="23" spans="1:11" s="817" customFormat="1" ht="43.5" customHeight="1">
      <c r="A23" s="883"/>
      <c r="B23" s="882"/>
      <c r="C23" s="882"/>
      <c r="D23" s="882"/>
      <c r="E23" s="882"/>
      <c r="F23" s="882"/>
      <c r="G23" s="929"/>
      <c r="H23" s="933"/>
      <c r="I23" s="833"/>
      <c r="K23" s="278"/>
    </row>
    <row r="24" spans="1:11" s="817" customFormat="1" ht="33" hidden="1">
      <c r="A24" s="883">
        <f>'Sch-1'!A22</f>
        <v>2</v>
      </c>
      <c r="B24" s="882" t="s">
        <v>115</v>
      </c>
      <c r="C24" s="882">
        <v>1000005848</v>
      </c>
      <c r="D24" s="882" t="s">
        <v>279</v>
      </c>
      <c r="E24" s="882" t="s">
        <v>114</v>
      </c>
      <c r="F24" s="882">
        <v>12</v>
      </c>
      <c r="G24" s="929"/>
      <c r="H24" s="933" t="str">
        <f t="shared" ref="H24:H86" si="0">IF(G24=0, "Included",IF(ISERROR(F24*G24), G24, F24*G24))</f>
        <v>Included</v>
      </c>
      <c r="I24" s="833"/>
      <c r="K24" s="278"/>
    </row>
    <row r="25" spans="1:11" s="817" customFormat="1" hidden="1">
      <c r="A25" s="883" t="e">
        <f>'Sch-1'!#REF!</f>
        <v>#REF!</v>
      </c>
      <c r="B25" s="882" t="s">
        <v>115</v>
      </c>
      <c r="C25" s="882">
        <v>1000005853</v>
      </c>
      <c r="D25" s="882" t="s">
        <v>367</v>
      </c>
      <c r="E25" s="882" t="s">
        <v>114</v>
      </c>
      <c r="F25" s="882">
        <v>6</v>
      </c>
      <c r="G25" s="929"/>
      <c r="H25" s="933" t="str">
        <f t="shared" si="0"/>
        <v>Included</v>
      </c>
      <c r="I25" s="833"/>
      <c r="K25" s="278"/>
    </row>
    <row r="26" spans="1:11" s="817" customFormat="1" hidden="1">
      <c r="A26" s="883">
        <f>'Sch-1'!A23</f>
        <v>5</v>
      </c>
      <c r="B26" s="882" t="s">
        <v>115</v>
      </c>
      <c r="C26" s="882">
        <v>1000005854</v>
      </c>
      <c r="D26" s="882" t="s">
        <v>116</v>
      </c>
      <c r="E26" s="882" t="s">
        <v>114</v>
      </c>
      <c r="F26" s="882">
        <v>2</v>
      </c>
      <c r="G26" s="929"/>
      <c r="H26" s="933" t="str">
        <f t="shared" si="0"/>
        <v>Included</v>
      </c>
      <c r="I26" s="833"/>
      <c r="K26" s="278"/>
    </row>
    <row r="27" spans="1:11" s="817" customFormat="1" hidden="1">
      <c r="A27" s="883">
        <f>'Sch-1'!A24</f>
        <v>6</v>
      </c>
      <c r="B27" s="882" t="s">
        <v>115</v>
      </c>
      <c r="C27" s="882">
        <v>1000005820</v>
      </c>
      <c r="D27" s="882" t="s">
        <v>117</v>
      </c>
      <c r="E27" s="882" t="s">
        <v>114</v>
      </c>
      <c r="F27" s="882">
        <v>6</v>
      </c>
      <c r="G27" s="929"/>
      <c r="H27" s="933" t="str">
        <f t="shared" si="0"/>
        <v>Included</v>
      </c>
      <c r="I27" s="833"/>
      <c r="K27" s="278"/>
    </row>
    <row r="28" spans="1:11" s="817" customFormat="1" hidden="1">
      <c r="A28" s="883">
        <f>'Sch-1'!A25</f>
        <v>7</v>
      </c>
      <c r="B28" s="882" t="s">
        <v>115</v>
      </c>
      <c r="C28" s="882">
        <v>1000005819</v>
      </c>
      <c r="D28" s="882" t="s">
        <v>118</v>
      </c>
      <c r="E28" s="882" t="s">
        <v>114</v>
      </c>
      <c r="F28" s="882">
        <v>12</v>
      </c>
      <c r="G28" s="929"/>
      <c r="H28" s="933" t="str">
        <f t="shared" si="0"/>
        <v>Included</v>
      </c>
      <c r="I28" s="833"/>
      <c r="K28" s="278"/>
    </row>
    <row r="29" spans="1:11" s="817" customFormat="1" hidden="1">
      <c r="A29" s="883">
        <f>'Sch-1'!A26</f>
        <v>8</v>
      </c>
      <c r="B29" s="882" t="s">
        <v>115</v>
      </c>
      <c r="C29" s="882">
        <v>1000020421</v>
      </c>
      <c r="D29" s="882" t="s">
        <v>119</v>
      </c>
      <c r="E29" s="882" t="s">
        <v>114</v>
      </c>
      <c r="F29" s="882">
        <v>6</v>
      </c>
      <c r="G29" s="929"/>
      <c r="H29" s="933" t="str">
        <f t="shared" si="0"/>
        <v>Included</v>
      </c>
      <c r="I29" s="833"/>
      <c r="K29" s="278"/>
    </row>
    <row r="30" spans="1:11" s="817" customFormat="1" hidden="1">
      <c r="A30" s="883">
        <f>'Sch-1'!A27</f>
        <v>9</v>
      </c>
      <c r="B30" s="882" t="s">
        <v>115</v>
      </c>
      <c r="C30" s="882">
        <v>1000005791</v>
      </c>
      <c r="D30" s="882" t="s">
        <v>120</v>
      </c>
      <c r="E30" s="882" t="s">
        <v>114</v>
      </c>
      <c r="F30" s="882">
        <v>24</v>
      </c>
      <c r="G30" s="929"/>
      <c r="H30" s="933" t="str">
        <f t="shared" si="0"/>
        <v>Included</v>
      </c>
      <c r="I30" s="833"/>
      <c r="K30" s="278"/>
    </row>
    <row r="31" spans="1:11" s="817" customFormat="1" ht="33" hidden="1">
      <c r="A31" s="883">
        <f>'Sch-1'!A28</f>
        <v>10</v>
      </c>
      <c r="B31" s="882" t="s">
        <v>115</v>
      </c>
      <c r="C31" s="882">
        <v>1000005827</v>
      </c>
      <c r="D31" s="882" t="s">
        <v>121</v>
      </c>
      <c r="E31" s="882" t="s">
        <v>114</v>
      </c>
      <c r="F31" s="882">
        <v>2</v>
      </c>
      <c r="G31" s="929"/>
      <c r="H31" s="933" t="str">
        <f t="shared" si="0"/>
        <v>Included</v>
      </c>
      <c r="I31" s="833"/>
      <c r="K31" s="278"/>
    </row>
    <row r="32" spans="1:11" s="817" customFormat="1" ht="33" hidden="1">
      <c r="A32" s="883">
        <f>'Sch-1'!A29</f>
        <v>11</v>
      </c>
      <c r="B32" s="882" t="s">
        <v>122</v>
      </c>
      <c r="C32" s="882">
        <v>1000004501</v>
      </c>
      <c r="D32" s="882" t="s">
        <v>123</v>
      </c>
      <c r="E32" s="882" t="s">
        <v>114</v>
      </c>
      <c r="F32" s="882">
        <v>7</v>
      </c>
      <c r="G32" s="929"/>
      <c r="H32" s="933" t="str">
        <f t="shared" si="0"/>
        <v>Included</v>
      </c>
      <c r="I32" s="833"/>
      <c r="K32" s="278"/>
    </row>
    <row r="33" spans="1:11" s="817" customFormat="1" ht="33" hidden="1">
      <c r="A33" s="883">
        <f>'Sch-1'!A30</f>
        <v>12</v>
      </c>
      <c r="B33" s="882" t="s">
        <v>122</v>
      </c>
      <c r="C33" s="882">
        <v>1000004463</v>
      </c>
      <c r="D33" s="882" t="s">
        <v>124</v>
      </c>
      <c r="E33" s="882" t="s">
        <v>114</v>
      </c>
      <c r="F33" s="882">
        <v>21</v>
      </c>
      <c r="G33" s="929"/>
      <c r="H33" s="933" t="str">
        <f t="shared" si="0"/>
        <v>Included</v>
      </c>
      <c r="I33" s="833"/>
      <c r="K33" s="278"/>
    </row>
    <row r="34" spans="1:11" s="817" customFormat="1" hidden="1">
      <c r="A34" s="883">
        <f>'Sch-1'!A31</f>
        <v>13</v>
      </c>
      <c r="B34" s="882" t="s">
        <v>122</v>
      </c>
      <c r="C34" s="882">
        <v>1000004498</v>
      </c>
      <c r="D34" s="882" t="s">
        <v>125</v>
      </c>
      <c r="E34" s="882" t="s">
        <v>114</v>
      </c>
      <c r="F34" s="882">
        <v>16</v>
      </c>
      <c r="G34" s="929"/>
      <c r="H34" s="933" t="str">
        <f t="shared" si="0"/>
        <v>Included</v>
      </c>
      <c r="I34" s="833"/>
      <c r="K34" s="278"/>
    </row>
    <row r="35" spans="1:11" s="817" customFormat="1" hidden="1">
      <c r="A35" s="883">
        <f>'Sch-1'!A32</f>
        <v>14</v>
      </c>
      <c r="B35" s="882" t="s">
        <v>122</v>
      </c>
      <c r="C35" s="882">
        <v>1000004496</v>
      </c>
      <c r="D35" s="882" t="s">
        <v>126</v>
      </c>
      <c r="E35" s="882" t="s">
        <v>114</v>
      </c>
      <c r="F35" s="882">
        <v>6</v>
      </c>
      <c r="G35" s="929"/>
      <c r="H35" s="933" t="str">
        <f t="shared" si="0"/>
        <v>Included</v>
      </c>
      <c r="I35" s="833"/>
      <c r="K35" s="278"/>
    </row>
    <row r="36" spans="1:11" s="817" customFormat="1" hidden="1">
      <c r="A36" s="883">
        <f>'Sch-1'!A33</f>
        <v>15</v>
      </c>
      <c r="B36" s="882" t="s">
        <v>122</v>
      </c>
      <c r="C36" s="882">
        <v>1000004495</v>
      </c>
      <c r="D36" s="882" t="s">
        <v>127</v>
      </c>
      <c r="E36" s="882" t="s">
        <v>114</v>
      </c>
      <c r="F36" s="882">
        <v>6</v>
      </c>
      <c r="G36" s="929"/>
      <c r="H36" s="933" t="str">
        <f t="shared" si="0"/>
        <v>Included</v>
      </c>
      <c r="I36" s="833"/>
      <c r="K36" s="278"/>
    </row>
    <row r="37" spans="1:11" s="817" customFormat="1" hidden="1">
      <c r="A37" s="883">
        <f>'Sch-1'!A34</f>
        <v>16</v>
      </c>
      <c r="B37" s="882" t="s">
        <v>122</v>
      </c>
      <c r="C37" s="882">
        <v>1000020419</v>
      </c>
      <c r="D37" s="882" t="s">
        <v>128</v>
      </c>
      <c r="E37" s="882" t="s">
        <v>114</v>
      </c>
      <c r="F37" s="882">
        <v>12</v>
      </c>
      <c r="G37" s="929"/>
      <c r="H37" s="933" t="str">
        <f t="shared" si="0"/>
        <v>Included</v>
      </c>
      <c r="I37" s="833"/>
      <c r="K37" s="278"/>
    </row>
    <row r="38" spans="1:11" s="817" customFormat="1" hidden="1">
      <c r="A38" s="883">
        <f>'Sch-1'!A35</f>
        <v>17</v>
      </c>
      <c r="B38" s="882" t="s">
        <v>122</v>
      </c>
      <c r="C38" s="882">
        <v>1000004401</v>
      </c>
      <c r="D38" s="882" t="s">
        <v>129</v>
      </c>
      <c r="E38" s="882" t="s">
        <v>114</v>
      </c>
      <c r="F38" s="882">
        <v>215</v>
      </c>
      <c r="G38" s="929"/>
      <c r="H38" s="933" t="str">
        <f t="shared" si="0"/>
        <v>Included</v>
      </c>
      <c r="I38" s="833"/>
      <c r="K38" s="278"/>
    </row>
    <row r="39" spans="1:11" s="817" customFormat="1" hidden="1">
      <c r="A39" s="883">
        <f>'Sch-1'!A36</f>
        <v>18</v>
      </c>
      <c r="B39" s="882" t="s">
        <v>130</v>
      </c>
      <c r="C39" s="882">
        <v>1000001683</v>
      </c>
      <c r="D39" s="882" t="s">
        <v>131</v>
      </c>
      <c r="E39" s="882" t="s">
        <v>114</v>
      </c>
      <c r="F39" s="882">
        <v>3</v>
      </c>
      <c r="G39" s="929"/>
      <c r="H39" s="933" t="str">
        <f t="shared" si="0"/>
        <v>Included</v>
      </c>
      <c r="I39" s="833"/>
      <c r="K39" s="278"/>
    </row>
    <row r="40" spans="1:11" s="817" customFormat="1" ht="33" hidden="1">
      <c r="A40" s="883">
        <f>'Sch-1'!A37</f>
        <v>19</v>
      </c>
      <c r="B40" s="882" t="s">
        <v>130</v>
      </c>
      <c r="C40" s="882">
        <v>1000001684</v>
      </c>
      <c r="D40" s="882" t="s">
        <v>132</v>
      </c>
      <c r="E40" s="882" t="s">
        <v>114</v>
      </c>
      <c r="F40" s="882">
        <v>9</v>
      </c>
      <c r="G40" s="929"/>
      <c r="H40" s="933" t="str">
        <f t="shared" si="0"/>
        <v>Included</v>
      </c>
      <c r="I40" s="833"/>
      <c r="K40" s="278"/>
    </row>
    <row r="41" spans="1:11" s="817" customFormat="1" hidden="1">
      <c r="A41" s="883">
        <f>'Sch-1'!A38</f>
        <v>20</v>
      </c>
      <c r="B41" s="882" t="s">
        <v>130</v>
      </c>
      <c r="C41" s="882">
        <v>1000001772</v>
      </c>
      <c r="D41" s="882" t="s">
        <v>133</v>
      </c>
      <c r="E41" s="882" t="s">
        <v>114</v>
      </c>
      <c r="F41" s="882">
        <v>6</v>
      </c>
      <c r="G41" s="929"/>
      <c r="H41" s="933" t="str">
        <f t="shared" si="0"/>
        <v>Included</v>
      </c>
      <c r="I41" s="833"/>
      <c r="K41" s="278"/>
    </row>
    <row r="42" spans="1:11" s="817" customFormat="1" hidden="1">
      <c r="A42" s="883">
        <f>'Sch-1'!A39</f>
        <v>21</v>
      </c>
      <c r="B42" s="882" t="s">
        <v>130</v>
      </c>
      <c r="C42" s="882">
        <v>1000001688</v>
      </c>
      <c r="D42" s="882" t="s">
        <v>134</v>
      </c>
      <c r="E42" s="882" t="s">
        <v>114</v>
      </c>
      <c r="F42" s="882">
        <v>3</v>
      </c>
      <c r="G42" s="929"/>
      <c r="H42" s="933" t="str">
        <f t="shared" si="0"/>
        <v>Included</v>
      </c>
      <c r="I42" s="833"/>
      <c r="K42" s="278"/>
    </row>
    <row r="43" spans="1:11" s="817" customFormat="1" hidden="1">
      <c r="A43" s="883">
        <f>'Sch-1'!A40</f>
        <v>22</v>
      </c>
      <c r="B43" s="882" t="s">
        <v>130</v>
      </c>
      <c r="C43" s="882">
        <v>1000001689</v>
      </c>
      <c r="D43" s="882" t="s">
        <v>135</v>
      </c>
      <c r="E43" s="882" t="s">
        <v>114</v>
      </c>
      <c r="F43" s="882">
        <v>3</v>
      </c>
      <c r="G43" s="929"/>
      <c r="H43" s="933" t="str">
        <f t="shared" si="0"/>
        <v>Included</v>
      </c>
      <c r="I43" s="833"/>
      <c r="K43" s="278"/>
    </row>
    <row r="44" spans="1:11" s="817" customFormat="1" ht="33" hidden="1">
      <c r="A44" s="883">
        <f>'Sch-1'!A41</f>
        <v>23</v>
      </c>
      <c r="B44" s="882" t="s">
        <v>130</v>
      </c>
      <c r="C44" s="882">
        <v>1000032777</v>
      </c>
      <c r="D44" s="882" t="s">
        <v>136</v>
      </c>
      <c r="E44" s="882" t="s">
        <v>114</v>
      </c>
      <c r="F44" s="882">
        <v>5</v>
      </c>
      <c r="G44" s="929"/>
      <c r="H44" s="933" t="str">
        <f t="shared" si="0"/>
        <v>Included</v>
      </c>
      <c r="I44" s="833"/>
      <c r="K44" s="278"/>
    </row>
    <row r="45" spans="1:11" s="817" customFormat="1" hidden="1">
      <c r="A45" s="883">
        <f>'Sch-1'!A42</f>
        <v>24</v>
      </c>
      <c r="B45" s="882" t="s">
        <v>130</v>
      </c>
      <c r="C45" s="882">
        <v>1000020417</v>
      </c>
      <c r="D45" s="882" t="s">
        <v>137</v>
      </c>
      <c r="E45" s="882" t="s">
        <v>114</v>
      </c>
      <c r="F45" s="882">
        <v>6</v>
      </c>
      <c r="G45" s="929"/>
      <c r="H45" s="933" t="str">
        <f t="shared" si="0"/>
        <v>Included</v>
      </c>
      <c r="I45" s="833"/>
      <c r="K45" s="278"/>
    </row>
    <row r="46" spans="1:11" s="817" customFormat="1" hidden="1">
      <c r="A46" s="883">
        <f>'Sch-1'!A43</f>
        <v>25</v>
      </c>
      <c r="B46" s="882" t="s">
        <v>130</v>
      </c>
      <c r="C46" s="882">
        <v>1000001695</v>
      </c>
      <c r="D46" s="882" t="s">
        <v>138</v>
      </c>
      <c r="E46" s="882" t="s">
        <v>114</v>
      </c>
      <c r="F46" s="882">
        <v>39</v>
      </c>
      <c r="G46" s="929"/>
      <c r="H46" s="933" t="str">
        <f t="shared" si="0"/>
        <v>Included</v>
      </c>
      <c r="I46" s="833"/>
      <c r="K46" s="278"/>
    </row>
    <row r="47" spans="1:11" s="817" customFormat="1" hidden="1">
      <c r="A47" s="883">
        <f>'Sch-1'!A44</f>
        <v>26</v>
      </c>
      <c r="B47" s="882" t="s">
        <v>130</v>
      </c>
      <c r="C47" s="882">
        <v>1000028442</v>
      </c>
      <c r="D47" s="882" t="s">
        <v>139</v>
      </c>
      <c r="E47" s="882" t="s">
        <v>114</v>
      </c>
      <c r="F47" s="882">
        <v>3</v>
      </c>
      <c r="G47" s="929"/>
      <c r="H47" s="933" t="str">
        <f t="shared" si="0"/>
        <v>Included</v>
      </c>
      <c r="I47" s="833"/>
      <c r="K47" s="278"/>
    </row>
    <row r="48" spans="1:11" s="817" customFormat="1" ht="33" hidden="1">
      <c r="A48" s="883">
        <f>'Sch-1'!A45</f>
        <v>27</v>
      </c>
      <c r="B48" s="882" t="s">
        <v>130</v>
      </c>
      <c r="C48" s="882">
        <v>1000001739</v>
      </c>
      <c r="D48" s="882" t="s">
        <v>140</v>
      </c>
      <c r="E48" s="882" t="s">
        <v>114</v>
      </c>
      <c r="F48" s="882">
        <v>9</v>
      </c>
      <c r="G48" s="929"/>
      <c r="H48" s="933" t="str">
        <f t="shared" si="0"/>
        <v>Included</v>
      </c>
      <c r="I48" s="833"/>
      <c r="K48" s="278"/>
    </row>
    <row r="49" spans="1:11" s="817" customFormat="1" hidden="1">
      <c r="A49" s="883">
        <f>'Sch-1'!A46</f>
        <v>28</v>
      </c>
      <c r="B49" s="882" t="s">
        <v>130</v>
      </c>
      <c r="C49" s="882">
        <v>1000051760</v>
      </c>
      <c r="D49" s="882" t="s">
        <v>141</v>
      </c>
      <c r="E49" s="882" t="s">
        <v>114</v>
      </c>
      <c r="F49" s="882">
        <v>2</v>
      </c>
      <c r="G49" s="929"/>
      <c r="H49" s="933" t="str">
        <f t="shared" si="0"/>
        <v>Included</v>
      </c>
      <c r="I49" s="833"/>
      <c r="K49" s="278"/>
    </row>
    <row r="50" spans="1:11" s="817" customFormat="1" hidden="1">
      <c r="A50" s="883">
        <f>'Sch-1'!A47</f>
        <v>29</v>
      </c>
      <c r="B50" s="882" t="s">
        <v>130</v>
      </c>
      <c r="C50" s="882">
        <v>1000051850</v>
      </c>
      <c r="D50" s="882" t="s">
        <v>142</v>
      </c>
      <c r="E50" s="882" t="s">
        <v>114</v>
      </c>
      <c r="F50" s="882">
        <v>4</v>
      </c>
      <c r="G50" s="929"/>
      <c r="H50" s="933" t="str">
        <f t="shared" si="0"/>
        <v>Included</v>
      </c>
      <c r="I50" s="833"/>
      <c r="K50" s="278"/>
    </row>
    <row r="51" spans="1:11" s="817" customFormat="1" ht="33" hidden="1">
      <c r="A51" s="883">
        <f>'Sch-1'!A48</f>
        <v>30</v>
      </c>
      <c r="B51" s="882" t="s">
        <v>143</v>
      </c>
      <c r="C51" s="882">
        <v>1000001998</v>
      </c>
      <c r="D51" s="882" t="s">
        <v>144</v>
      </c>
      <c r="E51" s="882" t="s">
        <v>145</v>
      </c>
      <c r="F51" s="882">
        <v>2</v>
      </c>
      <c r="G51" s="929"/>
      <c r="H51" s="933" t="str">
        <f t="shared" si="0"/>
        <v>Included</v>
      </c>
      <c r="I51" s="833"/>
      <c r="K51" s="278"/>
    </row>
    <row r="52" spans="1:11" s="817" customFormat="1" ht="33" hidden="1">
      <c r="A52" s="883">
        <f>'Sch-1'!A49</f>
        <v>31</v>
      </c>
      <c r="B52" s="882" t="s">
        <v>146</v>
      </c>
      <c r="C52" s="882">
        <v>1000011350</v>
      </c>
      <c r="D52" s="882" t="s">
        <v>147</v>
      </c>
      <c r="E52" s="882" t="s">
        <v>145</v>
      </c>
      <c r="F52" s="882">
        <v>2</v>
      </c>
      <c r="G52" s="929"/>
      <c r="H52" s="933" t="str">
        <f t="shared" si="0"/>
        <v>Included</v>
      </c>
      <c r="I52" s="833"/>
      <c r="K52" s="278"/>
    </row>
    <row r="53" spans="1:11" s="817" customFormat="1" ht="33" hidden="1">
      <c r="A53" s="883">
        <f>'Sch-1'!A50</f>
        <v>32</v>
      </c>
      <c r="B53" s="882" t="s">
        <v>146</v>
      </c>
      <c r="C53" s="882">
        <v>1000011363</v>
      </c>
      <c r="D53" s="882" t="s">
        <v>148</v>
      </c>
      <c r="E53" s="882" t="s">
        <v>145</v>
      </c>
      <c r="F53" s="882">
        <v>2</v>
      </c>
      <c r="G53" s="929"/>
      <c r="H53" s="933" t="str">
        <f t="shared" si="0"/>
        <v>Included</v>
      </c>
      <c r="I53" s="833"/>
      <c r="K53" s="278"/>
    </row>
    <row r="54" spans="1:11" s="817" customFormat="1" ht="33" hidden="1">
      <c r="A54" s="883">
        <f>'Sch-1'!A51</f>
        <v>33</v>
      </c>
      <c r="B54" s="882" t="s">
        <v>146</v>
      </c>
      <c r="C54" s="882">
        <v>1000011362</v>
      </c>
      <c r="D54" s="882" t="s">
        <v>149</v>
      </c>
      <c r="E54" s="882" t="s">
        <v>145</v>
      </c>
      <c r="F54" s="882">
        <v>2</v>
      </c>
      <c r="G54" s="929"/>
      <c r="H54" s="933" t="str">
        <f t="shared" si="0"/>
        <v>Included</v>
      </c>
      <c r="I54" s="833"/>
      <c r="K54" s="278"/>
    </row>
    <row r="55" spans="1:11" s="817" customFormat="1" ht="99" hidden="1">
      <c r="A55" s="883">
        <f>'Sch-1'!A52</f>
        <v>34</v>
      </c>
      <c r="B55" s="882" t="s">
        <v>146</v>
      </c>
      <c r="C55" s="882">
        <v>1000015788</v>
      </c>
      <c r="D55" s="882" t="s">
        <v>150</v>
      </c>
      <c r="E55" s="882" t="s">
        <v>151</v>
      </c>
      <c r="F55" s="882">
        <v>2</v>
      </c>
      <c r="G55" s="929"/>
      <c r="H55" s="933" t="str">
        <f t="shared" si="0"/>
        <v>Included</v>
      </c>
      <c r="I55" s="833"/>
      <c r="K55" s="278"/>
    </row>
    <row r="56" spans="1:11" s="817" customFormat="1" ht="33" hidden="1">
      <c r="A56" s="883">
        <f>'Sch-1'!A53</f>
        <v>35</v>
      </c>
      <c r="B56" s="882" t="s">
        <v>152</v>
      </c>
      <c r="C56" s="882">
        <v>1000055993</v>
      </c>
      <c r="D56" s="882" t="s">
        <v>153</v>
      </c>
      <c r="E56" s="882" t="s">
        <v>114</v>
      </c>
      <c r="F56" s="882">
        <v>12</v>
      </c>
      <c r="G56" s="929"/>
      <c r="H56" s="933" t="str">
        <f t="shared" si="0"/>
        <v>Included</v>
      </c>
      <c r="I56" s="833"/>
      <c r="K56" s="278"/>
    </row>
    <row r="57" spans="1:11" s="817" customFormat="1" ht="33" hidden="1">
      <c r="A57" s="883">
        <f>'Sch-1'!A54</f>
        <v>36</v>
      </c>
      <c r="B57" s="882" t="s">
        <v>152</v>
      </c>
      <c r="C57" s="882">
        <v>1000055995</v>
      </c>
      <c r="D57" s="882" t="s">
        <v>154</v>
      </c>
      <c r="E57" s="882" t="s">
        <v>114</v>
      </c>
      <c r="F57" s="882">
        <v>18</v>
      </c>
      <c r="G57" s="929"/>
      <c r="H57" s="933" t="str">
        <f t="shared" si="0"/>
        <v>Included</v>
      </c>
      <c r="I57" s="833"/>
      <c r="K57" s="278"/>
    </row>
    <row r="58" spans="1:11" s="817" customFormat="1" ht="33" hidden="1">
      <c r="A58" s="883">
        <f>'Sch-1'!A55</f>
        <v>37</v>
      </c>
      <c r="B58" s="882" t="s">
        <v>152</v>
      </c>
      <c r="C58" s="882">
        <v>1000055997</v>
      </c>
      <c r="D58" s="882" t="s">
        <v>155</v>
      </c>
      <c r="E58" s="882" t="s">
        <v>114</v>
      </c>
      <c r="F58" s="882">
        <v>18</v>
      </c>
      <c r="G58" s="929"/>
      <c r="H58" s="933" t="str">
        <f t="shared" si="0"/>
        <v>Included</v>
      </c>
      <c r="I58" s="833"/>
      <c r="K58" s="278"/>
    </row>
    <row r="59" spans="1:11" s="817" customFormat="1" ht="33" hidden="1">
      <c r="A59" s="883">
        <f>'Sch-1'!A56</f>
        <v>38</v>
      </c>
      <c r="B59" s="882" t="s">
        <v>156</v>
      </c>
      <c r="C59" s="882">
        <v>1000011319</v>
      </c>
      <c r="D59" s="882" t="s">
        <v>157</v>
      </c>
      <c r="E59" s="882" t="s">
        <v>145</v>
      </c>
      <c r="F59" s="882">
        <v>1</v>
      </c>
      <c r="G59" s="929"/>
      <c r="H59" s="933" t="str">
        <f t="shared" si="0"/>
        <v>Included</v>
      </c>
      <c r="I59" s="833"/>
      <c r="K59" s="278"/>
    </row>
    <row r="60" spans="1:11" s="817" customFormat="1" ht="33" hidden="1">
      <c r="A60" s="883">
        <f>'Sch-1'!A57</f>
        <v>39</v>
      </c>
      <c r="B60" s="882" t="s">
        <v>156</v>
      </c>
      <c r="C60" s="882">
        <v>1000011318</v>
      </c>
      <c r="D60" s="882" t="s">
        <v>158</v>
      </c>
      <c r="E60" s="882" t="s">
        <v>145</v>
      </c>
      <c r="F60" s="882">
        <v>1</v>
      </c>
      <c r="G60" s="929"/>
      <c r="H60" s="933" t="str">
        <f t="shared" si="0"/>
        <v>Included</v>
      </c>
      <c r="I60" s="833"/>
      <c r="K60" s="278"/>
    </row>
    <row r="61" spans="1:11" s="817" customFormat="1" ht="33" hidden="1">
      <c r="A61" s="883">
        <f>'Sch-1'!A58</f>
        <v>40</v>
      </c>
      <c r="B61" s="882" t="s">
        <v>156</v>
      </c>
      <c r="C61" s="882">
        <v>1000011327</v>
      </c>
      <c r="D61" s="882" t="s">
        <v>159</v>
      </c>
      <c r="E61" s="882" t="s">
        <v>145</v>
      </c>
      <c r="F61" s="882">
        <v>4</v>
      </c>
      <c r="G61" s="929"/>
      <c r="H61" s="933" t="str">
        <f t="shared" si="0"/>
        <v>Included</v>
      </c>
      <c r="I61" s="833"/>
      <c r="K61" s="278"/>
    </row>
    <row r="62" spans="1:11" s="817" customFormat="1" ht="33" hidden="1">
      <c r="A62" s="883">
        <f>'Sch-1'!A59</f>
        <v>41</v>
      </c>
      <c r="B62" s="882" t="s">
        <v>156</v>
      </c>
      <c r="C62" s="882">
        <v>1000011326</v>
      </c>
      <c r="D62" s="882" t="s">
        <v>160</v>
      </c>
      <c r="E62" s="882" t="s">
        <v>145</v>
      </c>
      <c r="F62" s="882">
        <v>2</v>
      </c>
      <c r="G62" s="929"/>
      <c r="H62" s="933" t="str">
        <f t="shared" si="0"/>
        <v>Included</v>
      </c>
      <c r="I62" s="833"/>
      <c r="K62" s="278"/>
    </row>
    <row r="63" spans="1:11" s="817" customFormat="1" ht="33" hidden="1">
      <c r="A63" s="883">
        <f>'Sch-1'!A60</f>
        <v>42</v>
      </c>
      <c r="B63" s="882" t="s">
        <v>161</v>
      </c>
      <c r="C63" s="882">
        <v>1000055984</v>
      </c>
      <c r="D63" s="882" t="s">
        <v>162</v>
      </c>
      <c r="E63" s="882" t="s">
        <v>114</v>
      </c>
      <c r="F63" s="882">
        <v>66</v>
      </c>
      <c r="G63" s="929"/>
      <c r="H63" s="933" t="str">
        <f t="shared" si="0"/>
        <v>Included</v>
      </c>
      <c r="I63" s="833"/>
      <c r="K63" s="278"/>
    </row>
    <row r="64" spans="1:11" s="817" customFormat="1" ht="33" hidden="1">
      <c r="A64" s="883">
        <f>'Sch-1'!A61</f>
        <v>43</v>
      </c>
      <c r="B64" s="882" t="s">
        <v>161</v>
      </c>
      <c r="C64" s="882">
        <v>1000055991</v>
      </c>
      <c r="D64" s="882" t="s">
        <v>163</v>
      </c>
      <c r="E64" s="882" t="s">
        <v>114</v>
      </c>
      <c r="F64" s="882">
        <v>66</v>
      </c>
      <c r="G64" s="929"/>
      <c r="H64" s="933" t="str">
        <f t="shared" si="0"/>
        <v>Included</v>
      </c>
      <c r="I64" s="833"/>
      <c r="K64" s="278"/>
    </row>
    <row r="65" spans="1:11" s="817" customFormat="1" ht="33" hidden="1">
      <c r="A65" s="883">
        <f>'Sch-1'!A62</f>
        <v>44</v>
      </c>
      <c r="B65" s="882" t="s">
        <v>161</v>
      </c>
      <c r="C65" s="882">
        <v>1000055986</v>
      </c>
      <c r="D65" s="882" t="s">
        <v>164</v>
      </c>
      <c r="E65" s="882" t="s">
        <v>114</v>
      </c>
      <c r="F65" s="882">
        <v>12</v>
      </c>
      <c r="G65" s="929"/>
      <c r="H65" s="933" t="str">
        <f t="shared" si="0"/>
        <v>Included</v>
      </c>
      <c r="I65" s="833"/>
      <c r="K65" s="278"/>
    </row>
    <row r="66" spans="1:11" s="817" customFormat="1" ht="33" hidden="1">
      <c r="A66" s="883">
        <f>'Sch-1'!A63</f>
        <v>45</v>
      </c>
      <c r="B66" s="882" t="s">
        <v>161</v>
      </c>
      <c r="C66" s="882">
        <v>1000055988</v>
      </c>
      <c r="D66" s="882" t="s">
        <v>165</v>
      </c>
      <c r="E66" s="882" t="s">
        <v>114</v>
      </c>
      <c r="F66" s="882">
        <v>42</v>
      </c>
      <c r="G66" s="929"/>
      <c r="H66" s="933" t="str">
        <f t="shared" si="0"/>
        <v>Included</v>
      </c>
      <c r="I66" s="833"/>
      <c r="K66" s="278"/>
    </row>
    <row r="67" spans="1:11" s="817" customFormat="1" ht="33" hidden="1">
      <c r="A67" s="883">
        <f>'Sch-1'!A64</f>
        <v>46</v>
      </c>
      <c r="B67" s="882" t="s">
        <v>166</v>
      </c>
      <c r="C67" s="882">
        <v>1000011255</v>
      </c>
      <c r="D67" s="882" t="s">
        <v>167</v>
      </c>
      <c r="E67" s="882" t="s">
        <v>145</v>
      </c>
      <c r="F67" s="882">
        <v>1</v>
      </c>
      <c r="G67" s="929"/>
      <c r="H67" s="933" t="str">
        <f t="shared" si="0"/>
        <v>Included</v>
      </c>
      <c r="I67" s="833"/>
      <c r="K67" s="278"/>
    </row>
    <row r="68" spans="1:11" s="817" customFormat="1" ht="33" hidden="1">
      <c r="A68" s="883">
        <f>'Sch-1'!A65</f>
        <v>47</v>
      </c>
      <c r="B68" s="882" t="s">
        <v>166</v>
      </c>
      <c r="C68" s="882">
        <v>1000011256</v>
      </c>
      <c r="D68" s="882" t="s">
        <v>168</v>
      </c>
      <c r="E68" s="882" t="s">
        <v>145</v>
      </c>
      <c r="F68" s="882">
        <v>1</v>
      </c>
      <c r="G68" s="929"/>
      <c r="H68" s="933" t="str">
        <f t="shared" si="0"/>
        <v>Included</v>
      </c>
      <c r="I68" s="833"/>
      <c r="K68" s="278"/>
    </row>
    <row r="69" spans="1:11" s="817" customFormat="1" ht="33" hidden="1">
      <c r="A69" s="883">
        <f>'Sch-1'!A66</f>
        <v>48</v>
      </c>
      <c r="B69" s="882" t="s">
        <v>166</v>
      </c>
      <c r="C69" s="882">
        <v>1000011257</v>
      </c>
      <c r="D69" s="882" t="s">
        <v>169</v>
      </c>
      <c r="E69" s="882" t="s">
        <v>145</v>
      </c>
      <c r="F69" s="882">
        <v>1</v>
      </c>
      <c r="G69" s="929"/>
      <c r="H69" s="933" t="str">
        <f t="shared" si="0"/>
        <v>Included</v>
      </c>
      <c r="I69" s="833"/>
      <c r="K69" s="278"/>
    </row>
    <row r="70" spans="1:11" s="817" customFormat="1" ht="33" hidden="1">
      <c r="A70" s="883">
        <f>'Sch-1'!A67</f>
        <v>49</v>
      </c>
      <c r="B70" s="882" t="s">
        <v>166</v>
      </c>
      <c r="C70" s="882">
        <v>1000011264</v>
      </c>
      <c r="D70" s="882" t="s">
        <v>170</v>
      </c>
      <c r="E70" s="882" t="s">
        <v>145</v>
      </c>
      <c r="F70" s="882">
        <v>2</v>
      </c>
      <c r="G70" s="929"/>
      <c r="H70" s="933" t="str">
        <f t="shared" si="0"/>
        <v>Included</v>
      </c>
      <c r="I70" s="833"/>
      <c r="K70" s="278"/>
    </row>
    <row r="71" spans="1:11" s="817" customFormat="1" ht="33" hidden="1">
      <c r="A71" s="883">
        <f>'Sch-1'!A68</f>
        <v>50</v>
      </c>
      <c r="B71" s="882" t="s">
        <v>166</v>
      </c>
      <c r="C71" s="882">
        <v>1000011253</v>
      </c>
      <c r="D71" s="882" t="s">
        <v>171</v>
      </c>
      <c r="E71" s="882" t="s">
        <v>145</v>
      </c>
      <c r="F71" s="882">
        <v>1</v>
      </c>
      <c r="G71" s="929"/>
      <c r="H71" s="933" t="str">
        <f t="shared" si="0"/>
        <v>Included</v>
      </c>
      <c r="I71" s="833"/>
      <c r="K71" s="278"/>
    </row>
    <row r="72" spans="1:11" s="817" customFormat="1" ht="33" hidden="1">
      <c r="A72" s="883">
        <f>'Sch-1'!A69</f>
        <v>51</v>
      </c>
      <c r="B72" s="882" t="s">
        <v>166</v>
      </c>
      <c r="C72" s="882">
        <v>1000011265</v>
      </c>
      <c r="D72" s="882" t="s">
        <v>172</v>
      </c>
      <c r="E72" s="882" t="s">
        <v>145</v>
      </c>
      <c r="F72" s="882">
        <v>1</v>
      </c>
      <c r="G72" s="929"/>
      <c r="H72" s="933" t="str">
        <f t="shared" si="0"/>
        <v>Included</v>
      </c>
      <c r="I72" s="833"/>
      <c r="K72" s="278"/>
    </row>
    <row r="73" spans="1:11" s="817" customFormat="1" ht="33" hidden="1">
      <c r="A73" s="883">
        <f>'Sch-1'!A70</f>
        <v>52</v>
      </c>
      <c r="B73" s="882" t="s">
        <v>166</v>
      </c>
      <c r="C73" s="882">
        <v>1000011254</v>
      </c>
      <c r="D73" s="882" t="s">
        <v>173</v>
      </c>
      <c r="E73" s="882" t="s">
        <v>145</v>
      </c>
      <c r="F73" s="882">
        <v>1</v>
      </c>
      <c r="G73" s="929"/>
      <c r="H73" s="933" t="str">
        <f t="shared" si="0"/>
        <v>Included</v>
      </c>
      <c r="I73" s="833"/>
      <c r="K73" s="278"/>
    </row>
    <row r="74" spans="1:11" s="817" customFormat="1" hidden="1">
      <c r="A74" s="883">
        <f>'Sch-1'!A71</f>
        <v>53</v>
      </c>
      <c r="B74" s="882" t="s">
        <v>174</v>
      </c>
      <c r="C74" s="882">
        <v>1000055448</v>
      </c>
      <c r="D74" s="882" t="s">
        <v>175</v>
      </c>
      <c r="E74" s="882" t="s">
        <v>114</v>
      </c>
      <c r="F74" s="882">
        <v>4</v>
      </c>
      <c r="G74" s="929"/>
      <c r="H74" s="933" t="str">
        <f t="shared" si="0"/>
        <v>Included</v>
      </c>
      <c r="I74" s="833"/>
      <c r="K74" s="278"/>
    </row>
    <row r="75" spans="1:11" s="817" customFormat="1" hidden="1">
      <c r="A75" s="883">
        <f>'Sch-1'!A72</f>
        <v>54</v>
      </c>
      <c r="B75" s="882" t="s">
        <v>174</v>
      </c>
      <c r="C75" s="882">
        <v>1000005789</v>
      </c>
      <c r="D75" s="882" t="s">
        <v>176</v>
      </c>
      <c r="E75" s="882" t="s">
        <v>114</v>
      </c>
      <c r="F75" s="882">
        <v>2</v>
      </c>
      <c r="G75" s="929"/>
      <c r="H75" s="933" t="str">
        <f t="shared" si="0"/>
        <v>Included</v>
      </c>
      <c r="I75" s="833"/>
      <c r="K75" s="278"/>
    </row>
    <row r="76" spans="1:11" s="817" customFormat="1" hidden="1">
      <c r="A76" s="883">
        <f>'Sch-1'!A73</f>
        <v>55</v>
      </c>
      <c r="B76" s="882" t="s">
        <v>177</v>
      </c>
      <c r="C76" s="882">
        <v>1000055446</v>
      </c>
      <c r="D76" s="882" t="s">
        <v>178</v>
      </c>
      <c r="E76" s="882" t="s">
        <v>114</v>
      </c>
      <c r="F76" s="882">
        <v>7</v>
      </c>
      <c r="G76" s="929"/>
      <c r="H76" s="933" t="str">
        <f t="shared" si="0"/>
        <v>Included</v>
      </c>
      <c r="I76" s="833"/>
      <c r="K76" s="278"/>
    </row>
    <row r="77" spans="1:11" s="817" customFormat="1" hidden="1">
      <c r="A77" s="883">
        <f>'Sch-1'!A74</f>
        <v>56</v>
      </c>
      <c r="B77" s="882" t="s">
        <v>177</v>
      </c>
      <c r="C77" s="882">
        <v>1000004274</v>
      </c>
      <c r="D77" s="882" t="s">
        <v>179</v>
      </c>
      <c r="E77" s="882" t="s">
        <v>114</v>
      </c>
      <c r="F77" s="882">
        <v>2</v>
      </c>
      <c r="G77" s="929"/>
      <c r="H77" s="933" t="str">
        <f t="shared" si="0"/>
        <v>Included</v>
      </c>
      <c r="I77" s="833"/>
      <c r="K77" s="278"/>
    </row>
    <row r="78" spans="1:11" s="817" customFormat="1" hidden="1">
      <c r="A78" s="883">
        <f>'Sch-1'!A75</f>
        <v>57</v>
      </c>
      <c r="B78" s="882" t="s">
        <v>180</v>
      </c>
      <c r="C78" s="882">
        <v>1000055443</v>
      </c>
      <c r="D78" s="882" t="s">
        <v>181</v>
      </c>
      <c r="E78" s="882" t="s">
        <v>114</v>
      </c>
      <c r="F78" s="882">
        <v>6</v>
      </c>
      <c r="G78" s="929"/>
      <c r="H78" s="933" t="str">
        <f t="shared" si="0"/>
        <v>Included</v>
      </c>
      <c r="I78" s="833"/>
      <c r="K78" s="278"/>
    </row>
    <row r="79" spans="1:11" s="817" customFormat="1" hidden="1">
      <c r="A79" s="883">
        <f>'Sch-1'!A76</f>
        <v>58</v>
      </c>
      <c r="B79" s="882" t="s">
        <v>180</v>
      </c>
      <c r="C79" s="882">
        <v>1000001166</v>
      </c>
      <c r="D79" s="882" t="s">
        <v>182</v>
      </c>
      <c r="E79" s="882" t="s">
        <v>145</v>
      </c>
      <c r="F79" s="882">
        <v>1</v>
      </c>
      <c r="G79" s="929"/>
      <c r="H79" s="933" t="str">
        <f t="shared" si="0"/>
        <v>Included</v>
      </c>
      <c r="I79" s="833"/>
      <c r="K79" s="278"/>
    </row>
    <row r="80" spans="1:11" s="817" customFormat="1" ht="33" hidden="1">
      <c r="A80" s="883">
        <f>'Sch-1'!A77</f>
        <v>59</v>
      </c>
      <c r="B80" s="882" t="s">
        <v>183</v>
      </c>
      <c r="C80" s="882">
        <v>1000005535</v>
      </c>
      <c r="D80" s="882" t="s">
        <v>184</v>
      </c>
      <c r="E80" s="882" t="s">
        <v>114</v>
      </c>
      <c r="F80" s="882">
        <v>2</v>
      </c>
      <c r="G80" s="929"/>
      <c r="H80" s="933" t="str">
        <f t="shared" si="0"/>
        <v>Included</v>
      </c>
      <c r="I80" s="833"/>
      <c r="K80" s="278"/>
    </row>
    <row r="81" spans="1:11" s="817" customFormat="1" ht="33" hidden="1">
      <c r="A81" s="883">
        <f>'Sch-1'!A78</f>
        <v>60</v>
      </c>
      <c r="B81" s="882" t="s">
        <v>183</v>
      </c>
      <c r="C81" s="882">
        <v>1000005537</v>
      </c>
      <c r="D81" s="882" t="s">
        <v>185</v>
      </c>
      <c r="E81" s="882" t="s">
        <v>114</v>
      </c>
      <c r="F81" s="882">
        <v>2</v>
      </c>
      <c r="G81" s="929"/>
      <c r="H81" s="933" t="str">
        <f t="shared" si="0"/>
        <v>Included</v>
      </c>
      <c r="I81" s="833"/>
      <c r="K81" s="278"/>
    </row>
    <row r="82" spans="1:11" s="817" customFormat="1" ht="33" hidden="1">
      <c r="A82" s="883">
        <f>'Sch-1'!A79</f>
        <v>61</v>
      </c>
      <c r="B82" s="882" t="s">
        <v>183</v>
      </c>
      <c r="C82" s="882">
        <v>1000003409</v>
      </c>
      <c r="D82" s="882" t="s">
        <v>186</v>
      </c>
      <c r="E82" s="882" t="s">
        <v>114</v>
      </c>
      <c r="F82" s="882">
        <v>4</v>
      </c>
      <c r="G82" s="929"/>
      <c r="H82" s="933" t="str">
        <f t="shared" si="0"/>
        <v>Included</v>
      </c>
      <c r="I82" s="833"/>
      <c r="K82" s="278"/>
    </row>
    <row r="83" spans="1:11" s="817" customFormat="1" ht="33" hidden="1">
      <c r="A83" s="883">
        <f>'Sch-1'!A80</f>
        <v>62</v>
      </c>
      <c r="B83" s="882" t="s">
        <v>183</v>
      </c>
      <c r="C83" s="882">
        <v>1000003411</v>
      </c>
      <c r="D83" s="882" t="s">
        <v>187</v>
      </c>
      <c r="E83" s="882" t="s">
        <v>114</v>
      </c>
      <c r="F83" s="882">
        <v>3</v>
      </c>
      <c r="G83" s="929"/>
      <c r="H83" s="933" t="str">
        <f t="shared" si="0"/>
        <v>Included</v>
      </c>
      <c r="I83" s="833"/>
      <c r="K83" s="278"/>
    </row>
    <row r="84" spans="1:11" s="817" customFormat="1" ht="33" hidden="1">
      <c r="A84" s="883">
        <f>'Sch-1'!A81</f>
        <v>63</v>
      </c>
      <c r="B84" s="882" t="s">
        <v>183</v>
      </c>
      <c r="C84" s="882">
        <v>1000001333</v>
      </c>
      <c r="D84" s="882" t="s">
        <v>188</v>
      </c>
      <c r="E84" s="882" t="s">
        <v>114</v>
      </c>
      <c r="F84" s="882">
        <v>6</v>
      </c>
      <c r="G84" s="929"/>
      <c r="H84" s="933" t="str">
        <f t="shared" si="0"/>
        <v>Included</v>
      </c>
      <c r="I84" s="833"/>
      <c r="K84" s="278"/>
    </row>
    <row r="85" spans="1:11" s="817" customFormat="1" ht="99" hidden="1">
      <c r="A85" s="883">
        <f>'Sch-1'!A82</f>
        <v>64</v>
      </c>
      <c r="B85" s="882" t="s">
        <v>189</v>
      </c>
      <c r="C85" s="882">
        <v>1000030433</v>
      </c>
      <c r="D85" s="882" t="s">
        <v>190</v>
      </c>
      <c r="E85" s="882" t="s">
        <v>145</v>
      </c>
      <c r="F85" s="882">
        <v>1</v>
      </c>
      <c r="G85" s="929"/>
      <c r="H85" s="933" t="str">
        <f t="shared" si="0"/>
        <v>Included</v>
      </c>
      <c r="I85" s="833"/>
      <c r="K85" s="278"/>
    </row>
    <row r="86" spans="1:11" s="817" customFormat="1" ht="33" hidden="1">
      <c r="A86" s="883">
        <f>'Sch-1'!A83</f>
        <v>65</v>
      </c>
      <c r="B86" s="882" t="s">
        <v>191</v>
      </c>
      <c r="C86" s="882">
        <v>1000006284</v>
      </c>
      <c r="D86" s="882" t="s">
        <v>192</v>
      </c>
      <c r="E86" s="882" t="s">
        <v>145</v>
      </c>
      <c r="F86" s="882">
        <v>2</v>
      </c>
      <c r="G86" s="929"/>
      <c r="H86" s="933" t="str">
        <f t="shared" si="0"/>
        <v>Included</v>
      </c>
      <c r="I86" s="833"/>
      <c r="K86" s="278"/>
    </row>
    <row r="87" spans="1:11" s="817" customFormat="1" ht="33" hidden="1">
      <c r="A87" s="883">
        <f>'Sch-1'!A84</f>
        <v>66</v>
      </c>
      <c r="B87" s="882" t="s">
        <v>191</v>
      </c>
      <c r="C87" s="882">
        <v>1000006283</v>
      </c>
      <c r="D87" s="882" t="s">
        <v>193</v>
      </c>
      <c r="E87" s="882" t="s">
        <v>145</v>
      </c>
      <c r="F87" s="882">
        <v>2</v>
      </c>
      <c r="G87" s="929"/>
      <c r="H87" s="933" t="str">
        <f t="shared" ref="H87:H150" si="1">IF(G87=0, "Included",IF(ISERROR(F87*G87), G87, F87*G87))</f>
        <v>Included</v>
      </c>
      <c r="I87" s="833"/>
      <c r="K87" s="278"/>
    </row>
    <row r="88" spans="1:11" s="817" customFormat="1" ht="49.5" hidden="1">
      <c r="A88" s="883">
        <f>'Sch-1'!A85</f>
        <v>67</v>
      </c>
      <c r="B88" s="882" t="s">
        <v>194</v>
      </c>
      <c r="C88" s="882">
        <v>1000012072</v>
      </c>
      <c r="D88" s="882" t="s">
        <v>195</v>
      </c>
      <c r="E88" s="882" t="s">
        <v>145</v>
      </c>
      <c r="F88" s="882">
        <v>6</v>
      </c>
      <c r="G88" s="929"/>
      <c r="H88" s="933" t="str">
        <f t="shared" si="1"/>
        <v>Included</v>
      </c>
      <c r="I88" s="833"/>
      <c r="K88" s="278"/>
    </row>
    <row r="89" spans="1:11" s="817" customFormat="1" ht="49.5" hidden="1">
      <c r="A89" s="883">
        <f>'Sch-1'!A86</f>
        <v>68</v>
      </c>
      <c r="B89" s="882" t="s">
        <v>194</v>
      </c>
      <c r="C89" s="882">
        <v>1000012069</v>
      </c>
      <c r="D89" s="882" t="s">
        <v>196</v>
      </c>
      <c r="E89" s="882" t="s">
        <v>145</v>
      </c>
      <c r="F89" s="882">
        <v>2</v>
      </c>
      <c r="G89" s="929"/>
      <c r="H89" s="933" t="str">
        <f t="shared" si="1"/>
        <v>Included</v>
      </c>
      <c r="I89" s="833"/>
      <c r="K89" s="278"/>
    </row>
    <row r="90" spans="1:11" s="817" customFormat="1" hidden="1">
      <c r="A90" s="883">
        <f>'Sch-1'!A87</f>
        <v>69</v>
      </c>
      <c r="B90" s="882" t="s">
        <v>194</v>
      </c>
      <c r="C90" s="882">
        <v>1000012018</v>
      </c>
      <c r="D90" s="882" t="s">
        <v>197</v>
      </c>
      <c r="E90" s="882" t="s">
        <v>145</v>
      </c>
      <c r="F90" s="882">
        <v>2</v>
      </c>
      <c r="G90" s="929"/>
      <c r="H90" s="933" t="str">
        <f t="shared" si="1"/>
        <v>Included</v>
      </c>
      <c r="I90" s="833"/>
      <c r="K90" s="278"/>
    </row>
    <row r="91" spans="1:11" s="817" customFormat="1" hidden="1">
      <c r="A91" s="883">
        <f>'Sch-1'!A88</f>
        <v>70</v>
      </c>
      <c r="B91" s="882" t="s">
        <v>194</v>
      </c>
      <c r="C91" s="882">
        <v>1000012017</v>
      </c>
      <c r="D91" s="882" t="s">
        <v>198</v>
      </c>
      <c r="E91" s="882" t="s">
        <v>145</v>
      </c>
      <c r="F91" s="882">
        <v>2</v>
      </c>
      <c r="G91" s="929"/>
      <c r="H91" s="933" t="str">
        <f t="shared" si="1"/>
        <v>Included</v>
      </c>
      <c r="I91" s="833"/>
      <c r="K91" s="278"/>
    </row>
    <row r="92" spans="1:11" s="817" customFormat="1" hidden="1">
      <c r="A92" s="883">
        <f>'Sch-1'!A89</f>
        <v>71</v>
      </c>
      <c r="B92" s="882" t="s">
        <v>194</v>
      </c>
      <c r="C92" s="882">
        <v>1000012022</v>
      </c>
      <c r="D92" s="882" t="s">
        <v>199</v>
      </c>
      <c r="E92" s="882" t="s">
        <v>114</v>
      </c>
      <c r="F92" s="882">
        <v>4</v>
      </c>
      <c r="G92" s="929"/>
      <c r="H92" s="933" t="str">
        <f t="shared" si="1"/>
        <v>Included</v>
      </c>
      <c r="I92" s="833"/>
      <c r="K92" s="278"/>
    </row>
    <row r="93" spans="1:11" s="817" customFormat="1" hidden="1">
      <c r="A93" s="883">
        <f>'Sch-1'!A90</f>
        <v>72</v>
      </c>
      <c r="B93" s="882" t="s">
        <v>200</v>
      </c>
      <c r="C93" s="882">
        <v>1000014547</v>
      </c>
      <c r="D93" s="882" t="s">
        <v>201</v>
      </c>
      <c r="E93" s="882" t="s">
        <v>114</v>
      </c>
      <c r="F93" s="882">
        <v>5</v>
      </c>
      <c r="G93" s="929"/>
      <c r="H93" s="933" t="str">
        <f t="shared" si="1"/>
        <v>Included</v>
      </c>
      <c r="I93" s="833"/>
      <c r="K93" s="278"/>
    </row>
    <row r="94" spans="1:11" s="817" customFormat="1" ht="33" hidden="1">
      <c r="A94" s="883">
        <f>'Sch-1'!A91</f>
        <v>73</v>
      </c>
      <c r="B94" s="882" t="s">
        <v>200</v>
      </c>
      <c r="C94" s="882">
        <v>1000004952</v>
      </c>
      <c r="D94" s="882" t="s">
        <v>202</v>
      </c>
      <c r="E94" s="882" t="s">
        <v>114</v>
      </c>
      <c r="F94" s="882">
        <v>3</v>
      </c>
      <c r="G94" s="929"/>
      <c r="H94" s="933" t="str">
        <f t="shared" si="1"/>
        <v>Included</v>
      </c>
      <c r="I94" s="833"/>
      <c r="K94" s="278"/>
    </row>
    <row r="95" spans="1:11" s="817" customFormat="1" hidden="1">
      <c r="A95" s="883">
        <f>'Sch-1'!A92</f>
        <v>74</v>
      </c>
      <c r="B95" s="882" t="s">
        <v>200</v>
      </c>
      <c r="C95" s="882">
        <v>1000001894</v>
      </c>
      <c r="D95" s="882" t="s">
        <v>203</v>
      </c>
      <c r="E95" s="882" t="s">
        <v>114</v>
      </c>
      <c r="F95" s="882">
        <v>3</v>
      </c>
      <c r="G95" s="929"/>
      <c r="H95" s="933" t="str">
        <f t="shared" si="1"/>
        <v>Included</v>
      </c>
      <c r="I95" s="833"/>
      <c r="K95" s="278"/>
    </row>
    <row r="96" spans="1:11" s="817" customFormat="1" ht="33" hidden="1">
      <c r="A96" s="883">
        <f>'Sch-1'!A93</f>
        <v>75</v>
      </c>
      <c r="B96" s="882" t="s">
        <v>200</v>
      </c>
      <c r="C96" s="882">
        <v>1000038387</v>
      </c>
      <c r="D96" s="882" t="s">
        <v>204</v>
      </c>
      <c r="E96" s="882" t="s">
        <v>114</v>
      </c>
      <c r="F96" s="882">
        <v>65</v>
      </c>
      <c r="G96" s="929"/>
      <c r="H96" s="933" t="str">
        <f t="shared" si="1"/>
        <v>Included</v>
      </c>
      <c r="I96" s="833"/>
      <c r="K96" s="278"/>
    </row>
    <row r="97" spans="1:11" s="817" customFormat="1" ht="33" hidden="1">
      <c r="A97" s="883">
        <f>'Sch-1'!A94</f>
        <v>76</v>
      </c>
      <c r="B97" s="882" t="s">
        <v>200</v>
      </c>
      <c r="C97" s="882">
        <v>1000038325</v>
      </c>
      <c r="D97" s="882" t="s">
        <v>205</v>
      </c>
      <c r="E97" s="882" t="s">
        <v>114</v>
      </c>
      <c r="F97" s="882">
        <v>45</v>
      </c>
      <c r="G97" s="929"/>
      <c r="H97" s="933" t="str">
        <f t="shared" si="1"/>
        <v>Included</v>
      </c>
      <c r="I97" s="833"/>
      <c r="K97" s="278"/>
    </row>
    <row r="98" spans="1:11" s="817" customFormat="1" hidden="1">
      <c r="A98" s="883">
        <f>'Sch-1'!A95</f>
        <v>77</v>
      </c>
      <c r="B98" s="882" t="s">
        <v>200</v>
      </c>
      <c r="C98" s="882">
        <v>1000038385</v>
      </c>
      <c r="D98" s="882" t="s">
        <v>206</v>
      </c>
      <c r="E98" s="882" t="s">
        <v>114</v>
      </c>
      <c r="F98" s="882">
        <v>12</v>
      </c>
      <c r="G98" s="929"/>
      <c r="H98" s="933" t="str">
        <f t="shared" si="1"/>
        <v>Included</v>
      </c>
      <c r="I98" s="833"/>
      <c r="K98" s="278"/>
    </row>
    <row r="99" spans="1:11" s="817" customFormat="1" hidden="1">
      <c r="A99" s="883">
        <f>'Sch-1'!A96</f>
        <v>78</v>
      </c>
      <c r="B99" s="882" t="s">
        <v>200</v>
      </c>
      <c r="C99" s="882">
        <v>1000013794</v>
      </c>
      <c r="D99" s="882" t="s">
        <v>207</v>
      </c>
      <c r="E99" s="882" t="s">
        <v>208</v>
      </c>
      <c r="F99" s="882">
        <v>2</v>
      </c>
      <c r="G99" s="929"/>
      <c r="H99" s="933" t="str">
        <f t="shared" si="1"/>
        <v>Included</v>
      </c>
      <c r="I99" s="833"/>
      <c r="K99" s="278"/>
    </row>
    <row r="100" spans="1:11" s="817" customFormat="1" hidden="1">
      <c r="A100" s="883">
        <f>'Sch-1'!A97</f>
        <v>79</v>
      </c>
      <c r="B100" s="882" t="s">
        <v>200</v>
      </c>
      <c r="C100" s="882">
        <v>1000013795</v>
      </c>
      <c r="D100" s="882" t="s">
        <v>209</v>
      </c>
      <c r="E100" s="882" t="s">
        <v>208</v>
      </c>
      <c r="F100" s="882">
        <v>2</v>
      </c>
      <c r="G100" s="929"/>
      <c r="H100" s="933" t="str">
        <f t="shared" si="1"/>
        <v>Included</v>
      </c>
      <c r="I100" s="833"/>
      <c r="K100" s="278"/>
    </row>
    <row r="101" spans="1:11" s="817" customFormat="1" hidden="1">
      <c r="A101" s="883">
        <f>'Sch-1'!A98</f>
        <v>80</v>
      </c>
      <c r="B101" s="882" t="s">
        <v>210</v>
      </c>
      <c r="C101" s="882">
        <v>1000027625</v>
      </c>
      <c r="D101" s="882" t="s">
        <v>211</v>
      </c>
      <c r="E101" s="882" t="s">
        <v>151</v>
      </c>
      <c r="F101" s="882">
        <v>1</v>
      </c>
      <c r="G101" s="929"/>
      <c r="H101" s="933" t="str">
        <f t="shared" si="1"/>
        <v>Included</v>
      </c>
      <c r="I101" s="833"/>
      <c r="K101" s="278"/>
    </row>
    <row r="102" spans="1:11" s="817" customFormat="1" hidden="1">
      <c r="A102" s="883">
        <f>'Sch-1'!A99</f>
        <v>81</v>
      </c>
      <c r="B102" s="882" t="s">
        <v>210</v>
      </c>
      <c r="C102" s="882">
        <v>1000028091</v>
      </c>
      <c r="D102" s="882" t="s">
        <v>212</v>
      </c>
      <c r="E102" s="882" t="s">
        <v>151</v>
      </c>
      <c r="F102" s="882">
        <v>1</v>
      </c>
      <c r="G102" s="929"/>
      <c r="H102" s="933" t="str">
        <f t="shared" si="1"/>
        <v>Included</v>
      </c>
      <c r="I102" s="833"/>
      <c r="K102" s="278"/>
    </row>
    <row r="103" spans="1:11" s="817" customFormat="1" hidden="1">
      <c r="A103" s="883">
        <f>'Sch-1'!A100</f>
        <v>82</v>
      </c>
      <c r="B103" s="882" t="s">
        <v>210</v>
      </c>
      <c r="C103" s="882">
        <v>1000054976</v>
      </c>
      <c r="D103" s="882" t="s">
        <v>213</v>
      </c>
      <c r="E103" s="882" t="s">
        <v>151</v>
      </c>
      <c r="F103" s="882">
        <v>1</v>
      </c>
      <c r="G103" s="929"/>
      <c r="H103" s="933" t="str">
        <f t="shared" si="1"/>
        <v>Included</v>
      </c>
      <c r="I103" s="833"/>
      <c r="K103" s="278"/>
    </row>
    <row r="104" spans="1:11" s="817" customFormat="1" hidden="1">
      <c r="A104" s="883">
        <f>'Sch-1'!A101</f>
        <v>83</v>
      </c>
      <c r="B104" s="882" t="s">
        <v>210</v>
      </c>
      <c r="C104" s="882">
        <v>1000028372</v>
      </c>
      <c r="D104" s="882" t="s">
        <v>214</v>
      </c>
      <c r="E104" s="882" t="s">
        <v>208</v>
      </c>
      <c r="F104" s="882">
        <v>1</v>
      </c>
      <c r="G104" s="929"/>
      <c r="H104" s="933" t="str">
        <f t="shared" si="1"/>
        <v>Included</v>
      </c>
      <c r="I104" s="833"/>
      <c r="K104" s="278"/>
    </row>
    <row r="105" spans="1:11" s="817" customFormat="1" hidden="1">
      <c r="A105" s="883">
        <f>'Sch-1'!A102</f>
        <v>84</v>
      </c>
      <c r="B105" s="882" t="s">
        <v>210</v>
      </c>
      <c r="C105" s="882">
        <v>1000019918</v>
      </c>
      <c r="D105" s="882" t="s">
        <v>215</v>
      </c>
      <c r="E105" s="882" t="s">
        <v>208</v>
      </c>
      <c r="F105" s="882">
        <v>1</v>
      </c>
      <c r="G105" s="929"/>
      <c r="H105" s="933" t="str">
        <f t="shared" si="1"/>
        <v>Included</v>
      </c>
      <c r="I105" s="833"/>
      <c r="K105" s="278"/>
    </row>
    <row r="106" spans="1:11" s="817" customFormat="1" hidden="1">
      <c r="A106" s="883">
        <f>'Sch-1'!A103</f>
        <v>85</v>
      </c>
      <c r="B106" s="882" t="s">
        <v>210</v>
      </c>
      <c r="C106" s="882">
        <v>1000019919</v>
      </c>
      <c r="D106" s="882" t="s">
        <v>216</v>
      </c>
      <c r="E106" s="882" t="s">
        <v>208</v>
      </c>
      <c r="F106" s="882">
        <v>1</v>
      </c>
      <c r="G106" s="929"/>
      <c r="H106" s="933" t="str">
        <f t="shared" si="1"/>
        <v>Included</v>
      </c>
      <c r="I106" s="833"/>
      <c r="K106" s="278"/>
    </row>
    <row r="107" spans="1:11" s="817" customFormat="1" hidden="1">
      <c r="A107" s="883">
        <f>'Sch-1'!A104</f>
        <v>86</v>
      </c>
      <c r="B107" s="882" t="s">
        <v>210</v>
      </c>
      <c r="C107" s="882">
        <v>1000024186</v>
      </c>
      <c r="D107" s="882" t="s">
        <v>217</v>
      </c>
      <c r="E107" s="882" t="s">
        <v>208</v>
      </c>
      <c r="F107" s="882">
        <v>1</v>
      </c>
      <c r="G107" s="929"/>
      <c r="H107" s="933" t="str">
        <f t="shared" si="1"/>
        <v>Included</v>
      </c>
      <c r="I107" s="833"/>
      <c r="K107" s="278"/>
    </row>
    <row r="108" spans="1:11" s="817" customFormat="1" hidden="1">
      <c r="A108" s="883">
        <f>'Sch-1'!A105</f>
        <v>87</v>
      </c>
      <c r="B108" s="882" t="s">
        <v>210</v>
      </c>
      <c r="C108" s="882">
        <v>1000025940</v>
      </c>
      <c r="D108" s="882" t="s">
        <v>218</v>
      </c>
      <c r="E108" s="882" t="s">
        <v>145</v>
      </c>
      <c r="F108" s="882">
        <v>1</v>
      </c>
      <c r="G108" s="929"/>
      <c r="H108" s="933" t="str">
        <f t="shared" si="1"/>
        <v>Included</v>
      </c>
      <c r="I108" s="833"/>
      <c r="K108" s="278"/>
    </row>
    <row r="109" spans="1:11" s="817" customFormat="1" hidden="1">
      <c r="A109" s="883">
        <f>'Sch-1'!A106</f>
        <v>88</v>
      </c>
      <c r="B109" s="882" t="s">
        <v>210</v>
      </c>
      <c r="C109" s="882">
        <v>1000025941</v>
      </c>
      <c r="D109" s="882" t="s">
        <v>219</v>
      </c>
      <c r="E109" s="882" t="s">
        <v>145</v>
      </c>
      <c r="F109" s="882">
        <v>1</v>
      </c>
      <c r="G109" s="929"/>
      <c r="H109" s="933" t="str">
        <f t="shared" si="1"/>
        <v>Included</v>
      </c>
      <c r="I109" s="833"/>
      <c r="K109" s="278"/>
    </row>
    <row r="110" spans="1:11" s="817" customFormat="1" hidden="1">
      <c r="A110" s="883">
        <f>'Sch-1'!A107</f>
        <v>89</v>
      </c>
      <c r="B110" s="882" t="s">
        <v>210</v>
      </c>
      <c r="C110" s="882">
        <v>1000025935</v>
      </c>
      <c r="D110" s="882" t="s">
        <v>220</v>
      </c>
      <c r="E110" s="882" t="s">
        <v>145</v>
      </c>
      <c r="F110" s="882">
        <v>1</v>
      </c>
      <c r="G110" s="929"/>
      <c r="H110" s="933" t="str">
        <f t="shared" si="1"/>
        <v>Included</v>
      </c>
      <c r="I110" s="833"/>
      <c r="K110" s="278"/>
    </row>
    <row r="111" spans="1:11" s="817" customFormat="1" hidden="1">
      <c r="A111" s="883">
        <f>'Sch-1'!A108</f>
        <v>90</v>
      </c>
      <c r="B111" s="882" t="s">
        <v>210</v>
      </c>
      <c r="C111" s="882">
        <v>1000025936</v>
      </c>
      <c r="D111" s="882" t="s">
        <v>221</v>
      </c>
      <c r="E111" s="882" t="s">
        <v>145</v>
      </c>
      <c r="F111" s="882">
        <v>1</v>
      </c>
      <c r="G111" s="929"/>
      <c r="H111" s="933" t="str">
        <f t="shared" si="1"/>
        <v>Included</v>
      </c>
      <c r="I111" s="833"/>
      <c r="K111" s="278"/>
    </row>
    <row r="112" spans="1:11" s="817" customFormat="1" hidden="1">
      <c r="A112" s="883">
        <f>'Sch-1'!A109</f>
        <v>91</v>
      </c>
      <c r="B112" s="882" t="s">
        <v>210</v>
      </c>
      <c r="C112" s="882">
        <v>1000025933</v>
      </c>
      <c r="D112" s="882" t="s">
        <v>222</v>
      </c>
      <c r="E112" s="882" t="s">
        <v>145</v>
      </c>
      <c r="F112" s="882">
        <v>1</v>
      </c>
      <c r="G112" s="929"/>
      <c r="H112" s="933" t="str">
        <f t="shared" si="1"/>
        <v>Included</v>
      </c>
      <c r="I112" s="833"/>
      <c r="K112" s="278"/>
    </row>
    <row r="113" spans="1:11" s="817" customFormat="1" hidden="1">
      <c r="A113" s="883">
        <f>'Sch-1'!A110</f>
        <v>92</v>
      </c>
      <c r="B113" s="882" t="s">
        <v>210</v>
      </c>
      <c r="C113" s="882">
        <v>1000025934</v>
      </c>
      <c r="D113" s="882" t="s">
        <v>223</v>
      </c>
      <c r="E113" s="882" t="s">
        <v>145</v>
      </c>
      <c r="F113" s="882">
        <v>1</v>
      </c>
      <c r="G113" s="929"/>
      <c r="H113" s="933" t="str">
        <f t="shared" si="1"/>
        <v>Included</v>
      </c>
      <c r="I113" s="833"/>
      <c r="K113" s="278"/>
    </row>
    <row r="114" spans="1:11" s="817" customFormat="1" hidden="1">
      <c r="A114" s="883">
        <f>'Sch-1'!A111</f>
        <v>93</v>
      </c>
      <c r="B114" s="882" t="s">
        <v>210</v>
      </c>
      <c r="C114" s="882">
        <v>1000025932</v>
      </c>
      <c r="D114" s="882" t="s">
        <v>224</v>
      </c>
      <c r="E114" s="882" t="s">
        <v>145</v>
      </c>
      <c r="F114" s="882">
        <v>1</v>
      </c>
      <c r="G114" s="929"/>
      <c r="H114" s="933" t="str">
        <f t="shared" si="1"/>
        <v>Included</v>
      </c>
      <c r="I114" s="833"/>
      <c r="K114" s="278"/>
    </row>
    <row r="115" spans="1:11" s="817" customFormat="1" hidden="1">
      <c r="A115" s="883">
        <f>'Sch-1'!A112</f>
        <v>94</v>
      </c>
      <c r="B115" s="882" t="s">
        <v>210</v>
      </c>
      <c r="C115" s="882">
        <v>1000019912</v>
      </c>
      <c r="D115" s="882" t="s">
        <v>225</v>
      </c>
      <c r="E115" s="882" t="s">
        <v>208</v>
      </c>
      <c r="F115" s="882">
        <v>1</v>
      </c>
      <c r="G115" s="929"/>
      <c r="H115" s="933" t="str">
        <f t="shared" si="1"/>
        <v>Included</v>
      </c>
      <c r="I115" s="833"/>
      <c r="K115" s="278"/>
    </row>
    <row r="116" spans="1:11" s="817" customFormat="1" hidden="1">
      <c r="A116" s="883">
        <f>'Sch-1'!A113</f>
        <v>95</v>
      </c>
      <c r="B116" s="882" t="s">
        <v>210</v>
      </c>
      <c r="C116" s="882">
        <v>1000032289</v>
      </c>
      <c r="D116" s="882" t="s">
        <v>226</v>
      </c>
      <c r="E116" s="882" t="s">
        <v>145</v>
      </c>
      <c r="F116" s="882">
        <v>1</v>
      </c>
      <c r="G116" s="929"/>
      <c r="H116" s="933" t="str">
        <f t="shared" si="1"/>
        <v>Included</v>
      </c>
      <c r="I116" s="833"/>
      <c r="K116" s="278"/>
    </row>
    <row r="117" spans="1:11" s="817" customFormat="1" hidden="1">
      <c r="A117" s="883">
        <f>'Sch-1'!A114</f>
        <v>96</v>
      </c>
      <c r="B117" s="882" t="s">
        <v>210</v>
      </c>
      <c r="C117" s="882">
        <v>1000053851</v>
      </c>
      <c r="D117" s="882" t="s">
        <v>227</v>
      </c>
      <c r="E117" s="882" t="s">
        <v>151</v>
      </c>
      <c r="F117" s="882">
        <v>1</v>
      </c>
      <c r="G117" s="929"/>
      <c r="H117" s="933" t="str">
        <f t="shared" si="1"/>
        <v>Included</v>
      </c>
      <c r="I117" s="833"/>
      <c r="K117" s="278"/>
    </row>
    <row r="118" spans="1:11" s="817" customFormat="1" hidden="1">
      <c r="A118" s="883">
        <f>'Sch-1'!A115</f>
        <v>97</v>
      </c>
      <c r="B118" s="882" t="s">
        <v>210</v>
      </c>
      <c r="C118" s="882">
        <v>1000025930</v>
      </c>
      <c r="D118" s="882" t="s">
        <v>228</v>
      </c>
      <c r="E118" s="882" t="s">
        <v>145</v>
      </c>
      <c r="F118" s="882">
        <v>1</v>
      </c>
      <c r="G118" s="929"/>
      <c r="H118" s="933" t="str">
        <f t="shared" si="1"/>
        <v>Included</v>
      </c>
      <c r="I118" s="833"/>
      <c r="K118" s="278"/>
    </row>
    <row r="119" spans="1:11" s="817" customFormat="1" hidden="1">
      <c r="A119" s="883">
        <f>'Sch-1'!A116</f>
        <v>98</v>
      </c>
      <c r="B119" s="882" t="s">
        <v>210</v>
      </c>
      <c r="C119" s="882">
        <v>1000005791</v>
      </c>
      <c r="D119" s="882" t="s">
        <v>120</v>
      </c>
      <c r="E119" s="882" t="s">
        <v>114</v>
      </c>
      <c r="F119" s="882">
        <v>2</v>
      </c>
      <c r="G119" s="929"/>
      <c r="H119" s="933" t="str">
        <f t="shared" si="1"/>
        <v>Included</v>
      </c>
      <c r="I119" s="833"/>
      <c r="K119" s="278"/>
    </row>
    <row r="120" spans="1:11" s="817" customFormat="1" hidden="1">
      <c r="A120" s="883">
        <f>'Sch-1'!A117</f>
        <v>99</v>
      </c>
      <c r="B120" s="882" t="s">
        <v>229</v>
      </c>
      <c r="C120" s="882">
        <v>1000017518</v>
      </c>
      <c r="D120" s="882" t="s">
        <v>230</v>
      </c>
      <c r="E120" s="882" t="s">
        <v>114</v>
      </c>
      <c r="F120" s="882">
        <v>4</v>
      </c>
      <c r="G120" s="929"/>
      <c r="H120" s="933" t="str">
        <f t="shared" si="1"/>
        <v>Included</v>
      </c>
      <c r="I120" s="833"/>
      <c r="K120" s="278"/>
    </row>
    <row r="121" spans="1:11" s="817" customFormat="1" hidden="1">
      <c r="A121" s="883">
        <f>'Sch-1'!A118</f>
        <v>100</v>
      </c>
      <c r="B121" s="882" t="s">
        <v>229</v>
      </c>
      <c r="C121" s="882">
        <v>1000022512</v>
      </c>
      <c r="D121" s="882" t="s">
        <v>231</v>
      </c>
      <c r="E121" s="882" t="s">
        <v>114</v>
      </c>
      <c r="F121" s="882">
        <v>4</v>
      </c>
      <c r="G121" s="929"/>
      <c r="H121" s="933" t="str">
        <f t="shared" si="1"/>
        <v>Included</v>
      </c>
      <c r="I121" s="833"/>
      <c r="K121" s="278"/>
    </row>
    <row r="122" spans="1:11" s="817" customFormat="1" hidden="1">
      <c r="A122" s="883">
        <f>'Sch-1'!A119</f>
        <v>101</v>
      </c>
      <c r="B122" s="882" t="s">
        <v>229</v>
      </c>
      <c r="C122" s="882">
        <v>1000071061</v>
      </c>
      <c r="D122" s="882" t="s">
        <v>232</v>
      </c>
      <c r="E122" s="882" t="s">
        <v>114</v>
      </c>
      <c r="F122" s="882">
        <v>4</v>
      </c>
      <c r="G122" s="929"/>
      <c r="H122" s="933" t="str">
        <f t="shared" si="1"/>
        <v>Included</v>
      </c>
      <c r="I122" s="833"/>
      <c r="K122" s="278"/>
    </row>
    <row r="123" spans="1:11" s="817" customFormat="1" hidden="1">
      <c r="A123" s="883">
        <f>'Sch-1'!A120</f>
        <v>102</v>
      </c>
      <c r="B123" s="882" t="s">
        <v>229</v>
      </c>
      <c r="C123" s="882">
        <v>1000071062</v>
      </c>
      <c r="D123" s="882" t="s">
        <v>233</v>
      </c>
      <c r="E123" s="882" t="s">
        <v>114</v>
      </c>
      <c r="F123" s="882">
        <v>1</v>
      </c>
      <c r="G123" s="929"/>
      <c r="H123" s="933" t="str">
        <f t="shared" si="1"/>
        <v>Included</v>
      </c>
      <c r="I123" s="833"/>
      <c r="K123" s="278"/>
    </row>
    <row r="124" spans="1:11" s="817" customFormat="1" ht="33" hidden="1">
      <c r="A124" s="883">
        <f>'Sch-1'!A121</f>
        <v>103</v>
      </c>
      <c r="B124" s="882" t="s">
        <v>229</v>
      </c>
      <c r="C124" s="882">
        <v>1000022487</v>
      </c>
      <c r="D124" s="882" t="s">
        <v>234</v>
      </c>
      <c r="E124" s="882" t="s">
        <v>114</v>
      </c>
      <c r="F124" s="882">
        <v>1</v>
      </c>
      <c r="G124" s="929"/>
      <c r="H124" s="933" t="str">
        <f t="shared" si="1"/>
        <v>Included</v>
      </c>
      <c r="I124" s="833"/>
      <c r="K124" s="278"/>
    </row>
    <row r="125" spans="1:11" s="817" customFormat="1" hidden="1">
      <c r="A125" s="883">
        <f>'Sch-1'!A122</f>
        <v>104</v>
      </c>
      <c r="B125" s="882" t="s">
        <v>229</v>
      </c>
      <c r="C125" s="882">
        <v>1000030641</v>
      </c>
      <c r="D125" s="882" t="s">
        <v>235</v>
      </c>
      <c r="E125" s="882" t="s">
        <v>114</v>
      </c>
      <c r="F125" s="882">
        <v>5</v>
      </c>
      <c r="G125" s="929"/>
      <c r="H125" s="933" t="str">
        <f t="shared" si="1"/>
        <v>Included</v>
      </c>
      <c r="I125" s="833"/>
      <c r="K125" s="278"/>
    </row>
    <row r="126" spans="1:11" s="817" customFormat="1" ht="33" hidden="1">
      <c r="A126" s="883">
        <f>'Sch-1'!A123</f>
        <v>105</v>
      </c>
      <c r="B126" s="882" t="s">
        <v>236</v>
      </c>
      <c r="C126" s="882">
        <v>1000055975</v>
      </c>
      <c r="D126" s="882" t="s">
        <v>237</v>
      </c>
      <c r="E126" s="882" t="s">
        <v>114</v>
      </c>
      <c r="F126" s="882">
        <v>6</v>
      </c>
      <c r="G126" s="929"/>
      <c r="H126" s="933" t="str">
        <f t="shared" si="1"/>
        <v>Included</v>
      </c>
      <c r="I126" s="833"/>
      <c r="K126" s="278"/>
    </row>
    <row r="127" spans="1:11" s="817" customFormat="1" ht="33" hidden="1">
      <c r="A127" s="883">
        <f>'Sch-1'!A124</f>
        <v>106</v>
      </c>
      <c r="B127" s="882" t="s">
        <v>236</v>
      </c>
      <c r="C127" s="882">
        <v>1000055977</v>
      </c>
      <c r="D127" s="882" t="s">
        <v>238</v>
      </c>
      <c r="E127" s="882" t="s">
        <v>114</v>
      </c>
      <c r="F127" s="882">
        <v>30</v>
      </c>
      <c r="G127" s="929"/>
      <c r="H127" s="933" t="str">
        <f t="shared" si="1"/>
        <v>Included</v>
      </c>
      <c r="I127" s="833"/>
      <c r="K127" s="278"/>
    </row>
    <row r="128" spans="1:11" s="817" customFormat="1" ht="33" hidden="1">
      <c r="A128" s="883">
        <f>'Sch-1'!A125</f>
        <v>107</v>
      </c>
      <c r="B128" s="882" t="s">
        <v>236</v>
      </c>
      <c r="C128" s="882">
        <v>1000055978</v>
      </c>
      <c r="D128" s="882" t="s">
        <v>239</v>
      </c>
      <c r="E128" s="882" t="s">
        <v>114</v>
      </c>
      <c r="F128" s="882">
        <v>27</v>
      </c>
      <c r="G128" s="929"/>
      <c r="H128" s="933" t="str">
        <f t="shared" si="1"/>
        <v>Included</v>
      </c>
      <c r="I128" s="833"/>
      <c r="K128" s="278"/>
    </row>
    <row r="129" spans="1:11" s="817" customFormat="1" ht="33" hidden="1">
      <c r="A129" s="883">
        <f>'Sch-1'!A126</f>
        <v>108</v>
      </c>
      <c r="B129" s="882" t="s">
        <v>236</v>
      </c>
      <c r="C129" s="882">
        <v>1000055980</v>
      </c>
      <c r="D129" s="882" t="s">
        <v>240</v>
      </c>
      <c r="E129" s="882" t="s">
        <v>114</v>
      </c>
      <c r="F129" s="882">
        <v>27</v>
      </c>
      <c r="G129" s="929"/>
      <c r="H129" s="933" t="str">
        <f t="shared" si="1"/>
        <v>Included</v>
      </c>
      <c r="I129" s="833"/>
      <c r="K129" s="278"/>
    </row>
    <row r="130" spans="1:11" s="817" customFormat="1" ht="33" hidden="1">
      <c r="A130" s="883">
        <f>'Sch-1'!A127</f>
        <v>109</v>
      </c>
      <c r="B130" s="882" t="s">
        <v>236</v>
      </c>
      <c r="C130" s="882">
        <v>1000055981</v>
      </c>
      <c r="D130" s="882" t="s">
        <v>241</v>
      </c>
      <c r="E130" s="882" t="s">
        <v>114</v>
      </c>
      <c r="F130" s="882">
        <v>27</v>
      </c>
      <c r="G130" s="929"/>
      <c r="H130" s="933" t="str">
        <f t="shared" si="1"/>
        <v>Included</v>
      </c>
      <c r="I130" s="833"/>
      <c r="K130" s="278"/>
    </row>
    <row r="131" spans="1:11" s="817" customFormat="1" ht="33" hidden="1">
      <c r="A131" s="883">
        <f>'Sch-1'!A128</f>
        <v>110</v>
      </c>
      <c r="B131" s="882" t="s">
        <v>236</v>
      </c>
      <c r="C131" s="882">
        <v>1000055983</v>
      </c>
      <c r="D131" s="882" t="s">
        <v>242</v>
      </c>
      <c r="E131" s="882" t="s">
        <v>114</v>
      </c>
      <c r="F131" s="882">
        <v>27</v>
      </c>
      <c r="G131" s="929"/>
      <c r="H131" s="933" t="str">
        <f t="shared" si="1"/>
        <v>Included</v>
      </c>
      <c r="I131" s="833"/>
      <c r="K131" s="278"/>
    </row>
    <row r="132" spans="1:11" s="817" customFormat="1" hidden="1">
      <c r="A132" s="883">
        <f>'Sch-1'!A129</f>
        <v>111</v>
      </c>
      <c r="B132" s="882" t="s">
        <v>243</v>
      </c>
      <c r="C132" s="882">
        <v>1000031964</v>
      </c>
      <c r="D132" s="882" t="s">
        <v>244</v>
      </c>
      <c r="E132" s="882" t="s">
        <v>245</v>
      </c>
      <c r="F132" s="882">
        <v>23</v>
      </c>
      <c r="G132" s="929"/>
      <c r="H132" s="933" t="str">
        <f t="shared" si="1"/>
        <v>Included</v>
      </c>
      <c r="I132" s="833"/>
      <c r="K132" s="278"/>
    </row>
    <row r="133" spans="1:11" s="817" customFormat="1" hidden="1">
      <c r="A133" s="883">
        <f>'Sch-1'!A130</f>
        <v>112</v>
      </c>
      <c r="B133" s="882" t="s">
        <v>243</v>
      </c>
      <c r="C133" s="882">
        <v>1000031987</v>
      </c>
      <c r="D133" s="882" t="s">
        <v>246</v>
      </c>
      <c r="E133" s="882" t="s">
        <v>245</v>
      </c>
      <c r="F133" s="882">
        <v>38</v>
      </c>
      <c r="G133" s="929"/>
      <c r="H133" s="933" t="str">
        <f t="shared" si="1"/>
        <v>Included</v>
      </c>
      <c r="I133" s="833"/>
      <c r="K133" s="278"/>
    </row>
    <row r="134" spans="1:11" s="817" customFormat="1" hidden="1">
      <c r="A134" s="883">
        <f>'Sch-1'!A131</f>
        <v>113</v>
      </c>
      <c r="B134" s="882" t="s">
        <v>243</v>
      </c>
      <c r="C134" s="882">
        <v>1000031887</v>
      </c>
      <c r="D134" s="882" t="s">
        <v>247</v>
      </c>
      <c r="E134" s="882" t="s">
        <v>245</v>
      </c>
      <c r="F134" s="882">
        <v>12</v>
      </c>
      <c r="G134" s="929"/>
      <c r="H134" s="933" t="str">
        <f t="shared" si="1"/>
        <v>Included</v>
      </c>
      <c r="I134" s="833"/>
      <c r="K134" s="278"/>
    </row>
    <row r="135" spans="1:11" s="817" customFormat="1" hidden="1">
      <c r="A135" s="883">
        <f>'Sch-1'!A132</f>
        <v>114</v>
      </c>
      <c r="B135" s="882" t="s">
        <v>243</v>
      </c>
      <c r="C135" s="882">
        <v>1000056264</v>
      </c>
      <c r="D135" s="882" t="s">
        <v>248</v>
      </c>
      <c r="E135" s="882" t="s">
        <v>245</v>
      </c>
      <c r="F135" s="882">
        <v>16</v>
      </c>
      <c r="G135" s="929"/>
      <c r="H135" s="933" t="str">
        <f t="shared" si="1"/>
        <v>Included</v>
      </c>
      <c r="I135" s="833"/>
      <c r="K135" s="278"/>
    </row>
    <row r="136" spans="1:11" s="817" customFormat="1" hidden="1">
      <c r="A136" s="883">
        <f>'Sch-1'!A133</f>
        <v>115</v>
      </c>
      <c r="B136" s="882" t="s">
        <v>243</v>
      </c>
      <c r="C136" s="882">
        <v>1000056265</v>
      </c>
      <c r="D136" s="882" t="s">
        <v>249</v>
      </c>
      <c r="E136" s="882" t="s">
        <v>245</v>
      </c>
      <c r="F136" s="882">
        <v>10</v>
      </c>
      <c r="G136" s="929"/>
      <c r="H136" s="933" t="str">
        <f t="shared" si="1"/>
        <v>Included</v>
      </c>
      <c r="I136" s="833"/>
      <c r="K136" s="278"/>
    </row>
    <row r="137" spans="1:11" s="817" customFormat="1" hidden="1">
      <c r="A137" s="883">
        <f>'Sch-1'!A134</f>
        <v>116</v>
      </c>
      <c r="B137" s="882" t="s">
        <v>243</v>
      </c>
      <c r="C137" s="882">
        <v>1000005887</v>
      </c>
      <c r="D137" s="882" t="s">
        <v>250</v>
      </c>
      <c r="E137" s="882" t="s">
        <v>208</v>
      </c>
      <c r="F137" s="882">
        <v>3.5</v>
      </c>
      <c r="G137" s="929"/>
      <c r="H137" s="933" t="str">
        <f t="shared" si="1"/>
        <v>Included</v>
      </c>
      <c r="I137" s="833"/>
      <c r="K137" s="278"/>
    </row>
    <row r="138" spans="1:11" s="817" customFormat="1" hidden="1">
      <c r="A138" s="883">
        <f>'Sch-1'!A135</f>
        <v>117</v>
      </c>
      <c r="B138" s="882" t="s">
        <v>243</v>
      </c>
      <c r="C138" s="882">
        <v>1000031957</v>
      </c>
      <c r="D138" s="882" t="s">
        <v>251</v>
      </c>
      <c r="E138" s="882" t="s">
        <v>245</v>
      </c>
      <c r="F138" s="882">
        <v>1.5</v>
      </c>
      <c r="G138" s="929"/>
      <c r="H138" s="933" t="str">
        <f t="shared" si="1"/>
        <v>Included</v>
      </c>
      <c r="I138" s="833"/>
      <c r="K138" s="278"/>
    </row>
    <row r="139" spans="1:11" s="817" customFormat="1" hidden="1">
      <c r="A139" s="883">
        <f>'Sch-1'!A136</f>
        <v>118</v>
      </c>
      <c r="B139" s="882" t="s">
        <v>243</v>
      </c>
      <c r="C139" s="882">
        <v>1000031953</v>
      </c>
      <c r="D139" s="882" t="s">
        <v>252</v>
      </c>
      <c r="E139" s="882" t="s">
        <v>245</v>
      </c>
      <c r="F139" s="882">
        <v>1</v>
      </c>
      <c r="G139" s="929"/>
      <c r="H139" s="933" t="str">
        <f t="shared" si="1"/>
        <v>Included</v>
      </c>
      <c r="I139" s="833"/>
      <c r="K139" s="278"/>
    </row>
    <row r="140" spans="1:11" s="817" customFormat="1" hidden="1">
      <c r="A140" s="883">
        <f>'Sch-1'!A137</f>
        <v>119</v>
      </c>
      <c r="B140" s="882" t="s">
        <v>243</v>
      </c>
      <c r="C140" s="882">
        <v>1000031985</v>
      </c>
      <c r="D140" s="882" t="s">
        <v>253</v>
      </c>
      <c r="E140" s="882" t="s">
        <v>245</v>
      </c>
      <c r="F140" s="882">
        <v>9</v>
      </c>
      <c r="G140" s="929"/>
      <c r="H140" s="933" t="str">
        <f t="shared" si="1"/>
        <v>Included</v>
      </c>
      <c r="I140" s="833"/>
      <c r="K140" s="278"/>
    </row>
    <row r="141" spans="1:11" s="817" customFormat="1" hidden="1">
      <c r="A141" s="883">
        <f>'Sch-1'!A138</f>
        <v>120</v>
      </c>
      <c r="B141" s="882" t="s">
        <v>243</v>
      </c>
      <c r="C141" s="882">
        <v>1000031943</v>
      </c>
      <c r="D141" s="882" t="s">
        <v>254</v>
      </c>
      <c r="E141" s="882" t="s">
        <v>245</v>
      </c>
      <c r="F141" s="882">
        <v>7</v>
      </c>
      <c r="G141" s="929"/>
      <c r="H141" s="933" t="str">
        <f t="shared" si="1"/>
        <v>Included</v>
      </c>
      <c r="I141" s="833"/>
      <c r="K141" s="278"/>
    </row>
    <row r="142" spans="1:11" s="817" customFormat="1" hidden="1">
      <c r="A142" s="883">
        <f>'Sch-1'!A139</f>
        <v>121</v>
      </c>
      <c r="B142" s="882" t="s">
        <v>243</v>
      </c>
      <c r="C142" s="882">
        <v>1000031951</v>
      </c>
      <c r="D142" s="882" t="s">
        <v>255</v>
      </c>
      <c r="E142" s="882" t="s">
        <v>245</v>
      </c>
      <c r="F142" s="882">
        <v>3</v>
      </c>
      <c r="G142" s="929"/>
      <c r="H142" s="933" t="str">
        <f t="shared" si="1"/>
        <v>Included</v>
      </c>
      <c r="I142" s="833"/>
      <c r="K142" s="278"/>
    </row>
    <row r="143" spans="1:11" s="817" customFormat="1" hidden="1">
      <c r="A143" s="883">
        <f>'Sch-1'!A140</f>
        <v>122</v>
      </c>
      <c r="B143" s="882" t="s">
        <v>256</v>
      </c>
      <c r="C143" s="882">
        <v>1000009713</v>
      </c>
      <c r="D143" s="882" t="s">
        <v>257</v>
      </c>
      <c r="E143" s="882" t="s">
        <v>114</v>
      </c>
      <c r="F143" s="882">
        <v>7</v>
      </c>
      <c r="G143" s="929"/>
      <c r="H143" s="933" t="str">
        <f t="shared" si="1"/>
        <v>Included</v>
      </c>
      <c r="I143" s="833"/>
      <c r="K143" s="278"/>
    </row>
    <row r="144" spans="1:11" s="817" customFormat="1" ht="49.5" hidden="1">
      <c r="A144" s="883">
        <f>'Sch-1'!A141</f>
        <v>123</v>
      </c>
      <c r="B144" s="882" t="s">
        <v>258</v>
      </c>
      <c r="C144" s="882">
        <v>1000005824</v>
      </c>
      <c r="D144" s="882" t="s">
        <v>259</v>
      </c>
      <c r="E144" s="882" t="s">
        <v>114</v>
      </c>
      <c r="F144" s="882">
        <v>1</v>
      </c>
      <c r="G144" s="929"/>
      <c r="H144" s="933" t="str">
        <f t="shared" si="1"/>
        <v>Included</v>
      </c>
      <c r="I144" s="833"/>
      <c r="K144" s="278"/>
    </row>
    <row r="145" spans="1:11" s="817" customFormat="1" hidden="1">
      <c r="A145" s="883">
        <f>'Sch-1'!A142</f>
        <v>124</v>
      </c>
      <c r="B145" s="882" t="s">
        <v>258</v>
      </c>
      <c r="C145" s="882">
        <v>1000013165</v>
      </c>
      <c r="D145" s="882" t="s">
        <v>260</v>
      </c>
      <c r="E145" s="882" t="s">
        <v>114</v>
      </c>
      <c r="F145" s="882">
        <v>2</v>
      </c>
      <c r="G145" s="929"/>
      <c r="H145" s="933" t="str">
        <f t="shared" si="1"/>
        <v>Included</v>
      </c>
      <c r="I145" s="833"/>
      <c r="K145" s="278"/>
    </row>
    <row r="146" spans="1:11" s="817" customFormat="1" ht="33" hidden="1">
      <c r="A146" s="883">
        <f>'Sch-1'!A143</f>
        <v>125</v>
      </c>
      <c r="B146" s="882" t="s">
        <v>258</v>
      </c>
      <c r="C146" s="882">
        <v>1000013065</v>
      </c>
      <c r="D146" s="882" t="s">
        <v>261</v>
      </c>
      <c r="E146" s="882" t="s">
        <v>145</v>
      </c>
      <c r="F146" s="882">
        <v>1</v>
      </c>
      <c r="G146" s="929"/>
      <c r="H146" s="933" t="str">
        <f t="shared" si="1"/>
        <v>Included</v>
      </c>
      <c r="I146" s="833"/>
      <c r="K146" s="278"/>
    </row>
    <row r="147" spans="1:11" s="817" customFormat="1" hidden="1">
      <c r="A147" s="883">
        <f>'Sch-1'!A144</f>
        <v>126</v>
      </c>
      <c r="B147" s="882" t="s">
        <v>258</v>
      </c>
      <c r="C147" s="882">
        <v>1000021866</v>
      </c>
      <c r="D147" s="882" t="s">
        <v>262</v>
      </c>
      <c r="E147" s="882" t="s">
        <v>114</v>
      </c>
      <c r="F147" s="882">
        <v>2</v>
      </c>
      <c r="G147" s="929"/>
      <c r="H147" s="933" t="str">
        <f t="shared" si="1"/>
        <v>Included</v>
      </c>
      <c r="I147" s="833"/>
      <c r="K147" s="278"/>
    </row>
    <row r="148" spans="1:11" s="817" customFormat="1" hidden="1">
      <c r="A148" s="883">
        <f>'Sch-1'!A145</f>
        <v>127</v>
      </c>
      <c r="B148" s="882" t="s">
        <v>258</v>
      </c>
      <c r="C148" s="882">
        <v>1000009202</v>
      </c>
      <c r="D148" s="882" t="s">
        <v>263</v>
      </c>
      <c r="E148" s="882" t="s">
        <v>114</v>
      </c>
      <c r="F148" s="882">
        <v>2</v>
      </c>
      <c r="G148" s="929"/>
      <c r="H148" s="933" t="str">
        <f t="shared" si="1"/>
        <v>Included</v>
      </c>
      <c r="I148" s="833"/>
      <c r="K148" s="278"/>
    </row>
    <row r="149" spans="1:11" s="817" customFormat="1" hidden="1">
      <c r="A149" s="883">
        <f>'Sch-1'!A146</f>
        <v>128</v>
      </c>
      <c r="B149" s="882" t="s">
        <v>258</v>
      </c>
      <c r="C149" s="882">
        <v>1000021457</v>
      </c>
      <c r="D149" s="882" t="s">
        <v>264</v>
      </c>
      <c r="E149" s="882" t="s">
        <v>114</v>
      </c>
      <c r="F149" s="882">
        <v>1</v>
      </c>
      <c r="G149" s="929"/>
      <c r="H149" s="933" t="str">
        <f t="shared" si="1"/>
        <v>Included</v>
      </c>
      <c r="I149" s="833"/>
      <c r="K149" s="278"/>
    </row>
    <row r="150" spans="1:11" s="817" customFormat="1" hidden="1">
      <c r="A150" s="883">
        <f>'Sch-1'!A147</f>
        <v>129</v>
      </c>
      <c r="B150" s="882" t="s">
        <v>258</v>
      </c>
      <c r="C150" s="882">
        <v>1000015552</v>
      </c>
      <c r="D150" s="882" t="s">
        <v>265</v>
      </c>
      <c r="E150" s="882" t="s">
        <v>114</v>
      </c>
      <c r="F150" s="882">
        <v>2</v>
      </c>
      <c r="G150" s="929"/>
      <c r="H150" s="933" t="str">
        <f t="shared" si="1"/>
        <v>Included</v>
      </c>
      <c r="I150" s="833"/>
      <c r="K150" s="278"/>
    </row>
    <row r="151" spans="1:11" s="817" customFormat="1" hidden="1">
      <c r="A151" s="883">
        <f>'Sch-1'!A148</f>
        <v>130</v>
      </c>
      <c r="B151" s="882" t="s">
        <v>258</v>
      </c>
      <c r="C151" s="882">
        <v>1000009869</v>
      </c>
      <c r="D151" s="882" t="s">
        <v>266</v>
      </c>
      <c r="E151" s="882" t="s">
        <v>145</v>
      </c>
      <c r="F151" s="882">
        <v>1</v>
      </c>
      <c r="G151" s="929"/>
      <c r="H151" s="933" t="str">
        <f t="shared" ref="H151:H214" si="2">IF(G151=0, "Included",IF(ISERROR(F151*G151), G151, F151*G151))</f>
        <v>Included</v>
      </c>
      <c r="I151" s="833"/>
      <c r="K151" s="278"/>
    </row>
    <row r="152" spans="1:11" s="817" customFormat="1" ht="33" hidden="1">
      <c r="A152" s="883">
        <f>'Sch-1'!A149</f>
        <v>131</v>
      </c>
      <c r="B152" s="882" t="s">
        <v>258</v>
      </c>
      <c r="C152" s="882">
        <v>1000018382</v>
      </c>
      <c r="D152" s="882" t="s">
        <v>267</v>
      </c>
      <c r="E152" s="882" t="s">
        <v>145</v>
      </c>
      <c r="F152" s="882">
        <v>1</v>
      </c>
      <c r="G152" s="929"/>
      <c r="H152" s="933" t="str">
        <f t="shared" si="2"/>
        <v>Included</v>
      </c>
      <c r="I152" s="833"/>
      <c r="K152" s="278"/>
    </row>
    <row r="153" spans="1:11" s="817" customFormat="1" hidden="1">
      <c r="A153" s="883">
        <f>'Sch-1'!A150</f>
        <v>132</v>
      </c>
      <c r="B153" s="882" t="s">
        <v>258</v>
      </c>
      <c r="C153" s="882">
        <v>1000018960</v>
      </c>
      <c r="D153" s="882" t="s">
        <v>268</v>
      </c>
      <c r="E153" s="882" t="s">
        <v>114</v>
      </c>
      <c r="F153" s="882">
        <v>1</v>
      </c>
      <c r="G153" s="929"/>
      <c r="H153" s="933" t="str">
        <f t="shared" si="2"/>
        <v>Included</v>
      </c>
      <c r="I153" s="833"/>
      <c r="K153" s="278"/>
    </row>
    <row r="154" spans="1:11" s="817" customFormat="1" hidden="1">
      <c r="A154" s="883">
        <f>'Sch-1'!A151</f>
        <v>133</v>
      </c>
      <c r="B154" s="882" t="s">
        <v>258</v>
      </c>
      <c r="C154" s="882">
        <v>1000006923</v>
      </c>
      <c r="D154" s="882" t="s">
        <v>269</v>
      </c>
      <c r="E154" s="882" t="s">
        <v>145</v>
      </c>
      <c r="F154" s="882">
        <v>1</v>
      </c>
      <c r="G154" s="929"/>
      <c r="H154" s="933" t="str">
        <f t="shared" si="2"/>
        <v>Included</v>
      </c>
      <c r="I154" s="833"/>
      <c r="K154" s="278"/>
    </row>
    <row r="155" spans="1:11" s="817" customFormat="1" hidden="1">
      <c r="A155" s="883">
        <f>'Sch-1'!A152</f>
        <v>134</v>
      </c>
      <c r="B155" s="882" t="s">
        <v>258</v>
      </c>
      <c r="C155" s="882">
        <v>1000016825</v>
      </c>
      <c r="D155" s="882" t="s">
        <v>270</v>
      </c>
      <c r="E155" s="882" t="s">
        <v>114</v>
      </c>
      <c r="F155" s="882">
        <v>1</v>
      </c>
      <c r="G155" s="929"/>
      <c r="H155" s="933" t="str">
        <f t="shared" si="2"/>
        <v>Included</v>
      </c>
      <c r="I155" s="833"/>
      <c r="K155" s="278"/>
    </row>
    <row r="156" spans="1:11" s="817" customFormat="1" hidden="1">
      <c r="A156" s="883">
        <f>'Sch-1'!A153</f>
        <v>135</v>
      </c>
      <c r="B156" s="882" t="s">
        <v>258</v>
      </c>
      <c r="C156" s="882">
        <v>1000030439</v>
      </c>
      <c r="D156" s="882" t="s">
        <v>271</v>
      </c>
      <c r="E156" s="882" t="s">
        <v>208</v>
      </c>
      <c r="F156" s="882">
        <v>1</v>
      </c>
      <c r="G156" s="929"/>
      <c r="H156" s="933" t="str">
        <f t="shared" si="2"/>
        <v>Included</v>
      </c>
      <c r="I156" s="833"/>
      <c r="K156" s="278"/>
    </row>
    <row r="157" spans="1:11" s="817" customFormat="1" hidden="1">
      <c r="A157" s="883">
        <f>'Sch-1'!A154</f>
        <v>136</v>
      </c>
      <c r="B157" s="882" t="s">
        <v>258</v>
      </c>
      <c r="C157" s="882">
        <v>1000045291</v>
      </c>
      <c r="D157" s="882" t="s">
        <v>272</v>
      </c>
      <c r="E157" s="882" t="s">
        <v>114</v>
      </c>
      <c r="F157" s="882">
        <v>1</v>
      </c>
      <c r="G157" s="929"/>
      <c r="H157" s="933" t="str">
        <f t="shared" si="2"/>
        <v>Included</v>
      </c>
      <c r="I157" s="833"/>
      <c r="K157" s="278"/>
    </row>
    <row r="158" spans="1:11" s="817" customFormat="1" ht="33" hidden="1">
      <c r="A158" s="883">
        <f>'Sch-1'!A155</f>
        <v>137</v>
      </c>
      <c r="B158" s="882" t="s">
        <v>258</v>
      </c>
      <c r="C158" s="882">
        <v>1000000427</v>
      </c>
      <c r="D158" s="882" t="s">
        <v>273</v>
      </c>
      <c r="E158" s="882" t="s">
        <v>114</v>
      </c>
      <c r="F158" s="882">
        <v>1</v>
      </c>
      <c r="G158" s="929"/>
      <c r="H158" s="933" t="str">
        <f t="shared" si="2"/>
        <v>Included</v>
      </c>
      <c r="I158" s="833"/>
      <c r="K158" s="278"/>
    </row>
    <row r="159" spans="1:11" s="817" customFormat="1" hidden="1">
      <c r="A159" s="883">
        <f>'Sch-1'!A156</f>
        <v>138</v>
      </c>
      <c r="B159" s="882" t="s">
        <v>258</v>
      </c>
      <c r="C159" s="882">
        <v>1000009801</v>
      </c>
      <c r="D159" s="882" t="s">
        <v>274</v>
      </c>
      <c r="E159" s="882" t="s">
        <v>145</v>
      </c>
      <c r="F159" s="882">
        <v>2</v>
      </c>
      <c r="G159" s="929"/>
      <c r="H159" s="933" t="str">
        <f t="shared" si="2"/>
        <v>Included</v>
      </c>
      <c r="I159" s="833"/>
      <c r="K159" s="278"/>
    </row>
    <row r="160" spans="1:11" s="817" customFormat="1" ht="33" hidden="1">
      <c r="A160" s="883">
        <f>'Sch-1'!A157</f>
        <v>139</v>
      </c>
      <c r="B160" s="882" t="s">
        <v>258</v>
      </c>
      <c r="C160" s="882">
        <v>1000009569</v>
      </c>
      <c r="D160" s="882" t="s">
        <v>275</v>
      </c>
      <c r="E160" s="882" t="s">
        <v>145</v>
      </c>
      <c r="F160" s="882">
        <v>1</v>
      </c>
      <c r="G160" s="929"/>
      <c r="H160" s="933" t="str">
        <f t="shared" si="2"/>
        <v>Included</v>
      </c>
      <c r="I160" s="833"/>
      <c r="K160" s="278"/>
    </row>
    <row r="161" spans="1:11" s="817" customFormat="1" hidden="1">
      <c r="A161" s="883">
        <f>'Sch-1'!A158</f>
        <v>140</v>
      </c>
      <c r="B161" s="882" t="s">
        <v>258</v>
      </c>
      <c r="C161" s="882">
        <v>1000014570</v>
      </c>
      <c r="D161" s="882" t="s">
        <v>276</v>
      </c>
      <c r="E161" s="882" t="s">
        <v>145</v>
      </c>
      <c r="F161" s="882">
        <v>2</v>
      </c>
      <c r="G161" s="929"/>
      <c r="H161" s="933" t="str">
        <f t="shared" si="2"/>
        <v>Included</v>
      </c>
      <c r="I161" s="833"/>
      <c r="K161" s="278"/>
    </row>
    <row r="162" spans="1:11" s="817" customFormat="1" hidden="1">
      <c r="A162" s="883">
        <f>'Sch-1'!A159</f>
        <v>141</v>
      </c>
      <c r="B162" s="882" t="s">
        <v>258</v>
      </c>
      <c r="C162" s="882">
        <v>1000021492</v>
      </c>
      <c r="D162" s="882" t="s">
        <v>277</v>
      </c>
      <c r="E162" s="882" t="s">
        <v>114</v>
      </c>
      <c r="F162" s="882">
        <v>2</v>
      </c>
      <c r="G162" s="929"/>
      <c r="H162" s="933" t="str">
        <f t="shared" si="2"/>
        <v>Included</v>
      </c>
      <c r="I162" s="833"/>
      <c r="K162" s="278"/>
    </row>
    <row r="163" spans="1:11" s="817" customFormat="1" hidden="1">
      <c r="A163" s="883">
        <f>'Sch-1'!A160</f>
        <v>142</v>
      </c>
      <c r="B163" s="882" t="s">
        <v>258</v>
      </c>
      <c r="C163" s="882">
        <v>1000009928</v>
      </c>
      <c r="D163" s="882" t="s">
        <v>278</v>
      </c>
      <c r="E163" s="882" t="s">
        <v>145</v>
      </c>
      <c r="F163" s="882">
        <v>3</v>
      </c>
      <c r="G163" s="929"/>
      <c r="H163" s="933" t="str">
        <f t="shared" si="2"/>
        <v>Included</v>
      </c>
      <c r="I163" s="833"/>
      <c r="K163" s="278"/>
    </row>
    <row r="164" spans="1:11" s="817" customFormat="1" ht="33" hidden="1">
      <c r="A164" s="883">
        <f>'Sch-1'!A161</f>
        <v>143</v>
      </c>
      <c r="B164" s="882" t="s">
        <v>258</v>
      </c>
      <c r="C164" s="882">
        <v>1000005848</v>
      </c>
      <c r="D164" s="882" t="s">
        <v>279</v>
      </c>
      <c r="E164" s="882" t="s">
        <v>114</v>
      </c>
      <c r="F164" s="882">
        <v>1</v>
      </c>
      <c r="G164" s="929"/>
      <c r="H164" s="933" t="str">
        <f t="shared" si="2"/>
        <v>Included</v>
      </c>
      <c r="I164" s="833"/>
      <c r="K164" s="278"/>
    </row>
    <row r="165" spans="1:11" s="817" customFormat="1" hidden="1">
      <c r="A165" s="883">
        <f>'Sch-1'!A162</f>
        <v>144</v>
      </c>
      <c r="B165" s="882" t="s">
        <v>258</v>
      </c>
      <c r="C165" s="882">
        <v>1000020421</v>
      </c>
      <c r="D165" s="882" t="s">
        <v>119</v>
      </c>
      <c r="E165" s="882" t="s">
        <v>114</v>
      </c>
      <c r="F165" s="882">
        <v>1</v>
      </c>
      <c r="G165" s="929"/>
      <c r="H165" s="933" t="str">
        <f t="shared" si="2"/>
        <v>Included</v>
      </c>
      <c r="I165" s="833"/>
      <c r="K165" s="278"/>
    </row>
    <row r="166" spans="1:11" s="817" customFormat="1" hidden="1">
      <c r="A166" s="883">
        <f>'Sch-1'!A163</f>
        <v>145</v>
      </c>
      <c r="B166" s="882" t="s">
        <v>258</v>
      </c>
      <c r="C166" s="882">
        <v>1000020441</v>
      </c>
      <c r="D166" s="882" t="s">
        <v>280</v>
      </c>
      <c r="E166" s="882" t="s">
        <v>114</v>
      </c>
      <c r="F166" s="882">
        <v>1</v>
      </c>
      <c r="G166" s="929"/>
      <c r="H166" s="933" t="str">
        <f t="shared" si="2"/>
        <v>Included</v>
      </c>
      <c r="I166" s="833"/>
      <c r="K166" s="278"/>
    </row>
    <row r="167" spans="1:11" s="817" customFormat="1" ht="49.5" hidden="1">
      <c r="A167" s="883">
        <f>'Sch-1'!A164</f>
        <v>146</v>
      </c>
      <c r="B167" s="882" t="s">
        <v>258</v>
      </c>
      <c r="C167" s="882">
        <v>1000004500</v>
      </c>
      <c r="D167" s="882" t="s">
        <v>281</v>
      </c>
      <c r="E167" s="882" t="s">
        <v>114</v>
      </c>
      <c r="F167" s="882">
        <v>1</v>
      </c>
      <c r="G167" s="929"/>
      <c r="H167" s="933" t="str">
        <f t="shared" si="2"/>
        <v>Included</v>
      </c>
      <c r="I167" s="833"/>
      <c r="K167" s="278"/>
    </row>
    <row r="168" spans="1:11" s="817" customFormat="1" ht="33" hidden="1">
      <c r="A168" s="883">
        <f>'Sch-1'!A165</f>
        <v>147</v>
      </c>
      <c r="B168" s="882" t="s">
        <v>258</v>
      </c>
      <c r="C168" s="882">
        <v>1000013056</v>
      </c>
      <c r="D168" s="882" t="s">
        <v>282</v>
      </c>
      <c r="E168" s="882" t="s">
        <v>145</v>
      </c>
      <c r="F168" s="882">
        <v>1</v>
      </c>
      <c r="G168" s="929"/>
      <c r="H168" s="933" t="str">
        <f t="shared" si="2"/>
        <v>Included</v>
      </c>
      <c r="I168" s="833"/>
      <c r="K168" s="278"/>
    </row>
    <row r="169" spans="1:11" s="817" customFormat="1" hidden="1">
      <c r="A169" s="883">
        <f>'Sch-1'!A166</f>
        <v>148</v>
      </c>
      <c r="B169" s="882" t="s">
        <v>258</v>
      </c>
      <c r="C169" s="882">
        <v>1000021861</v>
      </c>
      <c r="D169" s="882" t="s">
        <v>283</v>
      </c>
      <c r="E169" s="882" t="s">
        <v>145</v>
      </c>
      <c r="F169" s="882">
        <v>2</v>
      </c>
      <c r="G169" s="929"/>
      <c r="H169" s="933" t="str">
        <f t="shared" si="2"/>
        <v>Included</v>
      </c>
      <c r="I169" s="833"/>
      <c r="K169" s="278"/>
    </row>
    <row r="170" spans="1:11" s="817" customFormat="1" hidden="1">
      <c r="A170" s="883">
        <f>'Sch-1'!A167</f>
        <v>149</v>
      </c>
      <c r="B170" s="882" t="s">
        <v>258</v>
      </c>
      <c r="C170" s="882">
        <v>1000009197</v>
      </c>
      <c r="D170" s="882" t="s">
        <v>284</v>
      </c>
      <c r="E170" s="882" t="s">
        <v>114</v>
      </c>
      <c r="F170" s="882">
        <v>2</v>
      </c>
      <c r="G170" s="929"/>
      <c r="H170" s="933" t="str">
        <f t="shared" si="2"/>
        <v>Included</v>
      </c>
      <c r="I170" s="833"/>
      <c r="K170" s="278"/>
    </row>
    <row r="171" spans="1:11" s="817" customFormat="1" hidden="1">
      <c r="A171" s="883">
        <f>'Sch-1'!A168</f>
        <v>150</v>
      </c>
      <c r="B171" s="882" t="s">
        <v>258</v>
      </c>
      <c r="C171" s="882">
        <v>1000021444</v>
      </c>
      <c r="D171" s="882" t="s">
        <v>285</v>
      </c>
      <c r="E171" s="882" t="s">
        <v>114</v>
      </c>
      <c r="F171" s="882">
        <v>1</v>
      </c>
      <c r="G171" s="929"/>
      <c r="H171" s="933" t="str">
        <f t="shared" si="2"/>
        <v>Included</v>
      </c>
      <c r="I171" s="833"/>
      <c r="K171" s="278"/>
    </row>
    <row r="172" spans="1:11" s="817" customFormat="1" hidden="1">
      <c r="A172" s="883">
        <f>'Sch-1'!A169</f>
        <v>151</v>
      </c>
      <c r="B172" s="882" t="s">
        <v>258</v>
      </c>
      <c r="C172" s="882">
        <v>1000015549</v>
      </c>
      <c r="D172" s="882" t="s">
        <v>286</v>
      </c>
      <c r="E172" s="882" t="s">
        <v>114</v>
      </c>
      <c r="F172" s="882">
        <v>2</v>
      </c>
      <c r="G172" s="929"/>
      <c r="H172" s="933" t="str">
        <f t="shared" si="2"/>
        <v>Included</v>
      </c>
      <c r="I172" s="833"/>
      <c r="K172" s="278"/>
    </row>
    <row r="173" spans="1:11" s="817" customFormat="1" hidden="1">
      <c r="A173" s="883">
        <f>'Sch-1'!A170</f>
        <v>152</v>
      </c>
      <c r="B173" s="882" t="s">
        <v>258</v>
      </c>
      <c r="C173" s="882">
        <v>1000009860</v>
      </c>
      <c r="D173" s="882" t="s">
        <v>287</v>
      </c>
      <c r="E173" s="882" t="s">
        <v>145</v>
      </c>
      <c r="F173" s="882">
        <v>1</v>
      </c>
      <c r="G173" s="929"/>
      <c r="H173" s="933" t="str">
        <f t="shared" si="2"/>
        <v>Included</v>
      </c>
      <c r="I173" s="833"/>
      <c r="K173" s="278"/>
    </row>
    <row r="174" spans="1:11" s="817" customFormat="1" ht="33" hidden="1">
      <c r="A174" s="883">
        <f>'Sch-1'!A171</f>
        <v>153</v>
      </c>
      <c r="B174" s="882" t="s">
        <v>258</v>
      </c>
      <c r="C174" s="882">
        <v>1000018381</v>
      </c>
      <c r="D174" s="882" t="s">
        <v>288</v>
      </c>
      <c r="E174" s="882" t="s">
        <v>145</v>
      </c>
      <c r="F174" s="882">
        <v>1</v>
      </c>
      <c r="G174" s="929"/>
      <c r="H174" s="933" t="str">
        <f t="shared" si="2"/>
        <v>Included</v>
      </c>
      <c r="I174" s="833"/>
      <c r="K174" s="278"/>
    </row>
    <row r="175" spans="1:11" s="817" customFormat="1" hidden="1">
      <c r="A175" s="883">
        <f>'Sch-1'!A172</f>
        <v>154</v>
      </c>
      <c r="B175" s="882" t="s">
        <v>258</v>
      </c>
      <c r="C175" s="882">
        <v>1000017841</v>
      </c>
      <c r="D175" s="882" t="s">
        <v>289</v>
      </c>
      <c r="E175" s="882" t="s">
        <v>145</v>
      </c>
      <c r="F175" s="882">
        <v>1</v>
      </c>
      <c r="G175" s="929"/>
      <c r="H175" s="933" t="str">
        <f t="shared" si="2"/>
        <v>Included</v>
      </c>
      <c r="I175" s="833"/>
      <c r="K175" s="278"/>
    </row>
    <row r="176" spans="1:11" s="817" customFormat="1" hidden="1">
      <c r="A176" s="883">
        <f>'Sch-1'!A173</f>
        <v>155</v>
      </c>
      <c r="B176" s="882" t="s">
        <v>258</v>
      </c>
      <c r="C176" s="882">
        <v>1000006920</v>
      </c>
      <c r="D176" s="882" t="s">
        <v>290</v>
      </c>
      <c r="E176" s="882" t="s">
        <v>145</v>
      </c>
      <c r="F176" s="882">
        <v>1</v>
      </c>
      <c r="G176" s="929"/>
      <c r="H176" s="933" t="str">
        <f t="shared" si="2"/>
        <v>Included</v>
      </c>
      <c r="I176" s="833"/>
      <c r="K176" s="278"/>
    </row>
    <row r="177" spans="1:11" s="817" customFormat="1" hidden="1">
      <c r="A177" s="883">
        <f>'Sch-1'!A174</f>
        <v>156</v>
      </c>
      <c r="B177" s="882" t="s">
        <v>258</v>
      </c>
      <c r="C177" s="882">
        <v>1000016825</v>
      </c>
      <c r="D177" s="882" t="s">
        <v>270</v>
      </c>
      <c r="E177" s="882" t="s">
        <v>114</v>
      </c>
      <c r="F177" s="882">
        <v>1</v>
      </c>
      <c r="G177" s="929"/>
      <c r="H177" s="933" t="str">
        <f t="shared" si="2"/>
        <v>Included</v>
      </c>
      <c r="I177" s="833"/>
      <c r="K177" s="278"/>
    </row>
    <row r="178" spans="1:11" s="817" customFormat="1" ht="33" hidden="1">
      <c r="A178" s="883">
        <f>'Sch-1'!A175</f>
        <v>157</v>
      </c>
      <c r="B178" s="882" t="s">
        <v>258</v>
      </c>
      <c r="C178" s="882">
        <v>1000032883</v>
      </c>
      <c r="D178" s="882" t="s">
        <v>291</v>
      </c>
      <c r="E178" s="882" t="s">
        <v>114</v>
      </c>
      <c r="F178" s="882">
        <v>1</v>
      </c>
      <c r="G178" s="929"/>
      <c r="H178" s="933" t="str">
        <f t="shared" si="2"/>
        <v>Included</v>
      </c>
      <c r="I178" s="833"/>
      <c r="K178" s="278"/>
    </row>
    <row r="179" spans="1:11" s="817" customFormat="1" hidden="1">
      <c r="A179" s="883">
        <f>'Sch-1'!A176</f>
        <v>158</v>
      </c>
      <c r="B179" s="882" t="s">
        <v>258</v>
      </c>
      <c r="C179" s="882">
        <v>1000030439</v>
      </c>
      <c r="D179" s="882" t="s">
        <v>271</v>
      </c>
      <c r="E179" s="882" t="s">
        <v>208</v>
      </c>
      <c r="F179" s="882">
        <v>1</v>
      </c>
      <c r="G179" s="929"/>
      <c r="H179" s="933" t="str">
        <f t="shared" si="2"/>
        <v>Included</v>
      </c>
      <c r="I179" s="833"/>
      <c r="K179" s="278"/>
    </row>
    <row r="180" spans="1:11" s="817" customFormat="1" ht="49.5" hidden="1">
      <c r="A180" s="883">
        <f>'Sch-1'!A177</f>
        <v>159</v>
      </c>
      <c r="B180" s="882" t="s">
        <v>258</v>
      </c>
      <c r="C180" s="882">
        <v>1000000398</v>
      </c>
      <c r="D180" s="882" t="s">
        <v>292</v>
      </c>
      <c r="E180" s="882" t="s">
        <v>114</v>
      </c>
      <c r="F180" s="882">
        <v>1</v>
      </c>
      <c r="G180" s="929"/>
      <c r="H180" s="933" t="str">
        <f t="shared" si="2"/>
        <v>Included</v>
      </c>
      <c r="I180" s="833"/>
      <c r="K180" s="278"/>
    </row>
    <row r="181" spans="1:11" s="817" customFormat="1" ht="33" hidden="1">
      <c r="A181" s="883">
        <f>'Sch-1'!A178</f>
        <v>160</v>
      </c>
      <c r="B181" s="882" t="s">
        <v>258</v>
      </c>
      <c r="C181" s="882">
        <v>1000031541</v>
      </c>
      <c r="D181" s="882" t="s">
        <v>293</v>
      </c>
      <c r="E181" s="882" t="s">
        <v>145</v>
      </c>
      <c r="F181" s="882">
        <v>2</v>
      </c>
      <c r="G181" s="929"/>
      <c r="H181" s="933" t="str">
        <f t="shared" si="2"/>
        <v>Included</v>
      </c>
      <c r="I181" s="833"/>
      <c r="K181" s="278"/>
    </row>
    <row r="182" spans="1:11" s="817" customFormat="1" ht="33" hidden="1">
      <c r="A182" s="883">
        <f>'Sch-1'!A179</f>
        <v>161</v>
      </c>
      <c r="B182" s="882" t="s">
        <v>258</v>
      </c>
      <c r="C182" s="882">
        <v>1000009568</v>
      </c>
      <c r="D182" s="882" t="s">
        <v>294</v>
      </c>
      <c r="E182" s="882" t="s">
        <v>145</v>
      </c>
      <c r="F182" s="882">
        <v>1</v>
      </c>
      <c r="G182" s="929"/>
      <c r="H182" s="933" t="str">
        <f t="shared" si="2"/>
        <v>Included</v>
      </c>
      <c r="I182" s="833"/>
      <c r="K182" s="278"/>
    </row>
    <row r="183" spans="1:11" s="817" customFormat="1" hidden="1">
      <c r="A183" s="883">
        <f>'Sch-1'!A180</f>
        <v>162</v>
      </c>
      <c r="B183" s="882" t="s">
        <v>258</v>
      </c>
      <c r="C183" s="882">
        <v>1000014562</v>
      </c>
      <c r="D183" s="882" t="s">
        <v>295</v>
      </c>
      <c r="E183" s="882" t="s">
        <v>145</v>
      </c>
      <c r="F183" s="882">
        <v>2</v>
      </c>
      <c r="G183" s="929"/>
      <c r="H183" s="933" t="str">
        <f t="shared" si="2"/>
        <v>Included</v>
      </c>
      <c r="I183" s="833"/>
      <c r="K183" s="278"/>
    </row>
    <row r="184" spans="1:11" s="817" customFormat="1" hidden="1">
      <c r="A184" s="883">
        <f>'Sch-1'!A181</f>
        <v>163</v>
      </c>
      <c r="B184" s="882" t="s">
        <v>258</v>
      </c>
      <c r="C184" s="882">
        <v>1000021263</v>
      </c>
      <c r="D184" s="882" t="s">
        <v>296</v>
      </c>
      <c r="E184" s="882" t="s">
        <v>114</v>
      </c>
      <c r="F184" s="882">
        <v>2</v>
      </c>
      <c r="G184" s="929"/>
      <c r="H184" s="933" t="str">
        <f t="shared" si="2"/>
        <v>Included</v>
      </c>
      <c r="I184" s="833"/>
      <c r="K184" s="278"/>
    </row>
    <row r="185" spans="1:11" s="817" customFormat="1" hidden="1">
      <c r="A185" s="883">
        <f>'Sch-1'!A182</f>
        <v>164</v>
      </c>
      <c r="B185" s="882" t="s">
        <v>258</v>
      </c>
      <c r="C185" s="882">
        <v>1000009963</v>
      </c>
      <c r="D185" s="882" t="s">
        <v>297</v>
      </c>
      <c r="E185" s="882" t="s">
        <v>145</v>
      </c>
      <c r="F185" s="882">
        <v>3</v>
      </c>
      <c r="G185" s="929"/>
      <c r="H185" s="933" t="str">
        <f t="shared" si="2"/>
        <v>Included</v>
      </c>
      <c r="I185" s="833"/>
      <c r="K185" s="278"/>
    </row>
    <row r="186" spans="1:11" s="817" customFormat="1" ht="33" hidden="1">
      <c r="A186" s="883">
        <f>'Sch-1'!A183</f>
        <v>165</v>
      </c>
      <c r="B186" s="882" t="s">
        <v>258</v>
      </c>
      <c r="C186" s="882">
        <v>1000004463</v>
      </c>
      <c r="D186" s="882" t="s">
        <v>124</v>
      </c>
      <c r="E186" s="882" t="s">
        <v>114</v>
      </c>
      <c r="F186" s="882">
        <v>1</v>
      </c>
      <c r="G186" s="929"/>
      <c r="H186" s="933" t="str">
        <f t="shared" si="2"/>
        <v>Included</v>
      </c>
      <c r="I186" s="833"/>
      <c r="K186" s="278"/>
    </row>
    <row r="187" spans="1:11" s="817" customFormat="1" hidden="1">
      <c r="A187" s="883">
        <f>'Sch-1'!A184</f>
        <v>166</v>
      </c>
      <c r="B187" s="882" t="s">
        <v>258</v>
      </c>
      <c r="C187" s="882">
        <v>1000020419</v>
      </c>
      <c r="D187" s="882" t="s">
        <v>128</v>
      </c>
      <c r="E187" s="882" t="s">
        <v>114</v>
      </c>
      <c r="F187" s="882">
        <v>1</v>
      </c>
      <c r="G187" s="929"/>
      <c r="H187" s="933" t="str">
        <f t="shared" si="2"/>
        <v>Included</v>
      </c>
      <c r="I187" s="833"/>
      <c r="K187" s="278"/>
    </row>
    <row r="188" spans="1:11" s="817" customFormat="1" hidden="1">
      <c r="A188" s="883">
        <f>'Sch-1'!A185</f>
        <v>167</v>
      </c>
      <c r="B188" s="882" t="s">
        <v>258</v>
      </c>
      <c r="C188" s="882">
        <v>1000020440</v>
      </c>
      <c r="D188" s="882" t="s">
        <v>298</v>
      </c>
      <c r="E188" s="882" t="s">
        <v>114</v>
      </c>
      <c r="F188" s="882">
        <v>1</v>
      </c>
      <c r="G188" s="929"/>
      <c r="H188" s="933" t="str">
        <f t="shared" si="2"/>
        <v>Included</v>
      </c>
      <c r="I188" s="833"/>
      <c r="K188" s="278"/>
    </row>
    <row r="189" spans="1:11" s="817" customFormat="1" ht="49.5" hidden="1">
      <c r="A189" s="883">
        <f>'Sch-1'!A186</f>
        <v>168</v>
      </c>
      <c r="B189" s="882" t="s">
        <v>258</v>
      </c>
      <c r="C189" s="882">
        <v>1000001686</v>
      </c>
      <c r="D189" s="882" t="s">
        <v>299</v>
      </c>
      <c r="E189" s="882" t="s">
        <v>114</v>
      </c>
      <c r="F189" s="882">
        <v>1</v>
      </c>
      <c r="G189" s="929"/>
      <c r="H189" s="933" t="str">
        <f t="shared" si="2"/>
        <v>Included</v>
      </c>
      <c r="I189" s="833"/>
      <c r="K189" s="278"/>
    </row>
    <row r="190" spans="1:11" s="817" customFormat="1" ht="33" hidden="1">
      <c r="A190" s="883">
        <f>'Sch-1'!A187</f>
        <v>169</v>
      </c>
      <c r="B190" s="882" t="s">
        <v>258</v>
      </c>
      <c r="C190" s="882">
        <v>1000013055</v>
      </c>
      <c r="D190" s="882" t="s">
        <v>300</v>
      </c>
      <c r="E190" s="882" t="s">
        <v>145</v>
      </c>
      <c r="F190" s="882">
        <v>1</v>
      </c>
      <c r="G190" s="929"/>
      <c r="H190" s="933" t="str">
        <f t="shared" si="2"/>
        <v>Included</v>
      </c>
      <c r="I190" s="833"/>
      <c r="K190" s="278"/>
    </row>
    <row r="191" spans="1:11" s="817" customFormat="1" hidden="1">
      <c r="A191" s="883">
        <f>'Sch-1'!A188</f>
        <v>170</v>
      </c>
      <c r="B191" s="882" t="s">
        <v>258</v>
      </c>
      <c r="C191" s="882">
        <v>1000021853</v>
      </c>
      <c r="D191" s="882" t="s">
        <v>301</v>
      </c>
      <c r="E191" s="882" t="s">
        <v>114</v>
      </c>
      <c r="F191" s="882">
        <v>2</v>
      </c>
      <c r="G191" s="929"/>
      <c r="H191" s="933" t="str">
        <f t="shared" si="2"/>
        <v>Included</v>
      </c>
      <c r="I191" s="833"/>
      <c r="K191" s="278"/>
    </row>
    <row r="192" spans="1:11" s="817" customFormat="1" hidden="1">
      <c r="A192" s="883">
        <f>'Sch-1'!A189</f>
        <v>171</v>
      </c>
      <c r="B192" s="882" t="s">
        <v>258</v>
      </c>
      <c r="C192" s="882">
        <v>1000009186</v>
      </c>
      <c r="D192" s="882" t="s">
        <v>302</v>
      </c>
      <c r="E192" s="882" t="s">
        <v>114</v>
      </c>
      <c r="F192" s="882">
        <v>1</v>
      </c>
      <c r="G192" s="929"/>
      <c r="H192" s="933" t="str">
        <f t="shared" si="2"/>
        <v>Included</v>
      </c>
      <c r="I192" s="833"/>
      <c r="K192" s="278"/>
    </row>
    <row r="193" spans="1:11" s="817" customFormat="1" hidden="1">
      <c r="A193" s="883">
        <f>'Sch-1'!A190</f>
        <v>172</v>
      </c>
      <c r="B193" s="882" t="s">
        <v>258</v>
      </c>
      <c r="C193" s="882">
        <v>1000021434</v>
      </c>
      <c r="D193" s="882" t="s">
        <v>303</v>
      </c>
      <c r="E193" s="882" t="s">
        <v>114</v>
      </c>
      <c r="F193" s="882">
        <v>1</v>
      </c>
      <c r="G193" s="929"/>
      <c r="H193" s="933" t="str">
        <f t="shared" si="2"/>
        <v>Included</v>
      </c>
      <c r="I193" s="833"/>
      <c r="K193" s="278"/>
    </row>
    <row r="194" spans="1:11" s="817" customFormat="1" hidden="1">
      <c r="A194" s="883">
        <f>'Sch-1'!A191</f>
        <v>173</v>
      </c>
      <c r="B194" s="882" t="s">
        <v>258</v>
      </c>
      <c r="C194" s="882">
        <v>1000015547</v>
      </c>
      <c r="D194" s="882" t="s">
        <v>304</v>
      </c>
      <c r="E194" s="882" t="s">
        <v>114</v>
      </c>
      <c r="F194" s="882">
        <v>1</v>
      </c>
      <c r="G194" s="929"/>
      <c r="H194" s="933" t="str">
        <f t="shared" si="2"/>
        <v>Included</v>
      </c>
      <c r="I194" s="833"/>
      <c r="K194" s="278"/>
    </row>
    <row r="195" spans="1:11" s="817" customFormat="1" ht="33" hidden="1">
      <c r="A195" s="883">
        <f>'Sch-1'!A192</f>
        <v>174</v>
      </c>
      <c r="B195" s="882" t="s">
        <v>258</v>
      </c>
      <c r="C195" s="882">
        <v>1000018387</v>
      </c>
      <c r="D195" s="882" t="s">
        <v>305</v>
      </c>
      <c r="E195" s="882" t="s">
        <v>145</v>
      </c>
      <c r="F195" s="882">
        <v>1</v>
      </c>
      <c r="G195" s="929"/>
      <c r="H195" s="933" t="str">
        <f t="shared" si="2"/>
        <v>Included</v>
      </c>
      <c r="I195" s="833"/>
      <c r="K195" s="278"/>
    </row>
    <row r="196" spans="1:11" s="817" customFormat="1" ht="33" hidden="1">
      <c r="A196" s="883">
        <f>'Sch-1'!A193</f>
        <v>175</v>
      </c>
      <c r="B196" s="882" t="s">
        <v>258</v>
      </c>
      <c r="C196" s="882">
        <v>1000001790</v>
      </c>
      <c r="D196" s="882" t="s">
        <v>306</v>
      </c>
      <c r="E196" s="882" t="s">
        <v>114</v>
      </c>
      <c r="F196" s="882">
        <v>1</v>
      </c>
      <c r="G196" s="929"/>
      <c r="H196" s="933" t="str">
        <f t="shared" si="2"/>
        <v>Included</v>
      </c>
      <c r="I196" s="833"/>
      <c r="K196" s="278"/>
    </row>
    <row r="197" spans="1:11" s="817" customFormat="1" hidden="1">
      <c r="A197" s="883">
        <f>'Sch-1'!A194</f>
        <v>176</v>
      </c>
      <c r="B197" s="882" t="s">
        <v>258</v>
      </c>
      <c r="C197" s="882">
        <v>1000009794</v>
      </c>
      <c r="D197" s="882" t="s">
        <v>307</v>
      </c>
      <c r="E197" s="882" t="s">
        <v>145</v>
      </c>
      <c r="F197" s="882">
        <v>2</v>
      </c>
      <c r="G197" s="929"/>
      <c r="H197" s="933" t="str">
        <f t="shared" si="2"/>
        <v>Included</v>
      </c>
      <c r="I197" s="833"/>
      <c r="K197" s="278"/>
    </row>
    <row r="198" spans="1:11" s="817" customFormat="1" ht="33" hidden="1">
      <c r="A198" s="883">
        <f>'Sch-1'!A195</f>
        <v>177</v>
      </c>
      <c r="B198" s="882" t="s">
        <v>258</v>
      </c>
      <c r="C198" s="882">
        <v>1000009567</v>
      </c>
      <c r="D198" s="882" t="s">
        <v>308</v>
      </c>
      <c r="E198" s="882" t="s">
        <v>145</v>
      </c>
      <c r="F198" s="882">
        <v>1</v>
      </c>
      <c r="G198" s="929"/>
      <c r="H198" s="933" t="str">
        <f t="shared" si="2"/>
        <v>Included</v>
      </c>
      <c r="I198" s="833"/>
      <c r="K198" s="278"/>
    </row>
    <row r="199" spans="1:11" s="817" customFormat="1" hidden="1">
      <c r="A199" s="883">
        <f>'Sch-1'!A196</f>
        <v>178</v>
      </c>
      <c r="B199" s="882" t="s">
        <v>258</v>
      </c>
      <c r="C199" s="882">
        <v>1000014561</v>
      </c>
      <c r="D199" s="882" t="s">
        <v>309</v>
      </c>
      <c r="E199" s="882" t="s">
        <v>145</v>
      </c>
      <c r="F199" s="882">
        <v>2</v>
      </c>
      <c r="G199" s="929"/>
      <c r="H199" s="933" t="str">
        <f t="shared" si="2"/>
        <v>Included</v>
      </c>
      <c r="I199" s="833"/>
      <c r="K199" s="278"/>
    </row>
    <row r="200" spans="1:11" s="817" customFormat="1" hidden="1">
      <c r="A200" s="883">
        <f>'Sch-1'!A197</f>
        <v>179</v>
      </c>
      <c r="B200" s="882" t="s">
        <v>258</v>
      </c>
      <c r="C200" s="882">
        <v>1000021259</v>
      </c>
      <c r="D200" s="882" t="s">
        <v>310</v>
      </c>
      <c r="E200" s="882" t="s">
        <v>114</v>
      </c>
      <c r="F200" s="882">
        <v>2</v>
      </c>
      <c r="G200" s="929"/>
      <c r="H200" s="933" t="str">
        <f t="shared" si="2"/>
        <v>Included</v>
      </c>
      <c r="I200" s="833"/>
      <c r="K200" s="278"/>
    </row>
    <row r="201" spans="1:11" s="817" customFormat="1" hidden="1">
      <c r="A201" s="883">
        <f>'Sch-1'!A198</f>
        <v>180</v>
      </c>
      <c r="B201" s="882" t="s">
        <v>258</v>
      </c>
      <c r="C201" s="882">
        <v>1000030543</v>
      </c>
      <c r="D201" s="882" t="s">
        <v>311</v>
      </c>
      <c r="E201" s="882" t="s">
        <v>114</v>
      </c>
      <c r="F201" s="882">
        <v>3</v>
      </c>
      <c r="G201" s="929"/>
      <c r="H201" s="933" t="str">
        <f t="shared" si="2"/>
        <v>Included</v>
      </c>
      <c r="I201" s="833"/>
      <c r="K201" s="278"/>
    </row>
    <row r="202" spans="1:11" s="817" customFormat="1" hidden="1">
      <c r="A202" s="883">
        <f>'Sch-1'!A199</f>
        <v>181</v>
      </c>
      <c r="B202" s="882" t="s">
        <v>258</v>
      </c>
      <c r="C202" s="882">
        <v>1000001772</v>
      </c>
      <c r="D202" s="882" t="s">
        <v>133</v>
      </c>
      <c r="E202" s="882" t="s">
        <v>114</v>
      </c>
      <c r="F202" s="882">
        <v>1</v>
      </c>
      <c r="G202" s="929"/>
      <c r="H202" s="933" t="str">
        <f t="shared" si="2"/>
        <v>Included</v>
      </c>
      <c r="I202" s="833"/>
      <c r="K202" s="278"/>
    </row>
    <row r="203" spans="1:11" s="817" customFormat="1" ht="33" hidden="1">
      <c r="A203" s="883">
        <f>'Sch-1'!A200</f>
        <v>182</v>
      </c>
      <c r="B203" s="882" t="s">
        <v>258</v>
      </c>
      <c r="C203" s="882">
        <v>1000001684</v>
      </c>
      <c r="D203" s="882" t="s">
        <v>132</v>
      </c>
      <c r="E203" s="882" t="s">
        <v>114</v>
      </c>
      <c r="F203" s="882">
        <v>1</v>
      </c>
      <c r="G203" s="929"/>
      <c r="H203" s="933" t="str">
        <f t="shared" si="2"/>
        <v>Included</v>
      </c>
      <c r="I203" s="833"/>
      <c r="K203" s="278"/>
    </row>
    <row r="204" spans="1:11" s="817" customFormat="1" ht="33" hidden="1">
      <c r="A204" s="883">
        <f>'Sch-1'!A201</f>
        <v>183</v>
      </c>
      <c r="B204" s="882" t="s">
        <v>258</v>
      </c>
      <c r="C204" s="882">
        <v>1000001739</v>
      </c>
      <c r="D204" s="882" t="s">
        <v>140</v>
      </c>
      <c r="E204" s="882" t="s">
        <v>114</v>
      </c>
      <c r="F204" s="882">
        <v>1</v>
      </c>
      <c r="G204" s="929"/>
      <c r="H204" s="933" t="str">
        <f t="shared" si="2"/>
        <v>Included</v>
      </c>
      <c r="I204" s="833"/>
      <c r="K204" s="278"/>
    </row>
    <row r="205" spans="1:11" s="817" customFormat="1" hidden="1">
      <c r="A205" s="883">
        <f>'Sch-1'!A202</f>
        <v>184</v>
      </c>
      <c r="B205" s="882" t="s">
        <v>258</v>
      </c>
      <c r="C205" s="882">
        <v>1000020417</v>
      </c>
      <c r="D205" s="882" t="s">
        <v>137</v>
      </c>
      <c r="E205" s="882" t="s">
        <v>114</v>
      </c>
      <c r="F205" s="882">
        <v>1</v>
      </c>
      <c r="G205" s="929"/>
      <c r="H205" s="933" t="str">
        <f t="shared" si="2"/>
        <v>Included</v>
      </c>
      <c r="I205" s="833"/>
      <c r="K205" s="278"/>
    </row>
    <row r="206" spans="1:11" s="817" customFormat="1" hidden="1">
      <c r="A206" s="883">
        <f>'Sch-1'!A203</f>
        <v>185</v>
      </c>
      <c r="B206" s="882" t="s">
        <v>258</v>
      </c>
      <c r="C206" s="882">
        <v>1000020440</v>
      </c>
      <c r="D206" s="882" t="s">
        <v>298</v>
      </c>
      <c r="E206" s="882" t="s">
        <v>114</v>
      </c>
      <c r="F206" s="882">
        <v>1</v>
      </c>
      <c r="G206" s="929"/>
      <c r="H206" s="933" t="str">
        <f t="shared" si="2"/>
        <v>Included</v>
      </c>
      <c r="I206" s="833"/>
      <c r="K206" s="278"/>
    </row>
    <row r="207" spans="1:11" s="817" customFormat="1" hidden="1">
      <c r="A207" s="883">
        <f>'Sch-1'!A204</f>
        <v>186</v>
      </c>
      <c r="B207" s="882" t="s">
        <v>258</v>
      </c>
      <c r="C207" s="882">
        <v>1000005791</v>
      </c>
      <c r="D207" s="882" t="s">
        <v>120</v>
      </c>
      <c r="E207" s="882" t="s">
        <v>114</v>
      </c>
      <c r="F207" s="882">
        <v>2</v>
      </c>
      <c r="G207" s="929"/>
      <c r="H207" s="933" t="str">
        <f t="shared" si="2"/>
        <v>Included</v>
      </c>
      <c r="I207" s="833"/>
      <c r="K207" s="278"/>
    </row>
    <row r="208" spans="1:11" s="817" customFormat="1" hidden="1">
      <c r="A208" s="883">
        <f>'Sch-1'!A205</f>
        <v>187</v>
      </c>
      <c r="B208" s="882" t="s">
        <v>258</v>
      </c>
      <c r="C208" s="882">
        <v>1000004401</v>
      </c>
      <c r="D208" s="882" t="s">
        <v>129</v>
      </c>
      <c r="E208" s="882" t="s">
        <v>114</v>
      </c>
      <c r="F208" s="882">
        <v>2</v>
      </c>
      <c r="G208" s="929"/>
      <c r="H208" s="933" t="str">
        <f t="shared" si="2"/>
        <v>Included</v>
      </c>
      <c r="I208" s="833"/>
      <c r="K208" s="278"/>
    </row>
    <row r="209" spans="1:30" s="817" customFormat="1" hidden="1">
      <c r="A209" s="883">
        <f>'Sch-1'!A206</f>
        <v>188</v>
      </c>
      <c r="B209" s="882" t="s">
        <v>258</v>
      </c>
      <c r="C209" s="882">
        <v>1000001695</v>
      </c>
      <c r="D209" s="882" t="s">
        <v>138</v>
      </c>
      <c r="E209" s="882" t="s">
        <v>114</v>
      </c>
      <c r="F209" s="882">
        <v>2</v>
      </c>
      <c r="G209" s="929"/>
      <c r="H209" s="933" t="str">
        <f t="shared" si="2"/>
        <v>Included</v>
      </c>
      <c r="I209" s="833"/>
      <c r="K209" s="278"/>
    </row>
    <row r="210" spans="1:30" s="817" customFormat="1" hidden="1">
      <c r="A210" s="883">
        <f>'Sch-1'!A207</f>
        <v>189</v>
      </c>
      <c r="B210" s="882" t="s">
        <v>258</v>
      </c>
      <c r="C210" s="882">
        <v>1000021791</v>
      </c>
      <c r="D210" s="882" t="s">
        <v>312</v>
      </c>
      <c r="E210" s="882" t="s">
        <v>114</v>
      </c>
      <c r="F210" s="882">
        <v>1</v>
      </c>
      <c r="G210" s="929"/>
      <c r="H210" s="933" t="str">
        <f t="shared" si="2"/>
        <v>Included</v>
      </c>
      <c r="I210" s="833"/>
      <c r="K210" s="278"/>
    </row>
    <row r="211" spans="1:30" s="817" customFormat="1" ht="33" hidden="1">
      <c r="A211" s="883">
        <f>'Sch-1'!A208</f>
        <v>190</v>
      </c>
      <c r="B211" s="882" t="s">
        <v>258</v>
      </c>
      <c r="C211" s="882">
        <v>1000018532</v>
      </c>
      <c r="D211" s="882" t="s">
        <v>313</v>
      </c>
      <c r="E211" s="882" t="s">
        <v>114</v>
      </c>
      <c r="F211" s="882">
        <v>1</v>
      </c>
      <c r="G211" s="929"/>
      <c r="H211" s="933" t="str">
        <f t="shared" si="2"/>
        <v>Included</v>
      </c>
      <c r="I211" s="833"/>
      <c r="K211" s="278"/>
    </row>
    <row r="212" spans="1:30" s="817" customFormat="1" hidden="1">
      <c r="A212" s="883">
        <f>'Sch-1'!A209</f>
        <v>191</v>
      </c>
      <c r="B212" s="882" t="s">
        <v>258</v>
      </c>
      <c r="C212" s="882">
        <v>1000014304</v>
      </c>
      <c r="D212" s="882" t="s">
        <v>314</v>
      </c>
      <c r="E212" s="882" t="s">
        <v>114</v>
      </c>
      <c r="F212" s="882">
        <v>1</v>
      </c>
      <c r="G212" s="929"/>
      <c r="H212" s="933" t="str">
        <f t="shared" si="2"/>
        <v>Included</v>
      </c>
      <c r="I212" s="833"/>
      <c r="K212" s="278"/>
    </row>
    <row r="213" spans="1:30" s="817" customFormat="1" hidden="1">
      <c r="A213" s="883">
        <f>'Sch-1'!A210</f>
        <v>192</v>
      </c>
      <c r="B213" s="882" t="s">
        <v>258</v>
      </c>
      <c r="C213" s="882">
        <v>1000007634</v>
      </c>
      <c r="D213" s="882" t="s">
        <v>315</v>
      </c>
      <c r="E213" s="882" t="s">
        <v>114</v>
      </c>
      <c r="F213" s="882">
        <v>1</v>
      </c>
      <c r="G213" s="929"/>
      <c r="H213" s="933" t="str">
        <f t="shared" si="2"/>
        <v>Included</v>
      </c>
      <c r="I213" s="833"/>
      <c r="K213" s="278"/>
    </row>
    <row r="214" spans="1:30" s="817" customFormat="1" hidden="1">
      <c r="A214" s="883">
        <f>'Sch-1'!A211</f>
        <v>193</v>
      </c>
      <c r="B214" s="882" t="s">
        <v>258</v>
      </c>
      <c r="C214" s="882">
        <v>1000014145</v>
      </c>
      <c r="D214" s="882" t="s">
        <v>316</v>
      </c>
      <c r="E214" s="882" t="s">
        <v>114</v>
      </c>
      <c r="F214" s="882">
        <v>1</v>
      </c>
      <c r="G214" s="929"/>
      <c r="H214" s="933" t="str">
        <f t="shared" si="2"/>
        <v>Included</v>
      </c>
      <c r="I214" s="833"/>
      <c r="K214" s="278"/>
    </row>
    <row r="215" spans="1:30" s="817" customFormat="1" hidden="1">
      <c r="A215" s="883">
        <f>'Sch-1'!A212</f>
        <v>194</v>
      </c>
      <c r="B215" s="882" t="s">
        <v>258</v>
      </c>
      <c r="C215" s="882">
        <v>1000010577</v>
      </c>
      <c r="D215" s="882" t="s">
        <v>317</v>
      </c>
      <c r="E215" s="882" t="s">
        <v>145</v>
      </c>
      <c r="F215" s="882">
        <v>1</v>
      </c>
      <c r="G215" s="929"/>
      <c r="H215" s="933" t="str">
        <f t="shared" ref="H215:H221" si="3">IF(G215=0, "Included",IF(ISERROR(F215*G215), G215, F215*G215))</f>
        <v>Included</v>
      </c>
      <c r="I215" s="833"/>
      <c r="K215" s="278"/>
    </row>
    <row r="216" spans="1:30" s="817" customFormat="1" hidden="1">
      <c r="A216" s="883">
        <f>'Sch-1'!A213</f>
        <v>195</v>
      </c>
      <c r="B216" s="882" t="s">
        <v>258</v>
      </c>
      <c r="C216" s="882">
        <v>1000032286</v>
      </c>
      <c r="D216" s="882" t="s">
        <v>318</v>
      </c>
      <c r="E216" s="882" t="s">
        <v>145</v>
      </c>
      <c r="F216" s="882">
        <v>1</v>
      </c>
      <c r="G216" s="929"/>
      <c r="H216" s="933" t="str">
        <f t="shared" si="3"/>
        <v>Included</v>
      </c>
      <c r="I216" s="833"/>
      <c r="K216" s="278"/>
    </row>
    <row r="217" spans="1:30" s="817" customFormat="1" ht="66" hidden="1">
      <c r="A217" s="883">
        <f>'Sch-1'!A214</f>
        <v>196</v>
      </c>
      <c r="B217" s="882" t="s">
        <v>319</v>
      </c>
      <c r="C217" s="882">
        <v>1000015954</v>
      </c>
      <c r="D217" s="882" t="s">
        <v>320</v>
      </c>
      <c r="E217" s="882" t="s">
        <v>321</v>
      </c>
      <c r="F217" s="882">
        <v>840</v>
      </c>
      <c r="G217" s="929"/>
      <c r="H217" s="933" t="str">
        <f t="shared" si="3"/>
        <v>Included</v>
      </c>
      <c r="I217" s="833"/>
      <c r="K217" s="278"/>
    </row>
    <row r="218" spans="1:30" s="817" customFormat="1" ht="66" hidden="1">
      <c r="A218" s="883">
        <f>'Sch-1'!A215</f>
        <v>197</v>
      </c>
      <c r="B218" s="882" t="s">
        <v>319</v>
      </c>
      <c r="C218" s="882">
        <v>1000015953</v>
      </c>
      <c r="D218" s="882" t="s">
        <v>322</v>
      </c>
      <c r="E218" s="882" t="s">
        <v>321</v>
      </c>
      <c r="F218" s="882">
        <v>184</v>
      </c>
      <c r="G218" s="929"/>
      <c r="H218" s="933" t="str">
        <f t="shared" si="3"/>
        <v>Included</v>
      </c>
      <c r="I218" s="833"/>
      <c r="K218" s="278"/>
    </row>
    <row r="219" spans="1:30" s="817" customFormat="1" ht="33" hidden="1">
      <c r="A219" s="883">
        <f>'Sch-1'!A216</f>
        <v>198</v>
      </c>
      <c r="B219" s="882" t="s">
        <v>319</v>
      </c>
      <c r="C219" s="882">
        <v>1000011713</v>
      </c>
      <c r="D219" s="882" t="s">
        <v>323</v>
      </c>
      <c r="E219" s="882" t="s">
        <v>321</v>
      </c>
      <c r="F219" s="882">
        <v>43</v>
      </c>
      <c r="G219" s="929"/>
      <c r="H219" s="933" t="str">
        <f t="shared" si="3"/>
        <v>Included</v>
      </c>
      <c r="I219" s="833"/>
      <c r="K219" s="278"/>
    </row>
    <row r="220" spans="1:30" s="817" customFormat="1" ht="33" hidden="1">
      <c r="A220" s="883">
        <f>'Sch-1'!A217</f>
        <v>199</v>
      </c>
      <c r="B220" s="882" t="s">
        <v>319</v>
      </c>
      <c r="C220" s="882">
        <v>1000012373</v>
      </c>
      <c r="D220" s="882" t="s">
        <v>324</v>
      </c>
      <c r="E220" s="882" t="s">
        <v>321</v>
      </c>
      <c r="F220" s="882">
        <v>114</v>
      </c>
      <c r="G220" s="929"/>
      <c r="H220" s="933" t="str">
        <f t="shared" si="3"/>
        <v>Included</v>
      </c>
      <c r="I220" s="833"/>
      <c r="K220" s="278"/>
    </row>
    <row r="221" spans="1:30" s="817" customFormat="1" hidden="1">
      <c r="A221" s="883">
        <f>'Sch-1'!A218</f>
        <v>200</v>
      </c>
      <c r="B221" s="882" t="s">
        <v>325</v>
      </c>
      <c r="C221" s="882">
        <v>1000032055</v>
      </c>
      <c r="D221" s="882" t="s">
        <v>326</v>
      </c>
      <c r="E221" s="882" t="s">
        <v>245</v>
      </c>
      <c r="F221" s="882">
        <v>10</v>
      </c>
      <c r="G221" s="929"/>
      <c r="H221" s="933" t="str">
        <f t="shared" si="3"/>
        <v>Included</v>
      </c>
      <c r="I221" s="833"/>
      <c r="K221" s="278"/>
    </row>
    <row r="222" spans="1:30" s="817" customFormat="1">
      <c r="A222" s="1259"/>
      <c r="B222" s="1259"/>
      <c r="C222" s="1259"/>
      <c r="D222" s="1259"/>
      <c r="E222" s="1259"/>
      <c r="F222" s="1259"/>
      <c r="G222" s="1259"/>
      <c r="H222" s="1259"/>
      <c r="I222" s="833"/>
      <c r="K222" s="278"/>
    </row>
    <row r="223" spans="1:30" s="926" customFormat="1">
      <c r="A223" s="922"/>
      <c r="B223" s="922"/>
      <c r="C223" s="922"/>
      <c r="D223" s="923" t="s">
        <v>368</v>
      </c>
      <c r="E223" s="891"/>
      <c r="F223" s="891"/>
      <c r="G223" s="924"/>
      <c r="H223" s="925">
        <f>SUM(H22:H222)</f>
        <v>0</v>
      </c>
      <c r="I223" s="182"/>
    </row>
    <row r="224" spans="1:30">
      <c r="A224" s="834"/>
      <c r="B224" s="834"/>
      <c r="C224" s="834"/>
      <c r="D224" s="835"/>
      <c r="E224" s="836"/>
      <c r="F224" s="892"/>
      <c r="G224" s="837"/>
      <c r="H224" s="838"/>
      <c r="L224" s="278"/>
      <c r="M224" s="278"/>
      <c r="N224" s="278"/>
      <c r="O224" s="278"/>
      <c r="P224" s="278"/>
      <c r="Q224" s="278"/>
      <c r="R224" s="278"/>
      <c r="S224" s="278"/>
      <c r="T224" s="278"/>
      <c r="U224" s="278"/>
      <c r="V224" s="278"/>
      <c r="W224" s="278"/>
      <c r="X224" s="278"/>
      <c r="Y224" s="278"/>
      <c r="Z224" s="278"/>
      <c r="AA224" s="278"/>
      <c r="AB224" s="278"/>
      <c r="AC224" s="278"/>
      <c r="AD224" s="278"/>
    </row>
    <row r="225" spans="1:30">
      <c r="A225" s="834"/>
      <c r="B225" s="834"/>
      <c r="C225" s="834"/>
      <c r="D225" s="835"/>
      <c r="E225" s="836"/>
      <c r="F225" s="892"/>
      <c r="G225" s="837"/>
      <c r="H225" s="838"/>
      <c r="L225" s="278"/>
      <c r="M225" s="278"/>
      <c r="N225" s="278"/>
      <c r="O225" s="278"/>
      <c r="P225" s="278"/>
      <c r="Q225" s="278"/>
      <c r="R225" s="278"/>
      <c r="S225" s="278"/>
      <c r="T225" s="278"/>
      <c r="U225" s="278"/>
      <c r="V225" s="278"/>
      <c r="W225" s="278"/>
      <c r="X225" s="278"/>
      <c r="Y225" s="278"/>
      <c r="Z225" s="278"/>
      <c r="AA225" s="278"/>
      <c r="AB225" s="278"/>
      <c r="AC225" s="278"/>
      <c r="AD225" s="278"/>
    </row>
    <row r="226" spans="1:30">
      <c r="A226" s="801" t="s">
        <v>369</v>
      </c>
      <c r="B226" s="801"/>
      <c r="C226" s="801"/>
      <c r="D226" s="798"/>
      <c r="E226" s="836"/>
      <c r="F226" s="892"/>
      <c r="G226" s="837"/>
      <c r="H226" s="838"/>
      <c r="L226" s="278"/>
      <c r="M226" s="278"/>
      <c r="N226" s="278"/>
      <c r="O226" s="278"/>
      <c r="P226" s="278"/>
      <c r="Q226" s="278"/>
      <c r="R226" s="278"/>
      <c r="S226" s="278"/>
      <c r="T226" s="278"/>
      <c r="U226" s="278"/>
      <c r="V226" s="278"/>
      <c r="W226" s="278"/>
      <c r="X226" s="278"/>
      <c r="Y226" s="278"/>
      <c r="Z226" s="278"/>
      <c r="AA226" s="278"/>
      <c r="AB226" s="278"/>
      <c r="AC226" s="278"/>
      <c r="AD226" s="278"/>
    </row>
    <row r="227" spans="1:30">
      <c r="A227" s="801"/>
      <c r="B227" s="1255"/>
      <c r="C227" s="1255"/>
      <c r="D227" s="1255"/>
      <c r="E227" s="1255"/>
      <c r="F227" s="1255"/>
      <c r="G227" s="1255"/>
      <c r="H227" s="1255"/>
      <c r="L227" s="278"/>
      <c r="M227" s="278"/>
      <c r="N227" s="278"/>
      <c r="O227" s="278"/>
      <c r="P227" s="278"/>
      <c r="Q227" s="278"/>
      <c r="R227" s="278"/>
      <c r="S227" s="278"/>
      <c r="T227" s="278"/>
      <c r="U227" s="278"/>
      <c r="V227" s="278"/>
      <c r="W227" s="278"/>
      <c r="X227" s="278"/>
      <c r="Y227" s="278"/>
      <c r="Z227" s="278"/>
      <c r="AA227" s="278"/>
      <c r="AB227" s="278"/>
      <c r="AC227" s="278"/>
      <c r="AD227" s="278"/>
    </row>
    <row r="228" spans="1:30">
      <c r="A228" s="808" t="s">
        <v>334</v>
      </c>
      <c r="B228" s="1095" t="str">
        <f>'Sch-1'!C227</f>
        <v>--</v>
      </c>
      <c r="C228" s="808"/>
      <c r="D228" s="278"/>
      <c r="E228" s="840"/>
      <c r="F228" s="1227" t="s">
        <v>335</v>
      </c>
      <c r="G228" s="1227"/>
      <c r="H228" s="278" t="str" cm="1">
        <f t="array" ref="H228:I228">'Sch-1'!L227:M227</f>
        <v/>
      </c>
      <c r="I228" s="807">
        <v>0</v>
      </c>
      <c r="L228" s="278"/>
      <c r="M228" s="278"/>
      <c r="N228" s="278"/>
      <c r="O228" s="278"/>
      <c r="P228" s="278"/>
      <c r="Q228" s="278"/>
      <c r="R228" s="278"/>
      <c r="S228" s="278"/>
      <c r="T228" s="278"/>
      <c r="U228" s="278"/>
      <c r="V228" s="278"/>
      <c r="W228" s="278"/>
      <c r="X228" s="278"/>
      <c r="Y228" s="278"/>
      <c r="Z228" s="278"/>
      <c r="AA228" s="278"/>
      <c r="AB228" s="278"/>
      <c r="AC228" s="278"/>
      <c r="AD228" s="278"/>
    </row>
    <row r="229" spans="1:30">
      <c r="A229" s="808" t="s">
        <v>336</v>
      </c>
      <c r="B229" s="1095" t="str">
        <f>'Sch-1'!C228</f>
        <v/>
      </c>
      <c r="C229" s="808"/>
      <c r="D229" s="278"/>
      <c r="E229" s="808"/>
      <c r="F229" s="1227" t="s">
        <v>337</v>
      </c>
      <c r="G229" s="1227"/>
      <c r="H229" s="278" t="str" cm="1">
        <f t="array" ref="H229:I229">'Sch-1'!L228:M228</f>
        <v/>
      </c>
      <c r="I229" s="807">
        <v>0</v>
      </c>
      <c r="L229" s="278"/>
      <c r="M229" s="278"/>
      <c r="N229" s="278"/>
      <c r="O229" s="278"/>
      <c r="P229" s="278"/>
      <c r="Q229" s="278"/>
      <c r="R229" s="278"/>
      <c r="S229" s="278"/>
      <c r="T229" s="278"/>
      <c r="U229" s="278"/>
      <c r="V229" s="278"/>
      <c r="W229" s="278"/>
      <c r="X229" s="278"/>
      <c r="Y229" s="278"/>
      <c r="Z229" s="278"/>
      <c r="AA229" s="278"/>
      <c r="AB229" s="278"/>
      <c r="AC229" s="278"/>
      <c r="AD229" s="278"/>
    </row>
    <row r="230" spans="1:30">
      <c r="A230" s="812"/>
      <c r="B230" s="812"/>
      <c r="C230" s="812"/>
      <c r="D230" s="842"/>
      <c r="E230" s="812"/>
      <c r="F230" s="1205"/>
      <c r="G230" s="1205"/>
      <c r="H230" s="841"/>
      <c r="L230" s="278"/>
      <c r="M230" s="278"/>
      <c r="N230" s="278"/>
      <c r="O230" s="278"/>
      <c r="P230" s="278"/>
      <c r="Q230" s="278"/>
      <c r="R230" s="278"/>
      <c r="S230" s="278"/>
      <c r="T230" s="278"/>
      <c r="U230" s="278"/>
      <c r="V230" s="278"/>
      <c r="W230" s="278"/>
      <c r="X230" s="278"/>
      <c r="Y230" s="278"/>
      <c r="Z230" s="278"/>
      <c r="AA230" s="278"/>
      <c r="AB230" s="278"/>
      <c r="AC230" s="278"/>
      <c r="AD230" s="278"/>
    </row>
    <row r="231" spans="1:30">
      <c r="A231" s="801"/>
      <c r="B231" s="801"/>
      <c r="C231" s="801"/>
      <c r="D231" s="799"/>
      <c r="E231" s="840"/>
      <c r="F231" s="11"/>
      <c r="G231" s="278"/>
      <c r="H231" s="278"/>
      <c r="L231" s="278"/>
      <c r="M231" s="278"/>
      <c r="N231" s="278"/>
      <c r="O231" s="278"/>
      <c r="P231" s="278"/>
      <c r="Q231" s="278"/>
      <c r="R231" s="278"/>
      <c r="S231" s="278"/>
      <c r="T231" s="278"/>
      <c r="U231" s="278"/>
      <c r="V231" s="278"/>
      <c r="W231" s="278"/>
      <c r="X231" s="278"/>
      <c r="Y231" s="278"/>
      <c r="Z231" s="278"/>
      <c r="AA231" s="278"/>
      <c r="AB231" s="278"/>
      <c r="AC231" s="278"/>
      <c r="AD231" s="278"/>
    </row>
    <row r="269" spans="1:30">
      <c r="A269" s="843"/>
      <c r="B269" s="843"/>
      <c r="C269" s="843"/>
      <c r="D269" s="844"/>
      <c r="E269" s="843"/>
      <c r="F269" s="893"/>
      <c r="G269" s="843"/>
      <c r="H269" s="843"/>
      <c r="I269" s="278"/>
      <c r="L269" s="278"/>
      <c r="M269" s="278"/>
      <c r="N269" s="278"/>
      <c r="O269" s="278"/>
      <c r="P269" s="278"/>
      <c r="Q269" s="278"/>
      <c r="R269" s="278"/>
      <c r="S269" s="278"/>
      <c r="T269" s="278"/>
      <c r="U269" s="278"/>
      <c r="V269" s="278"/>
      <c r="W269" s="278"/>
      <c r="X269" s="278"/>
      <c r="Y269" s="278"/>
      <c r="Z269" s="278"/>
      <c r="AA269" s="278"/>
      <c r="AB269" s="278"/>
      <c r="AC269" s="278"/>
      <c r="AD269" s="278"/>
    </row>
    <row r="270" spans="1:30">
      <c r="A270" s="843"/>
      <c r="B270" s="843"/>
      <c r="C270" s="843"/>
      <c r="D270" s="844"/>
      <c r="E270" s="843"/>
      <c r="F270" s="893"/>
      <c r="G270" s="843"/>
      <c r="H270" s="843"/>
      <c r="I270" s="278"/>
      <c r="L270" s="278"/>
      <c r="M270" s="278"/>
      <c r="N270" s="278"/>
      <c r="O270" s="278"/>
      <c r="P270" s="278"/>
      <c r="Q270" s="278"/>
      <c r="R270" s="278"/>
      <c r="S270" s="278"/>
      <c r="T270" s="278"/>
      <c r="U270" s="278"/>
      <c r="V270" s="278"/>
      <c r="W270" s="278"/>
      <c r="X270" s="278"/>
      <c r="Y270" s="278"/>
      <c r="Z270" s="278"/>
      <c r="AA270" s="278"/>
      <c r="AB270" s="278"/>
      <c r="AC270" s="278"/>
      <c r="AD270" s="278"/>
    </row>
    <row r="271" spans="1:30">
      <c r="A271" s="843"/>
      <c r="B271" s="843"/>
      <c r="C271" s="843"/>
      <c r="D271" s="844"/>
      <c r="E271" s="843"/>
      <c r="F271" s="893"/>
      <c r="G271" s="843"/>
      <c r="H271" s="843"/>
      <c r="I271" s="278"/>
      <c r="L271" s="278"/>
      <c r="M271" s="278"/>
      <c r="N271" s="278"/>
      <c r="O271" s="278"/>
      <c r="P271" s="278"/>
      <c r="Q271" s="278"/>
      <c r="R271" s="278"/>
      <c r="S271" s="278"/>
      <c r="T271" s="278"/>
      <c r="U271" s="278"/>
      <c r="V271" s="278"/>
      <c r="W271" s="278"/>
      <c r="X271" s="278"/>
      <c r="Y271" s="278"/>
      <c r="Z271" s="278"/>
      <c r="AA271" s="278"/>
      <c r="AB271" s="278"/>
      <c r="AC271" s="278"/>
      <c r="AD271" s="278"/>
    </row>
    <row r="272" spans="1:30">
      <c r="A272" s="843"/>
      <c r="B272" s="843"/>
      <c r="C272" s="843"/>
      <c r="D272" s="844"/>
      <c r="E272" s="843"/>
      <c r="F272" s="893"/>
      <c r="G272" s="843"/>
      <c r="H272" s="843"/>
      <c r="I272" s="278"/>
      <c r="L272" s="278"/>
      <c r="M272" s="278"/>
      <c r="N272" s="278"/>
      <c r="O272" s="278"/>
      <c r="P272" s="278"/>
      <c r="Q272" s="278"/>
      <c r="R272" s="278"/>
      <c r="S272" s="278"/>
      <c r="T272" s="278"/>
      <c r="U272" s="278"/>
      <c r="V272" s="278"/>
      <c r="W272" s="278"/>
      <c r="X272" s="278"/>
      <c r="Y272" s="278"/>
      <c r="Z272" s="278"/>
      <c r="AA272" s="278"/>
      <c r="AB272" s="278"/>
      <c r="AC272" s="278"/>
      <c r="AD272" s="278"/>
    </row>
    <row r="273" spans="1:30">
      <c r="A273" s="843"/>
      <c r="B273" s="843"/>
      <c r="C273" s="843"/>
      <c r="D273" s="844"/>
      <c r="E273" s="843"/>
      <c r="F273" s="893"/>
      <c r="G273" s="843"/>
      <c r="H273" s="843"/>
      <c r="I273" s="278"/>
      <c r="L273" s="278"/>
      <c r="M273" s="278"/>
      <c r="N273" s="278"/>
      <c r="O273" s="278"/>
      <c r="P273" s="278"/>
      <c r="Q273" s="278"/>
      <c r="R273" s="278"/>
      <c r="S273" s="278"/>
      <c r="T273" s="278"/>
      <c r="U273" s="278"/>
      <c r="V273" s="278"/>
      <c r="W273" s="278"/>
      <c r="X273" s="278"/>
      <c r="Y273" s="278"/>
      <c r="Z273" s="278"/>
      <c r="AA273" s="278"/>
      <c r="AB273" s="278"/>
      <c r="AC273" s="278"/>
      <c r="AD273" s="278"/>
    </row>
    <row r="274" spans="1:30">
      <c r="A274" s="843"/>
      <c r="B274" s="843"/>
      <c r="C274" s="843"/>
      <c r="D274" s="844"/>
      <c r="E274" s="843"/>
      <c r="F274" s="893"/>
      <c r="G274" s="843"/>
      <c r="H274" s="843"/>
      <c r="I274" s="278"/>
      <c r="L274" s="278"/>
      <c r="M274" s="278"/>
      <c r="N274" s="278"/>
      <c r="O274" s="278"/>
      <c r="P274" s="278"/>
      <c r="Q274" s="278"/>
      <c r="R274" s="278"/>
      <c r="S274" s="278"/>
      <c r="T274" s="278"/>
      <c r="U274" s="278"/>
      <c r="V274" s="278"/>
      <c r="W274" s="278"/>
      <c r="X274" s="278"/>
      <c r="Y274" s="278"/>
      <c r="Z274" s="278"/>
      <c r="AA274" s="278"/>
      <c r="AB274" s="278"/>
      <c r="AC274" s="278"/>
      <c r="AD274" s="278"/>
    </row>
    <row r="275" spans="1:30">
      <c r="A275" s="843"/>
      <c r="B275" s="843"/>
      <c r="C275" s="843"/>
      <c r="D275" s="844"/>
      <c r="E275" s="843"/>
      <c r="F275" s="893"/>
      <c r="G275" s="843"/>
      <c r="H275" s="843"/>
      <c r="I275" s="278"/>
      <c r="L275" s="278"/>
      <c r="M275" s="278"/>
      <c r="N275" s="278"/>
      <c r="O275" s="278"/>
      <c r="P275" s="278"/>
      <c r="Q275" s="278"/>
      <c r="R275" s="278"/>
      <c r="S275" s="278"/>
      <c r="T275" s="278"/>
      <c r="U275" s="278"/>
      <c r="V275" s="278"/>
      <c r="W275" s="278"/>
      <c r="X275" s="278"/>
      <c r="Y275" s="278"/>
      <c r="Z275" s="278"/>
      <c r="AA275" s="278"/>
      <c r="AB275" s="278"/>
      <c r="AC275" s="278"/>
      <c r="AD275" s="278"/>
    </row>
    <row r="276" spans="1:30">
      <c r="A276" s="843"/>
      <c r="B276" s="843"/>
      <c r="C276" s="843"/>
      <c r="D276" s="844"/>
      <c r="E276" s="843"/>
      <c r="F276" s="893"/>
      <c r="G276" s="843"/>
      <c r="H276" s="843"/>
      <c r="I276" s="278"/>
      <c r="L276" s="278"/>
      <c r="M276" s="278"/>
      <c r="N276" s="278"/>
      <c r="O276" s="278"/>
      <c r="P276" s="278"/>
      <c r="Q276" s="278"/>
      <c r="R276" s="278"/>
      <c r="S276" s="278"/>
      <c r="T276" s="278"/>
      <c r="U276" s="278"/>
      <c r="V276" s="278"/>
      <c r="W276" s="278"/>
      <c r="X276" s="278"/>
      <c r="Y276" s="278"/>
      <c r="Z276" s="278"/>
      <c r="AA276" s="278"/>
      <c r="AB276" s="278"/>
      <c r="AC276" s="278"/>
      <c r="AD276" s="278"/>
    </row>
    <row r="277" spans="1:30">
      <c r="A277" s="843"/>
      <c r="B277" s="843"/>
      <c r="C277" s="843"/>
      <c r="D277" s="844"/>
      <c r="E277" s="843"/>
      <c r="F277" s="893"/>
      <c r="G277" s="843"/>
      <c r="H277" s="843"/>
      <c r="I277" s="278"/>
      <c r="L277" s="278"/>
      <c r="M277" s="278"/>
      <c r="N277" s="278"/>
      <c r="O277" s="278"/>
      <c r="P277" s="278"/>
      <c r="Q277" s="278"/>
      <c r="R277" s="278"/>
      <c r="S277" s="278"/>
      <c r="T277" s="278"/>
      <c r="U277" s="278"/>
      <c r="V277" s="278"/>
      <c r="W277" s="278"/>
      <c r="X277" s="278"/>
      <c r="Y277" s="278"/>
      <c r="Z277" s="278"/>
      <c r="AA277" s="278"/>
      <c r="AB277" s="278"/>
      <c r="AC277" s="278"/>
      <c r="AD277" s="278"/>
    </row>
    <row r="278" spans="1:30">
      <c r="A278" s="843"/>
      <c r="B278" s="843"/>
      <c r="C278" s="843"/>
      <c r="D278" s="844"/>
      <c r="E278" s="843"/>
      <c r="F278" s="893"/>
      <c r="G278" s="843"/>
      <c r="H278" s="843"/>
      <c r="I278" s="278"/>
      <c r="L278" s="278"/>
      <c r="M278" s="278"/>
      <c r="N278" s="278"/>
      <c r="O278" s="278"/>
      <c r="P278" s="278"/>
      <c r="Q278" s="278"/>
      <c r="R278" s="278"/>
      <c r="S278" s="278"/>
      <c r="T278" s="278"/>
      <c r="U278" s="278"/>
      <c r="V278" s="278"/>
      <c r="W278" s="278"/>
      <c r="X278" s="278"/>
      <c r="Y278" s="278"/>
      <c r="Z278" s="278"/>
      <c r="AA278" s="278"/>
      <c r="AB278" s="278"/>
      <c r="AC278" s="278"/>
      <c r="AD278" s="278"/>
    </row>
    <row r="279" spans="1:30">
      <c r="A279" s="843"/>
      <c r="B279" s="843"/>
      <c r="C279" s="843"/>
      <c r="D279" s="844"/>
      <c r="E279" s="843"/>
      <c r="F279" s="893"/>
      <c r="G279" s="843"/>
      <c r="H279" s="843"/>
      <c r="I279" s="278"/>
      <c r="L279" s="278"/>
      <c r="M279" s="278"/>
      <c r="N279" s="278"/>
      <c r="O279" s="278"/>
      <c r="P279" s="278"/>
      <c r="Q279" s="278"/>
      <c r="R279" s="278"/>
      <c r="S279" s="278"/>
      <c r="T279" s="278"/>
      <c r="U279" s="278"/>
      <c r="V279" s="278"/>
      <c r="W279" s="278"/>
      <c r="X279" s="278"/>
      <c r="Y279" s="278"/>
      <c r="Z279" s="278"/>
      <c r="AA279" s="278"/>
      <c r="AB279" s="278"/>
      <c r="AC279" s="278"/>
      <c r="AD279" s="278"/>
    </row>
    <row r="280" spans="1:30">
      <c r="A280" s="843"/>
      <c r="B280" s="843"/>
      <c r="C280" s="843"/>
      <c r="D280" s="844"/>
      <c r="E280" s="843"/>
      <c r="F280" s="893"/>
      <c r="G280" s="843"/>
      <c r="H280" s="843"/>
      <c r="I280" s="278"/>
      <c r="L280" s="278"/>
      <c r="M280" s="278"/>
      <c r="N280" s="278"/>
      <c r="O280" s="278"/>
      <c r="P280" s="278"/>
      <c r="Q280" s="278"/>
      <c r="R280" s="278"/>
      <c r="S280" s="278"/>
      <c r="T280" s="278"/>
      <c r="U280" s="278"/>
      <c r="V280" s="278"/>
      <c r="W280" s="278"/>
      <c r="X280" s="278"/>
      <c r="Y280" s="278"/>
      <c r="Z280" s="278"/>
      <c r="AA280" s="278"/>
      <c r="AB280" s="278"/>
      <c r="AC280" s="278"/>
      <c r="AD280" s="278"/>
    </row>
    <row r="281" spans="1:30">
      <c r="A281" s="843"/>
      <c r="B281" s="843"/>
      <c r="C281" s="843"/>
      <c r="D281" s="844"/>
      <c r="E281" s="843"/>
      <c r="F281" s="893"/>
      <c r="G281" s="843"/>
      <c r="H281" s="843"/>
      <c r="I281" s="278"/>
      <c r="L281" s="278"/>
      <c r="M281" s="278"/>
      <c r="N281" s="278"/>
      <c r="O281" s="278"/>
      <c r="P281" s="278"/>
      <c r="Q281" s="278"/>
      <c r="R281" s="278"/>
      <c r="S281" s="278"/>
      <c r="T281" s="278"/>
      <c r="U281" s="278"/>
      <c r="V281" s="278"/>
      <c r="W281" s="278"/>
      <c r="X281" s="278"/>
      <c r="Y281" s="278"/>
      <c r="Z281" s="278"/>
      <c r="AA281" s="278"/>
      <c r="AB281" s="278"/>
      <c r="AC281" s="278"/>
      <c r="AD281" s="278"/>
    </row>
    <row r="282" spans="1:30">
      <c r="A282" s="843"/>
      <c r="B282" s="843"/>
      <c r="C282" s="843"/>
      <c r="D282" s="844"/>
      <c r="E282" s="843"/>
      <c r="F282" s="893"/>
      <c r="G282" s="843"/>
      <c r="H282" s="843"/>
      <c r="I282" s="278"/>
      <c r="L282" s="278"/>
      <c r="M282" s="278"/>
      <c r="N282" s="278"/>
      <c r="O282" s="278"/>
      <c r="P282" s="278"/>
      <c r="Q282" s="278"/>
      <c r="R282" s="278"/>
      <c r="S282" s="278"/>
      <c r="T282" s="278"/>
      <c r="U282" s="278"/>
      <c r="V282" s="278"/>
      <c r="W282" s="278"/>
      <c r="X282" s="278"/>
      <c r="Y282" s="278"/>
      <c r="Z282" s="278"/>
      <c r="AA282" s="278"/>
      <c r="AB282" s="278"/>
      <c r="AC282" s="278"/>
      <c r="AD282" s="278"/>
    </row>
    <row r="283" spans="1:30">
      <c r="A283" s="843"/>
      <c r="B283" s="843"/>
      <c r="C283" s="843"/>
      <c r="D283" s="844"/>
      <c r="E283" s="843"/>
      <c r="F283" s="893"/>
      <c r="G283" s="843"/>
      <c r="H283" s="843"/>
      <c r="I283" s="278"/>
      <c r="L283" s="278"/>
      <c r="M283" s="278"/>
      <c r="N283" s="278"/>
      <c r="O283" s="278"/>
      <c r="P283" s="278"/>
      <c r="Q283" s="278"/>
      <c r="R283" s="278"/>
      <c r="S283" s="278"/>
      <c r="T283" s="278"/>
      <c r="U283" s="278"/>
      <c r="V283" s="278"/>
      <c r="W283" s="278"/>
      <c r="X283" s="278"/>
      <c r="Y283" s="278"/>
      <c r="Z283" s="278"/>
      <c r="AA283" s="278"/>
      <c r="AB283" s="278"/>
      <c r="AC283" s="278"/>
      <c r="AD283" s="278"/>
    </row>
    <row r="284" spans="1:30">
      <c r="A284" s="843"/>
      <c r="B284" s="843"/>
      <c r="C284" s="843"/>
      <c r="D284" s="844"/>
      <c r="E284" s="843"/>
      <c r="F284" s="893"/>
      <c r="G284" s="843"/>
      <c r="H284" s="843"/>
      <c r="I284" s="278"/>
      <c r="L284" s="278"/>
      <c r="M284" s="278"/>
      <c r="N284" s="278"/>
      <c r="O284" s="278"/>
      <c r="P284" s="278"/>
      <c r="Q284" s="278"/>
      <c r="R284" s="278"/>
      <c r="S284" s="278"/>
      <c r="T284" s="278"/>
      <c r="U284" s="278"/>
      <c r="V284" s="278"/>
      <c r="W284" s="278"/>
      <c r="X284" s="278"/>
      <c r="Y284" s="278"/>
      <c r="Z284" s="278"/>
      <c r="AA284" s="278"/>
      <c r="AB284" s="278"/>
      <c r="AC284" s="278"/>
      <c r="AD284" s="278"/>
    </row>
    <row r="285" spans="1:30">
      <c r="A285" s="843"/>
      <c r="B285" s="843"/>
      <c r="C285" s="843"/>
      <c r="D285" s="844"/>
      <c r="E285" s="843"/>
      <c r="F285" s="893"/>
      <c r="G285" s="843"/>
      <c r="H285" s="843"/>
      <c r="I285" s="278"/>
      <c r="L285" s="278"/>
      <c r="M285" s="278"/>
      <c r="N285" s="278"/>
      <c r="O285" s="278"/>
      <c r="P285" s="278"/>
      <c r="Q285" s="278"/>
      <c r="R285" s="278"/>
      <c r="S285" s="278"/>
      <c r="T285" s="278"/>
      <c r="U285" s="278"/>
      <c r="V285" s="278"/>
      <c r="W285" s="278"/>
      <c r="X285" s="278"/>
      <c r="Y285" s="278"/>
      <c r="Z285" s="278"/>
      <c r="AA285" s="278"/>
      <c r="AB285" s="278"/>
      <c r="AC285" s="278"/>
      <c r="AD285" s="278"/>
    </row>
    <row r="286" spans="1:30">
      <c r="A286" s="843"/>
      <c r="B286" s="843"/>
      <c r="C286" s="843"/>
      <c r="D286" s="844"/>
      <c r="E286" s="843"/>
      <c r="F286" s="893"/>
      <c r="G286" s="843"/>
      <c r="H286" s="843"/>
      <c r="I286" s="278"/>
      <c r="L286" s="278"/>
      <c r="M286" s="278"/>
      <c r="N286" s="278"/>
      <c r="O286" s="278"/>
      <c r="P286" s="278"/>
      <c r="Q286" s="278"/>
      <c r="R286" s="278"/>
      <c r="S286" s="278"/>
      <c r="T286" s="278"/>
      <c r="U286" s="278"/>
      <c r="V286" s="278"/>
      <c r="W286" s="278"/>
      <c r="X286" s="278"/>
      <c r="Y286" s="278"/>
      <c r="Z286" s="278"/>
      <c r="AA286" s="278"/>
      <c r="AB286" s="278"/>
      <c r="AC286" s="278"/>
      <c r="AD286" s="278"/>
    </row>
    <row r="287" spans="1:30">
      <c r="A287" s="843"/>
      <c r="B287" s="843"/>
      <c r="C287" s="843"/>
      <c r="D287" s="844"/>
      <c r="E287" s="843"/>
      <c r="F287" s="893"/>
      <c r="G287" s="843"/>
      <c r="H287" s="843"/>
      <c r="I287" s="278"/>
      <c r="L287" s="278"/>
      <c r="M287" s="278"/>
      <c r="N287" s="278"/>
      <c r="O287" s="278"/>
      <c r="P287" s="278"/>
      <c r="Q287" s="278"/>
      <c r="R287" s="278"/>
      <c r="S287" s="278"/>
      <c r="T287" s="278"/>
      <c r="U287" s="278"/>
      <c r="V287" s="278"/>
      <c r="W287" s="278"/>
      <c r="X287" s="278"/>
      <c r="Y287" s="278"/>
      <c r="Z287" s="278"/>
      <c r="AA287" s="278"/>
      <c r="AB287" s="278"/>
      <c r="AC287" s="278"/>
      <c r="AD287" s="278"/>
    </row>
    <row r="288" spans="1:30">
      <c r="A288" s="843"/>
      <c r="B288" s="843"/>
      <c r="C288" s="843"/>
      <c r="D288" s="844"/>
      <c r="E288" s="843"/>
      <c r="F288" s="893"/>
      <c r="G288" s="843"/>
      <c r="H288" s="843"/>
      <c r="I288" s="278"/>
      <c r="L288" s="278"/>
      <c r="M288" s="278"/>
      <c r="N288" s="278"/>
      <c r="O288" s="278"/>
      <c r="P288" s="278"/>
      <c r="Q288" s="278"/>
      <c r="R288" s="278"/>
      <c r="S288" s="278"/>
      <c r="T288" s="278"/>
      <c r="U288" s="278"/>
      <c r="V288" s="278"/>
      <c r="W288" s="278"/>
      <c r="X288" s="278"/>
      <c r="Y288" s="278"/>
      <c r="Z288" s="278"/>
      <c r="AA288" s="278"/>
      <c r="AB288" s="278"/>
      <c r="AC288" s="278"/>
      <c r="AD288" s="278"/>
    </row>
    <row r="289" spans="1:30">
      <c r="A289" s="843"/>
      <c r="B289" s="843"/>
      <c r="C289" s="843"/>
      <c r="D289" s="844"/>
      <c r="E289" s="843"/>
      <c r="F289" s="893"/>
      <c r="G289" s="843"/>
      <c r="H289" s="843"/>
      <c r="I289" s="278"/>
      <c r="L289" s="278"/>
      <c r="M289" s="278"/>
      <c r="N289" s="278"/>
      <c r="O289" s="278"/>
      <c r="P289" s="278"/>
      <c r="Q289" s="278"/>
      <c r="R289" s="278"/>
      <c r="S289" s="278"/>
      <c r="T289" s="278"/>
      <c r="U289" s="278"/>
      <c r="V289" s="278"/>
      <c r="W289" s="278"/>
      <c r="X289" s="278"/>
      <c r="Y289" s="278"/>
      <c r="Z289" s="278"/>
      <c r="AA289" s="278"/>
      <c r="AB289" s="278"/>
      <c r="AC289" s="278"/>
      <c r="AD289" s="278"/>
    </row>
    <row r="290" spans="1:30">
      <c r="A290" s="843"/>
      <c r="B290" s="843"/>
      <c r="C290" s="843"/>
      <c r="D290" s="844"/>
      <c r="E290" s="843"/>
      <c r="F290" s="893"/>
      <c r="G290" s="843"/>
      <c r="H290" s="843"/>
      <c r="I290" s="278"/>
      <c r="L290" s="278"/>
      <c r="M290" s="278"/>
      <c r="N290" s="278"/>
      <c r="O290" s="278"/>
      <c r="P290" s="278"/>
      <c r="Q290" s="278"/>
      <c r="R290" s="278"/>
      <c r="S290" s="278"/>
      <c r="T290" s="278"/>
      <c r="U290" s="278"/>
      <c r="V290" s="278"/>
      <c r="W290" s="278"/>
      <c r="X290" s="278"/>
      <c r="Y290" s="278"/>
      <c r="Z290" s="278"/>
      <c r="AA290" s="278"/>
      <c r="AB290" s="278"/>
      <c r="AC290" s="278"/>
      <c r="AD290" s="278"/>
    </row>
    <row r="291" spans="1:30">
      <c r="A291" s="843"/>
      <c r="B291" s="843"/>
      <c r="C291" s="843"/>
      <c r="D291" s="844"/>
      <c r="E291" s="843"/>
      <c r="F291" s="893"/>
      <c r="G291" s="843"/>
      <c r="H291" s="843"/>
      <c r="I291" s="278"/>
      <c r="L291" s="278"/>
      <c r="M291" s="278"/>
      <c r="N291" s="278"/>
      <c r="O291" s="278"/>
      <c r="P291" s="278"/>
      <c r="Q291" s="278"/>
      <c r="R291" s="278"/>
      <c r="S291" s="278"/>
      <c r="T291" s="278"/>
      <c r="U291" s="278"/>
      <c r="V291" s="278"/>
      <c r="W291" s="278"/>
      <c r="X291" s="278"/>
      <c r="Y291" s="278"/>
      <c r="Z291" s="278"/>
      <c r="AA291" s="278"/>
      <c r="AB291" s="278"/>
      <c r="AC291" s="278"/>
      <c r="AD291" s="278"/>
    </row>
    <row r="292" spans="1:30">
      <c r="A292" s="843"/>
      <c r="B292" s="843"/>
      <c r="C292" s="843"/>
      <c r="D292" s="845"/>
      <c r="E292" s="843"/>
      <c r="F292" s="893"/>
      <c r="G292" s="846"/>
      <c r="H292" s="846"/>
      <c r="I292" s="278"/>
      <c r="L292" s="278"/>
      <c r="M292" s="278"/>
      <c r="N292" s="278"/>
      <c r="O292" s="278"/>
      <c r="P292" s="278"/>
      <c r="Q292" s="278"/>
      <c r="R292" s="278"/>
      <c r="S292" s="278"/>
      <c r="T292" s="278"/>
      <c r="U292" s="278"/>
      <c r="V292" s="278"/>
      <c r="W292" s="278"/>
      <c r="X292" s="278"/>
      <c r="Y292" s="278"/>
      <c r="Z292" s="278"/>
      <c r="AA292" s="278"/>
      <c r="AB292" s="278"/>
      <c r="AC292" s="278"/>
      <c r="AD292" s="278"/>
    </row>
    <row r="293" spans="1:30">
      <c r="A293" s="843"/>
      <c r="B293" s="843"/>
      <c r="C293" s="843"/>
      <c r="D293" s="845"/>
      <c r="E293" s="843"/>
      <c r="F293" s="893"/>
      <c r="G293" s="846"/>
      <c r="H293" s="846"/>
      <c r="I293" s="278"/>
      <c r="L293" s="278"/>
      <c r="M293" s="278"/>
      <c r="N293" s="278"/>
      <c r="O293" s="278"/>
      <c r="P293" s="278"/>
      <c r="Q293" s="278"/>
      <c r="R293" s="278"/>
      <c r="S293" s="278"/>
      <c r="T293" s="278"/>
      <c r="U293" s="278"/>
      <c r="V293" s="278"/>
      <c r="W293" s="278"/>
      <c r="X293" s="278"/>
      <c r="Y293" s="278"/>
      <c r="Z293" s="278"/>
      <c r="AA293" s="278"/>
      <c r="AB293" s="278"/>
      <c r="AC293" s="278"/>
      <c r="AD293" s="278"/>
    </row>
    <row r="294" spans="1:30">
      <c r="A294" s="843"/>
      <c r="B294" s="843"/>
      <c r="C294" s="843"/>
      <c r="D294" s="845"/>
      <c r="E294" s="843"/>
      <c r="F294" s="893"/>
      <c r="G294" s="846"/>
      <c r="H294" s="846"/>
      <c r="I294" s="278"/>
      <c r="L294" s="278"/>
      <c r="M294" s="278"/>
      <c r="N294" s="278"/>
      <c r="O294" s="278"/>
      <c r="P294" s="278"/>
      <c r="Q294" s="278"/>
      <c r="R294" s="278"/>
      <c r="S294" s="278"/>
      <c r="T294" s="278"/>
      <c r="U294" s="278"/>
      <c r="V294" s="278"/>
      <c r="W294" s="278"/>
      <c r="X294" s="278"/>
      <c r="Y294" s="278"/>
      <c r="Z294" s="278"/>
      <c r="AA294" s="278"/>
      <c r="AB294" s="278"/>
      <c r="AC294" s="278"/>
      <c r="AD294" s="278"/>
    </row>
    <row r="295" spans="1:30">
      <c r="A295" s="843"/>
      <c r="B295" s="843"/>
      <c r="C295" s="843"/>
      <c r="D295" s="845"/>
      <c r="E295" s="843"/>
      <c r="F295" s="893"/>
      <c r="G295" s="846"/>
      <c r="H295" s="846"/>
      <c r="I295" s="278"/>
      <c r="L295" s="278"/>
      <c r="M295" s="278"/>
      <c r="N295" s="278"/>
      <c r="O295" s="278"/>
      <c r="P295" s="278"/>
      <c r="Q295" s="278"/>
      <c r="R295" s="278"/>
      <c r="S295" s="278"/>
      <c r="T295" s="278"/>
      <c r="U295" s="278"/>
      <c r="V295" s="278"/>
      <c r="W295" s="278"/>
      <c r="X295" s="278"/>
      <c r="Y295" s="278"/>
      <c r="Z295" s="278"/>
      <c r="AA295" s="278"/>
      <c r="AB295" s="278"/>
      <c r="AC295" s="278"/>
      <c r="AD295" s="278"/>
    </row>
    <row r="296" spans="1:30">
      <c r="A296" s="843"/>
      <c r="B296" s="843"/>
      <c r="C296" s="843"/>
      <c r="D296" s="845"/>
      <c r="E296" s="843"/>
      <c r="F296" s="893"/>
      <c r="G296" s="846"/>
      <c r="H296" s="846"/>
      <c r="I296" s="278"/>
      <c r="L296" s="278"/>
      <c r="M296" s="278"/>
      <c r="N296" s="278"/>
      <c r="O296" s="278"/>
      <c r="P296" s="278"/>
      <c r="Q296" s="278"/>
      <c r="R296" s="278"/>
      <c r="S296" s="278"/>
      <c r="T296" s="278"/>
      <c r="U296" s="278"/>
      <c r="V296" s="278"/>
      <c r="W296" s="278"/>
      <c r="X296" s="278"/>
      <c r="Y296" s="278"/>
      <c r="Z296" s="278"/>
      <c r="AA296" s="278"/>
      <c r="AB296" s="278"/>
      <c r="AC296" s="278"/>
      <c r="AD296" s="278"/>
    </row>
    <row r="297" spans="1:30">
      <c r="A297" s="843"/>
      <c r="B297" s="843"/>
      <c r="C297" s="843"/>
      <c r="D297" s="845"/>
      <c r="E297" s="843"/>
      <c r="F297" s="893"/>
      <c r="G297" s="846"/>
      <c r="H297" s="846"/>
      <c r="I297" s="278"/>
      <c r="L297" s="278"/>
      <c r="M297" s="278"/>
      <c r="N297" s="278"/>
      <c r="O297" s="278"/>
      <c r="P297" s="278"/>
      <c r="Q297" s="278"/>
      <c r="R297" s="278"/>
      <c r="S297" s="278"/>
      <c r="T297" s="278"/>
      <c r="U297" s="278"/>
      <c r="V297" s="278"/>
      <c r="W297" s="278"/>
      <c r="X297" s="278"/>
      <c r="Y297" s="278"/>
      <c r="Z297" s="278"/>
      <c r="AA297" s="278"/>
      <c r="AB297" s="278"/>
      <c r="AC297" s="278"/>
      <c r="AD297" s="278"/>
    </row>
    <row r="298" spans="1:30">
      <c r="A298" s="843"/>
      <c r="B298" s="843"/>
      <c r="C298" s="843"/>
      <c r="D298" s="845"/>
      <c r="E298" s="843"/>
      <c r="F298" s="893"/>
      <c r="G298" s="846"/>
      <c r="H298" s="846"/>
      <c r="I298" s="278"/>
      <c r="L298" s="278"/>
      <c r="M298" s="278"/>
      <c r="N298" s="278"/>
      <c r="O298" s="278"/>
      <c r="P298" s="278"/>
      <c r="Q298" s="278"/>
      <c r="R298" s="278"/>
      <c r="S298" s="278"/>
      <c r="T298" s="278"/>
      <c r="U298" s="278"/>
      <c r="V298" s="278"/>
      <c r="W298" s="278"/>
      <c r="X298" s="278"/>
      <c r="Y298" s="278"/>
      <c r="Z298" s="278"/>
      <c r="AA298" s="278"/>
      <c r="AB298" s="278"/>
      <c r="AC298" s="278"/>
      <c r="AD298" s="278"/>
    </row>
    <row r="299" spans="1:30">
      <c r="A299" s="843"/>
      <c r="B299" s="843"/>
      <c r="C299" s="843"/>
      <c r="D299" s="845"/>
      <c r="E299" s="843"/>
      <c r="F299" s="893"/>
      <c r="G299" s="846"/>
      <c r="H299" s="846"/>
      <c r="I299" s="278"/>
      <c r="L299" s="278"/>
      <c r="M299" s="278"/>
      <c r="N299" s="278"/>
      <c r="O299" s="278"/>
      <c r="P299" s="278"/>
      <c r="Q299" s="278"/>
      <c r="R299" s="278"/>
      <c r="S299" s="278"/>
      <c r="T299" s="278"/>
      <c r="U299" s="278"/>
      <c r="V299" s="278"/>
      <c r="W299" s="278"/>
      <c r="X299" s="278"/>
      <c r="Y299" s="278"/>
      <c r="Z299" s="278"/>
      <c r="AA299" s="278"/>
      <c r="AB299" s="278"/>
      <c r="AC299" s="278"/>
      <c r="AD299" s="278"/>
    </row>
    <row r="300" spans="1:30">
      <c r="A300" s="843"/>
      <c r="B300" s="843"/>
      <c r="C300" s="843"/>
      <c r="D300" s="845"/>
      <c r="E300" s="843"/>
      <c r="F300" s="893"/>
      <c r="G300" s="846"/>
      <c r="H300" s="846"/>
      <c r="I300" s="278"/>
      <c r="L300" s="278"/>
      <c r="M300" s="278"/>
      <c r="N300" s="278"/>
      <c r="O300" s="278"/>
      <c r="P300" s="278"/>
      <c r="Q300" s="278"/>
      <c r="R300" s="278"/>
      <c r="S300" s="278"/>
      <c r="T300" s="278"/>
      <c r="U300" s="278"/>
      <c r="V300" s="278"/>
      <c r="W300" s="278"/>
      <c r="X300" s="278"/>
      <c r="Y300" s="278"/>
      <c r="Z300" s="278"/>
      <c r="AA300" s="278"/>
      <c r="AB300" s="278"/>
      <c r="AC300" s="278"/>
      <c r="AD300" s="278"/>
    </row>
    <row r="301" spans="1:30">
      <c r="A301" s="843"/>
      <c r="B301" s="843"/>
      <c r="C301" s="843"/>
      <c r="D301" s="845"/>
      <c r="E301" s="843"/>
      <c r="F301" s="893"/>
      <c r="G301" s="846"/>
      <c r="H301" s="846"/>
      <c r="I301" s="278"/>
      <c r="L301" s="278"/>
      <c r="M301" s="278"/>
      <c r="N301" s="278"/>
      <c r="O301" s="278"/>
      <c r="P301" s="278"/>
      <c r="Q301" s="278"/>
      <c r="R301" s="278"/>
      <c r="S301" s="278"/>
      <c r="T301" s="278"/>
      <c r="U301" s="278"/>
      <c r="V301" s="278"/>
      <c r="W301" s="278"/>
      <c r="X301" s="278"/>
      <c r="Y301" s="278"/>
      <c r="Z301" s="278"/>
      <c r="AA301" s="278"/>
      <c r="AB301" s="278"/>
      <c r="AC301" s="278"/>
      <c r="AD301" s="278"/>
    </row>
    <row r="302" spans="1:30">
      <c r="A302" s="843"/>
      <c r="B302" s="843"/>
      <c r="C302" s="843"/>
      <c r="D302" s="845"/>
      <c r="E302" s="843"/>
      <c r="F302" s="893"/>
      <c r="G302" s="846"/>
      <c r="H302" s="846"/>
      <c r="I302" s="278"/>
      <c r="L302" s="278"/>
      <c r="M302" s="278"/>
      <c r="N302" s="278"/>
      <c r="O302" s="278"/>
      <c r="P302" s="278"/>
      <c r="Q302" s="278"/>
      <c r="R302" s="278"/>
      <c r="S302" s="278"/>
      <c r="T302" s="278"/>
      <c r="U302" s="278"/>
      <c r="V302" s="278"/>
      <c r="W302" s="278"/>
      <c r="X302" s="278"/>
      <c r="Y302" s="278"/>
      <c r="Z302" s="278"/>
      <c r="AA302" s="278"/>
      <c r="AB302" s="278"/>
      <c r="AC302" s="278"/>
      <c r="AD302" s="278"/>
    </row>
    <row r="303" spans="1:30">
      <c r="A303" s="843"/>
      <c r="B303" s="843"/>
      <c r="C303" s="843"/>
      <c r="D303" s="845"/>
      <c r="E303" s="843"/>
      <c r="F303" s="893"/>
      <c r="G303" s="846"/>
      <c r="H303" s="846"/>
      <c r="I303" s="278"/>
      <c r="L303" s="278"/>
      <c r="M303" s="278"/>
      <c r="N303" s="278"/>
      <c r="O303" s="278"/>
      <c r="P303" s="278"/>
      <c r="Q303" s="278"/>
      <c r="R303" s="278"/>
      <c r="S303" s="278"/>
      <c r="T303" s="278"/>
      <c r="U303" s="278"/>
      <c r="V303" s="278"/>
      <c r="W303" s="278"/>
      <c r="X303" s="278"/>
      <c r="Y303" s="278"/>
      <c r="Z303" s="278"/>
      <c r="AA303" s="278"/>
      <c r="AB303" s="278"/>
      <c r="AC303" s="278"/>
      <c r="AD303" s="278"/>
    </row>
    <row r="304" spans="1:30">
      <c r="A304" s="843"/>
      <c r="B304" s="843"/>
      <c r="C304" s="843"/>
      <c r="D304" s="845"/>
      <c r="E304" s="843"/>
      <c r="F304" s="893"/>
      <c r="G304" s="846"/>
      <c r="H304" s="846"/>
      <c r="I304" s="278"/>
      <c r="L304" s="278"/>
      <c r="M304" s="278"/>
      <c r="N304" s="278"/>
      <c r="O304" s="278"/>
      <c r="P304" s="278"/>
      <c r="Q304" s="278"/>
      <c r="R304" s="278"/>
      <c r="S304" s="278"/>
      <c r="T304" s="278"/>
      <c r="U304" s="278"/>
      <c r="V304" s="278"/>
      <c r="W304" s="278"/>
      <c r="X304" s="278"/>
      <c r="Y304" s="278"/>
      <c r="Z304" s="278"/>
      <c r="AA304" s="278"/>
      <c r="AB304" s="278"/>
      <c r="AC304" s="278"/>
      <c r="AD304" s="278"/>
    </row>
    <row r="305" spans="1:30">
      <c r="A305" s="843"/>
      <c r="B305" s="843"/>
      <c r="C305" s="843"/>
      <c r="D305" s="845"/>
      <c r="E305" s="843"/>
      <c r="F305" s="893"/>
      <c r="G305" s="846"/>
      <c r="H305" s="846"/>
      <c r="I305" s="278"/>
      <c r="L305" s="278"/>
      <c r="M305" s="278"/>
      <c r="N305" s="278"/>
      <c r="O305" s="278"/>
      <c r="P305" s="278"/>
      <c r="Q305" s="278"/>
      <c r="R305" s="278"/>
      <c r="S305" s="278"/>
      <c r="T305" s="278"/>
      <c r="U305" s="278"/>
      <c r="V305" s="278"/>
      <c r="W305" s="278"/>
      <c r="X305" s="278"/>
      <c r="Y305" s="278"/>
      <c r="Z305" s="278"/>
      <c r="AA305" s="278"/>
      <c r="AB305" s="278"/>
      <c r="AC305" s="278"/>
      <c r="AD305" s="278"/>
    </row>
    <row r="306" spans="1:30">
      <c r="A306" s="843"/>
      <c r="B306" s="843"/>
      <c r="C306" s="843"/>
      <c r="D306" s="845"/>
      <c r="E306" s="843"/>
      <c r="F306" s="893"/>
      <c r="G306" s="846"/>
      <c r="H306" s="846"/>
      <c r="I306" s="278"/>
      <c r="L306" s="278"/>
      <c r="M306" s="278"/>
      <c r="N306" s="278"/>
      <c r="O306" s="278"/>
      <c r="P306" s="278"/>
      <c r="Q306" s="278"/>
      <c r="R306" s="278"/>
      <c r="S306" s="278"/>
      <c r="T306" s="278"/>
      <c r="U306" s="278"/>
      <c r="V306" s="278"/>
      <c r="W306" s="278"/>
      <c r="X306" s="278"/>
      <c r="Y306" s="278"/>
      <c r="Z306" s="278"/>
      <c r="AA306" s="278"/>
      <c r="AB306" s="278"/>
      <c r="AC306" s="278"/>
      <c r="AD306" s="278"/>
    </row>
    <row r="307" spans="1:30">
      <c r="A307" s="843"/>
      <c r="B307" s="843"/>
      <c r="C307" s="843"/>
      <c r="D307" s="845"/>
      <c r="E307" s="843"/>
      <c r="F307" s="893"/>
      <c r="G307" s="846"/>
      <c r="H307" s="846"/>
      <c r="I307" s="278"/>
      <c r="L307" s="278"/>
      <c r="M307" s="278"/>
      <c r="N307" s="278"/>
      <c r="O307" s="278"/>
      <c r="P307" s="278"/>
      <c r="Q307" s="278"/>
      <c r="R307" s="278"/>
      <c r="S307" s="278"/>
      <c r="T307" s="278"/>
      <c r="U307" s="278"/>
      <c r="V307" s="278"/>
      <c r="W307" s="278"/>
      <c r="X307" s="278"/>
      <c r="Y307" s="278"/>
      <c r="Z307" s="278"/>
      <c r="AA307" s="278"/>
      <c r="AB307" s="278"/>
      <c r="AC307" s="278"/>
      <c r="AD307" s="278"/>
    </row>
    <row r="308" spans="1:30">
      <c r="A308" s="843"/>
      <c r="B308" s="843"/>
      <c r="C308" s="843"/>
      <c r="D308" s="845"/>
      <c r="E308" s="843"/>
      <c r="F308" s="893"/>
      <c r="G308" s="846"/>
      <c r="H308" s="846"/>
      <c r="I308" s="278"/>
      <c r="L308" s="278"/>
      <c r="M308" s="278"/>
      <c r="N308" s="278"/>
      <c r="O308" s="278"/>
      <c r="P308" s="278"/>
      <c r="Q308" s="278"/>
      <c r="R308" s="278"/>
      <c r="S308" s="278"/>
      <c r="T308" s="278"/>
      <c r="U308" s="278"/>
      <c r="V308" s="278"/>
      <c r="W308" s="278"/>
      <c r="X308" s="278"/>
      <c r="Y308" s="278"/>
      <c r="Z308" s="278"/>
      <c r="AA308" s="278"/>
      <c r="AB308" s="278"/>
      <c r="AC308" s="278"/>
      <c r="AD308" s="278"/>
    </row>
    <row r="309" spans="1:30">
      <c r="A309" s="843"/>
      <c r="B309" s="843"/>
      <c r="C309" s="843"/>
      <c r="D309" s="845"/>
      <c r="E309" s="843"/>
      <c r="F309" s="893"/>
      <c r="G309" s="846"/>
      <c r="H309" s="846"/>
      <c r="I309" s="278"/>
      <c r="L309" s="278"/>
      <c r="M309" s="278"/>
      <c r="N309" s="278"/>
      <c r="O309" s="278"/>
      <c r="P309" s="278"/>
      <c r="Q309" s="278"/>
      <c r="R309" s="278"/>
      <c r="S309" s="278"/>
      <c r="T309" s="278"/>
      <c r="U309" s="278"/>
      <c r="V309" s="278"/>
      <c r="W309" s="278"/>
      <c r="X309" s="278"/>
      <c r="Y309" s="278"/>
      <c r="Z309" s="278"/>
      <c r="AA309" s="278"/>
      <c r="AB309" s="278"/>
      <c r="AC309" s="278"/>
      <c r="AD309" s="278"/>
    </row>
  </sheetData>
  <sheetProtection algorithmName="SHA-512" hashValue="I4rp6oW8NpRtVX1ioN0xFXCADVvvwRpYxJOLSNFy29XzYXXEHbuBFqd5GGCZ/cAfr/aGxB83Z3DTT/vbte+1Wg==" saltValue="xUk+C76Y/PT7Pgz0FQX71A==" spinCount="100000" sheet="1" formatColumns="0" formatRows="0"/>
  <customSheetViews>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7">
    <mergeCell ref="F230:G230"/>
    <mergeCell ref="A222:H222"/>
    <mergeCell ref="B11:C11"/>
    <mergeCell ref="B9:C9"/>
    <mergeCell ref="G15:H15"/>
    <mergeCell ref="B20:D20"/>
    <mergeCell ref="A13:H13"/>
    <mergeCell ref="B10:C10"/>
    <mergeCell ref="F228:G228"/>
    <mergeCell ref="A6:B6"/>
    <mergeCell ref="B227:H227"/>
    <mergeCell ref="F229:G229"/>
    <mergeCell ref="A3:H3"/>
    <mergeCell ref="P3:Q3"/>
    <mergeCell ref="A4:H4"/>
    <mergeCell ref="A7:F7"/>
    <mergeCell ref="B8:C8"/>
  </mergeCells>
  <phoneticPr fontId="2" type="noConversion"/>
  <conditionalFormatting sqref="G22:G221">
    <cfRule type="expression" dxfId="48" priority="3404" stopIfTrue="1">
      <formula>F22&gt;0</formula>
    </cfRule>
    <cfRule type="cellIs" dxfId="47" priority="3405" stopIfTrue="1" operator="equal">
      <formula>"a"</formula>
    </cfRule>
    <cfRule type="expression" dxfId="46" priority="3406" stopIfTrue="1">
      <formula>D22&gt;0</formula>
    </cfRule>
  </conditionalFormatting>
  <conditionalFormatting sqref="G125:G155">
    <cfRule type="cellIs" dxfId="45" priority="2" stopIfTrue="1" operator="equal">
      <formula>"a"</formula>
    </cfRule>
  </conditionalFormatting>
  <dataValidations count="1">
    <dataValidation type="whole" operator="greaterThan" allowBlank="1" showInputMessage="1" showErrorMessage="1" sqref="G22:G221" xr:uid="{00000000-0002-0000-0600-000000000000}">
      <formula1>0</formula1>
    </dataValidation>
  </dataValidations>
  <printOptions horizontalCentered="1"/>
  <pageMargins left="0.25" right="0.25" top="0.25" bottom="0.25" header="0.05" footer="0.05"/>
  <pageSetup paperSize="9" scale="80"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2" customWidth="1"/>
    <col min="2" max="2" width="32.625" style="359" customWidth="1"/>
    <col min="3" max="3" width="7.625" style="358" customWidth="1"/>
    <col min="4" max="4" width="9.625" style="358" customWidth="1"/>
    <col min="5" max="6" width="17.625" style="358" customWidth="1"/>
    <col min="7" max="7" width="9" style="182"/>
    <col min="8" max="10" width="9" style="320"/>
    <col min="11" max="11" width="9" style="320" hidden="1" customWidth="1"/>
    <col min="12" max="13" width="17.625" style="320" hidden="1" customWidth="1"/>
    <col min="14" max="14" width="9" style="321" hidden="1" customWidth="1"/>
    <col min="15" max="15" width="15.625" style="320" hidden="1" customWidth="1"/>
    <col min="16" max="16" width="17.125" style="320" hidden="1" customWidth="1"/>
    <col min="17" max="17" width="9" style="320" hidden="1" customWidth="1"/>
    <col min="18" max="37" width="9" style="79"/>
    <col min="38" max="16384" width="9" style="320"/>
  </cols>
  <sheetData>
    <row r="1" spans="1:41" s="321" customFormat="1" ht="18" customHeight="1">
      <c r="A1" s="58" t="str">
        <f>Cover!B3</f>
        <v xml:space="preserve">CC/NT/W-SOLAR/DOM/T00/25/02256 </v>
      </c>
      <c r="B1" s="59"/>
      <c r="C1" s="60"/>
      <c r="D1" s="60"/>
      <c r="E1" s="7"/>
      <c r="F1" s="8" t="s">
        <v>370</v>
      </c>
      <c r="G1" s="182"/>
      <c r="H1" s="1"/>
      <c r="I1" s="1"/>
      <c r="J1" s="1"/>
      <c r="K1" s="1"/>
      <c r="L1" s="1"/>
      <c r="M1" s="1"/>
      <c r="N1" s="1"/>
      <c r="O1" s="1"/>
      <c r="P1" s="1"/>
      <c r="Q1" s="1"/>
      <c r="R1" s="182"/>
      <c r="S1" s="182"/>
      <c r="T1" s="182"/>
      <c r="U1" s="182"/>
      <c r="V1" s="182"/>
      <c r="W1" s="182"/>
      <c r="X1" s="182"/>
      <c r="Y1" s="182"/>
      <c r="Z1" s="182"/>
      <c r="AA1" s="182"/>
      <c r="AB1" s="182"/>
      <c r="AC1" s="182"/>
      <c r="AD1" s="182"/>
      <c r="AE1" s="182"/>
      <c r="AF1" s="182"/>
      <c r="AG1" s="182"/>
      <c r="AH1" s="182"/>
      <c r="AI1" s="182"/>
      <c r="AJ1" s="182"/>
      <c r="AK1" s="182"/>
      <c r="AL1" s="1"/>
      <c r="AM1" s="1"/>
      <c r="AN1" s="1"/>
      <c r="AO1" s="1"/>
    </row>
    <row r="2" spans="1:41" s="321" customFormat="1" ht="15" customHeight="1">
      <c r="A2" s="4"/>
      <c r="B2" s="13"/>
      <c r="C2" s="6"/>
      <c r="D2" s="6"/>
      <c r="E2" s="1"/>
      <c r="F2" s="1"/>
      <c r="G2" s="182"/>
      <c r="H2" s="1"/>
      <c r="I2" s="1"/>
      <c r="J2" s="1"/>
      <c r="K2" s="1"/>
      <c r="L2" s="1"/>
      <c r="M2" s="1"/>
      <c r="N2" s="1"/>
      <c r="O2" s="1"/>
      <c r="P2" s="1"/>
      <c r="Q2" s="1"/>
      <c r="R2" s="182"/>
      <c r="S2" s="182"/>
      <c r="T2" s="182"/>
      <c r="U2" s="182"/>
      <c r="V2" s="182"/>
      <c r="W2" s="182"/>
      <c r="X2" s="182"/>
      <c r="Y2" s="182"/>
      <c r="Z2" s="182"/>
      <c r="AA2" s="182"/>
      <c r="AB2" s="182"/>
      <c r="AC2" s="182"/>
      <c r="AD2" s="182"/>
      <c r="AE2" s="182"/>
      <c r="AF2" s="182"/>
      <c r="AG2" s="182"/>
      <c r="AH2" s="182"/>
      <c r="AI2" s="182"/>
      <c r="AJ2" s="182"/>
      <c r="AK2" s="182"/>
      <c r="AL2" s="1"/>
      <c r="AM2" s="1"/>
      <c r="AN2" s="1"/>
      <c r="AO2" s="1"/>
    </row>
    <row r="3" spans="1:41" s="321" customFormat="1" ht="50.25" customHeight="1">
      <c r="A3" s="1249" t="str">
        <f>Cover!$B$2</f>
        <v>Bulk Contract for Supply &amp; Installation of Rooftop Solar projects on POWERGRID Buildings in Western Region (WR) under PM Surya Ghar (PMSGY) Scheme</v>
      </c>
      <c r="B3" s="1249"/>
      <c r="C3" s="1249"/>
      <c r="D3" s="1249"/>
      <c r="E3" s="1249"/>
      <c r="F3" s="1249"/>
      <c r="G3" s="357"/>
      <c r="H3" s="373"/>
      <c r="I3" s="249"/>
      <c r="J3" s="182"/>
      <c r="K3" s="182" t="s">
        <v>371</v>
      </c>
      <c r="L3" s="182"/>
      <c r="M3" s="182">
        <f>IF(ISERROR(#REF!/('Sch-6'!D14+'Sch-6'!D16+'Sch-6'!D18)),0,#REF!/( 'Sch-6'!D14+'Sch-6'!D16+'Sch-6'!D18))</f>
        <v>0</v>
      </c>
      <c r="N3" s="182"/>
      <c r="O3" s="187"/>
      <c r="P3" s="188"/>
      <c r="Q3" s="188"/>
      <c r="R3" s="188"/>
      <c r="S3" s="182"/>
      <c r="T3" s="187"/>
      <c r="U3" s="182"/>
      <c r="V3" s="182"/>
      <c r="W3" s="1265"/>
      <c r="X3" s="1265"/>
      <c r="Y3" s="182"/>
      <c r="Z3" s="182"/>
      <c r="AA3" s="182"/>
      <c r="AB3" s="182"/>
      <c r="AC3" s="182"/>
      <c r="AD3" s="182"/>
      <c r="AE3" s="182"/>
      <c r="AF3" s="182"/>
      <c r="AG3" s="182"/>
      <c r="AH3" s="182"/>
      <c r="AI3" s="182"/>
      <c r="AJ3" s="182"/>
      <c r="AK3" s="182"/>
      <c r="AL3" s="182"/>
      <c r="AM3" s="182"/>
      <c r="AN3" s="182"/>
      <c r="AO3" s="182"/>
    </row>
    <row r="4" spans="1:41" s="321" customFormat="1" ht="22.15" customHeight="1">
      <c r="A4" s="1250" t="s">
        <v>372</v>
      </c>
      <c r="B4" s="1250"/>
      <c r="C4" s="1250"/>
      <c r="D4" s="1250"/>
      <c r="E4" s="1250"/>
      <c r="F4" s="1250"/>
      <c r="G4" s="189"/>
      <c r="H4" s="1"/>
      <c r="I4" s="1"/>
      <c r="J4" s="1"/>
      <c r="K4" s="4" t="s">
        <v>373</v>
      </c>
      <c r="L4" s="1"/>
      <c r="M4" s="303" t="e">
        <f>#REF!</f>
        <v>#REF!</v>
      </c>
      <c r="N4" s="1"/>
      <c r="O4" s="1"/>
      <c r="P4" s="1"/>
      <c r="Q4" s="1"/>
      <c r="R4" s="182"/>
      <c r="S4" s="182"/>
      <c r="T4" s="182"/>
      <c r="U4" s="182"/>
      <c r="V4" s="182"/>
      <c r="W4" s="182"/>
      <c r="X4" s="182"/>
      <c r="Y4" s="182"/>
      <c r="Z4" s="182"/>
      <c r="AA4" s="182"/>
      <c r="AB4" s="182"/>
      <c r="AC4" s="182"/>
      <c r="AD4" s="182"/>
      <c r="AE4" s="182"/>
      <c r="AF4" s="182"/>
      <c r="AG4" s="182"/>
      <c r="AH4" s="182"/>
      <c r="AI4" s="182"/>
      <c r="AJ4" s="182"/>
      <c r="AK4" s="182"/>
      <c r="AL4" s="1"/>
      <c r="AM4" s="1"/>
      <c r="AN4" s="1"/>
      <c r="AO4" s="1"/>
    </row>
    <row r="5" spans="1:41" s="321" customFormat="1" ht="15" customHeight="1">
      <c r="A5" s="1106"/>
      <c r="B5" s="446"/>
      <c r="C5" s="3"/>
      <c r="D5" s="3"/>
      <c r="E5" s="3"/>
      <c r="F5" s="1"/>
      <c r="G5" s="182"/>
      <c r="H5" s="1"/>
      <c r="I5" s="1"/>
      <c r="J5" s="1"/>
      <c r="K5" s="4" t="s">
        <v>374</v>
      </c>
      <c r="L5" s="1"/>
      <c r="M5" s="303">
        <f>IF(ISERROR(#REF!/#REF!),0,#REF! /#REF!)</f>
        <v>0</v>
      </c>
      <c r="N5" s="1"/>
      <c r="O5" s="1"/>
      <c r="P5" s="1"/>
      <c r="Q5" s="1"/>
      <c r="R5" s="182"/>
      <c r="S5" s="182"/>
      <c r="T5" s="182"/>
      <c r="U5" s="182"/>
      <c r="V5" s="182"/>
      <c r="W5" s="182"/>
      <c r="X5" s="182"/>
      <c r="Y5" s="182"/>
      <c r="Z5" s="182"/>
      <c r="AA5" s="182"/>
      <c r="AB5" s="182"/>
      <c r="AC5" s="182"/>
      <c r="AD5" s="182"/>
      <c r="AE5" s="182"/>
      <c r="AF5" s="182"/>
      <c r="AG5" s="182"/>
      <c r="AH5" s="182"/>
      <c r="AI5" s="182"/>
      <c r="AJ5" s="182"/>
      <c r="AK5" s="182"/>
      <c r="AL5" s="1"/>
      <c r="AM5" s="1"/>
      <c r="AN5" s="1"/>
      <c r="AO5" s="1"/>
    </row>
    <row r="6" spans="1:41" s="321" customFormat="1" ht="18" customHeight="1">
      <c r="A6" s="31" t="str">
        <f>'Sch-1'!A6</f>
        <v>Bidder’s Name and Address (Sole Bidder) :</v>
      </c>
      <c r="B6" s="32"/>
      <c r="C6" s="32"/>
      <c r="D6" s="32"/>
      <c r="E6" s="66" t="s">
        <v>84</v>
      </c>
      <c r="F6" s="1"/>
      <c r="G6" s="190"/>
      <c r="H6" s="1"/>
      <c r="I6" s="1"/>
      <c r="J6" s="1"/>
      <c r="K6" s="4" t="s">
        <v>375</v>
      </c>
      <c r="L6" s="1"/>
      <c r="M6" s="303" t="e">
        <f>#REF!</f>
        <v>#REF!</v>
      </c>
      <c r="N6" s="1"/>
      <c r="O6" s="1"/>
      <c r="P6" s="1"/>
      <c r="Q6" s="1"/>
      <c r="R6" s="182"/>
      <c r="S6" s="182"/>
      <c r="T6" s="182"/>
      <c r="U6" s="182"/>
      <c r="V6" s="182"/>
      <c r="W6" s="182"/>
      <c r="X6" s="182"/>
      <c r="Y6" s="182"/>
      <c r="Z6" s="182"/>
      <c r="AA6" s="182"/>
      <c r="AB6" s="182"/>
      <c r="AC6" s="182"/>
      <c r="AD6" s="182"/>
      <c r="AE6" s="182"/>
      <c r="AF6" s="182"/>
      <c r="AG6" s="182"/>
      <c r="AH6" s="182"/>
      <c r="AI6" s="182"/>
      <c r="AJ6" s="182"/>
      <c r="AK6" s="182"/>
      <c r="AL6" s="1"/>
      <c r="AM6" s="1"/>
      <c r="AN6" s="1"/>
      <c r="AO6" s="1"/>
    </row>
    <row r="7" spans="1:41" s="321" customFormat="1" ht="36" customHeight="1">
      <c r="A7" s="1266" t="str">
        <f>'Sch-1'!A7</f>
        <v/>
      </c>
      <c r="B7" s="1266"/>
      <c r="C7" s="1266"/>
      <c r="D7" s="1266"/>
      <c r="E7" s="301" t="str">
        <f>'Sch-1'!L7</f>
        <v>Contracts Services, 2nd Floor</v>
      </c>
      <c r="F7" s="1"/>
      <c r="G7" s="190"/>
      <c r="H7" s="1"/>
      <c r="I7" s="1"/>
      <c r="J7" s="1"/>
      <c r="K7" s="4" t="s">
        <v>376</v>
      </c>
      <c r="L7" s="1"/>
      <c r="M7" s="303" t="e">
        <f>SUM(M3:M6)</f>
        <v>#REF!</v>
      </c>
      <c r="N7" s="1"/>
      <c r="O7" s="1"/>
      <c r="P7" s="1"/>
      <c r="Q7" s="1"/>
      <c r="R7" s="182"/>
      <c r="S7" s="182"/>
      <c r="T7" s="182"/>
      <c r="U7" s="182"/>
      <c r="V7" s="182"/>
      <c r="W7" s="182"/>
      <c r="X7" s="182"/>
      <c r="Y7" s="182"/>
      <c r="Z7" s="182"/>
      <c r="AA7" s="182"/>
      <c r="AB7" s="182"/>
      <c r="AC7" s="182"/>
      <c r="AD7" s="182"/>
      <c r="AE7" s="182"/>
      <c r="AF7" s="182"/>
      <c r="AG7" s="182"/>
      <c r="AH7" s="182"/>
      <c r="AI7" s="182"/>
      <c r="AJ7" s="182"/>
      <c r="AK7" s="182"/>
      <c r="AL7" s="1"/>
      <c r="AM7" s="1"/>
      <c r="AN7" s="1"/>
      <c r="AO7" s="1"/>
    </row>
    <row r="8" spans="1:41" s="321" customFormat="1" ht="18" customHeight="1">
      <c r="A8" s="31" t="s">
        <v>86</v>
      </c>
      <c r="B8" s="1267" t="e">
        <f>IF('Sch-1'!#REF!=0, "", 'Sch-1'!#REF!)</f>
        <v>#REF!</v>
      </c>
      <c r="C8" s="1267"/>
      <c r="D8" s="1267"/>
      <c r="E8" s="301" t="str">
        <f>'Sch-1'!L8</f>
        <v>POWERGRID Energy Services Ltd</v>
      </c>
      <c r="F8" s="1"/>
      <c r="G8" s="190"/>
      <c r="H8" s="1"/>
      <c r="I8" s="1"/>
      <c r="J8" s="1"/>
      <c r="K8" s="1"/>
      <c r="L8" s="1"/>
      <c r="M8" s="1"/>
      <c r="N8" s="1"/>
      <c r="O8" s="1"/>
      <c r="P8" s="1"/>
      <c r="Q8" s="1"/>
      <c r="R8" s="182"/>
      <c r="S8" s="182"/>
      <c r="T8" s="182"/>
      <c r="U8" s="182"/>
      <c r="V8" s="182"/>
      <c r="W8" s="182"/>
      <c r="X8" s="182"/>
      <c r="Y8" s="182"/>
      <c r="Z8" s="182"/>
      <c r="AA8" s="182"/>
      <c r="AB8" s="182"/>
      <c r="AC8" s="182"/>
      <c r="AD8" s="182"/>
      <c r="AE8" s="182"/>
      <c r="AF8" s="182"/>
      <c r="AG8" s="182"/>
      <c r="AH8" s="182"/>
      <c r="AI8" s="182"/>
      <c r="AJ8" s="182"/>
      <c r="AK8" s="182"/>
      <c r="AL8" s="1"/>
      <c r="AM8" s="1"/>
      <c r="AN8" s="1"/>
      <c r="AO8" s="1"/>
    </row>
    <row r="9" spans="1:41" s="321" customFormat="1" ht="18" customHeight="1">
      <c r="A9" s="31" t="s">
        <v>88</v>
      </c>
      <c r="B9" s="1267" t="e">
        <f>IF('Sch-1'!#REF!=0, "", 'Sch-1'!#REF!)</f>
        <v>#REF!</v>
      </c>
      <c r="C9" s="1267"/>
      <c r="D9" s="1267"/>
      <c r="E9" s="301" t="str">
        <f>'Sch-1'!L9</f>
        <v>Plot no. 42, Sector-44</v>
      </c>
      <c r="F9" s="1"/>
      <c r="G9" s="190"/>
      <c r="H9" s="1"/>
      <c r="I9" s="1"/>
      <c r="J9" s="1"/>
      <c r="K9" s="1"/>
      <c r="L9" s="1"/>
      <c r="M9" s="1"/>
      <c r="N9" s="1"/>
      <c r="O9" s="1"/>
      <c r="P9" s="1"/>
      <c r="Q9" s="1"/>
      <c r="R9" s="182"/>
      <c r="S9" s="182"/>
      <c r="T9" s="182"/>
      <c r="U9" s="182"/>
      <c r="V9" s="182"/>
      <c r="W9" s="182"/>
      <c r="X9" s="182"/>
      <c r="Y9" s="182"/>
      <c r="Z9" s="182"/>
      <c r="AA9" s="182"/>
      <c r="AB9" s="182"/>
      <c r="AC9" s="182"/>
      <c r="AD9" s="182"/>
      <c r="AE9" s="182"/>
      <c r="AF9" s="182"/>
      <c r="AG9" s="182"/>
      <c r="AH9" s="182"/>
      <c r="AI9" s="182"/>
      <c r="AJ9" s="182"/>
      <c r="AK9" s="182"/>
      <c r="AL9" s="1"/>
      <c r="AM9" s="1"/>
      <c r="AN9" s="1"/>
      <c r="AO9" s="1"/>
    </row>
    <row r="10" spans="1:41" s="321" customFormat="1" ht="18" customHeight="1">
      <c r="A10" s="32"/>
      <c r="B10" s="1267" t="e">
        <f>IF('Sch-1'!#REF!=0, "", 'Sch-1'!#REF!)</f>
        <v>#REF!</v>
      </c>
      <c r="C10" s="1267"/>
      <c r="D10" s="1267"/>
      <c r="E10" s="301" t="str">
        <f>'Sch-1'!L10</f>
        <v>Gurugram (Haryana) -122003</v>
      </c>
      <c r="F10" s="1"/>
      <c r="G10" s="190"/>
      <c r="H10" s="1"/>
      <c r="I10" s="1"/>
      <c r="J10" s="1"/>
      <c r="K10" s="4" t="s">
        <v>377</v>
      </c>
      <c r="L10" s="1"/>
      <c r="M10" s="303">
        <f>'Sch-1'!Z10</f>
        <v>0</v>
      </c>
      <c r="N10" s="1"/>
      <c r="O10" s="1"/>
      <c r="P10" s="1"/>
      <c r="Q10" s="1"/>
      <c r="R10" s="182"/>
      <c r="S10" s="182"/>
      <c r="T10" s="182"/>
      <c r="U10" s="182"/>
      <c r="V10" s="182"/>
      <c r="W10" s="182"/>
      <c r="X10" s="182"/>
      <c r="Y10" s="182"/>
      <c r="Z10" s="182"/>
      <c r="AA10" s="182"/>
      <c r="AB10" s="182"/>
      <c r="AC10" s="182"/>
      <c r="AD10" s="182"/>
      <c r="AE10" s="182"/>
      <c r="AF10" s="182"/>
      <c r="AG10" s="182"/>
      <c r="AH10" s="182"/>
      <c r="AI10" s="182"/>
      <c r="AJ10" s="182"/>
      <c r="AK10" s="182"/>
      <c r="AL10" s="1"/>
      <c r="AM10" s="1"/>
      <c r="AN10" s="1"/>
      <c r="AO10" s="1"/>
    </row>
    <row r="11" spans="1:41" s="321" customFormat="1" ht="18" customHeight="1">
      <c r="A11" s="32"/>
      <c r="B11" s="1267" t="e">
        <f>IF('Sch-1'!#REF!=0, "", 'Sch-1'!#REF!)</f>
        <v>#REF!</v>
      </c>
      <c r="C11" s="1267"/>
      <c r="D11" s="1267"/>
      <c r="E11" s="301">
        <f>'Sch-1'!L11</f>
        <v>0</v>
      </c>
      <c r="F11" s="1"/>
      <c r="G11" s="190"/>
      <c r="H11" s="1"/>
      <c r="I11" s="1"/>
      <c r="J11" s="1"/>
      <c r="K11" s="4"/>
      <c r="L11" s="1"/>
      <c r="M11" s="303"/>
      <c r="N11" s="1"/>
      <c r="O11" s="1"/>
      <c r="P11" s="1"/>
      <c r="Q11" s="1"/>
      <c r="R11" s="182"/>
      <c r="S11" s="182"/>
      <c r="T11" s="182"/>
      <c r="U11" s="182"/>
      <c r="V11" s="182"/>
      <c r="W11" s="182"/>
      <c r="X11" s="182"/>
      <c r="Y11" s="182"/>
      <c r="Z11" s="182"/>
      <c r="AA11" s="182"/>
      <c r="AB11" s="182"/>
      <c r="AC11" s="182"/>
      <c r="AD11" s="182"/>
      <c r="AE11" s="182"/>
      <c r="AF11" s="182"/>
      <c r="AG11" s="182"/>
      <c r="AH11" s="182"/>
      <c r="AI11" s="182"/>
      <c r="AJ11" s="182"/>
      <c r="AK11" s="182"/>
      <c r="AL11" s="1"/>
      <c r="AM11" s="1"/>
      <c r="AN11" s="1"/>
      <c r="AO11" s="1"/>
    </row>
    <row r="12" spans="1:41" s="321" customFormat="1" ht="18" customHeight="1">
      <c r="A12" s="32"/>
      <c r="B12" s="1100"/>
      <c r="C12" s="1100"/>
      <c r="D12" s="1100"/>
      <c r="E12" s="301"/>
      <c r="F12" s="1"/>
      <c r="G12" s="190"/>
      <c r="H12" s="1"/>
      <c r="I12" s="1"/>
      <c r="J12" s="1"/>
      <c r="K12" s="4"/>
      <c r="L12" s="1"/>
      <c r="M12" s="303"/>
      <c r="N12" s="1"/>
      <c r="O12" s="1"/>
      <c r="P12" s="1"/>
      <c r="Q12" s="1"/>
      <c r="R12" s="182"/>
      <c r="S12" s="182"/>
      <c r="T12" s="182"/>
      <c r="U12" s="182"/>
      <c r="V12" s="182"/>
      <c r="W12" s="182"/>
      <c r="X12" s="182"/>
      <c r="Y12" s="182"/>
      <c r="Z12" s="182"/>
      <c r="AA12" s="182"/>
      <c r="AB12" s="182"/>
      <c r="AC12" s="182"/>
      <c r="AD12" s="182"/>
      <c r="AE12" s="182"/>
      <c r="AF12" s="182"/>
      <c r="AG12" s="182"/>
      <c r="AH12" s="182"/>
      <c r="AI12" s="182"/>
      <c r="AJ12" s="182"/>
      <c r="AK12" s="182"/>
      <c r="AL12" s="1"/>
      <c r="AM12" s="1"/>
      <c r="AN12" s="1"/>
      <c r="AO12" s="1"/>
    </row>
    <row r="13" spans="1:41" s="321" customFormat="1" ht="18" customHeight="1">
      <c r="A13" s="32"/>
      <c r="B13" s="31"/>
      <c r="C13" s="31"/>
      <c r="D13" s="31"/>
      <c r="E13" s="31"/>
      <c r="F13" s="8" t="s">
        <v>93</v>
      </c>
      <c r="G13" s="191"/>
      <c r="H13" s="1"/>
      <c r="I13" s="1"/>
      <c r="J13" s="1"/>
      <c r="K13" s="1"/>
      <c r="L13" s="1240" t="s">
        <v>378</v>
      </c>
      <c r="M13" s="1240"/>
      <c r="N13" s="6" t="s">
        <v>355</v>
      </c>
      <c r="O13" s="1240" t="s">
        <v>379</v>
      </c>
      <c r="P13" s="1240"/>
      <c r="Q13" s="1"/>
      <c r="R13" s="182"/>
      <c r="S13" s="182"/>
      <c r="T13" s="182"/>
      <c r="U13" s="182"/>
      <c r="V13" s="182"/>
      <c r="W13" s="182"/>
      <c r="X13" s="182"/>
      <c r="Y13" s="182"/>
      <c r="Z13" s="182"/>
      <c r="AA13" s="182"/>
      <c r="AB13" s="182"/>
      <c r="AC13" s="182"/>
      <c r="AD13" s="182"/>
      <c r="AE13" s="182"/>
      <c r="AF13" s="182"/>
      <c r="AG13" s="182"/>
      <c r="AH13" s="182"/>
      <c r="AI13" s="182"/>
      <c r="AJ13" s="182"/>
      <c r="AK13" s="182"/>
      <c r="AL13" s="1"/>
      <c r="AM13" s="1"/>
      <c r="AN13" s="1"/>
      <c r="AO13" s="1"/>
    </row>
    <row r="14" spans="1:41" s="321" customFormat="1" ht="43.5" customHeight="1">
      <c r="A14" s="14" t="s">
        <v>95</v>
      </c>
      <c r="B14" s="14" t="s">
        <v>361</v>
      </c>
      <c r="C14" s="71" t="s">
        <v>103</v>
      </c>
      <c r="D14" s="71" t="s">
        <v>362</v>
      </c>
      <c r="E14" s="72" t="s">
        <v>380</v>
      </c>
      <c r="F14" s="72" t="s">
        <v>381</v>
      </c>
      <c r="G14" s="182"/>
      <c r="H14" s="1"/>
      <c r="I14" s="1"/>
      <c r="J14" s="1"/>
      <c r="K14" s="1"/>
      <c r="L14" s="300" t="s">
        <v>380</v>
      </c>
      <c r="M14" s="300" t="s">
        <v>381</v>
      </c>
      <c r="N14" s="6"/>
      <c r="O14" s="300" t="s">
        <v>380</v>
      </c>
      <c r="P14" s="300" t="s">
        <v>381</v>
      </c>
      <c r="Q14" s="1"/>
      <c r="R14" s="182"/>
      <c r="S14" s="182"/>
      <c r="T14" s="182"/>
      <c r="U14" s="182"/>
      <c r="V14" s="182"/>
      <c r="W14" s="182"/>
      <c r="X14" s="182"/>
      <c r="Y14" s="182"/>
      <c r="Z14" s="182"/>
      <c r="AA14" s="182"/>
      <c r="AB14" s="182"/>
      <c r="AC14" s="182"/>
      <c r="AD14" s="182"/>
      <c r="AE14" s="182"/>
      <c r="AF14" s="182"/>
      <c r="AG14" s="182"/>
      <c r="AH14" s="182"/>
      <c r="AI14" s="182"/>
      <c r="AJ14" s="182"/>
      <c r="AK14" s="182"/>
      <c r="AL14" s="1"/>
      <c r="AM14" s="1"/>
      <c r="AN14" s="1"/>
      <c r="AO14" s="1"/>
    </row>
    <row r="15" spans="1:41" s="321" customFormat="1" ht="18" customHeight="1">
      <c r="A15" s="9">
        <v>1</v>
      </c>
      <c r="B15" s="9">
        <v>2</v>
      </c>
      <c r="C15" s="9">
        <v>3</v>
      </c>
      <c r="D15" s="9">
        <v>4</v>
      </c>
      <c r="E15" s="9">
        <v>5</v>
      </c>
      <c r="F15" s="9" t="s">
        <v>348</v>
      </c>
      <c r="G15" s="193"/>
      <c r="H15" s="1"/>
      <c r="I15" s="1"/>
      <c r="J15" s="1"/>
      <c r="K15" s="1"/>
      <c r="L15" s="186">
        <v>5</v>
      </c>
      <c r="M15" s="186" t="s">
        <v>348</v>
      </c>
      <c r="N15" s="6"/>
      <c r="O15" s="186">
        <v>5</v>
      </c>
      <c r="P15" s="186" t="s">
        <v>348</v>
      </c>
      <c r="Q15" s="1"/>
      <c r="R15" s="182"/>
      <c r="S15" s="182"/>
      <c r="T15" s="182"/>
      <c r="U15" s="182"/>
      <c r="V15" s="182"/>
      <c r="W15" s="182"/>
      <c r="X15" s="182"/>
      <c r="Y15" s="182"/>
      <c r="Z15" s="182"/>
      <c r="AA15" s="182"/>
      <c r="AB15" s="182"/>
      <c r="AC15" s="182"/>
      <c r="AD15" s="182"/>
      <c r="AE15" s="182"/>
      <c r="AF15" s="182"/>
      <c r="AG15" s="182"/>
      <c r="AH15" s="182"/>
      <c r="AI15" s="182"/>
      <c r="AJ15" s="182"/>
      <c r="AK15" s="182"/>
      <c r="AL15" s="1"/>
      <c r="AM15" s="1"/>
      <c r="AN15" s="1"/>
      <c r="AO15" s="1"/>
    </row>
    <row r="16" spans="1:41" s="434" customFormat="1">
      <c r="A16" s="518" t="e">
        <f>'Sch-2'!#REF!</f>
        <v>#REF!</v>
      </c>
      <c r="B16" s="518" t="e">
        <f>'Sch-2'!#REF!</f>
        <v>#REF!</v>
      </c>
      <c r="C16" s="518"/>
      <c r="D16" s="518"/>
      <c r="E16" s="384"/>
      <c r="F16" s="384"/>
      <c r="G16" s="436"/>
    </row>
    <row r="17" spans="1:7" s="435" customFormat="1" ht="21" customHeight="1">
      <c r="A17" s="518" t="e">
        <f>'Sch-2'!#REF!</f>
        <v>#REF!</v>
      </c>
      <c r="B17" s="518" t="e">
        <f>'Sch-2'!#REF!</f>
        <v>#REF!</v>
      </c>
      <c r="C17" s="518" t="e">
        <f>'Sch-2'!#REF!</f>
        <v>#REF!</v>
      </c>
      <c r="D17" s="518" t="e">
        <f>'Sch-2'!#REF!</f>
        <v>#REF!</v>
      </c>
      <c r="E17" s="384" t="e">
        <f>'Sch-2'!#REF!</f>
        <v>#REF!</v>
      </c>
      <c r="F17" s="384" t="e">
        <f t="shared" ref="F17:F54" si="0">IF(E17=0, "Included", IF(ISERROR(D17*E17), E17, D17*E17))</f>
        <v>#REF!</v>
      </c>
      <c r="G17" s="437"/>
    </row>
    <row r="18" spans="1:7" s="435" customFormat="1" ht="21" customHeight="1">
      <c r="A18" s="518"/>
      <c r="B18" s="518"/>
      <c r="C18" s="518"/>
      <c r="D18" s="518"/>
      <c r="E18" s="384"/>
      <c r="F18" s="384"/>
      <c r="G18" s="437"/>
    </row>
    <row r="19" spans="1:7" s="435" customFormat="1" ht="21" customHeight="1">
      <c r="A19" s="518" t="e">
        <f>'Sch-2'!#REF!</f>
        <v>#REF!</v>
      </c>
      <c r="B19" s="518" t="e">
        <f>'Sch-2'!#REF!</f>
        <v>#REF!</v>
      </c>
      <c r="C19" s="518" t="e">
        <f>'Sch-2'!#REF!</f>
        <v>#REF!</v>
      </c>
      <c r="D19" s="518" t="e">
        <f>'Sch-2'!#REF!</f>
        <v>#REF!</v>
      </c>
      <c r="E19" s="384" t="e">
        <f>'Sch-2'!#REF!</f>
        <v>#REF!</v>
      </c>
      <c r="F19" s="384" t="e">
        <f t="shared" si="0"/>
        <v>#REF!</v>
      </c>
      <c r="G19" s="437"/>
    </row>
    <row r="20" spans="1:7" s="434" customFormat="1" ht="67.5" customHeight="1">
      <c r="A20" s="518"/>
      <c r="B20" s="518"/>
      <c r="C20" s="518"/>
      <c r="D20" s="518"/>
      <c r="E20" s="384"/>
      <c r="F20" s="384"/>
      <c r="G20" s="436"/>
    </row>
    <row r="21" spans="1:7" s="435" customFormat="1" ht="21" customHeight="1">
      <c r="A21" s="518" t="e">
        <f>'Sch-2'!#REF!</f>
        <v>#REF!</v>
      </c>
      <c r="B21" s="518" t="e">
        <f>'Sch-2'!#REF!</f>
        <v>#REF!</v>
      </c>
      <c r="C21" s="518"/>
      <c r="D21" s="518"/>
      <c r="E21" s="384"/>
      <c r="F21" s="384"/>
      <c r="G21" s="437"/>
    </row>
    <row r="22" spans="1:7" s="435" customFormat="1" ht="21" customHeight="1">
      <c r="A22" s="518" t="e">
        <f>'Sch-2'!#REF!</f>
        <v>#REF!</v>
      </c>
      <c r="B22" s="518" t="e">
        <f>'Sch-2'!#REF!</f>
        <v>#REF!</v>
      </c>
      <c r="C22" s="518" t="e">
        <f>'Sch-2'!#REF!</f>
        <v>#REF!</v>
      </c>
      <c r="D22" s="518" t="e">
        <f>'Sch-2'!#REF!</f>
        <v>#REF!</v>
      </c>
      <c r="E22" s="384" t="e">
        <f>'Sch-2'!#REF!</f>
        <v>#REF!</v>
      </c>
      <c r="F22" s="384" t="e">
        <f t="shared" si="0"/>
        <v>#REF!</v>
      </c>
      <c r="G22" s="437"/>
    </row>
    <row r="23" spans="1:7" s="435" customFormat="1" ht="21" customHeight="1">
      <c r="A23" s="518" t="e">
        <f>'Sch-2'!#REF!</f>
        <v>#REF!</v>
      </c>
      <c r="B23" s="518" t="e">
        <f>'Sch-2'!#REF!</f>
        <v>#REF!</v>
      </c>
      <c r="C23" s="518" t="e">
        <f>'Sch-2'!#REF!</f>
        <v>#REF!</v>
      </c>
      <c r="D23" s="518" t="e">
        <f>'Sch-2'!#REF!</f>
        <v>#REF!</v>
      </c>
      <c r="E23" s="384" t="e">
        <f>'Sch-2'!#REF!</f>
        <v>#REF!</v>
      </c>
      <c r="F23" s="384" t="e">
        <f t="shared" si="0"/>
        <v>#REF!</v>
      </c>
      <c r="G23" s="437"/>
    </row>
    <row r="24" spans="1:7" s="434" customFormat="1">
      <c r="A24" s="518"/>
      <c r="B24" s="518"/>
      <c r="C24" s="518"/>
      <c r="D24" s="518"/>
      <c r="E24" s="384"/>
      <c r="F24" s="384"/>
      <c r="G24" s="436"/>
    </row>
    <row r="25" spans="1:7" s="435" customFormat="1" ht="19.5" customHeight="1">
      <c r="A25" s="518" t="e">
        <f>'Sch-2'!#REF!</f>
        <v>#REF!</v>
      </c>
      <c r="B25" s="518" t="e">
        <f>'Sch-2'!#REF!</f>
        <v>#REF!</v>
      </c>
      <c r="C25" s="518"/>
      <c r="D25" s="518"/>
      <c r="E25" s="384"/>
      <c r="F25" s="384"/>
      <c r="G25" s="437"/>
    </row>
    <row r="26" spans="1:7" s="435" customFormat="1" ht="18.75" customHeight="1">
      <c r="A26" s="518" t="e">
        <f>'Sch-2'!#REF!</f>
        <v>#REF!</v>
      </c>
      <c r="B26" s="518" t="e">
        <f>'Sch-2'!#REF!</f>
        <v>#REF!</v>
      </c>
      <c r="C26" s="518" t="e">
        <f>'Sch-2'!#REF!</f>
        <v>#REF!</v>
      </c>
      <c r="D26" s="518" t="e">
        <f>'Sch-2'!#REF!</f>
        <v>#REF!</v>
      </c>
      <c r="E26" s="384" t="e">
        <f>'Sch-2'!#REF!</f>
        <v>#REF!</v>
      </c>
      <c r="F26" s="384" t="e">
        <f t="shared" si="0"/>
        <v>#REF!</v>
      </c>
      <c r="G26" s="437"/>
    </row>
    <row r="27" spans="1:7" s="434" customFormat="1" ht="21.75" customHeight="1">
      <c r="A27" s="518" t="e">
        <f>'Sch-2'!#REF!</f>
        <v>#REF!</v>
      </c>
      <c r="B27" s="518" t="e">
        <f>'Sch-2'!#REF!</f>
        <v>#REF!</v>
      </c>
      <c r="C27" s="518" t="e">
        <f>'Sch-2'!#REF!</f>
        <v>#REF!</v>
      </c>
      <c r="D27" s="518" t="e">
        <f>'Sch-2'!#REF!</f>
        <v>#REF!</v>
      </c>
      <c r="E27" s="384" t="e">
        <f>'Sch-2'!#REF!</f>
        <v>#REF!</v>
      </c>
      <c r="F27" s="384" t="e">
        <f t="shared" si="0"/>
        <v>#REF!</v>
      </c>
      <c r="G27" s="436"/>
    </row>
    <row r="28" spans="1:7" s="435" customFormat="1" ht="17.25" customHeight="1">
      <c r="A28" s="518" t="e">
        <f>'Sch-2'!#REF!</f>
        <v>#REF!</v>
      </c>
      <c r="B28" s="518" t="e">
        <f>'Sch-2'!#REF!</f>
        <v>#REF!</v>
      </c>
      <c r="C28" s="518" t="e">
        <f>'Sch-2'!#REF!</f>
        <v>#REF!</v>
      </c>
      <c r="D28" s="518" t="e">
        <f>'Sch-2'!#REF!</f>
        <v>#REF!</v>
      </c>
      <c r="E28" s="384" t="e">
        <f>'Sch-2'!#REF!</f>
        <v>#REF!</v>
      </c>
      <c r="F28" s="384" t="e">
        <f t="shared" si="0"/>
        <v>#REF!</v>
      </c>
      <c r="G28" s="437"/>
    </row>
    <row r="29" spans="1:7" s="435" customFormat="1" ht="17.25" customHeight="1">
      <c r="A29" s="518" t="e">
        <f>'Sch-2'!#REF!</f>
        <v>#REF!</v>
      </c>
      <c r="B29" s="518" t="e">
        <f>'Sch-2'!#REF!</f>
        <v>#REF!</v>
      </c>
      <c r="C29" s="518" t="e">
        <f>'Sch-2'!#REF!</f>
        <v>#REF!</v>
      </c>
      <c r="D29" s="518" t="e">
        <f>'Sch-2'!#REF!</f>
        <v>#REF!</v>
      </c>
      <c r="E29" s="384" t="e">
        <f>'Sch-2'!#REF!</f>
        <v>#REF!</v>
      </c>
      <c r="F29" s="384" t="e">
        <f t="shared" si="0"/>
        <v>#REF!</v>
      </c>
      <c r="G29" s="437"/>
    </row>
    <row r="30" spans="1:7" s="435" customFormat="1" ht="17.25" customHeight="1">
      <c r="A30" s="518" t="e">
        <f>'Sch-2'!#REF!</f>
        <v>#REF!</v>
      </c>
      <c r="B30" s="518" t="e">
        <f>'Sch-2'!#REF!</f>
        <v>#REF!</v>
      </c>
      <c r="C30" s="518" t="e">
        <f>'Sch-2'!#REF!</f>
        <v>#REF!</v>
      </c>
      <c r="D30" s="518" t="e">
        <f>'Sch-2'!#REF!</f>
        <v>#REF!</v>
      </c>
      <c r="E30" s="384" t="e">
        <f>'Sch-2'!#REF!</f>
        <v>#REF!</v>
      </c>
      <c r="F30" s="384" t="e">
        <f t="shared" si="0"/>
        <v>#REF!</v>
      </c>
      <c r="G30" s="437"/>
    </row>
    <row r="31" spans="1:7" s="435" customFormat="1" ht="17.25" customHeight="1">
      <c r="A31" s="518" t="e">
        <f>'Sch-2'!#REF!</f>
        <v>#REF!</v>
      </c>
      <c r="B31" s="518" t="e">
        <f>'Sch-2'!#REF!</f>
        <v>#REF!</v>
      </c>
      <c r="C31" s="518" t="e">
        <f>'Sch-2'!#REF!</f>
        <v>#REF!</v>
      </c>
      <c r="D31" s="518" t="e">
        <f>'Sch-2'!#REF!</f>
        <v>#REF!</v>
      </c>
      <c r="E31" s="384" t="e">
        <f>'Sch-2'!#REF!</f>
        <v>#REF!</v>
      </c>
      <c r="F31" s="384" t="e">
        <f t="shared" si="0"/>
        <v>#REF!</v>
      </c>
      <c r="G31" s="437"/>
    </row>
    <row r="32" spans="1:7" s="435" customFormat="1" ht="17.25" customHeight="1">
      <c r="A32" s="518"/>
      <c r="B32" s="518"/>
      <c r="C32" s="518"/>
      <c r="D32" s="518"/>
      <c r="E32" s="384"/>
      <c r="F32" s="384"/>
      <c r="G32" s="437"/>
    </row>
    <row r="33" spans="1:7" s="435" customFormat="1" ht="17.25" customHeight="1">
      <c r="A33" s="518" t="e">
        <f>'Sch-2'!#REF!</f>
        <v>#REF!</v>
      </c>
      <c r="B33" s="518" t="e">
        <f>'Sch-2'!#REF!</f>
        <v>#REF!</v>
      </c>
      <c r="C33" s="518"/>
      <c r="D33" s="518"/>
      <c r="E33" s="384"/>
      <c r="F33" s="384"/>
      <c r="G33" s="437"/>
    </row>
    <row r="34" spans="1:7" s="435" customFormat="1" ht="17.25" customHeight="1">
      <c r="A34" s="518" t="e">
        <f>'Sch-2'!#REF!</f>
        <v>#REF!</v>
      </c>
      <c r="B34" s="518" t="e">
        <f>'Sch-2'!#REF!</f>
        <v>#REF!</v>
      </c>
      <c r="C34" s="518" t="e">
        <f>'Sch-2'!#REF!</f>
        <v>#REF!</v>
      </c>
      <c r="D34" s="518" t="e">
        <f>'Sch-2'!#REF!</f>
        <v>#REF!</v>
      </c>
      <c r="E34" s="384" t="e">
        <f>'Sch-2'!#REF!</f>
        <v>#REF!</v>
      </c>
      <c r="F34" s="384" t="e">
        <f t="shared" si="0"/>
        <v>#REF!</v>
      </c>
      <c r="G34" s="437"/>
    </row>
    <row r="35" spans="1:7" s="435" customFormat="1" ht="17.25" customHeight="1">
      <c r="A35" s="518"/>
      <c r="B35" s="518"/>
      <c r="C35" s="518"/>
      <c r="D35" s="518"/>
      <c r="E35" s="384"/>
      <c r="F35" s="384"/>
      <c r="G35" s="437"/>
    </row>
    <row r="36" spans="1:7" s="435" customFormat="1" ht="17.25" customHeight="1">
      <c r="A36" s="518" t="e">
        <f>'Sch-2'!#REF!</f>
        <v>#REF!</v>
      </c>
      <c r="B36" s="518" t="e">
        <f>'Sch-2'!#REF!</f>
        <v>#REF!</v>
      </c>
      <c r="C36" s="518"/>
      <c r="D36" s="518"/>
      <c r="E36" s="384"/>
      <c r="F36" s="384"/>
      <c r="G36" s="437"/>
    </row>
    <row r="37" spans="1:7" s="435" customFormat="1" ht="17.25" customHeight="1">
      <c r="A37" s="518" t="e">
        <f>'Sch-2'!#REF!</f>
        <v>#REF!</v>
      </c>
      <c r="B37" s="518" t="e">
        <f>'Sch-2'!#REF!</f>
        <v>#REF!</v>
      </c>
      <c r="C37" s="518" t="e">
        <f>'Sch-2'!#REF!</f>
        <v>#REF!</v>
      </c>
      <c r="D37" s="518" t="e">
        <f>'Sch-2'!#REF!</f>
        <v>#REF!</v>
      </c>
      <c r="E37" s="384" t="e">
        <f>'Sch-2'!#REF!</f>
        <v>#REF!</v>
      </c>
      <c r="F37" s="384" t="e">
        <f t="shared" si="0"/>
        <v>#REF!</v>
      </c>
      <c r="G37" s="437"/>
    </row>
    <row r="38" spans="1:7" s="435" customFormat="1" ht="17.25" customHeight="1">
      <c r="A38" s="518" t="e">
        <f>'Sch-2'!#REF!</f>
        <v>#REF!</v>
      </c>
      <c r="B38" s="518" t="e">
        <f>'Sch-2'!#REF!</f>
        <v>#REF!</v>
      </c>
      <c r="C38" s="518" t="e">
        <f>'Sch-2'!#REF!</f>
        <v>#REF!</v>
      </c>
      <c r="D38" s="518" t="e">
        <f>'Sch-2'!#REF!</f>
        <v>#REF!</v>
      </c>
      <c r="E38" s="384" t="e">
        <f>'Sch-2'!#REF!</f>
        <v>#REF!</v>
      </c>
      <c r="F38" s="384" t="e">
        <f t="shared" si="0"/>
        <v>#REF!</v>
      </c>
      <c r="G38" s="437"/>
    </row>
    <row r="39" spans="1:7" s="435" customFormat="1" ht="17.25" customHeight="1">
      <c r="A39" s="518" t="e">
        <f>'Sch-2'!#REF!</f>
        <v>#REF!</v>
      </c>
      <c r="B39" s="518" t="e">
        <f>'Sch-2'!#REF!</f>
        <v>#REF!</v>
      </c>
      <c r="C39" s="518" t="e">
        <f>'Sch-2'!#REF!</f>
        <v>#REF!</v>
      </c>
      <c r="D39" s="518" t="e">
        <f>'Sch-2'!#REF!</f>
        <v>#REF!</v>
      </c>
      <c r="E39" s="384" t="e">
        <f>'Sch-2'!#REF!</f>
        <v>#REF!</v>
      </c>
      <c r="F39" s="384" t="e">
        <f t="shared" si="0"/>
        <v>#REF!</v>
      </c>
      <c r="G39" s="437"/>
    </row>
    <row r="40" spans="1:7" s="435" customFormat="1" ht="17.25" customHeight="1">
      <c r="A40" s="518" t="e">
        <f>'Sch-2'!#REF!</f>
        <v>#REF!</v>
      </c>
      <c r="B40" s="518" t="e">
        <f>'Sch-2'!#REF!</f>
        <v>#REF!</v>
      </c>
      <c r="C40" s="518" t="e">
        <f>'Sch-2'!#REF!</f>
        <v>#REF!</v>
      </c>
      <c r="D40" s="518" t="e">
        <f>'Sch-2'!#REF!</f>
        <v>#REF!</v>
      </c>
      <c r="E40" s="384" t="e">
        <f>'Sch-2'!#REF!</f>
        <v>#REF!</v>
      </c>
      <c r="F40" s="384" t="e">
        <f t="shared" si="0"/>
        <v>#REF!</v>
      </c>
      <c r="G40" s="437"/>
    </row>
    <row r="41" spans="1:7" s="435" customFormat="1" ht="17.25" customHeight="1">
      <c r="A41" s="518"/>
      <c r="B41" s="518"/>
      <c r="C41" s="518"/>
      <c r="D41" s="518"/>
      <c r="E41" s="384"/>
      <c r="F41" s="384"/>
      <c r="G41" s="437"/>
    </row>
    <row r="42" spans="1:7" s="435" customFormat="1" ht="17.25" customHeight="1">
      <c r="A42" s="518" t="e">
        <f>'Sch-2'!#REF!</f>
        <v>#REF!</v>
      </c>
      <c r="B42" s="518" t="e">
        <f>'Sch-2'!#REF!</f>
        <v>#REF!</v>
      </c>
      <c r="C42" s="518"/>
      <c r="D42" s="518"/>
      <c r="E42" s="384"/>
      <c r="F42" s="384"/>
      <c r="G42" s="437"/>
    </row>
    <row r="43" spans="1:7" s="435" customFormat="1" ht="17.25" customHeight="1">
      <c r="A43" s="518" t="e">
        <f>'Sch-2'!#REF!</f>
        <v>#REF!</v>
      </c>
      <c r="B43" s="518" t="e">
        <f>'Sch-2'!#REF!</f>
        <v>#REF!</v>
      </c>
      <c r="C43" s="518" t="e">
        <f>'Sch-2'!#REF!</f>
        <v>#REF!</v>
      </c>
      <c r="D43" s="518" t="e">
        <f>'Sch-2'!#REF!</f>
        <v>#REF!</v>
      </c>
      <c r="E43" s="384" t="e">
        <f>'Sch-2'!#REF!</f>
        <v>#REF!</v>
      </c>
      <c r="F43" s="384" t="e">
        <f t="shared" si="0"/>
        <v>#REF!</v>
      </c>
      <c r="G43" s="437"/>
    </row>
    <row r="44" spans="1:7" s="435" customFormat="1" ht="17.25" customHeight="1">
      <c r="A44" s="518" t="e">
        <f>'Sch-2'!#REF!</f>
        <v>#REF!</v>
      </c>
      <c r="B44" s="518" t="e">
        <f>'Sch-2'!#REF!</f>
        <v>#REF!</v>
      </c>
      <c r="C44" s="518" t="e">
        <f>'Sch-2'!#REF!</f>
        <v>#REF!</v>
      </c>
      <c r="D44" s="518" t="e">
        <f>'Sch-2'!#REF!</f>
        <v>#REF!</v>
      </c>
      <c r="E44" s="384" t="e">
        <f>'Sch-2'!#REF!</f>
        <v>#REF!</v>
      </c>
      <c r="F44" s="384" t="e">
        <f t="shared" si="0"/>
        <v>#REF!</v>
      </c>
      <c r="G44" s="437"/>
    </row>
    <row r="45" spans="1:7" s="435" customFormat="1" ht="17.25" customHeight="1">
      <c r="A45" s="518" t="e">
        <f>'Sch-2'!#REF!</f>
        <v>#REF!</v>
      </c>
      <c r="B45" s="518" t="e">
        <f>'Sch-2'!#REF!</f>
        <v>#REF!</v>
      </c>
      <c r="C45" s="518" t="e">
        <f>'Sch-2'!#REF!</f>
        <v>#REF!</v>
      </c>
      <c r="D45" s="518" t="e">
        <f>'Sch-2'!#REF!</f>
        <v>#REF!</v>
      </c>
      <c r="E45" s="384" t="e">
        <f>'Sch-2'!#REF!</f>
        <v>#REF!</v>
      </c>
      <c r="F45" s="384" t="e">
        <f t="shared" si="0"/>
        <v>#REF!</v>
      </c>
      <c r="G45" s="437"/>
    </row>
    <row r="46" spans="1:7" s="435" customFormat="1" ht="17.25" customHeight="1">
      <c r="A46" s="518" t="e">
        <f>'Sch-2'!#REF!</f>
        <v>#REF!</v>
      </c>
      <c r="B46" s="518" t="e">
        <f>'Sch-2'!#REF!</f>
        <v>#REF!</v>
      </c>
      <c r="C46" s="518" t="e">
        <f>'Sch-2'!#REF!</f>
        <v>#REF!</v>
      </c>
      <c r="D46" s="518" t="e">
        <f>'Sch-2'!#REF!</f>
        <v>#REF!</v>
      </c>
      <c r="E46" s="384" t="e">
        <f>'Sch-2'!#REF!</f>
        <v>#REF!</v>
      </c>
      <c r="F46" s="384" t="e">
        <f t="shared" si="0"/>
        <v>#REF!</v>
      </c>
      <c r="G46" s="437"/>
    </row>
    <row r="47" spans="1:7" s="435" customFormat="1" ht="17.25" customHeight="1">
      <c r="A47" s="518" t="e">
        <f>'Sch-2'!#REF!</f>
        <v>#REF!</v>
      </c>
      <c r="B47" s="518" t="e">
        <f>'Sch-2'!#REF!</f>
        <v>#REF!</v>
      </c>
      <c r="C47" s="518" t="e">
        <f>'Sch-2'!#REF!</f>
        <v>#REF!</v>
      </c>
      <c r="D47" s="518" t="e">
        <f>'Sch-2'!#REF!</f>
        <v>#REF!</v>
      </c>
      <c r="E47" s="384" t="e">
        <f>'Sch-2'!#REF!</f>
        <v>#REF!</v>
      </c>
      <c r="F47" s="384" t="e">
        <f t="shared" si="0"/>
        <v>#REF!</v>
      </c>
      <c r="G47" s="437"/>
    </row>
    <row r="48" spans="1:7" s="435" customFormat="1" ht="17.25" customHeight="1">
      <c r="A48" s="518" t="e">
        <f>'Sch-2'!#REF!</f>
        <v>#REF!</v>
      </c>
      <c r="B48" s="518" t="e">
        <f>'Sch-2'!#REF!</f>
        <v>#REF!</v>
      </c>
      <c r="C48" s="518" t="e">
        <f>'Sch-2'!#REF!</f>
        <v>#REF!</v>
      </c>
      <c r="D48" s="518" t="e">
        <f>'Sch-2'!#REF!</f>
        <v>#REF!</v>
      </c>
      <c r="E48" s="384" t="e">
        <f>'Sch-2'!#REF!</f>
        <v>#REF!</v>
      </c>
      <c r="F48" s="384" t="e">
        <f t="shared" si="0"/>
        <v>#REF!</v>
      </c>
      <c r="G48" s="437"/>
    </row>
    <row r="49" spans="1:7" s="435" customFormat="1" ht="17.25" customHeight="1">
      <c r="A49" s="518" t="e">
        <f>'Sch-2'!#REF!</f>
        <v>#REF!</v>
      </c>
      <c r="B49" s="518" t="e">
        <f>'Sch-2'!#REF!</f>
        <v>#REF!</v>
      </c>
      <c r="C49" s="518" t="e">
        <f>'Sch-2'!#REF!</f>
        <v>#REF!</v>
      </c>
      <c r="D49" s="518" t="e">
        <f>'Sch-2'!#REF!</f>
        <v>#REF!</v>
      </c>
      <c r="E49" s="384" t="e">
        <f>'Sch-2'!#REF!</f>
        <v>#REF!</v>
      </c>
      <c r="F49" s="384" t="e">
        <f t="shared" si="0"/>
        <v>#REF!</v>
      </c>
      <c r="G49" s="437"/>
    </row>
    <row r="50" spans="1:7" s="435" customFormat="1" ht="17.25" customHeight="1">
      <c r="A50" s="518" t="e">
        <f>'Sch-2'!#REF!</f>
        <v>#REF!</v>
      </c>
      <c r="B50" s="518" t="e">
        <f>'Sch-2'!#REF!</f>
        <v>#REF!</v>
      </c>
      <c r="C50" s="518" t="e">
        <f>'Sch-2'!#REF!</f>
        <v>#REF!</v>
      </c>
      <c r="D50" s="518" t="e">
        <f>'Sch-2'!#REF!</f>
        <v>#REF!</v>
      </c>
      <c r="E50" s="384" t="e">
        <f>'Sch-2'!#REF!</f>
        <v>#REF!</v>
      </c>
      <c r="F50" s="384" t="e">
        <f t="shared" si="0"/>
        <v>#REF!</v>
      </c>
      <c r="G50" s="437"/>
    </row>
    <row r="51" spans="1:7" s="435" customFormat="1" ht="17.25" customHeight="1">
      <c r="A51" s="518"/>
      <c r="B51" s="518"/>
      <c r="C51" s="518"/>
      <c r="D51" s="518"/>
      <c r="E51" s="384"/>
      <c r="F51" s="384"/>
      <c r="G51" s="437"/>
    </row>
    <row r="52" spans="1:7" s="435" customFormat="1" ht="17.25" customHeight="1">
      <c r="A52" s="518" t="e">
        <f>'Sch-2'!#REF!</f>
        <v>#REF!</v>
      </c>
      <c r="B52" s="518" t="e">
        <f>'Sch-2'!#REF!</f>
        <v>#REF!</v>
      </c>
      <c r="C52" s="518"/>
      <c r="D52" s="518"/>
      <c r="E52" s="384"/>
      <c r="F52" s="384"/>
      <c r="G52" s="437"/>
    </row>
    <row r="53" spans="1:7" s="435" customFormat="1" ht="17.25" customHeight="1">
      <c r="A53" s="518"/>
      <c r="B53" s="518" t="e">
        <f>'Sch-2'!#REF!</f>
        <v>#REF!</v>
      </c>
      <c r="C53" s="518" t="e">
        <f>'Sch-2'!#REF!</f>
        <v>#REF!</v>
      </c>
      <c r="D53" s="518" t="e">
        <f>'Sch-2'!#REF!</f>
        <v>#REF!</v>
      </c>
      <c r="E53" s="384" t="e">
        <f>'Sch-2'!#REF!</f>
        <v>#REF!</v>
      </c>
      <c r="F53" s="384" t="e">
        <f>IF(E53=0, "Included", IF(ISERROR(D53*E53), E53, D53*E53))</f>
        <v>#REF!</v>
      </c>
      <c r="G53" s="437"/>
    </row>
    <row r="54" spans="1:7" s="435" customFormat="1" ht="17.25" customHeight="1">
      <c r="A54" s="518" t="e">
        <f>'Sch-2'!#REF!</f>
        <v>#REF!</v>
      </c>
      <c r="B54" s="518" t="e">
        <f>'Sch-2'!#REF!</f>
        <v>#REF!</v>
      </c>
      <c r="C54" s="518" t="e">
        <f>'Sch-2'!#REF!</f>
        <v>#REF!</v>
      </c>
      <c r="D54" s="518" t="e">
        <f>'Sch-2'!#REF!</f>
        <v>#REF!</v>
      </c>
      <c r="E54" s="384" t="e">
        <f>'Sch-2'!#REF!</f>
        <v>#REF!</v>
      </c>
      <c r="F54" s="384" t="e">
        <f t="shared" si="0"/>
        <v>#REF!</v>
      </c>
      <c r="G54" s="437"/>
    </row>
    <row r="55" spans="1:7" s="435" customFormat="1" ht="17.25" customHeight="1">
      <c r="A55" s="518" t="e">
        <f>'Sch-2'!#REF!</f>
        <v>#REF!</v>
      </c>
      <c r="B55" s="518" t="e">
        <f>'Sch-2'!#REF!</f>
        <v>#REF!</v>
      </c>
      <c r="C55" s="518" t="e">
        <f>'Sch-2'!#REF!</f>
        <v>#REF!</v>
      </c>
      <c r="D55" s="518" t="e">
        <f>'Sch-2'!#REF!</f>
        <v>#REF!</v>
      </c>
      <c r="E55" s="384" t="e">
        <f>'Sch-2'!#REF!</f>
        <v>#REF!</v>
      </c>
      <c r="F55" s="384" t="e">
        <f>IF(E55=0, "Included", IF(ISERROR(D55*E55), E55, D55*E55))</f>
        <v>#REF!</v>
      </c>
      <c r="G55" s="437"/>
    </row>
    <row r="56" spans="1:7" ht="28.15" customHeight="1">
      <c r="A56" s="442"/>
      <c r="B56" s="396" t="s">
        <v>382</v>
      </c>
      <c r="C56" s="396"/>
      <c r="D56" s="396"/>
      <c r="E56" s="382"/>
      <c r="F56" s="382" t="e">
        <f>SUM(F16:F55)</f>
        <v>#REF!</v>
      </c>
    </row>
    <row r="57" spans="1:7" ht="28.15" customHeight="1">
      <c r="A57" s="1107"/>
      <c r="B57" s="375"/>
      <c r="C57" s="375"/>
      <c r="D57" s="375"/>
      <c r="E57" s="376"/>
      <c r="F57" s="376"/>
    </row>
    <row r="58" spans="1:7" ht="28.15" customHeight="1">
      <c r="A58" s="1106"/>
      <c r="B58" s="446"/>
      <c r="C58" s="3"/>
      <c r="D58" s="3"/>
      <c r="E58" s="3"/>
      <c r="F58" s="3"/>
    </row>
    <row r="59" spans="1:7" ht="28.15" customHeight="1">
      <c r="A59" s="35" t="s">
        <v>357</v>
      </c>
      <c r="B59" s="112" t="e">
        <f>'Sch-1'!#REF!</f>
        <v>#REF!</v>
      </c>
      <c r="C59" s="12"/>
      <c r="D59" s="36"/>
      <c r="E59" s="1"/>
      <c r="F59" s="1"/>
    </row>
    <row r="60" spans="1:7" ht="28.15" customHeight="1">
      <c r="A60" s="35" t="s">
        <v>358</v>
      </c>
      <c r="B60" s="112" t="e">
        <f>'Sch-1'!#REF!</f>
        <v>#REF!</v>
      </c>
      <c r="C60" s="1"/>
      <c r="D60" s="36" t="s">
        <v>335</v>
      </c>
      <c r="E60" s="185" t="str">
        <f>'Sch-1'!L228</f>
        <v/>
      </c>
      <c r="F60" s="1"/>
    </row>
    <row r="61" spans="1:7" ht="28.15" customHeight="1">
      <c r="A61" s="198"/>
      <c r="B61" s="197"/>
      <c r="C61" s="191"/>
      <c r="D61" s="36" t="s">
        <v>337</v>
      </c>
      <c r="E61" s="185">
        <f>'Sch-1'!L229</f>
        <v>0</v>
      </c>
      <c r="F61" s="191"/>
    </row>
    <row r="62" spans="1:7" ht="28.15" customHeight="1">
      <c r="A62" s="35"/>
      <c r="B62" s="112"/>
      <c r="C62" s="12"/>
      <c r="D62" s="36"/>
      <c r="E62" s="1"/>
      <c r="F62" s="1"/>
    </row>
    <row r="100" spans="1:41" s="182" customFormat="1">
      <c r="A100" s="1108"/>
      <c r="B100" s="1108"/>
      <c r="C100" s="1108"/>
      <c r="D100" s="1108"/>
      <c r="E100" s="1108"/>
      <c r="F100" s="1108"/>
      <c r="H100" s="37"/>
      <c r="I100" s="37"/>
      <c r="J100" s="37"/>
      <c r="K100" s="37"/>
      <c r="L100" s="37"/>
      <c r="M100" s="37"/>
      <c r="N100" s="1"/>
      <c r="O100" s="37"/>
      <c r="P100" s="37"/>
      <c r="Q100" s="37"/>
      <c r="R100" s="79"/>
      <c r="S100" s="79"/>
      <c r="T100" s="79"/>
      <c r="U100" s="79"/>
      <c r="V100" s="79"/>
      <c r="W100" s="79"/>
      <c r="X100" s="79"/>
      <c r="Y100" s="79"/>
      <c r="Z100" s="79"/>
      <c r="AA100" s="79"/>
      <c r="AB100" s="79"/>
      <c r="AC100" s="79"/>
      <c r="AD100" s="79"/>
      <c r="AE100" s="79"/>
      <c r="AF100" s="79"/>
      <c r="AG100" s="79"/>
      <c r="AH100" s="79"/>
      <c r="AI100" s="79"/>
      <c r="AJ100" s="79"/>
      <c r="AK100" s="79"/>
      <c r="AL100" s="37"/>
      <c r="AM100" s="37"/>
      <c r="AN100" s="37"/>
      <c r="AO100" s="37"/>
    </row>
    <row r="101" spans="1:41" s="182" customFormat="1">
      <c r="A101" s="1108"/>
      <c r="B101" s="1108"/>
      <c r="C101" s="1108"/>
      <c r="D101" s="1108"/>
      <c r="E101" s="1108"/>
      <c r="F101" s="1108"/>
      <c r="H101" s="37"/>
      <c r="I101" s="37"/>
      <c r="J101" s="37"/>
      <c r="K101" s="37"/>
      <c r="L101" s="37"/>
      <c r="M101" s="37"/>
      <c r="N101" s="1"/>
      <c r="O101" s="37"/>
      <c r="P101" s="37"/>
      <c r="Q101" s="37"/>
      <c r="R101" s="79"/>
      <c r="S101" s="79"/>
      <c r="T101" s="79"/>
      <c r="U101" s="79"/>
      <c r="V101" s="79"/>
      <c r="W101" s="79"/>
      <c r="X101" s="79"/>
      <c r="Y101" s="79"/>
      <c r="Z101" s="79"/>
      <c r="AA101" s="79"/>
      <c r="AB101" s="79"/>
      <c r="AC101" s="79"/>
      <c r="AD101" s="79"/>
      <c r="AE101" s="79"/>
      <c r="AF101" s="79"/>
      <c r="AG101" s="79"/>
      <c r="AH101" s="79"/>
      <c r="AI101" s="79"/>
      <c r="AJ101" s="79"/>
      <c r="AK101" s="79"/>
      <c r="AL101" s="37"/>
      <c r="AM101" s="37"/>
      <c r="AN101" s="37"/>
      <c r="AO101" s="37"/>
    </row>
    <row r="102" spans="1:41" s="182" customFormat="1">
      <c r="A102" s="1108"/>
      <c r="B102" s="1108"/>
      <c r="C102" s="1108"/>
      <c r="D102" s="1108"/>
      <c r="E102" s="1108"/>
      <c r="F102" s="1108"/>
      <c r="H102" s="37"/>
      <c r="I102" s="37"/>
      <c r="J102" s="37"/>
      <c r="K102" s="37"/>
      <c r="L102" s="37"/>
      <c r="M102" s="37"/>
      <c r="N102" s="1"/>
      <c r="O102" s="37"/>
      <c r="P102" s="37"/>
      <c r="Q102" s="37"/>
      <c r="R102" s="79"/>
      <c r="S102" s="79"/>
      <c r="T102" s="79"/>
      <c r="U102" s="79"/>
      <c r="V102" s="79"/>
      <c r="W102" s="79"/>
      <c r="X102" s="79"/>
      <c r="Y102" s="79"/>
      <c r="Z102" s="79"/>
      <c r="AA102" s="79"/>
      <c r="AB102" s="79"/>
      <c r="AC102" s="79"/>
      <c r="AD102" s="79"/>
      <c r="AE102" s="79"/>
      <c r="AF102" s="79"/>
      <c r="AG102" s="79"/>
      <c r="AH102" s="79"/>
      <c r="AI102" s="79"/>
      <c r="AJ102" s="79"/>
      <c r="AK102" s="79"/>
      <c r="AL102" s="37"/>
      <c r="AM102" s="37"/>
      <c r="AN102" s="37"/>
      <c r="AO102" s="37"/>
    </row>
    <row r="103" spans="1:41" s="182" customFormat="1">
      <c r="A103" s="1108"/>
      <c r="B103" s="1108"/>
      <c r="C103" s="1108"/>
      <c r="D103" s="1108"/>
      <c r="E103" s="1108"/>
      <c r="F103" s="1108"/>
      <c r="H103" s="37"/>
      <c r="I103" s="37"/>
      <c r="J103" s="37"/>
      <c r="K103" s="37"/>
      <c r="L103" s="37"/>
      <c r="M103" s="37"/>
      <c r="N103" s="1"/>
      <c r="O103" s="37"/>
      <c r="P103" s="37"/>
      <c r="Q103" s="37"/>
      <c r="R103" s="79"/>
      <c r="S103" s="79"/>
      <c r="T103" s="79"/>
      <c r="U103" s="79"/>
      <c r="V103" s="79"/>
      <c r="W103" s="79"/>
      <c r="X103" s="79"/>
      <c r="Y103" s="79"/>
      <c r="Z103" s="79"/>
      <c r="AA103" s="79"/>
      <c r="AB103" s="79"/>
      <c r="AC103" s="79"/>
      <c r="AD103" s="79"/>
      <c r="AE103" s="79"/>
      <c r="AF103" s="79"/>
      <c r="AG103" s="79"/>
      <c r="AH103" s="79"/>
      <c r="AI103" s="79"/>
      <c r="AJ103" s="79"/>
      <c r="AK103" s="79"/>
      <c r="AL103" s="37"/>
      <c r="AM103" s="37"/>
      <c r="AN103" s="37"/>
      <c r="AO103" s="37"/>
    </row>
    <row r="104" spans="1:41" s="182" customFormat="1">
      <c r="A104" s="1108"/>
      <c r="B104" s="1108"/>
      <c r="C104" s="1108"/>
      <c r="D104" s="1108"/>
      <c r="E104" s="1108"/>
      <c r="F104" s="1108"/>
      <c r="H104" s="37"/>
      <c r="I104" s="37"/>
      <c r="J104" s="37"/>
      <c r="K104" s="37"/>
      <c r="L104" s="37"/>
      <c r="M104" s="37"/>
      <c r="N104" s="1"/>
      <c r="O104" s="37"/>
      <c r="P104" s="37"/>
      <c r="Q104" s="37"/>
      <c r="R104" s="79"/>
      <c r="S104" s="79"/>
      <c r="T104" s="79"/>
      <c r="U104" s="79"/>
      <c r="V104" s="79"/>
      <c r="W104" s="79"/>
      <c r="X104" s="79"/>
      <c r="Y104" s="79"/>
      <c r="Z104" s="79"/>
      <c r="AA104" s="79"/>
      <c r="AB104" s="79"/>
      <c r="AC104" s="79"/>
      <c r="AD104" s="79"/>
      <c r="AE104" s="79"/>
      <c r="AF104" s="79"/>
      <c r="AG104" s="79"/>
      <c r="AH104" s="79"/>
      <c r="AI104" s="79"/>
      <c r="AJ104" s="79"/>
      <c r="AK104" s="79"/>
      <c r="AL104" s="37"/>
      <c r="AM104" s="37"/>
      <c r="AN104" s="37"/>
      <c r="AO104" s="37"/>
    </row>
    <row r="105" spans="1:41" s="182" customFormat="1">
      <c r="A105" s="1108"/>
      <c r="B105" s="1108"/>
      <c r="C105" s="1108"/>
      <c r="D105" s="1108"/>
      <c r="E105" s="1108"/>
      <c r="F105" s="1108"/>
      <c r="H105" s="37"/>
      <c r="I105" s="37"/>
      <c r="J105" s="37"/>
      <c r="K105" s="37"/>
      <c r="L105" s="37"/>
      <c r="M105" s="37"/>
      <c r="N105" s="1"/>
      <c r="O105" s="37"/>
      <c r="P105" s="37"/>
      <c r="Q105" s="37"/>
      <c r="R105" s="79"/>
      <c r="S105" s="79"/>
      <c r="T105" s="79"/>
      <c r="U105" s="79"/>
      <c r="V105" s="79"/>
      <c r="W105" s="79"/>
      <c r="X105" s="79"/>
      <c r="Y105" s="79"/>
      <c r="Z105" s="79"/>
      <c r="AA105" s="79"/>
      <c r="AB105" s="79"/>
      <c r="AC105" s="79"/>
      <c r="AD105" s="79"/>
      <c r="AE105" s="79"/>
      <c r="AF105" s="79"/>
      <c r="AG105" s="79"/>
      <c r="AH105" s="79"/>
      <c r="AI105" s="79"/>
      <c r="AJ105" s="79"/>
      <c r="AK105" s="79"/>
      <c r="AL105" s="37"/>
      <c r="AM105" s="37"/>
      <c r="AN105" s="37"/>
      <c r="AO105" s="37"/>
    </row>
    <row r="106" spans="1:41" s="182" customFormat="1">
      <c r="A106" s="1108"/>
      <c r="B106" s="1108"/>
      <c r="C106" s="1108"/>
      <c r="D106" s="1108"/>
      <c r="E106" s="1108"/>
      <c r="F106" s="1108"/>
      <c r="H106" s="37"/>
      <c r="I106" s="37"/>
      <c r="J106" s="37"/>
      <c r="K106" s="37"/>
      <c r="L106" s="37"/>
      <c r="M106" s="37"/>
      <c r="N106" s="1"/>
      <c r="O106" s="37"/>
      <c r="P106" s="37"/>
      <c r="Q106" s="37"/>
      <c r="R106" s="79"/>
      <c r="S106" s="79"/>
      <c r="T106" s="79"/>
      <c r="U106" s="79"/>
      <c r="V106" s="79"/>
      <c r="W106" s="79"/>
      <c r="X106" s="79"/>
      <c r="Y106" s="79"/>
      <c r="Z106" s="79"/>
      <c r="AA106" s="79"/>
      <c r="AB106" s="79"/>
      <c r="AC106" s="79"/>
      <c r="AD106" s="79"/>
      <c r="AE106" s="79"/>
      <c r="AF106" s="79"/>
      <c r="AG106" s="79"/>
      <c r="AH106" s="79"/>
      <c r="AI106" s="79"/>
      <c r="AJ106" s="79"/>
      <c r="AK106" s="79"/>
      <c r="AL106" s="37"/>
      <c r="AM106" s="37"/>
      <c r="AN106" s="37"/>
      <c r="AO106" s="37"/>
    </row>
    <row r="107" spans="1:41" s="182" customFormat="1">
      <c r="A107" s="1108"/>
      <c r="B107" s="1108"/>
      <c r="C107" s="1108"/>
      <c r="D107" s="1108"/>
      <c r="E107" s="1108"/>
      <c r="F107" s="1108"/>
      <c r="H107" s="37"/>
      <c r="I107" s="37"/>
      <c r="J107" s="37"/>
      <c r="K107" s="37"/>
      <c r="L107" s="37"/>
      <c r="M107" s="37"/>
      <c r="N107" s="1"/>
      <c r="O107" s="37"/>
      <c r="P107" s="37"/>
      <c r="Q107" s="37"/>
      <c r="R107" s="79"/>
      <c r="S107" s="79"/>
      <c r="T107" s="79"/>
      <c r="U107" s="79"/>
      <c r="V107" s="79"/>
      <c r="W107" s="79"/>
      <c r="X107" s="79"/>
      <c r="Y107" s="79"/>
      <c r="Z107" s="79"/>
      <c r="AA107" s="79"/>
      <c r="AB107" s="79"/>
      <c r="AC107" s="79"/>
      <c r="AD107" s="79"/>
      <c r="AE107" s="79"/>
      <c r="AF107" s="79"/>
      <c r="AG107" s="79"/>
      <c r="AH107" s="79"/>
      <c r="AI107" s="79"/>
      <c r="AJ107" s="79"/>
      <c r="AK107" s="79"/>
      <c r="AL107" s="37"/>
      <c r="AM107" s="37"/>
      <c r="AN107" s="37"/>
      <c r="AO107" s="37"/>
    </row>
    <row r="108" spans="1:41" s="182" customFormat="1">
      <c r="A108" s="1108"/>
      <c r="B108" s="1108"/>
      <c r="C108" s="1108"/>
      <c r="D108" s="1108"/>
      <c r="E108" s="1108"/>
      <c r="F108" s="1108"/>
      <c r="H108" s="37"/>
      <c r="I108" s="37"/>
      <c r="J108" s="37"/>
      <c r="K108" s="37"/>
      <c r="L108" s="37"/>
      <c r="M108" s="37"/>
      <c r="N108" s="1"/>
      <c r="O108" s="37"/>
      <c r="P108" s="37"/>
      <c r="Q108" s="37"/>
      <c r="R108" s="79"/>
      <c r="S108" s="79"/>
      <c r="T108" s="79"/>
      <c r="U108" s="79"/>
      <c r="V108" s="79"/>
      <c r="W108" s="79"/>
      <c r="X108" s="79"/>
      <c r="Y108" s="79"/>
      <c r="Z108" s="79"/>
      <c r="AA108" s="79"/>
      <c r="AB108" s="79"/>
      <c r="AC108" s="79"/>
      <c r="AD108" s="79"/>
      <c r="AE108" s="79"/>
      <c r="AF108" s="79"/>
      <c r="AG108" s="79"/>
      <c r="AH108" s="79"/>
      <c r="AI108" s="79"/>
      <c r="AJ108" s="79"/>
      <c r="AK108" s="79"/>
      <c r="AL108" s="37"/>
      <c r="AM108" s="37"/>
      <c r="AN108" s="37"/>
      <c r="AO108" s="37"/>
    </row>
    <row r="109" spans="1:41" s="182" customFormat="1">
      <c r="A109" s="1108"/>
      <c r="B109" s="1108"/>
      <c r="C109" s="1108"/>
      <c r="D109" s="1108"/>
      <c r="E109" s="1108"/>
      <c r="F109" s="1108"/>
      <c r="H109" s="37"/>
      <c r="I109" s="37"/>
      <c r="J109" s="37"/>
      <c r="K109" s="37"/>
      <c r="L109" s="37"/>
      <c r="M109" s="37"/>
      <c r="N109" s="1"/>
      <c r="O109" s="37"/>
      <c r="P109" s="37"/>
      <c r="Q109" s="37"/>
      <c r="R109" s="79"/>
      <c r="S109" s="79"/>
      <c r="T109" s="79"/>
      <c r="U109" s="79"/>
      <c r="V109" s="79"/>
      <c r="W109" s="79"/>
      <c r="X109" s="79"/>
      <c r="Y109" s="79"/>
      <c r="Z109" s="79"/>
      <c r="AA109" s="79"/>
      <c r="AB109" s="79"/>
      <c r="AC109" s="79"/>
      <c r="AD109" s="79"/>
      <c r="AE109" s="79"/>
      <c r="AF109" s="79"/>
      <c r="AG109" s="79"/>
      <c r="AH109" s="79"/>
      <c r="AI109" s="79"/>
      <c r="AJ109" s="79"/>
      <c r="AK109" s="79"/>
      <c r="AL109" s="37"/>
      <c r="AM109" s="37"/>
      <c r="AN109" s="37"/>
      <c r="AO109" s="37"/>
    </row>
    <row r="110" spans="1:41" s="182" customFormat="1">
      <c r="A110" s="1108"/>
      <c r="B110" s="1108"/>
      <c r="C110" s="1108"/>
      <c r="D110" s="1108"/>
      <c r="E110" s="1108"/>
      <c r="F110" s="1108"/>
      <c r="H110" s="37"/>
      <c r="I110" s="37"/>
      <c r="J110" s="37"/>
      <c r="K110" s="37"/>
      <c r="L110" s="37"/>
      <c r="M110" s="37"/>
      <c r="N110" s="1"/>
      <c r="O110" s="37"/>
      <c r="P110" s="37"/>
      <c r="Q110" s="37"/>
      <c r="R110" s="79"/>
      <c r="S110" s="79"/>
      <c r="T110" s="79"/>
      <c r="U110" s="79"/>
      <c r="V110" s="79"/>
      <c r="W110" s="79"/>
      <c r="X110" s="79"/>
      <c r="Y110" s="79"/>
      <c r="Z110" s="79"/>
      <c r="AA110" s="79"/>
      <c r="AB110" s="79"/>
      <c r="AC110" s="79"/>
      <c r="AD110" s="79"/>
      <c r="AE110" s="79"/>
      <c r="AF110" s="79"/>
      <c r="AG110" s="79"/>
      <c r="AH110" s="79"/>
      <c r="AI110" s="79"/>
      <c r="AJ110" s="79"/>
      <c r="AK110" s="79"/>
      <c r="AL110" s="37"/>
      <c r="AM110" s="37"/>
      <c r="AN110" s="37"/>
      <c r="AO110" s="37"/>
    </row>
    <row r="111" spans="1:41" s="182" customFormat="1">
      <c r="A111" s="1108"/>
      <c r="B111" s="1108"/>
      <c r="C111" s="1108"/>
      <c r="D111" s="1108"/>
      <c r="E111" s="1108"/>
      <c r="F111" s="1108"/>
      <c r="H111" s="37"/>
      <c r="I111" s="37"/>
      <c r="J111" s="37"/>
      <c r="K111" s="37"/>
      <c r="L111" s="37"/>
      <c r="M111" s="37"/>
      <c r="N111" s="1"/>
      <c r="O111" s="37"/>
      <c r="P111" s="37"/>
      <c r="Q111" s="37"/>
      <c r="R111" s="79"/>
      <c r="S111" s="79"/>
      <c r="T111" s="79"/>
      <c r="U111" s="79"/>
      <c r="V111" s="79"/>
      <c r="W111" s="79"/>
      <c r="X111" s="79"/>
      <c r="Y111" s="79"/>
      <c r="Z111" s="79"/>
      <c r="AA111" s="79"/>
      <c r="AB111" s="79"/>
      <c r="AC111" s="79"/>
      <c r="AD111" s="79"/>
      <c r="AE111" s="79"/>
      <c r="AF111" s="79"/>
      <c r="AG111" s="79"/>
      <c r="AH111" s="79"/>
      <c r="AI111" s="79"/>
      <c r="AJ111" s="79"/>
      <c r="AK111" s="79"/>
      <c r="AL111" s="37"/>
      <c r="AM111" s="37"/>
      <c r="AN111" s="37"/>
      <c r="AO111" s="37"/>
    </row>
    <row r="112" spans="1:41" s="182" customFormat="1">
      <c r="A112" s="1108"/>
      <c r="B112" s="1108"/>
      <c r="C112" s="1108"/>
      <c r="D112" s="1108"/>
      <c r="E112" s="1108"/>
      <c r="F112" s="1108"/>
      <c r="H112" s="37"/>
      <c r="I112" s="37"/>
      <c r="J112" s="37"/>
      <c r="K112" s="37"/>
      <c r="L112" s="37"/>
      <c r="M112" s="37"/>
      <c r="N112" s="1"/>
      <c r="O112" s="37"/>
      <c r="P112" s="37"/>
      <c r="Q112" s="37"/>
      <c r="R112" s="79"/>
      <c r="S112" s="79"/>
      <c r="T112" s="79"/>
      <c r="U112" s="79"/>
      <c r="V112" s="79"/>
      <c r="W112" s="79"/>
      <c r="X112" s="79"/>
      <c r="Y112" s="79"/>
      <c r="Z112" s="79"/>
      <c r="AA112" s="79"/>
      <c r="AB112" s="79"/>
      <c r="AC112" s="79"/>
      <c r="AD112" s="79"/>
      <c r="AE112" s="79"/>
      <c r="AF112" s="79"/>
      <c r="AG112" s="79"/>
      <c r="AH112" s="79"/>
      <c r="AI112" s="79"/>
      <c r="AJ112" s="79"/>
      <c r="AK112" s="79"/>
      <c r="AL112" s="37"/>
      <c r="AM112" s="37"/>
      <c r="AN112" s="37"/>
      <c r="AO112" s="37"/>
    </row>
    <row r="113" spans="1:41" s="182" customFormat="1">
      <c r="A113" s="1108"/>
      <c r="B113" s="1108"/>
      <c r="C113" s="1108"/>
      <c r="D113" s="1108"/>
      <c r="E113" s="1108"/>
      <c r="F113" s="1108"/>
      <c r="H113" s="37"/>
      <c r="I113" s="37"/>
      <c r="J113" s="37"/>
      <c r="K113" s="37"/>
      <c r="L113" s="37"/>
      <c r="M113" s="37"/>
      <c r="N113" s="1"/>
      <c r="O113" s="37"/>
      <c r="P113" s="37"/>
      <c r="Q113" s="37"/>
      <c r="R113" s="79"/>
      <c r="S113" s="79"/>
      <c r="T113" s="79"/>
      <c r="U113" s="79"/>
      <c r="V113" s="79"/>
      <c r="W113" s="79"/>
      <c r="X113" s="79"/>
      <c r="Y113" s="79"/>
      <c r="Z113" s="79"/>
      <c r="AA113" s="79"/>
      <c r="AB113" s="79"/>
      <c r="AC113" s="79"/>
      <c r="AD113" s="79"/>
      <c r="AE113" s="79"/>
      <c r="AF113" s="79"/>
      <c r="AG113" s="79"/>
      <c r="AH113" s="79"/>
      <c r="AI113" s="79"/>
      <c r="AJ113" s="79"/>
      <c r="AK113" s="79"/>
      <c r="AL113" s="37"/>
      <c r="AM113" s="37"/>
      <c r="AN113" s="37"/>
      <c r="AO113" s="37"/>
    </row>
    <row r="114" spans="1:41" s="182" customFormat="1">
      <c r="A114" s="1108"/>
      <c r="B114" s="1108"/>
      <c r="C114" s="1108"/>
      <c r="D114" s="1108"/>
      <c r="E114" s="1108"/>
      <c r="F114" s="1108"/>
      <c r="H114" s="37"/>
      <c r="I114" s="37"/>
      <c r="J114" s="37"/>
      <c r="K114" s="37"/>
      <c r="L114" s="37"/>
      <c r="M114" s="37"/>
      <c r="N114" s="1"/>
      <c r="O114" s="37"/>
      <c r="P114" s="37"/>
      <c r="Q114" s="37"/>
      <c r="R114" s="79"/>
      <c r="S114" s="79"/>
      <c r="T114" s="79"/>
      <c r="U114" s="79"/>
      <c r="V114" s="79"/>
      <c r="W114" s="79"/>
      <c r="X114" s="79"/>
      <c r="Y114" s="79"/>
      <c r="Z114" s="79"/>
      <c r="AA114" s="79"/>
      <c r="AB114" s="79"/>
      <c r="AC114" s="79"/>
      <c r="AD114" s="79"/>
      <c r="AE114" s="79"/>
      <c r="AF114" s="79"/>
      <c r="AG114" s="79"/>
      <c r="AH114" s="79"/>
      <c r="AI114" s="79"/>
      <c r="AJ114" s="79"/>
      <c r="AK114" s="79"/>
      <c r="AL114" s="37"/>
      <c r="AM114" s="37"/>
      <c r="AN114" s="37"/>
      <c r="AO114" s="37"/>
    </row>
    <row r="115" spans="1:41" s="182" customFormat="1">
      <c r="A115" s="1108"/>
      <c r="B115" s="1108"/>
      <c r="C115" s="1108"/>
      <c r="D115" s="1108"/>
      <c r="E115" s="1108"/>
      <c r="F115" s="1108"/>
      <c r="H115" s="37"/>
      <c r="I115" s="37"/>
      <c r="J115" s="37"/>
      <c r="K115" s="37"/>
      <c r="L115" s="37"/>
      <c r="M115" s="37"/>
      <c r="N115" s="1"/>
      <c r="O115" s="37"/>
      <c r="P115" s="37"/>
      <c r="Q115" s="37"/>
      <c r="R115" s="79"/>
      <c r="S115" s="79"/>
      <c r="T115" s="79"/>
      <c r="U115" s="79"/>
      <c r="V115" s="79"/>
      <c r="W115" s="79"/>
      <c r="X115" s="79"/>
      <c r="Y115" s="79"/>
      <c r="Z115" s="79"/>
      <c r="AA115" s="79"/>
      <c r="AB115" s="79"/>
      <c r="AC115" s="79"/>
      <c r="AD115" s="79"/>
      <c r="AE115" s="79"/>
      <c r="AF115" s="79"/>
      <c r="AG115" s="79"/>
      <c r="AH115" s="79"/>
      <c r="AI115" s="79"/>
      <c r="AJ115" s="79"/>
      <c r="AK115" s="79"/>
      <c r="AL115" s="37"/>
      <c r="AM115" s="37"/>
      <c r="AN115" s="37"/>
      <c r="AO115" s="37"/>
    </row>
    <row r="116" spans="1:41" s="182" customFormat="1">
      <c r="A116" s="1108"/>
      <c r="B116" s="1108"/>
      <c r="C116" s="1108"/>
      <c r="D116" s="1108"/>
      <c r="E116" s="1108"/>
      <c r="F116" s="1108"/>
      <c r="H116" s="37"/>
      <c r="I116" s="37"/>
      <c r="J116" s="37"/>
      <c r="K116" s="37"/>
      <c r="L116" s="37"/>
      <c r="M116" s="37"/>
      <c r="N116" s="1"/>
      <c r="O116" s="37"/>
      <c r="P116" s="37"/>
      <c r="Q116" s="37"/>
      <c r="R116" s="79"/>
      <c r="S116" s="79"/>
      <c r="T116" s="79"/>
      <c r="U116" s="79"/>
      <c r="V116" s="79"/>
      <c r="W116" s="79"/>
      <c r="X116" s="79"/>
      <c r="Y116" s="79"/>
      <c r="Z116" s="79"/>
      <c r="AA116" s="79"/>
      <c r="AB116" s="79"/>
      <c r="AC116" s="79"/>
      <c r="AD116" s="79"/>
      <c r="AE116" s="79"/>
      <c r="AF116" s="79"/>
      <c r="AG116" s="79"/>
      <c r="AH116" s="79"/>
      <c r="AI116" s="79"/>
      <c r="AJ116" s="79"/>
      <c r="AK116" s="79"/>
      <c r="AL116" s="37"/>
      <c r="AM116" s="37"/>
      <c r="AN116" s="37"/>
      <c r="AO116" s="37"/>
    </row>
    <row r="117" spans="1:41" s="182" customFormat="1">
      <c r="A117" s="1108"/>
      <c r="B117" s="1108"/>
      <c r="C117" s="1108"/>
      <c r="D117" s="1108"/>
      <c r="E117" s="1108"/>
      <c r="F117" s="1108"/>
      <c r="H117" s="37"/>
      <c r="I117" s="37"/>
      <c r="J117" s="37"/>
      <c r="K117" s="37"/>
      <c r="L117" s="37"/>
      <c r="M117" s="37"/>
      <c r="N117" s="1"/>
      <c r="O117" s="37"/>
      <c r="P117" s="37"/>
      <c r="Q117" s="37"/>
      <c r="R117" s="79"/>
      <c r="S117" s="79"/>
      <c r="T117" s="79"/>
      <c r="U117" s="79"/>
      <c r="V117" s="79"/>
      <c r="W117" s="79"/>
      <c r="X117" s="79"/>
      <c r="Y117" s="79"/>
      <c r="Z117" s="79"/>
      <c r="AA117" s="79"/>
      <c r="AB117" s="79"/>
      <c r="AC117" s="79"/>
      <c r="AD117" s="79"/>
      <c r="AE117" s="79"/>
      <c r="AF117" s="79"/>
      <c r="AG117" s="79"/>
      <c r="AH117" s="79"/>
      <c r="AI117" s="79"/>
      <c r="AJ117" s="79"/>
      <c r="AK117" s="79"/>
      <c r="AL117" s="37"/>
      <c r="AM117" s="37"/>
      <c r="AN117" s="37"/>
      <c r="AO117" s="37"/>
    </row>
    <row r="118" spans="1:41" s="182" customFormat="1">
      <c r="A118" s="1108"/>
      <c r="B118" s="1108"/>
      <c r="C118" s="1108"/>
      <c r="D118" s="1108"/>
      <c r="E118" s="1108"/>
      <c r="F118" s="1108"/>
      <c r="H118" s="37"/>
      <c r="I118" s="37"/>
      <c r="J118" s="37"/>
      <c r="K118" s="37"/>
      <c r="L118" s="37"/>
      <c r="M118" s="37"/>
      <c r="N118" s="1"/>
      <c r="O118" s="37"/>
      <c r="P118" s="37"/>
      <c r="Q118" s="37"/>
      <c r="R118" s="79"/>
      <c r="S118" s="79"/>
      <c r="T118" s="79"/>
      <c r="U118" s="79"/>
      <c r="V118" s="79"/>
      <c r="W118" s="79"/>
      <c r="X118" s="79"/>
      <c r="Y118" s="79"/>
      <c r="Z118" s="79"/>
      <c r="AA118" s="79"/>
      <c r="AB118" s="79"/>
      <c r="AC118" s="79"/>
      <c r="AD118" s="79"/>
      <c r="AE118" s="79"/>
      <c r="AF118" s="79"/>
      <c r="AG118" s="79"/>
      <c r="AH118" s="79"/>
      <c r="AI118" s="79"/>
      <c r="AJ118" s="79"/>
      <c r="AK118" s="79"/>
      <c r="AL118" s="37"/>
      <c r="AM118" s="37"/>
      <c r="AN118" s="37"/>
      <c r="AO118" s="37"/>
    </row>
    <row r="119" spans="1:41" s="182" customFormat="1">
      <c r="A119" s="1108"/>
      <c r="B119" s="1108"/>
      <c r="C119" s="1108"/>
      <c r="D119" s="1108"/>
      <c r="E119" s="1108"/>
      <c r="F119" s="1108"/>
      <c r="H119" s="37"/>
      <c r="I119" s="37"/>
      <c r="J119" s="37"/>
      <c r="K119" s="37"/>
      <c r="L119" s="37"/>
      <c r="M119" s="37"/>
      <c r="N119" s="1"/>
      <c r="O119" s="37"/>
      <c r="P119" s="37"/>
      <c r="Q119" s="37"/>
      <c r="R119" s="79"/>
      <c r="S119" s="79"/>
      <c r="T119" s="79"/>
      <c r="U119" s="79"/>
      <c r="V119" s="79"/>
      <c r="W119" s="79"/>
      <c r="X119" s="79"/>
      <c r="Y119" s="79"/>
      <c r="Z119" s="79"/>
      <c r="AA119" s="79"/>
      <c r="AB119" s="79"/>
      <c r="AC119" s="79"/>
      <c r="AD119" s="79"/>
      <c r="AE119" s="79"/>
      <c r="AF119" s="79"/>
      <c r="AG119" s="79"/>
      <c r="AH119" s="79"/>
      <c r="AI119" s="79"/>
      <c r="AJ119" s="79"/>
      <c r="AK119" s="79"/>
      <c r="AL119" s="37"/>
      <c r="AM119" s="37"/>
      <c r="AN119" s="37"/>
      <c r="AO119" s="37"/>
    </row>
    <row r="120" spans="1:41" s="182" customFormat="1">
      <c r="A120" s="1108"/>
      <c r="B120" s="1108"/>
      <c r="C120" s="1108"/>
      <c r="D120" s="1108"/>
      <c r="E120" s="1108"/>
      <c r="F120" s="1108"/>
      <c r="H120" s="37"/>
      <c r="I120" s="37"/>
      <c r="J120" s="37"/>
      <c r="K120" s="37"/>
      <c r="L120" s="37"/>
      <c r="M120" s="37"/>
      <c r="N120" s="1"/>
      <c r="O120" s="37"/>
      <c r="P120" s="37"/>
      <c r="Q120" s="37"/>
      <c r="R120" s="79"/>
      <c r="S120" s="79"/>
      <c r="T120" s="79"/>
      <c r="U120" s="79"/>
      <c r="V120" s="79"/>
      <c r="W120" s="79"/>
      <c r="X120" s="79"/>
      <c r="Y120" s="79"/>
      <c r="Z120" s="79"/>
      <c r="AA120" s="79"/>
      <c r="AB120" s="79"/>
      <c r="AC120" s="79"/>
      <c r="AD120" s="79"/>
      <c r="AE120" s="79"/>
      <c r="AF120" s="79"/>
      <c r="AG120" s="79"/>
      <c r="AH120" s="79"/>
      <c r="AI120" s="79"/>
      <c r="AJ120" s="79"/>
      <c r="AK120" s="79"/>
      <c r="AL120" s="37"/>
      <c r="AM120" s="37"/>
      <c r="AN120" s="37"/>
      <c r="AO120" s="37"/>
    </row>
    <row r="121" spans="1:41" s="182" customFormat="1">
      <c r="A121" s="1108"/>
      <c r="B121" s="1108"/>
      <c r="C121" s="1108"/>
      <c r="D121" s="1108"/>
      <c r="E121" s="1108"/>
      <c r="F121" s="1108"/>
      <c r="H121" s="37"/>
      <c r="I121" s="37"/>
      <c r="J121" s="37"/>
      <c r="K121" s="37"/>
      <c r="L121" s="37"/>
      <c r="M121" s="37"/>
      <c r="N121" s="1"/>
      <c r="O121" s="37"/>
      <c r="P121" s="37"/>
      <c r="Q121" s="37"/>
      <c r="R121" s="79"/>
      <c r="S121" s="79"/>
      <c r="T121" s="79"/>
      <c r="U121" s="79"/>
      <c r="V121" s="79"/>
      <c r="W121" s="79"/>
      <c r="X121" s="79"/>
      <c r="Y121" s="79"/>
      <c r="Z121" s="79"/>
      <c r="AA121" s="79"/>
      <c r="AB121" s="79"/>
      <c r="AC121" s="79"/>
      <c r="AD121" s="79"/>
      <c r="AE121" s="79"/>
      <c r="AF121" s="79"/>
      <c r="AG121" s="79"/>
      <c r="AH121" s="79"/>
      <c r="AI121" s="79"/>
      <c r="AJ121" s="79"/>
      <c r="AK121" s="79"/>
      <c r="AL121" s="37"/>
      <c r="AM121" s="37"/>
      <c r="AN121" s="37"/>
      <c r="AO121" s="37"/>
    </row>
    <row r="122" spans="1:41" s="182" customFormat="1">
      <c r="A122" s="1108"/>
      <c r="B122" s="1108"/>
      <c r="C122" s="1108"/>
      <c r="D122" s="1108"/>
      <c r="E122" s="1108"/>
      <c r="F122" s="1108"/>
      <c r="H122" s="37"/>
      <c r="I122" s="37"/>
      <c r="J122" s="37"/>
      <c r="K122" s="37"/>
      <c r="L122" s="37"/>
      <c r="M122" s="37"/>
      <c r="N122" s="1"/>
      <c r="O122" s="37"/>
      <c r="P122" s="37"/>
      <c r="Q122" s="37"/>
      <c r="R122" s="79"/>
      <c r="S122" s="79"/>
      <c r="T122" s="79"/>
      <c r="U122" s="79"/>
      <c r="V122" s="79"/>
      <c r="W122" s="79"/>
      <c r="X122" s="79"/>
      <c r="Y122" s="79"/>
      <c r="Z122" s="79"/>
      <c r="AA122" s="79"/>
      <c r="AB122" s="79"/>
      <c r="AC122" s="79"/>
      <c r="AD122" s="79"/>
      <c r="AE122" s="79"/>
      <c r="AF122" s="79"/>
      <c r="AG122" s="79"/>
      <c r="AH122" s="79"/>
      <c r="AI122" s="79"/>
      <c r="AJ122" s="79"/>
      <c r="AK122" s="79"/>
      <c r="AL122" s="37"/>
      <c r="AM122" s="37"/>
      <c r="AN122" s="37"/>
      <c r="AO122" s="37"/>
    </row>
    <row r="123" spans="1:41" s="182" customFormat="1">
      <c r="A123" s="1108"/>
      <c r="B123" s="90"/>
      <c r="C123" s="89"/>
      <c r="D123" s="89"/>
      <c r="E123" s="89"/>
      <c r="F123" s="89"/>
      <c r="H123" s="37"/>
      <c r="I123" s="37"/>
      <c r="J123" s="37"/>
      <c r="K123" s="37"/>
      <c r="L123" s="37"/>
      <c r="M123" s="37"/>
      <c r="N123" s="1"/>
      <c r="O123" s="37"/>
      <c r="P123" s="37"/>
      <c r="Q123" s="37"/>
      <c r="R123" s="79"/>
      <c r="S123" s="79"/>
      <c r="T123" s="79"/>
      <c r="U123" s="79"/>
      <c r="V123" s="79"/>
      <c r="W123" s="79"/>
      <c r="X123" s="79"/>
      <c r="Y123" s="79"/>
      <c r="Z123" s="79"/>
      <c r="AA123" s="79"/>
      <c r="AB123" s="79"/>
      <c r="AC123" s="79"/>
      <c r="AD123" s="79"/>
      <c r="AE123" s="79"/>
      <c r="AF123" s="79"/>
      <c r="AG123" s="79"/>
      <c r="AH123" s="79"/>
      <c r="AI123" s="79"/>
      <c r="AJ123" s="79"/>
      <c r="AK123" s="79"/>
      <c r="AL123" s="37"/>
      <c r="AM123" s="37"/>
      <c r="AN123" s="37"/>
      <c r="AO123" s="37"/>
    </row>
    <row r="124" spans="1:41" s="182" customFormat="1">
      <c r="A124" s="1108"/>
      <c r="B124" s="90"/>
      <c r="C124" s="89"/>
      <c r="D124" s="89"/>
      <c r="E124" s="89"/>
      <c r="F124" s="89"/>
      <c r="H124" s="37"/>
      <c r="I124" s="37"/>
      <c r="J124" s="37"/>
      <c r="K124" s="37"/>
      <c r="L124" s="37"/>
      <c r="M124" s="37"/>
      <c r="N124" s="1"/>
      <c r="O124" s="37"/>
      <c r="P124" s="37"/>
      <c r="Q124" s="37"/>
      <c r="R124" s="79"/>
      <c r="S124" s="79"/>
      <c r="T124" s="79"/>
      <c r="U124" s="79"/>
      <c r="V124" s="79"/>
      <c r="W124" s="79"/>
      <c r="X124" s="79"/>
      <c r="Y124" s="79"/>
      <c r="Z124" s="79"/>
      <c r="AA124" s="79"/>
      <c r="AB124" s="79"/>
      <c r="AC124" s="79"/>
      <c r="AD124" s="79"/>
      <c r="AE124" s="79"/>
      <c r="AF124" s="79"/>
      <c r="AG124" s="79"/>
      <c r="AH124" s="79"/>
      <c r="AI124" s="79"/>
      <c r="AJ124" s="79"/>
      <c r="AK124" s="79"/>
      <c r="AL124" s="37"/>
      <c r="AM124" s="37"/>
      <c r="AN124" s="37"/>
      <c r="AO124" s="37"/>
    </row>
    <row r="125" spans="1:41" s="182" customFormat="1">
      <c r="A125" s="1108"/>
      <c r="B125" s="90"/>
      <c r="C125" s="89"/>
      <c r="D125" s="89"/>
      <c r="E125" s="89"/>
      <c r="F125" s="89"/>
      <c r="H125" s="37"/>
      <c r="I125" s="37"/>
      <c r="J125" s="37"/>
      <c r="K125" s="37"/>
      <c r="L125" s="37"/>
      <c r="M125" s="37"/>
      <c r="N125" s="1"/>
      <c r="O125" s="37"/>
      <c r="P125" s="37"/>
      <c r="Q125" s="37"/>
      <c r="R125" s="79"/>
      <c r="S125" s="79"/>
      <c r="T125" s="79"/>
      <c r="U125" s="79"/>
      <c r="V125" s="79"/>
      <c r="W125" s="79"/>
      <c r="X125" s="79"/>
      <c r="Y125" s="79"/>
      <c r="Z125" s="79"/>
      <c r="AA125" s="79"/>
      <c r="AB125" s="79"/>
      <c r="AC125" s="79"/>
      <c r="AD125" s="79"/>
      <c r="AE125" s="79"/>
      <c r="AF125" s="79"/>
      <c r="AG125" s="79"/>
      <c r="AH125" s="79"/>
      <c r="AI125" s="79"/>
      <c r="AJ125" s="79"/>
      <c r="AK125" s="79"/>
      <c r="AL125" s="37"/>
      <c r="AM125" s="37"/>
      <c r="AN125" s="37"/>
      <c r="AO125" s="37"/>
    </row>
    <row r="126" spans="1:41" s="182" customFormat="1">
      <c r="A126" s="1108"/>
      <c r="B126" s="90"/>
      <c r="C126" s="89"/>
      <c r="D126" s="89"/>
      <c r="E126" s="89"/>
      <c r="F126" s="89"/>
      <c r="H126" s="37"/>
      <c r="I126" s="37"/>
      <c r="J126" s="37"/>
      <c r="K126" s="37"/>
      <c r="L126" s="37"/>
      <c r="M126" s="37"/>
      <c r="N126" s="1"/>
      <c r="O126" s="37"/>
      <c r="P126" s="37"/>
      <c r="Q126" s="37"/>
      <c r="R126" s="79"/>
      <c r="S126" s="79"/>
      <c r="T126" s="79"/>
      <c r="U126" s="79"/>
      <c r="V126" s="79"/>
      <c r="W126" s="79"/>
      <c r="X126" s="79"/>
      <c r="Y126" s="79"/>
      <c r="Z126" s="79"/>
      <c r="AA126" s="79"/>
      <c r="AB126" s="79"/>
      <c r="AC126" s="79"/>
      <c r="AD126" s="79"/>
      <c r="AE126" s="79"/>
      <c r="AF126" s="79"/>
      <c r="AG126" s="79"/>
      <c r="AH126" s="79"/>
      <c r="AI126" s="79"/>
      <c r="AJ126" s="79"/>
      <c r="AK126" s="79"/>
      <c r="AL126" s="37"/>
      <c r="AM126" s="37"/>
      <c r="AN126" s="37"/>
      <c r="AO126" s="37"/>
    </row>
    <row r="127" spans="1:41" s="182" customFormat="1">
      <c r="A127" s="1108"/>
      <c r="B127" s="90"/>
      <c r="C127" s="89"/>
      <c r="D127" s="89"/>
      <c r="E127" s="89"/>
      <c r="F127" s="89"/>
      <c r="H127" s="37"/>
      <c r="I127" s="37"/>
      <c r="J127" s="37"/>
      <c r="K127" s="37"/>
      <c r="L127" s="37"/>
      <c r="M127" s="37"/>
      <c r="N127" s="1"/>
      <c r="O127" s="37"/>
      <c r="P127" s="37"/>
      <c r="Q127" s="37"/>
      <c r="R127" s="79"/>
      <c r="S127" s="79"/>
      <c r="T127" s="79"/>
      <c r="U127" s="79"/>
      <c r="V127" s="79"/>
      <c r="W127" s="79"/>
      <c r="X127" s="79"/>
      <c r="Y127" s="79"/>
      <c r="Z127" s="79"/>
      <c r="AA127" s="79"/>
      <c r="AB127" s="79"/>
      <c r="AC127" s="79"/>
      <c r="AD127" s="79"/>
      <c r="AE127" s="79"/>
      <c r="AF127" s="79"/>
      <c r="AG127" s="79"/>
      <c r="AH127" s="79"/>
      <c r="AI127" s="79"/>
      <c r="AJ127" s="79"/>
      <c r="AK127" s="79"/>
      <c r="AL127" s="37"/>
      <c r="AM127" s="37"/>
      <c r="AN127" s="37"/>
      <c r="AO127" s="37"/>
    </row>
    <row r="128" spans="1:41" s="182" customFormat="1">
      <c r="A128" s="1108"/>
      <c r="B128" s="90"/>
      <c r="C128" s="89"/>
      <c r="D128" s="89"/>
      <c r="E128" s="89"/>
      <c r="F128" s="89"/>
      <c r="H128" s="37"/>
      <c r="I128" s="37"/>
      <c r="J128" s="37"/>
      <c r="K128" s="37"/>
      <c r="L128" s="37"/>
      <c r="M128" s="37"/>
      <c r="N128" s="1"/>
      <c r="O128" s="37"/>
      <c r="P128" s="37"/>
      <c r="Q128" s="37"/>
      <c r="R128" s="79"/>
      <c r="S128" s="79"/>
      <c r="T128" s="79"/>
      <c r="U128" s="79"/>
      <c r="V128" s="79"/>
      <c r="W128" s="79"/>
      <c r="X128" s="79"/>
      <c r="Y128" s="79"/>
      <c r="Z128" s="79"/>
      <c r="AA128" s="79"/>
      <c r="AB128" s="79"/>
      <c r="AC128" s="79"/>
      <c r="AD128" s="79"/>
      <c r="AE128" s="79"/>
      <c r="AF128" s="79"/>
      <c r="AG128" s="79"/>
      <c r="AH128" s="79"/>
      <c r="AI128" s="79"/>
      <c r="AJ128" s="79"/>
      <c r="AK128" s="79"/>
      <c r="AL128" s="37"/>
      <c r="AM128" s="37"/>
      <c r="AN128" s="37"/>
      <c r="AO128" s="37"/>
    </row>
    <row r="129" spans="1:41" s="182" customFormat="1">
      <c r="A129" s="1108"/>
      <c r="B129" s="90"/>
      <c r="C129" s="89"/>
      <c r="D129" s="89"/>
      <c r="E129" s="89"/>
      <c r="F129" s="89"/>
      <c r="H129" s="37"/>
      <c r="I129" s="37"/>
      <c r="J129" s="37"/>
      <c r="K129" s="37"/>
      <c r="L129" s="37"/>
      <c r="M129" s="37"/>
      <c r="N129" s="1"/>
      <c r="O129" s="37"/>
      <c r="P129" s="37"/>
      <c r="Q129" s="37"/>
      <c r="R129" s="79"/>
      <c r="S129" s="79"/>
      <c r="T129" s="79"/>
      <c r="U129" s="79"/>
      <c r="V129" s="79"/>
      <c r="W129" s="79"/>
      <c r="X129" s="79"/>
      <c r="Y129" s="79"/>
      <c r="Z129" s="79"/>
      <c r="AA129" s="79"/>
      <c r="AB129" s="79"/>
      <c r="AC129" s="79"/>
      <c r="AD129" s="79"/>
      <c r="AE129" s="79"/>
      <c r="AF129" s="79"/>
      <c r="AG129" s="79"/>
      <c r="AH129" s="79"/>
      <c r="AI129" s="79"/>
      <c r="AJ129" s="79"/>
      <c r="AK129" s="79"/>
      <c r="AL129" s="37"/>
      <c r="AM129" s="37"/>
      <c r="AN129" s="37"/>
      <c r="AO129" s="37"/>
    </row>
    <row r="130" spans="1:41" s="182" customFormat="1">
      <c r="A130" s="1108"/>
      <c r="B130" s="90"/>
      <c r="C130" s="89"/>
      <c r="D130" s="89"/>
      <c r="E130" s="89"/>
      <c r="F130" s="89"/>
      <c r="H130" s="37"/>
      <c r="I130" s="37"/>
      <c r="J130" s="37"/>
      <c r="K130" s="37"/>
      <c r="L130" s="37"/>
      <c r="M130" s="37"/>
      <c r="N130" s="1"/>
      <c r="O130" s="37"/>
      <c r="P130" s="37"/>
      <c r="Q130" s="37"/>
      <c r="R130" s="79"/>
      <c r="S130" s="79"/>
      <c r="T130" s="79"/>
      <c r="U130" s="79"/>
      <c r="V130" s="79"/>
      <c r="W130" s="79"/>
      <c r="X130" s="79"/>
      <c r="Y130" s="79"/>
      <c r="Z130" s="79"/>
      <c r="AA130" s="79"/>
      <c r="AB130" s="79"/>
      <c r="AC130" s="79"/>
      <c r="AD130" s="79"/>
      <c r="AE130" s="79"/>
      <c r="AF130" s="79"/>
      <c r="AG130" s="79"/>
      <c r="AH130" s="79"/>
      <c r="AI130" s="79"/>
      <c r="AJ130" s="79"/>
      <c r="AK130" s="79"/>
      <c r="AL130" s="37"/>
      <c r="AM130" s="37"/>
      <c r="AN130" s="37"/>
      <c r="AO130" s="37"/>
    </row>
    <row r="131" spans="1:41" s="182" customFormat="1">
      <c r="A131" s="1108"/>
      <c r="B131" s="90"/>
      <c r="C131" s="89"/>
      <c r="D131" s="89"/>
      <c r="E131" s="89"/>
      <c r="F131" s="89"/>
      <c r="H131" s="37"/>
      <c r="I131" s="37"/>
      <c r="J131" s="37"/>
      <c r="K131" s="37"/>
      <c r="L131" s="37"/>
      <c r="M131" s="37"/>
      <c r="N131" s="1"/>
      <c r="O131" s="37"/>
      <c r="P131" s="37"/>
      <c r="Q131" s="37"/>
      <c r="R131" s="79"/>
      <c r="S131" s="79"/>
      <c r="T131" s="79"/>
      <c r="U131" s="79"/>
      <c r="V131" s="79"/>
      <c r="W131" s="79"/>
      <c r="X131" s="79"/>
      <c r="Y131" s="79"/>
      <c r="Z131" s="79"/>
      <c r="AA131" s="79"/>
      <c r="AB131" s="79"/>
      <c r="AC131" s="79"/>
      <c r="AD131" s="79"/>
      <c r="AE131" s="79"/>
      <c r="AF131" s="79"/>
      <c r="AG131" s="79"/>
      <c r="AH131" s="79"/>
      <c r="AI131" s="79"/>
      <c r="AJ131" s="79"/>
      <c r="AK131" s="79"/>
      <c r="AL131" s="37"/>
      <c r="AM131" s="37"/>
      <c r="AN131" s="37"/>
      <c r="AO131" s="37"/>
    </row>
    <row r="132" spans="1:41" s="182" customFormat="1">
      <c r="A132" s="1108"/>
      <c r="B132" s="90"/>
      <c r="C132" s="89"/>
      <c r="D132" s="89"/>
      <c r="E132" s="89"/>
      <c r="F132" s="89"/>
      <c r="H132" s="37"/>
      <c r="I132" s="37"/>
      <c r="J132" s="37"/>
      <c r="K132" s="37"/>
      <c r="L132" s="37"/>
      <c r="M132" s="37"/>
      <c r="N132" s="1"/>
      <c r="O132" s="37"/>
      <c r="P132" s="37"/>
      <c r="Q132" s="37"/>
      <c r="R132" s="79"/>
      <c r="S132" s="79"/>
      <c r="T132" s="79"/>
      <c r="U132" s="79"/>
      <c r="V132" s="79"/>
      <c r="W132" s="79"/>
      <c r="X132" s="79"/>
      <c r="Y132" s="79"/>
      <c r="Z132" s="79"/>
      <c r="AA132" s="79"/>
      <c r="AB132" s="79"/>
      <c r="AC132" s="79"/>
      <c r="AD132" s="79"/>
      <c r="AE132" s="79"/>
      <c r="AF132" s="79"/>
      <c r="AG132" s="79"/>
      <c r="AH132" s="79"/>
      <c r="AI132" s="79"/>
      <c r="AJ132" s="79"/>
      <c r="AK132" s="79"/>
      <c r="AL132" s="37"/>
      <c r="AM132" s="37"/>
      <c r="AN132" s="37"/>
      <c r="AO132" s="37"/>
    </row>
    <row r="133" spans="1:41" s="182" customFormat="1">
      <c r="A133" s="1108"/>
      <c r="B133" s="90"/>
      <c r="C133" s="89"/>
      <c r="D133" s="89"/>
      <c r="E133" s="89"/>
      <c r="F133" s="89"/>
      <c r="H133" s="37"/>
      <c r="I133" s="37"/>
      <c r="J133" s="37"/>
      <c r="K133" s="37"/>
      <c r="L133" s="37"/>
      <c r="M133" s="37"/>
      <c r="N133" s="1"/>
      <c r="O133" s="37"/>
      <c r="P133" s="37"/>
      <c r="Q133" s="37"/>
      <c r="R133" s="79"/>
      <c r="S133" s="79"/>
      <c r="T133" s="79"/>
      <c r="U133" s="79"/>
      <c r="V133" s="79"/>
      <c r="W133" s="79"/>
      <c r="X133" s="79"/>
      <c r="Y133" s="79"/>
      <c r="Z133" s="79"/>
      <c r="AA133" s="79"/>
      <c r="AB133" s="79"/>
      <c r="AC133" s="79"/>
      <c r="AD133" s="79"/>
      <c r="AE133" s="79"/>
      <c r="AF133" s="79"/>
      <c r="AG133" s="79"/>
      <c r="AH133" s="79"/>
      <c r="AI133" s="79"/>
      <c r="AJ133" s="79"/>
      <c r="AK133" s="79"/>
      <c r="AL133" s="37"/>
      <c r="AM133" s="37"/>
      <c r="AN133" s="37"/>
      <c r="AO133" s="37"/>
    </row>
    <row r="134" spans="1:41" s="182" customFormat="1">
      <c r="A134" s="1108"/>
      <c r="B134" s="90"/>
      <c r="C134" s="89"/>
      <c r="D134" s="89"/>
      <c r="E134" s="89"/>
      <c r="F134" s="89"/>
      <c r="H134" s="37"/>
      <c r="I134" s="37"/>
      <c r="J134" s="37"/>
      <c r="K134" s="37"/>
      <c r="L134" s="37"/>
      <c r="M134" s="37"/>
      <c r="N134" s="1"/>
      <c r="O134" s="37"/>
      <c r="P134" s="37"/>
      <c r="Q134" s="37"/>
      <c r="R134" s="79"/>
      <c r="S134" s="79"/>
      <c r="T134" s="79"/>
      <c r="U134" s="79"/>
      <c r="V134" s="79"/>
      <c r="W134" s="79"/>
      <c r="X134" s="79"/>
      <c r="Y134" s="79"/>
      <c r="Z134" s="79"/>
      <c r="AA134" s="79"/>
      <c r="AB134" s="79"/>
      <c r="AC134" s="79"/>
      <c r="AD134" s="79"/>
      <c r="AE134" s="79"/>
      <c r="AF134" s="79"/>
      <c r="AG134" s="79"/>
      <c r="AH134" s="79"/>
      <c r="AI134" s="79"/>
      <c r="AJ134" s="79"/>
      <c r="AK134" s="79"/>
      <c r="AL134" s="37"/>
      <c r="AM134" s="37"/>
      <c r="AN134" s="37"/>
      <c r="AO134" s="37"/>
    </row>
    <row r="135" spans="1:41" s="182" customFormat="1">
      <c r="A135" s="1108"/>
      <c r="B135" s="90"/>
      <c r="C135" s="89"/>
      <c r="D135" s="89"/>
      <c r="E135" s="89"/>
      <c r="F135" s="89"/>
      <c r="H135" s="37"/>
      <c r="I135" s="37"/>
      <c r="J135" s="37"/>
      <c r="K135" s="37"/>
      <c r="L135" s="37"/>
      <c r="M135" s="37"/>
      <c r="N135" s="1"/>
      <c r="O135" s="37"/>
      <c r="P135" s="37"/>
      <c r="Q135" s="37"/>
      <c r="R135" s="79"/>
      <c r="S135" s="79"/>
      <c r="T135" s="79"/>
      <c r="U135" s="79"/>
      <c r="V135" s="79"/>
      <c r="W135" s="79"/>
      <c r="X135" s="79"/>
      <c r="Y135" s="79"/>
      <c r="Z135" s="79"/>
      <c r="AA135" s="79"/>
      <c r="AB135" s="79"/>
      <c r="AC135" s="79"/>
      <c r="AD135" s="79"/>
      <c r="AE135" s="79"/>
      <c r="AF135" s="79"/>
      <c r="AG135" s="79"/>
      <c r="AH135" s="79"/>
      <c r="AI135" s="79"/>
      <c r="AJ135" s="79"/>
      <c r="AK135" s="79"/>
      <c r="AL135" s="37"/>
      <c r="AM135" s="37"/>
      <c r="AN135" s="37"/>
      <c r="AO135" s="37"/>
    </row>
    <row r="136" spans="1:41" s="182" customFormat="1">
      <c r="A136" s="1108"/>
      <c r="B136" s="90"/>
      <c r="C136" s="89"/>
      <c r="D136" s="89"/>
      <c r="E136" s="89"/>
      <c r="F136" s="89"/>
      <c r="H136" s="37"/>
      <c r="I136" s="37"/>
      <c r="J136" s="37"/>
      <c r="K136" s="37"/>
      <c r="L136" s="37"/>
      <c r="M136" s="37"/>
      <c r="N136" s="1"/>
      <c r="O136" s="37"/>
      <c r="P136" s="37"/>
      <c r="Q136" s="37"/>
      <c r="R136" s="79"/>
      <c r="S136" s="79"/>
      <c r="T136" s="79"/>
      <c r="U136" s="79"/>
      <c r="V136" s="79"/>
      <c r="W136" s="79"/>
      <c r="X136" s="79"/>
      <c r="Y136" s="79"/>
      <c r="Z136" s="79"/>
      <c r="AA136" s="79"/>
      <c r="AB136" s="79"/>
      <c r="AC136" s="79"/>
      <c r="AD136" s="79"/>
      <c r="AE136" s="79"/>
      <c r="AF136" s="79"/>
      <c r="AG136" s="79"/>
      <c r="AH136" s="79"/>
      <c r="AI136" s="79"/>
      <c r="AJ136" s="79"/>
      <c r="AK136" s="79"/>
      <c r="AL136" s="37"/>
      <c r="AM136" s="37"/>
      <c r="AN136" s="37"/>
      <c r="AO136" s="37"/>
    </row>
    <row r="137" spans="1:41" s="182" customFormat="1">
      <c r="A137" s="1108"/>
      <c r="B137" s="90"/>
      <c r="C137" s="89"/>
      <c r="D137" s="89"/>
      <c r="E137" s="89"/>
      <c r="F137" s="89"/>
      <c r="H137" s="37"/>
      <c r="I137" s="37"/>
      <c r="J137" s="37"/>
      <c r="K137" s="37"/>
      <c r="L137" s="37"/>
      <c r="M137" s="37"/>
      <c r="N137" s="1"/>
      <c r="O137" s="37"/>
      <c r="P137" s="37"/>
      <c r="Q137" s="37"/>
      <c r="R137" s="79"/>
      <c r="S137" s="79"/>
      <c r="T137" s="79"/>
      <c r="U137" s="79"/>
      <c r="V137" s="79"/>
      <c r="W137" s="79"/>
      <c r="X137" s="79"/>
      <c r="Y137" s="79"/>
      <c r="Z137" s="79"/>
      <c r="AA137" s="79"/>
      <c r="AB137" s="79"/>
      <c r="AC137" s="79"/>
      <c r="AD137" s="79"/>
      <c r="AE137" s="79"/>
      <c r="AF137" s="79"/>
      <c r="AG137" s="79"/>
      <c r="AH137" s="79"/>
      <c r="AI137" s="79"/>
      <c r="AJ137" s="79"/>
      <c r="AK137" s="79"/>
      <c r="AL137" s="37"/>
      <c r="AM137" s="37"/>
      <c r="AN137" s="37"/>
      <c r="AO137" s="37"/>
    </row>
    <row r="138" spans="1:41" s="182" customFormat="1">
      <c r="A138" s="1108"/>
      <c r="B138" s="90"/>
      <c r="C138" s="89"/>
      <c r="D138" s="89"/>
      <c r="E138" s="89"/>
      <c r="F138" s="89"/>
      <c r="H138" s="37"/>
      <c r="I138" s="37"/>
      <c r="J138" s="37"/>
      <c r="K138" s="37"/>
      <c r="L138" s="37"/>
      <c r="M138" s="37"/>
      <c r="N138" s="1"/>
      <c r="O138" s="37"/>
      <c r="P138" s="37"/>
      <c r="Q138" s="37"/>
      <c r="R138" s="79"/>
      <c r="S138" s="79"/>
      <c r="T138" s="79"/>
      <c r="U138" s="79"/>
      <c r="V138" s="79"/>
      <c r="W138" s="79"/>
      <c r="X138" s="79"/>
      <c r="Y138" s="79"/>
      <c r="Z138" s="79"/>
      <c r="AA138" s="79"/>
      <c r="AB138" s="79"/>
      <c r="AC138" s="79"/>
      <c r="AD138" s="79"/>
      <c r="AE138" s="79"/>
      <c r="AF138" s="79"/>
      <c r="AG138" s="79"/>
      <c r="AH138" s="79"/>
      <c r="AI138" s="79"/>
      <c r="AJ138" s="79"/>
      <c r="AK138" s="79"/>
      <c r="AL138" s="37"/>
      <c r="AM138" s="37"/>
      <c r="AN138" s="37"/>
      <c r="AO138" s="37"/>
    </row>
    <row r="139" spans="1:41" s="182" customFormat="1">
      <c r="A139" s="1108"/>
      <c r="B139" s="90"/>
      <c r="C139" s="89"/>
      <c r="D139" s="89"/>
      <c r="E139" s="89"/>
      <c r="F139" s="89"/>
      <c r="H139" s="37"/>
      <c r="I139" s="37"/>
      <c r="J139" s="37"/>
      <c r="K139" s="37"/>
      <c r="L139" s="37"/>
      <c r="M139" s="37"/>
      <c r="N139" s="1"/>
      <c r="O139" s="37"/>
      <c r="P139" s="37"/>
      <c r="Q139" s="37"/>
      <c r="R139" s="79"/>
      <c r="S139" s="79"/>
      <c r="T139" s="79"/>
      <c r="U139" s="79"/>
      <c r="V139" s="79"/>
      <c r="W139" s="79"/>
      <c r="X139" s="79"/>
      <c r="Y139" s="79"/>
      <c r="Z139" s="79"/>
      <c r="AA139" s="79"/>
      <c r="AB139" s="79"/>
      <c r="AC139" s="79"/>
      <c r="AD139" s="79"/>
      <c r="AE139" s="79"/>
      <c r="AF139" s="79"/>
      <c r="AG139" s="79"/>
      <c r="AH139" s="79"/>
      <c r="AI139" s="79"/>
      <c r="AJ139" s="79"/>
      <c r="AK139" s="79"/>
      <c r="AL139" s="37"/>
      <c r="AM139" s="37"/>
      <c r="AN139" s="37"/>
      <c r="AO139" s="37"/>
    </row>
    <row r="140" spans="1:41" s="182" customFormat="1">
      <c r="A140" s="1108"/>
      <c r="B140" s="90"/>
      <c r="C140" s="89"/>
      <c r="D140" s="89"/>
      <c r="E140" s="89"/>
      <c r="F140" s="89"/>
      <c r="H140" s="37"/>
      <c r="I140" s="37"/>
      <c r="J140" s="37"/>
      <c r="K140" s="37"/>
      <c r="L140" s="37"/>
      <c r="M140" s="37"/>
      <c r="N140" s="1"/>
      <c r="O140" s="37"/>
      <c r="P140" s="37"/>
      <c r="Q140" s="37"/>
      <c r="R140" s="79"/>
      <c r="S140" s="79"/>
      <c r="T140" s="79"/>
      <c r="U140" s="79"/>
      <c r="V140" s="79"/>
      <c r="W140" s="79"/>
      <c r="X140" s="79"/>
      <c r="Y140" s="79"/>
      <c r="Z140" s="79"/>
      <c r="AA140" s="79"/>
      <c r="AB140" s="79"/>
      <c r="AC140" s="79"/>
      <c r="AD140" s="79"/>
      <c r="AE140" s="79"/>
      <c r="AF140" s="79"/>
      <c r="AG140" s="79"/>
      <c r="AH140" s="79"/>
      <c r="AI140" s="79"/>
      <c r="AJ140" s="79"/>
      <c r="AK140" s="79"/>
      <c r="AL140" s="37"/>
      <c r="AM140" s="37"/>
      <c r="AN140" s="37"/>
      <c r="AO140" s="37"/>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44"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Y204"/>
  <sheetViews>
    <sheetView view="pageBreakPreview" topLeftCell="A3" zoomScale="80" zoomScaleNormal="100" zoomScaleSheetLayoutView="80" workbookViewId="0">
      <selection activeCell="B178" sqref="B178"/>
    </sheetView>
  </sheetViews>
  <sheetFormatPr defaultColWidth="9" defaultRowHeight="15.75"/>
  <cols>
    <col min="1" max="1" width="11" style="739" customWidth="1"/>
    <col min="2" max="2" width="15.25" style="739" customWidth="1"/>
    <col min="3" max="3" width="25" style="652" customWidth="1"/>
    <col min="4" max="4" width="12.625" style="652" customWidth="1"/>
    <col min="5" max="5" width="12.125" style="696" customWidth="1"/>
    <col min="6" max="6" width="12" style="637" hidden="1" customWidth="1"/>
    <col min="7" max="7" width="9.5" style="652" hidden="1" customWidth="1"/>
    <col min="8" max="8" width="13" style="652" hidden="1" customWidth="1"/>
    <col min="9" max="9" width="65.5" style="638" customWidth="1"/>
    <col min="10" max="10" width="6.5" style="637" customWidth="1"/>
    <col min="11" max="11" width="8.625" style="637" customWidth="1"/>
    <col min="12" max="12" width="14.75" style="613" customWidth="1"/>
    <col min="13" max="13" width="17.75" style="637" customWidth="1"/>
    <col min="14" max="14" width="12.375" style="636" hidden="1" customWidth="1"/>
    <col min="15" max="15" width="22.75" style="632" hidden="1" customWidth="1"/>
    <col min="16" max="16" width="16.75" style="632" hidden="1" customWidth="1"/>
    <col min="17" max="25" width="9" style="632" customWidth="1"/>
    <col min="26" max="26" width="16.5" style="632" customWidth="1"/>
    <col min="27" max="34" width="9" style="632" customWidth="1"/>
    <col min="35" max="36" width="17.625" style="632" customWidth="1"/>
    <col min="37" max="37" width="9" style="632" customWidth="1"/>
    <col min="38" max="38" width="15.5" style="632" customWidth="1"/>
    <col min="39" max="39" width="15.375" style="632" customWidth="1"/>
    <col min="40" max="51" width="9" style="632" customWidth="1"/>
    <col min="52" max="63" width="9" style="633" customWidth="1"/>
    <col min="64" max="16384" width="9" style="633"/>
  </cols>
  <sheetData>
    <row r="1" spans="1:51" ht="16.5">
      <c r="A1" s="737" t="str">
        <f>Cover!B3</f>
        <v xml:space="preserve">CC/NT/W-SOLAR/DOM/T00/25/02256 </v>
      </c>
      <c r="B1" s="737"/>
      <c r="C1" s="649"/>
      <c r="D1" s="908"/>
      <c r="E1" s="694"/>
      <c r="F1" s="628"/>
      <c r="G1" s="649"/>
      <c r="H1" s="649"/>
      <c r="I1" s="629"/>
      <c r="J1" s="630"/>
      <c r="K1" s="630"/>
      <c r="L1" s="631"/>
      <c r="M1" s="630" t="s">
        <v>383</v>
      </c>
    </row>
    <row r="2" spans="1:51">
      <c r="A2" s="738"/>
      <c r="B2" s="738"/>
      <c r="C2" s="650"/>
      <c r="D2" s="650"/>
      <c r="E2" s="695"/>
      <c r="F2" s="623"/>
      <c r="G2" s="650"/>
      <c r="H2" s="650"/>
      <c r="I2" s="634"/>
      <c r="J2" s="623"/>
      <c r="K2" s="623"/>
      <c r="L2" s="633"/>
      <c r="M2" s="623"/>
    </row>
    <row r="3" spans="1:51" ht="80.45" customHeight="1">
      <c r="A3" s="1230" t="str">
        <f>Cover!$B$2</f>
        <v>Bulk Contract for Supply &amp; Installation of Rooftop Solar projects on POWERGRID Buildings in Western Region (WR) under PM Surya Ghar (PMSGY) Scheme</v>
      </c>
      <c r="B3" s="1230"/>
      <c r="C3" s="1230"/>
      <c r="D3" s="1230"/>
      <c r="E3" s="1230"/>
      <c r="F3" s="1230"/>
      <c r="G3" s="1230"/>
      <c r="H3" s="1230"/>
      <c r="I3" s="1230"/>
      <c r="J3" s="1230"/>
      <c r="K3" s="1230"/>
      <c r="L3" s="1230"/>
      <c r="M3" s="1230"/>
      <c r="N3" s="1230"/>
      <c r="AH3" s="635" t="s">
        <v>371</v>
      </c>
      <c r="AJ3" s="651">
        <f>IF(ISERROR(#REF!/('Sch-6'!D14+'Sch-6'!D16+'Sch-6'!D18)),0,#REF!/( 'Sch-6'!D14+'Sch-6'!D16+'Sch-6'!D18))</f>
        <v>0</v>
      </c>
    </row>
    <row r="4" spans="1:51" ht="16.5">
      <c r="A4" s="1271" t="s">
        <v>384</v>
      </c>
      <c r="B4" s="1271"/>
      <c r="C4" s="1271"/>
      <c r="D4" s="1271"/>
      <c r="E4" s="1271"/>
      <c r="F4" s="1271"/>
      <c r="G4" s="1271"/>
      <c r="H4" s="1271"/>
      <c r="I4" s="1271"/>
      <c r="J4" s="1271"/>
      <c r="K4" s="1271"/>
      <c r="L4" s="1271"/>
      <c r="M4" s="1271"/>
      <c r="N4" s="1271"/>
      <c r="AH4" s="635" t="s">
        <v>373</v>
      </c>
      <c r="AJ4" s="651" t="e">
        <f>#REF!</f>
        <v>#REF!</v>
      </c>
    </row>
    <row r="5" spans="1:51">
      <c r="AH5" s="635" t="s">
        <v>385</v>
      </c>
      <c r="AJ5" s="651">
        <f>IF(ISERROR(#REF!/#REF!),0,#REF! /#REF!)</f>
        <v>0</v>
      </c>
    </row>
    <row r="6" spans="1:51" ht="16.5">
      <c r="A6" s="740" t="str">
        <f>'Sch-1'!A6</f>
        <v>Bidder’s Name and Address (Sole Bidder) :</v>
      </c>
      <c r="B6" s="740"/>
      <c r="C6" s="653"/>
      <c r="D6" s="909"/>
      <c r="E6" s="697"/>
      <c r="F6" s="691"/>
      <c r="G6" s="653"/>
      <c r="H6" s="653"/>
      <c r="I6" s="639"/>
      <c r="J6" s="688" t="s">
        <v>84</v>
      </c>
      <c r="M6" s="623"/>
      <c r="AH6" s="635" t="s">
        <v>386</v>
      </c>
      <c r="AJ6" s="651" t="e">
        <f>#REF!</f>
        <v>#REF!</v>
      </c>
    </row>
    <row r="7" spans="1:51" ht="16.5">
      <c r="A7" s="741" t="str">
        <f>'Sch-1'!A7</f>
        <v/>
      </c>
      <c r="B7" s="741"/>
      <c r="C7" s="654"/>
      <c r="D7" s="910"/>
      <c r="E7" s="698"/>
      <c r="F7" s="654"/>
      <c r="G7" s="654"/>
      <c r="H7" s="654"/>
      <c r="I7" s="654"/>
      <c r="J7" s="1272" t="str">
        <f>'Sch-1'!L7</f>
        <v>Contracts Services, 2nd Floor</v>
      </c>
      <c r="K7" s="1272"/>
      <c r="L7" s="1272"/>
      <c r="M7" s="1272"/>
      <c r="AH7" s="635" t="s">
        <v>376</v>
      </c>
      <c r="AJ7" s="651" t="e">
        <f>SUM(AJ3:AJ6)</f>
        <v>#REF!</v>
      </c>
    </row>
    <row r="8" spans="1:51" ht="16.5">
      <c r="A8" s="740" t="s">
        <v>86</v>
      </c>
      <c r="B8" s="740"/>
      <c r="C8" s="1091" t="str">
        <f>'Sch-1'!C8</f>
        <v/>
      </c>
      <c r="D8" s="909"/>
      <c r="E8" s="697"/>
      <c r="F8" s="691"/>
      <c r="G8" s="653"/>
      <c r="H8" s="653"/>
      <c r="J8" s="1272" t="str">
        <f>'Sch-1'!L8</f>
        <v>POWERGRID Energy Services Ltd</v>
      </c>
      <c r="K8" s="1272"/>
      <c r="L8" s="1272"/>
      <c r="M8" s="1272"/>
    </row>
    <row r="9" spans="1:51" ht="16.5">
      <c r="A9" s="740" t="s">
        <v>88</v>
      </c>
      <c r="B9" s="740"/>
      <c r="C9" s="1091" t="str">
        <f>'Sch-1'!C9</f>
        <v/>
      </c>
      <c r="D9" s="909"/>
      <c r="E9" s="697"/>
      <c r="F9" s="691"/>
      <c r="G9" s="653"/>
      <c r="H9" s="653"/>
      <c r="J9" s="1272" t="str">
        <f>'Sch-1'!L9</f>
        <v>Plot no. 42, Sector-44</v>
      </c>
      <c r="K9" s="1272"/>
      <c r="L9" s="1272"/>
      <c r="M9" s="1272"/>
    </row>
    <row r="10" spans="1:51" ht="16.5">
      <c r="A10" s="742"/>
      <c r="B10" s="742"/>
      <c r="C10" s="1091" t="str">
        <f>'Sch-1'!C10</f>
        <v/>
      </c>
      <c r="D10" s="656"/>
      <c r="E10" s="699"/>
      <c r="F10" s="640"/>
      <c r="G10" s="655"/>
      <c r="H10" s="655"/>
      <c r="J10" s="692" t="str">
        <f>'Sch-1'!L10</f>
        <v>Gurugram (Haryana) -122003</v>
      </c>
      <c r="K10" s="692"/>
      <c r="L10" s="711"/>
      <c r="M10" s="692"/>
      <c r="AH10" s="635" t="s">
        <v>387</v>
      </c>
      <c r="AJ10" s="651">
        <f>'Sch-1'!Z10</f>
        <v>0</v>
      </c>
    </row>
    <row r="11" spans="1:51" ht="16.5">
      <c r="A11" s="742"/>
      <c r="B11" s="742"/>
      <c r="C11" s="1091" t="str">
        <f>'Sch-1'!C11</f>
        <v/>
      </c>
      <c r="D11" s="656"/>
      <c r="E11" s="699"/>
      <c r="F11" s="640"/>
      <c r="G11" s="655"/>
      <c r="H11" s="655"/>
      <c r="J11" s="1272">
        <f>'Sch-1'!L11</f>
        <v>0</v>
      </c>
      <c r="K11" s="1272"/>
      <c r="L11" s="1272"/>
      <c r="M11" s="1272"/>
      <c r="AH11" s="635"/>
      <c r="AJ11" s="651"/>
    </row>
    <row r="12" spans="1:51" ht="16.5">
      <c r="A12" s="743"/>
      <c r="B12" s="743"/>
      <c r="C12" s="1091"/>
      <c r="D12" s="656"/>
      <c r="E12" s="699"/>
      <c r="F12" s="692"/>
      <c r="G12" s="656"/>
      <c r="H12" s="656"/>
      <c r="I12" s="657"/>
      <c r="J12" s="658"/>
      <c r="K12" s="658"/>
      <c r="L12" s="640"/>
      <c r="M12" s="623"/>
      <c r="AH12" s="635"/>
      <c r="AJ12" s="651"/>
    </row>
    <row r="13" spans="1:51" s="710" customFormat="1" ht="18.75">
      <c r="A13" s="895"/>
      <c r="B13" s="895"/>
      <c r="C13" s="895"/>
      <c r="D13" s="896"/>
      <c r="E13" s="907" t="s">
        <v>388</v>
      </c>
      <c r="F13" s="895"/>
      <c r="G13" s="895"/>
      <c r="H13" s="895"/>
      <c r="I13" s="895"/>
      <c r="J13" s="896"/>
      <c r="K13" s="896"/>
      <c r="L13" s="895"/>
      <c r="M13" s="896"/>
      <c r="N13" s="898"/>
      <c r="O13" s="707"/>
      <c r="P13" s="707"/>
      <c r="Q13" s="707"/>
      <c r="R13" s="707"/>
      <c r="S13" s="706"/>
      <c r="T13" s="706"/>
      <c r="U13" s="706"/>
      <c r="V13" s="706"/>
      <c r="W13" s="706"/>
      <c r="X13" s="706"/>
      <c r="Y13" s="706"/>
      <c r="Z13" s="706"/>
      <c r="AA13" s="706"/>
      <c r="AB13" s="706"/>
      <c r="AC13" s="706"/>
      <c r="AD13" s="706"/>
      <c r="AE13" s="706"/>
      <c r="AF13" s="706"/>
      <c r="AG13" s="706"/>
      <c r="AH13" s="706"/>
      <c r="AI13" s="1280" t="s">
        <v>378</v>
      </c>
      <c r="AJ13" s="1280"/>
      <c r="AK13" s="709" t="s">
        <v>355</v>
      </c>
      <c r="AL13" s="1280" t="s">
        <v>379</v>
      </c>
      <c r="AM13" s="1280"/>
      <c r="AN13" s="706"/>
      <c r="AO13" s="706"/>
      <c r="AP13" s="706"/>
      <c r="AQ13" s="706"/>
      <c r="AR13" s="706"/>
      <c r="AS13" s="706"/>
      <c r="AT13" s="706"/>
      <c r="AU13" s="706"/>
      <c r="AV13" s="706"/>
      <c r="AW13" s="706"/>
      <c r="AX13" s="706"/>
      <c r="AY13" s="706"/>
    </row>
    <row r="14" spans="1:51" ht="16.5">
      <c r="A14" s="742"/>
      <c r="B14" s="742"/>
      <c r="C14" s="655"/>
      <c r="D14" s="656"/>
      <c r="E14" s="699"/>
      <c r="F14" s="640"/>
      <c r="G14" s="655"/>
      <c r="H14" s="655"/>
      <c r="I14" s="655"/>
      <c r="J14" s="656"/>
      <c r="K14" s="656"/>
      <c r="L14" s="655"/>
      <c r="M14" s="656"/>
      <c r="O14" s="659"/>
      <c r="P14" s="659"/>
      <c r="Q14" s="659"/>
      <c r="R14" s="659"/>
      <c r="AI14" s="660"/>
      <c r="AJ14" s="660"/>
      <c r="AK14" s="636"/>
      <c r="AL14" s="660"/>
      <c r="AM14" s="660"/>
    </row>
    <row r="15" spans="1:51" ht="16.5">
      <c r="A15" s="742"/>
      <c r="B15" s="742"/>
      <c r="C15" s="655"/>
      <c r="D15" s="656"/>
      <c r="E15" s="699"/>
      <c r="F15" s="640"/>
      <c r="G15" s="655"/>
      <c r="H15" s="655"/>
      <c r="I15" s="655"/>
      <c r="J15" s="656"/>
      <c r="K15" s="1286" t="s">
        <v>93</v>
      </c>
      <c r="L15" s="1286"/>
      <c r="M15" s="1286"/>
      <c r="O15" s="659"/>
      <c r="P15" s="659"/>
      <c r="Q15" s="659"/>
      <c r="R15" s="659"/>
      <c r="AI15" s="660"/>
      <c r="AJ15" s="660"/>
      <c r="AK15" s="636"/>
      <c r="AL15" s="660"/>
      <c r="AM15" s="660"/>
    </row>
    <row r="16" spans="1:51" ht="105">
      <c r="A16" s="847" t="s">
        <v>95</v>
      </c>
      <c r="B16" s="847" t="s">
        <v>954</v>
      </c>
      <c r="C16" s="826" t="s">
        <v>96</v>
      </c>
      <c r="D16" s="848" t="s">
        <v>389</v>
      </c>
      <c r="E16" s="764" t="s">
        <v>390</v>
      </c>
      <c r="F16" s="765" t="s">
        <v>391</v>
      </c>
      <c r="G16" s="765" t="s">
        <v>392</v>
      </c>
      <c r="H16" s="765" t="s">
        <v>101</v>
      </c>
      <c r="I16" s="826" t="s">
        <v>361</v>
      </c>
      <c r="J16" s="827" t="s">
        <v>103</v>
      </c>
      <c r="K16" s="827" t="s">
        <v>362</v>
      </c>
      <c r="L16" s="826" t="s">
        <v>393</v>
      </c>
      <c r="M16" s="826" t="s">
        <v>394</v>
      </c>
      <c r="N16" s="899" t="s">
        <v>395</v>
      </c>
      <c r="O16" s="659"/>
      <c r="P16" s="659"/>
      <c r="Q16" s="659"/>
      <c r="R16" s="659"/>
      <c r="AI16" s="661" t="s">
        <v>396</v>
      </c>
      <c r="AJ16" s="661" t="s">
        <v>397</v>
      </c>
      <c r="AK16" s="636"/>
      <c r="AL16" s="661" t="s">
        <v>396</v>
      </c>
      <c r="AM16" s="661" t="s">
        <v>397</v>
      </c>
    </row>
    <row r="17" spans="1:51" s="710" customFormat="1" ht="16.5">
      <c r="A17" s="849">
        <v>1</v>
      </c>
      <c r="B17" s="849"/>
      <c r="C17" s="927">
        <v>6</v>
      </c>
      <c r="D17" s="849">
        <v>7</v>
      </c>
      <c r="E17" s="770">
        <v>8</v>
      </c>
      <c r="F17" s="771">
        <v>9</v>
      </c>
      <c r="G17" s="771">
        <v>10</v>
      </c>
      <c r="H17" s="771">
        <v>11</v>
      </c>
      <c r="I17" s="850">
        <v>12</v>
      </c>
      <c r="J17" s="850">
        <v>13</v>
      </c>
      <c r="K17" s="850">
        <v>14</v>
      </c>
      <c r="L17" s="850">
        <v>15</v>
      </c>
      <c r="M17" s="850" t="s">
        <v>398</v>
      </c>
      <c r="N17" s="850">
        <v>17</v>
      </c>
      <c r="O17" s="707"/>
      <c r="P17" s="707"/>
      <c r="Q17" s="707"/>
      <c r="R17" s="707"/>
      <c r="S17" s="706"/>
      <c r="T17" s="706"/>
      <c r="U17" s="706"/>
      <c r="V17" s="706"/>
      <c r="W17" s="706"/>
      <c r="X17" s="706"/>
      <c r="Y17" s="706"/>
      <c r="Z17" s="706"/>
      <c r="AA17" s="706"/>
      <c r="AB17" s="706"/>
      <c r="AC17" s="706"/>
      <c r="AD17" s="706"/>
      <c r="AE17" s="706"/>
      <c r="AF17" s="706"/>
      <c r="AG17" s="706"/>
      <c r="AH17" s="706"/>
      <c r="AI17" s="708">
        <v>5</v>
      </c>
      <c r="AJ17" s="708" t="s">
        <v>348</v>
      </c>
      <c r="AK17" s="709"/>
      <c r="AL17" s="708">
        <v>5</v>
      </c>
      <c r="AM17" s="708" t="s">
        <v>348</v>
      </c>
      <c r="AN17" s="706"/>
      <c r="AO17" s="706"/>
      <c r="AP17" s="706"/>
      <c r="AQ17" s="706"/>
      <c r="AR17" s="706"/>
      <c r="AS17" s="706"/>
      <c r="AT17" s="706"/>
      <c r="AU17" s="706"/>
      <c r="AV17" s="706"/>
      <c r="AW17" s="706"/>
      <c r="AX17" s="706"/>
      <c r="AY17" s="706"/>
    </row>
    <row r="18" spans="1:51" s="710" customFormat="1" ht="20.25">
      <c r="A18" s="880"/>
      <c r="B18" s="1474"/>
      <c r="C18" s="1282"/>
      <c r="D18" s="1282"/>
      <c r="E18" s="1282"/>
      <c r="F18" s="1282"/>
      <c r="G18" s="1282"/>
      <c r="H18" s="1282"/>
      <c r="I18" s="1283"/>
      <c r="J18" s="881"/>
      <c r="K18" s="881"/>
      <c r="L18" s="881"/>
      <c r="M18" s="881"/>
      <c r="N18" s="881"/>
      <c r="O18" s="707"/>
      <c r="P18" s="707"/>
      <c r="Q18" s="707"/>
      <c r="R18" s="707"/>
      <c r="S18" s="706"/>
      <c r="T18" s="706"/>
      <c r="U18" s="706"/>
      <c r="V18" s="706"/>
      <c r="W18" s="706"/>
      <c r="X18" s="706"/>
      <c r="Y18" s="706"/>
      <c r="Z18" s="706"/>
      <c r="AA18" s="706"/>
      <c r="AB18" s="706"/>
      <c r="AC18" s="706"/>
      <c r="AD18" s="706"/>
      <c r="AE18" s="706"/>
      <c r="AF18" s="706"/>
      <c r="AG18" s="706"/>
      <c r="AH18" s="706"/>
      <c r="AI18" s="708"/>
      <c r="AJ18" s="708"/>
      <c r="AK18" s="709"/>
      <c r="AL18" s="708"/>
      <c r="AM18" s="708"/>
      <c r="AN18" s="706"/>
      <c r="AO18" s="706"/>
      <c r="AP18" s="706"/>
      <c r="AQ18" s="706"/>
      <c r="AR18" s="706"/>
      <c r="AS18" s="706"/>
      <c r="AT18" s="706"/>
      <c r="AU18" s="706"/>
      <c r="AV18" s="706"/>
      <c r="AW18" s="706"/>
      <c r="AX18" s="706"/>
      <c r="AY18" s="706"/>
    </row>
    <row r="19" spans="1:51" s="920" customFormat="1" ht="33" customHeight="1">
      <c r="A19" s="1092"/>
      <c r="B19" s="1475"/>
      <c r="C19" s="912"/>
      <c r="D19" s="1093"/>
      <c r="E19" s="913"/>
      <c r="F19" s="914"/>
      <c r="G19" s="914"/>
      <c r="H19" s="914"/>
      <c r="I19" s="915"/>
      <c r="J19" s="916"/>
      <c r="K19" s="916"/>
      <c r="L19" s="916"/>
      <c r="M19" s="916"/>
      <c r="N19" s="916"/>
      <c r="O19" s="917" t="s">
        <v>109</v>
      </c>
      <c r="P19" s="918" t="s">
        <v>110</v>
      </c>
      <c r="Q19" s="919"/>
      <c r="R19" s="919"/>
      <c r="AA19" s="921"/>
    </row>
    <row r="20" spans="1:51" s="613" customFormat="1" ht="33">
      <c r="A20" s="752">
        <v>1</v>
      </c>
      <c r="B20" s="752">
        <v>7000030155</v>
      </c>
      <c r="C20" s="882" t="s">
        <v>399</v>
      </c>
      <c r="D20" s="882">
        <v>100055050</v>
      </c>
      <c r="E20" s="882">
        <v>995455</v>
      </c>
      <c r="F20" s="935"/>
      <c r="G20" s="883">
        <v>12</v>
      </c>
      <c r="H20" s="934"/>
      <c r="I20" s="882" t="s">
        <v>400</v>
      </c>
      <c r="J20" s="1276" t="s">
        <v>113</v>
      </c>
      <c r="K20" s="1276">
        <v>1000</v>
      </c>
      <c r="L20" s="1278"/>
      <c r="M20" s="1268" t="str">
        <f>IF(L20=0, "Included", IF(ISERROR(K20*L20), L20, K20*L20))</f>
        <v>Included</v>
      </c>
      <c r="N20" s="900">
        <f>P20</f>
        <v>0</v>
      </c>
      <c r="O20" s="613">
        <f>IF(M20="Included",0,M20*70%)</f>
        <v>0</v>
      </c>
      <c r="P20" s="613">
        <f>IF(H20="",(O20*G20/100),(O20*H20))</f>
        <v>0</v>
      </c>
      <c r="Q20" s="614"/>
      <c r="R20" s="614"/>
      <c r="AA20" s="735"/>
    </row>
    <row r="21" spans="1:51" s="613" customFormat="1" ht="33" hidden="1">
      <c r="A21" s="752"/>
      <c r="B21" s="752"/>
      <c r="C21" s="882"/>
      <c r="D21" s="882"/>
      <c r="E21" s="882"/>
      <c r="F21" s="935"/>
      <c r="G21" s="883">
        <v>18</v>
      </c>
      <c r="H21" s="934"/>
      <c r="I21" s="882" t="s">
        <v>401</v>
      </c>
      <c r="J21" s="1277"/>
      <c r="K21" s="1277"/>
      <c r="L21" s="1279"/>
      <c r="M21" s="1269"/>
      <c r="N21" s="900">
        <f>P21</f>
        <v>0</v>
      </c>
      <c r="O21" s="613">
        <f>IF(M20="Included",0,M20*30%)</f>
        <v>0</v>
      </c>
      <c r="P21" s="613">
        <f>IF(H21="",(O21*G21/100),(O21*H21))</f>
        <v>0</v>
      </c>
      <c r="Q21" s="614"/>
      <c r="R21" s="614"/>
      <c r="AA21" s="735"/>
    </row>
    <row r="22" spans="1:51" s="613" customFormat="1" ht="33">
      <c r="A22" s="752">
        <v>2</v>
      </c>
      <c r="B22" s="752">
        <v>7000030155</v>
      </c>
      <c r="C22" s="882" t="s">
        <v>399</v>
      </c>
      <c r="D22" s="882">
        <v>100056217</v>
      </c>
      <c r="E22" s="882">
        <v>998734</v>
      </c>
      <c r="F22" s="935"/>
      <c r="G22" s="883">
        <v>12</v>
      </c>
      <c r="H22" s="934"/>
      <c r="I22" s="882" t="s">
        <v>402</v>
      </c>
      <c r="J22" s="1276" t="s">
        <v>114</v>
      </c>
      <c r="K22" s="1276">
        <v>18</v>
      </c>
      <c r="L22" s="1278"/>
      <c r="M22" s="1268" t="str">
        <f>IF(L22=0, "Included", IF(ISERROR(K22*L22), L22, K22*L22))</f>
        <v>Included</v>
      </c>
      <c r="N22" s="900">
        <f>P22</f>
        <v>0</v>
      </c>
      <c r="O22" s="613">
        <f>IF(M22="Included",0,M22*70%)</f>
        <v>0</v>
      </c>
      <c r="P22" s="613">
        <f t="shared" ref="P22:P25" si="0">IF(H22="",(O22*G22/100),(O22*H22))</f>
        <v>0</v>
      </c>
      <c r="Q22" s="614"/>
      <c r="R22" s="614"/>
      <c r="AA22" s="735"/>
    </row>
    <row r="23" spans="1:51" s="613" customFormat="1" ht="33" hidden="1">
      <c r="A23" s="752"/>
      <c r="B23" s="752"/>
      <c r="C23" s="882"/>
      <c r="D23" s="882"/>
      <c r="E23" s="882"/>
      <c r="F23" s="935"/>
      <c r="G23" s="883">
        <v>18</v>
      </c>
      <c r="H23" s="934"/>
      <c r="I23" s="882" t="s">
        <v>403</v>
      </c>
      <c r="J23" s="1277"/>
      <c r="K23" s="1277"/>
      <c r="L23" s="1279"/>
      <c r="M23" s="1269"/>
      <c r="N23" s="900">
        <f>P23</f>
        <v>0</v>
      </c>
      <c r="O23" s="613">
        <f>IF(M22="Included",0,M22*30%)</f>
        <v>0</v>
      </c>
      <c r="P23" s="613">
        <f t="shared" si="0"/>
        <v>0</v>
      </c>
      <c r="Q23" s="614"/>
      <c r="R23" s="614"/>
      <c r="AA23" s="735"/>
    </row>
    <row r="24" spans="1:51" s="613" customFormat="1" ht="16.5" hidden="1">
      <c r="A24" s="752">
        <v>3</v>
      </c>
      <c r="B24" s="752"/>
      <c r="C24" s="882"/>
      <c r="D24" s="882"/>
      <c r="E24" s="882"/>
      <c r="F24" s="935"/>
      <c r="G24" s="883"/>
      <c r="H24" s="934"/>
      <c r="I24" s="882"/>
      <c r="J24" s="1276" t="s">
        <v>113</v>
      </c>
      <c r="K24" s="1276"/>
      <c r="L24" s="1278"/>
      <c r="M24" s="1268" t="str">
        <f t="shared" ref="M24:M88" si="1">IF(L24=0, "Included", IF(ISERROR(K24*L24), L24, K24*L24))</f>
        <v>Included</v>
      </c>
      <c r="N24" s="900">
        <f t="shared" ref="N24:N88" si="2">P24</f>
        <v>0</v>
      </c>
      <c r="O24" s="613">
        <f>IF(M24="Included",0,M24*70%)</f>
        <v>0</v>
      </c>
      <c r="P24" s="613">
        <f t="shared" si="0"/>
        <v>0</v>
      </c>
      <c r="Q24" s="614"/>
      <c r="R24" s="614"/>
      <c r="AA24" s="735"/>
    </row>
    <row r="25" spans="1:51" s="613" customFormat="1" ht="16.5" hidden="1">
      <c r="A25" s="752"/>
      <c r="B25" s="752"/>
      <c r="C25" s="882"/>
      <c r="D25" s="882"/>
      <c r="E25" s="882"/>
      <c r="F25" s="935"/>
      <c r="G25" s="883"/>
      <c r="H25" s="934"/>
      <c r="I25" s="882"/>
      <c r="J25" s="1277"/>
      <c r="K25" s="1277"/>
      <c r="L25" s="1279"/>
      <c r="M25" s="1269"/>
      <c r="N25" s="900">
        <f t="shared" si="2"/>
        <v>0</v>
      </c>
      <c r="O25" s="613">
        <f>IF(M24="Included",0,M24*30%)</f>
        <v>0</v>
      </c>
      <c r="P25" s="613">
        <f t="shared" si="0"/>
        <v>0</v>
      </c>
      <c r="Q25" s="614"/>
      <c r="R25" s="614"/>
      <c r="AA25" s="735"/>
    </row>
    <row r="26" spans="1:51" s="613" customFormat="1" ht="33" hidden="1">
      <c r="A26" s="752">
        <v>4</v>
      </c>
      <c r="B26" s="752"/>
      <c r="C26" s="882" t="s">
        <v>115</v>
      </c>
      <c r="D26" s="882">
        <v>100000171</v>
      </c>
      <c r="E26" s="882">
        <v>998736</v>
      </c>
      <c r="F26" s="935"/>
      <c r="G26" s="883">
        <v>18</v>
      </c>
      <c r="H26" s="934"/>
      <c r="I26" s="882" t="s">
        <v>404</v>
      </c>
      <c r="J26" s="882" t="s">
        <v>114</v>
      </c>
      <c r="K26" s="882">
        <v>6</v>
      </c>
      <c r="L26" s="928"/>
      <c r="M26" s="900" t="str">
        <f t="shared" si="1"/>
        <v>Included</v>
      </c>
      <c r="N26" s="900">
        <f t="shared" si="2"/>
        <v>0</v>
      </c>
      <c r="O26" s="613">
        <f t="shared" ref="O26:O88" si="3">IF(M26="Included",0,M26)</f>
        <v>0</v>
      </c>
      <c r="P26" s="613">
        <f t="shared" ref="P26:P89" si="4">IF(H26="",(O26*G26/100),(O26*H26))</f>
        <v>0</v>
      </c>
      <c r="Q26" s="614"/>
      <c r="R26" s="614"/>
      <c r="AA26" s="735"/>
    </row>
    <row r="27" spans="1:51" s="613" customFormat="1" ht="33" hidden="1">
      <c r="A27" s="752">
        <v>5</v>
      </c>
      <c r="B27" s="752"/>
      <c r="C27" s="882" t="s">
        <v>115</v>
      </c>
      <c r="D27" s="882">
        <v>100000172</v>
      </c>
      <c r="E27" s="882">
        <v>998736</v>
      </c>
      <c r="F27" s="935"/>
      <c r="G27" s="883">
        <v>18</v>
      </c>
      <c r="H27" s="934"/>
      <c r="I27" s="882" t="s">
        <v>405</v>
      </c>
      <c r="J27" s="882" t="s">
        <v>114</v>
      </c>
      <c r="K27" s="882">
        <v>2</v>
      </c>
      <c r="L27" s="928"/>
      <c r="M27" s="900" t="str">
        <f t="shared" si="1"/>
        <v>Included</v>
      </c>
      <c r="N27" s="900">
        <f t="shared" si="2"/>
        <v>0</v>
      </c>
      <c r="O27" s="613">
        <f t="shared" si="3"/>
        <v>0</v>
      </c>
      <c r="P27" s="613">
        <f t="shared" si="4"/>
        <v>0</v>
      </c>
      <c r="Q27" s="614"/>
      <c r="R27" s="614"/>
      <c r="AA27" s="735"/>
    </row>
    <row r="28" spans="1:51" s="613" customFormat="1" ht="33" hidden="1">
      <c r="A28" s="752">
        <v>6</v>
      </c>
      <c r="B28" s="752"/>
      <c r="C28" s="882" t="s">
        <v>115</v>
      </c>
      <c r="D28" s="882">
        <v>100000181</v>
      </c>
      <c r="E28" s="882">
        <v>998736</v>
      </c>
      <c r="F28" s="935"/>
      <c r="G28" s="883">
        <v>18</v>
      </c>
      <c r="H28" s="934"/>
      <c r="I28" s="882" t="s">
        <v>117</v>
      </c>
      <c r="J28" s="882" t="s">
        <v>114</v>
      </c>
      <c r="K28" s="882">
        <v>6</v>
      </c>
      <c r="L28" s="928"/>
      <c r="M28" s="900" t="str">
        <f t="shared" si="1"/>
        <v>Included</v>
      </c>
      <c r="N28" s="900">
        <f t="shared" si="2"/>
        <v>0</v>
      </c>
      <c r="O28" s="613">
        <f t="shared" si="3"/>
        <v>0</v>
      </c>
      <c r="P28" s="613">
        <f t="shared" si="4"/>
        <v>0</v>
      </c>
      <c r="Q28" s="614"/>
      <c r="R28" s="614"/>
      <c r="AA28" s="735"/>
    </row>
    <row r="29" spans="1:51" s="613" customFormat="1" ht="33" hidden="1">
      <c r="A29" s="752">
        <v>7</v>
      </c>
      <c r="B29" s="752"/>
      <c r="C29" s="882" t="s">
        <v>115</v>
      </c>
      <c r="D29" s="882">
        <v>100000182</v>
      </c>
      <c r="E29" s="882">
        <v>998736</v>
      </c>
      <c r="F29" s="935"/>
      <c r="G29" s="883">
        <v>18</v>
      </c>
      <c r="H29" s="934"/>
      <c r="I29" s="882" t="s">
        <v>118</v>
      </c>
      <c r="J29" s="882" t="s">
        <v>114</v>
      </c>
      <c r="K29" s="882">
        <v>12</v>
      </c>
      <c r="L29" s="928"/>
      <c r="M29" s="900" t="str">
        <f t="shared" si="1"/>
        <v>Included</v>
      </c>
      <c r="N29" s="900">
        <f t="shared" si="2"/>
        <v>0</v>
      </c>
      <c r="O29" s="613">
        <f t="shared" si="3"/>
        <v>0</v>
      </c>
      <c r="P29" s="613">
        <f t="shared" si="4"/>
        <v>0</v>
      </c>
      <c r="Q29" s="614"/>
      <c r="R29" s="614"/>
      <c r="AA29" s="735"/>
    </row>
    <row r="30" spans="1:51" s="613" customFormat="1" ht="33" hidden="1">
      <c r="A30" s="752">
        <v>8</v>
      </c>
      <c r="B30" s="752"/>
      <c r="C30" s="882" t="s">
        <v>115</v>
      </c>
      <c r="D30" s="882">
        <v>100000183</v>
      </c>
      <c r="E30" s="882">
        <v>998736</v>
      </c>
      <c r="F30" s="935"/>
      <c r="G30" s="883">
        <v>18</v>
      </c>
      <c r="H30" s="934"/>
      <c r="I30" s="882" t="s">
        <v>119</v>
      </c>
      <c r="J30" s="882" t="s">
        <v>114</v>
      </c>
      <c r="K30" s="882">
        <v>6</v>
      </c>
      <c r="L30" s="928"/>
      <c r="M30" s="900" t="str">
        <f t="shared" si="1"/>
        <v>Included</v>
      </c>
      <c r="N30" s="900">
        <f t="shared" si="2"/>
        <v>0</v>
      </c>
      <c r="O30" s="613">
        <f t="shared" si="3"/>
        <v>0</v>
      </c>
      <c r="P30" s="613">
        <f t="shared" si="4"/>
        <v>0</v>
      </c>
      <c r="Q30" s="614"/>
      <c r="R30" s="614"/>
      <c r="AA30" s="735"/>
    </row>
    <row r="31" spans="1:51" s="613" customFormat="1" ht="33" hidden="1">
      <c r="A31" s="752">
        <v>9</v>
      </c>
      <c r="B31" s="752"/>
      <c r="C31" s="882" t="s">
        <v>115</v>
      </c>
      <c r="D31" s="882">
        <v>100000194</v>
      </c>
      <c r="E31" s="882">
        <v>998736</v>
      </c>
      <c r="F31" s="935"/>
      <c r="G31" s="883">
        <v>18</v>
      </c>
      <c r="H31" s="934"/>
      <c r="I31" s="882" t="s">
        <v>406</v>
      </c>
      <c r="J31" s="882" t="s">
        <v>145</v>
      </c>
      <c r="K31" s="882">
        <v>24</v>
      </c>
      <c r="L31" s="928"/>
      <c r="M31" s="900" t="str">
        <f t="shared" si="1"/>
        <v>Included</v>
      </c>
      <c r="N31" s="900">
        <f t="shared" si="2"/>
        <v>0</v>
      </c>
      <c r="O31" s="613">
        <f t="shared" si="3"/>
        <v>0</v>
      </c>
      <c r="P31" s="613">
        <f t="shared" si="4"/>
        <v>0</v>
      </c>
      <c r="Q31" s="614"/>
      <c r="R31" s="614"/>
      <c r="AA31" s="735"/>
    </row>
    <row r="32" spans="1:51" s="613" customFormat="1" ht="33" hidden="1">
      <c r="A32" s="752">
        <v>10</v>
      </c>
      <c r="B32" s="752"/>
      <c r="C32" s="882" t="s">
        <v>115</v>
      </c>
      <c r="D32" s="882">
        <v>100000134</v>
      </c>
      <c r="E32" s="882">
        <v>998736</v>
      </c>
      <c r="F32" s="935"/>
      <c r="G32" s="883">
        <v>18</v>
      </c>
      <c r="H32" s="934"/>
      <c r="I32" s="882" t="s">
        <v>407</v>
      </c>
      <c r="J32" s="882" t="s">
        <v>114</v>
      </c>
      <c r="K32" s="882">
        <v>2</v>
      </c>
      <c r="L32" s="928"/>
      <c r="M32" s="900" t="str">
        <f t="shared" si="1"/>
        <v>Included</v>
      </c>
      <c r="N32" s="900">
        <f t="shared" si="2"/>
        <v>0</v>
      </c>
      <c r="O32" s="613">
        <f t="shared" si="3"/>
        <v>0</v>
      </c>
      <c r="P32" s="613">
        <f t="shared" si="4"/>
        <v>0</v>
      </c>
      <c r="Q32" s="614"/>
      <c r="R32" s="614"/>
      <c r="AA32" s="735"/>
    </row>
    <row r="33" spans="1:27" s="613" customFormat="1" ht="33" hidden="1">
      <c r="A33" s="752">
        <v>11</v>
      </c>
      <c r="B33" s="752"/>
      <c r="C33" s="882" t="s">
        <v>122</v>
      </c>
      <c r="D33" s="882">
        <v>100000267</v>
      </c>
      <c r="E33" s="882">
        <v>998736</v>
      </c>
      <c r="F33" s="935"/>
      <c r="G33" s="883">
        <v>18</v>
      </c>
      <c r="H33" s="934"/>
      <c r="I33" s="882" t="s">
        <v>408</v>
      </c>
      <c r="J33" s="882" t="s">
        <v>114</v>
      </c>
      <c r="K33" s="882">
        <v>7</v>
      </c>
      <c r="L33" s="928"/>
      <c r="M33" s="900" t="str">
        <f t="shared" si="1"/>
        <v>Included</v>
      </c>
      <c r="N33" s="900">
        <f t="shared" si="2"/>
        <v>0</v>
      </c>
      <c r="O33" s="613">
        <f t="shared" si="3"/>
        <v>0</v>
      </c>
      <c r="P33" s="613">
        <f t="shared" si="4"/>
        <v>0</v>
      </c>
      <c r="Q33" s="614"/>
      <c r="R33" s="614"/>
      <c r="AA33" s="735"/>
    </row>
    <row r="34" spans="1:27" s="613" customFormat="1" ht="33" hidden="1">
      <c r="A34" s="752">
        <v>12</v>
      </c>
      <c r="B34" s="752"/>
      <c r="C34" s="882" t="s">
        <v>122</v>
      </c>
      <c r="D34" s="882">
        <v>100000274</v>
      </c>
      <c r="E34" s="882">
        <v>998736</v>
      </c>
      <c r="F34" s="935"/>
      <c r="G34" s="883">
        <v>18</v>
      </c>
      <c r="H34" s="934"/>
      <c r="I34" s="882" t="s">
        <v>124</v>
      </c>
      <c r="J34" s="882" t="s">
        <v>114</v>
      </c>
      <c r="K34" s="882">
        <v>21</v>
      </c>
      <c r="L34" s="928"/>
      <c r="M34" s="900" t="str">
        <f t="shared" si="1"/>
        <v>Included</v>
      </c>
      <c r="N34" s="900">
        <f t="shared" si="2"/>
        <v>0</v>
      </c>
      <c r="O34" s="613">
        <f t="shared" si="3"/>
        <v>0</v>
      </c>
      <c r="P34" s="613">
        <f t="shared" si="4"/>
        <v>0</v>
      </c>
      <c r="Q34" s="614"/>
      <c r="R34" s="614"/>
      <c r="AA34" s="735"/>
    </row>
    <row r="35" spans="1:27" s="613" customFormat="1" ht="33" hidden="1">
      <c r="A35" s="752">
        <v>13</v>
      </c>
      <c r="B35" s="752"/>
      <c r="C35" s="882" t="s">
        <v>122</v>
      </c>
      <c r="D35" s="882">
        <v>100000287</v>
      </c>
      <c r="E35" s="882">
        <v>998736</v>
      </c>
      <c r="F35" s="935"/>
      <c r="G35" s="883">
        <v>18</v>
      </c>
      <c r="H35" s="934"/>
      <c r="I35" s="882" t="s">
        <v>125</v>
      </c>
      <c r="J35" s="882" t="s">
        <v>114</v>
      </c>
      <c r="K35" s="882">
        <v>16</v>
      </c>
      <c r="L35" s="928"/>
      <c r="M35" s="900" t="str">
        <f t="shared" si="1"/>
        <v>Included</v>
      </c>
      <c r="N35" s="900">
        <f t="shared" si="2"/>
        <v>0</v>
      </c>
      <c r="O35" s="613">
        <f t="shared" si="3"/>
        <v>0</v>
      </c>
      <c r="P35" s="613">
        <f t="shared" si="4"/>
        <v>0</v>
      </c>
      <c r="Q35" s="614"/>
      <c r="R35" s="614"/>
      <c r="AA35" s="735"/>
    </row>
    <row r="36" spans="1:27" s="613" customFormat="1" ht="33" hidden="1">
      <c r="A36" s="752">
        <v>14</v>
      </c>
      <c r="B36" s="752"/>
      <c r="C36" s="882" t="s">
        <v>122</v>
      </c>
      <c r="D36" s="882">
        <v>100000326</v>
      </c>
      <c r="E36" s="882">
        <v>998736</v>
      </c>
      <c r="F36" s="935"/>
      <c r="G36" s="883">
        <v>18</v>
      </c>
      <c r="H36" s="934"/>
      <c r="I36" s="882" t="s">
        <v>126</v>
      </c>
      <c r="J36" s="882" t="s">
        <v>114</v>
      </c>
      <c r="K36" s="882">
        <v>6</v>
      </c>
      <c r="L36" s="928"/>
      <c r="M36" s="900" t="str">
        <f t="shared" si="1"/>
        <v>Included</v>
      </c>
      <c r="N36" s="900">
        <f t="shared" si="2"/>
        <v>0</v>
      </c>
      <c r="O36" s="613">
        <f t="shared" si="3"/>
        <v>0</v>
      </c>
      <c r="P36" s="613">
        <f t="shared" si="4"/>
        <v>0</v>
      </c>
      <c r="Q36" s="614"/>
      <c r="R36" s="614"/>
      <c r="AA36" s="735"/>
    </row>
    <row r="37" spans="1:27" s="613" customFormat="1" ht="33" hidden="1">
      <c r="A37" s="752">
        <v>15</v>
      </c>
      <c r="B37" s="752"/>
      <c r="C37" s="882" t="s">
        <v>122</v>
      </c>
      <c r="D37" s="882">
        <v>100000327</v>
      </c>
      <c r="E37" s="882">
        <v>998736</v>
      </c>
      <c r="F37" s="935"/>
      <c r="G37" s="883">
        <v>18</v>
      </c>
      <c r="H37" s="934"/>
      <c r="I37" s="882" t="s">
        <v>127</v>
      </c>
      <c r="J37" s="882" t="s">
        <v>114</v>
      </c>
      <c r="K37" s="882">
        <v>6</v>
      </c>
      <c r="L37" s="928"/>
      <c r="M37" s="900" t="str">
        <f t="shared" si="1"/>
        <v>Included</v>
      </c>
      <c r="N37" s="900">
        <f t="shared" si="2"/>
        <v>0</v>
      </c>
      <c r="O37" s="613">
        <f t="shared" si="3"/>
        <v>0</v>
      </c>
      <c r="P37" s="613">
        <f t="shared" si="4"/>
        <v>0</v>
      </c>
      <c r="Q37" s="614"/>
      <c r="R37" s="614"/>
      <c r="AA37" s="735"/>
    </row>
    <row r="38" spans="1:27" s="613" customFormat="1" ht="33" hidden="1">
      <c r="A38" s="752">
        <v>16</v>
      </c>
      <c r="B38" s="752"/>
      <c r="C38" s="882" t="s">
        <v>122</v>
      </c>
      <c r="D38" s="882">
        <v>100000328</v>
      </c>
      <c r="E38" s="882">
        <v>998736</v>
      </c>
      <c r="F38" s="935"/>
      <c r="G38" s="883">
        <v>18</v>
      </c>
      <c r="H38" s="934"/>
      <c r="I38" s="882" t="s">
        <v>128</v>
      </c>
      <c r="J38" s="882" t="s">
        <v>114</v>
      </c>
      <c r="K38" s="882">
        <v>12</v>
      </c>
      <c r="L38" s="928"/>
      <c r="M38" s="900" t="str">
        <f t="shared" si="1"/>
        <v>Included</v>
      </c>
      <c r="N38" s="900">
        <f t="shared" si="2"/>
        <v>0</v>
      </c>
      <c r="O38" s="613">
        <f t="shared" si="3"/>
        <v>0</v>
      </c>
      <c r="P38" s="613">
        <f t="shared" si="4"/>
        <v>0</v>
      </c>
      <c r="Q38" s="614"/>
      <c r="R38" s="614"/>
      <c r="AA38" s="735"/>
    </row>
    <row r="39" spans="1:27" s="613" customFormat="1" ht="33" hidden="1">
      <c r="A39" s="752">
        <v>17</v>
      </c>
      <c r="B39" s="752"/>
      <c r="C39" s="882" t="s">
        <v>122</v>
      </c>
      <c r="D39" s="882">
        <v>100005443</v>
      </c>
      <c r="E39" s="882">
        <v>998734</v>
      </c>
      <c r="F39" s="935"/>
      <c r="G39" s="883">
        <v>18</v>
      </c>
      <c r="H39" s="934"/>
      <c r="I39" s="882" t="s">
        <v>409</v>
      </c>
      <c r="J39" s="882" t="s">
        <v>114</v>
      </c>
      <c r="K39" s="882">
        <v>215</v>
      </c>
      <c r="L39" s="928"/>
      <c r="M39" s="900" t="str">
        <f t="shared" si="1"/>
        <v>Included</v>
      </c>
      <c r="N39" s="900">
        <f t="shared" si="2"/>
        <v>0</v>
      </c>
      <c r="O39" s="613">
        <f t="shared" si="3"/>
        <v>0</v>
      </c>
      <c r="P39" s="613">
        <f t="shared" si="4"/>
        <v>0</v>
      </c>
      <c r="Q39" s="614"/>
      <c r="R39" s="614"/>
      <c r="AA39" s="735"/>
    </row>
    <row r="40" spans="1:27" s="613" customFormat="1" ht="33" hidden="1">
      <c r="A40" s="752">
        <v>18</v>
      </c>
      <c r="B40" s="752"/>
      <c r="C40" s="882" t="s">
        <v>130</v>
      </c>
      <c r="D40" s="882">
        <v>100003634</v>
      </c>
      <c r="E40" s="882">
        <v>998736</v>
      </c>
      <c r="F40" s="935"/>
      <c r="G40" s="883">
        <v>18</v>
      </c>
      <c r="H40" s="934"/>
      <c r="I40" s="882" t="s">
        <v>410</v>
      </c>
      <c r="J40" s="882" t="s">
        <v>114</v>
      </c>
      <c r="K40" s="882">
        <v>3</v>
      </c>
      <c r="L40" s="928"/>
      <c r="M40" s="900" t="str">
        <f t="shared" si="1"/>
        <v>Included</v>
      </c>
      <c r="N40" s="900">
        <f t="shared" si="2"/>
        <v>0</v>
      </c>
      <c r="O40" s="613">
        <f t="shared" si="3"/>
        <v>0</v>
      </c>
      <c r="P40" s="613">
        <f t="shared" si="4"/>
        <v>0</v>
      </c>
      <c r="Q40" s="614"/>
      <c r="R40" s="614"/>
      <c r="AA40" s="735"/>
    </row>
    <row r="41" spans="1:27" s="613" customFormat="1" ht="33" hidden="1">
      <c r="A41" s="752">
        <v>19</v>
      </c>
      <c r="B41" s="752"/>
      <c r="C41" s="882" t="s">
        <v>130</v>
      </c>
      <c r="D41" s="882">
        <v>100001989</v>
      </c>
      <c r="E41" s="882">
        <v>998736</v>
      </c>
      <c r="F41" s="935"/>
      <c r="G41" s="883">
        <v>18</v>
      </c>
      <c r="H41" s="934"/>
      <c r="I41" s="882" t="s">
        <v>132</v>
      </c>
      <c r="J41" s="882" t="s">
        <v>114</v>
      </c>
      <c r="K41" s="882">
        <v>9</v>
      </c>
      <c r="L41" s="928"/>
      <c r="M41" s="900" t="str">
        <f t="shared" si="1"/>
        <v>Included</v>
      </c>
      <c r="N41" s="900">
        <f t="shared" si="2"/>
        <v>0</v>
      </c>
      <c r="O41" s="613">
        <f t="shared" si="3"/>
        <v>0</v>
      </c>
      <c r="P41" s="613">
        <f t="shared" si="4"/>
        <v>0</v>
      </c>
      <c r="Q41" s="614"/>
      <c r="R41" s="614"/>
      <c r="AA41" s="735"/>
    </row>
    <row r="42" spans="1:27" s="613" customFormat="1" ht="33" hidden="1">
      <c r="A42" s="752">
        <v>20</v>
      </c>
      <c r="B42" s="752"/>
      <c r="C42" s="882" t="s">
        <v>130</v>
      </c>
      <c r="D42" s="882">
        <v>100000448</v>
      </c>
      <c r="E42" s="882">
        <v>998736</v>
      </c>
      <c r="F42" s="935"/>
      <c r="G42" s="883">
        <v>18</v>
      </c>
      <c r="H42" s="934"/>
      <c r="I42" s="882" t="s">
        <v>133</v>
      </c>
      <c r="J42" s="882" t="s">
        <v>114</v>
      </c>
      <c r="K42" s="882">
        <v>6</v>
      </c>
      <c r="L42" s="928"/>
      <c r="M42" s="900" t="str">
        <f t="shared" si="1"/>
        <v>Included</v>
      </c>
      <c r="N42" s="900">
        <f t="shared" si="2"/>
        <v>0</v>
      </c>
      <c r="O42" s="613">
        <f t="shared" si="3"/>
        <v>0</v>
      </c>
      <c r="P42" s="613">
        <f t="shared" si="4"/>
        <v>0</v>
      </c>
      <c r="Q42" s="614"/>
      <c r="R42" s="614"/>
      <c r="AA42" s="735"/>
    </row>
    <row r="43" spans="1:27" s="613" customFormat="1" ht="33" hidden="1">
      <c r="A43" s="752">
        <v>21</v>
      </c>
      <c r="B43" s="752"/>
      <c r="C43" s="882" t="s">
        <v>130</v>
      </c>
      <c r="D43" s="882">
        <v>100002014</v>
      </c>
      <c r="E43" s="882">
        <v>998736</v>
      </c>
      <c r="F43" s="935"/>
      <c r="G43" s="883">
        <v>18</v>
      </c>
      <c r="H43" s="934"/>
      <c r="I43" s="882" t="s">
        <v>134</v>
      </c>
      <c r="J43" s="882" t="s">
        <v>114</v>
      </c>
      <c r="K43" s="882">
        <v>3</v>
      </c>
      <c r="L43" s="928"/>
      <c r="M43" s="900" t="str">
        <f t="shared" si="1"/>
        <v>Included</v>
      </c>
      <c r="N43" s="900">
        <f t="shared" si="2"/>
        <v>0</v>
      </c>
      <c r="O43" s="613">
        <f t="shared" si="3"/>
        <v>0</v>
      </c>
      <c r="P43" s="613">
        <f t="shared" si="4"/>
        <v>0</v>
      </c>
      <c r="Q43" s="614"/>
      <c r="R43" s="614"/>
      <c r="AA43" s="735"/>
    </row>
    <row r="44" spans="1:27" s="613" customFormat="1" ht="33" hidden="1">
      <c r="A44" s="752">
        <v>22</v>
      </c>
      <c r="B44" s="752"/>
      <c r="C44" s="882" t="s">
        <v>130</v>
      </c>
      <c r="D44" s="882">
        <v>100002013</v>
      </c>
      <c r="E44" s="882">
        <v>998736</v>
      </c>
      <c r="F44" s="935"/>
      <c r="G44" s="883">
        <v>18</v>
      </c>
      <c r="H44" s="934"/>
      <c r="I44" s="882" t="s">
        <v>135</v>
      </c>
      <c r="J44" s="882" t="s">
        <v>114</v>
      </c>
      <c r="K44" s="882">
        <v>3</v>
      </c>
      <c r="L44" s="928"/>
      <c r="M44" s="900" t="str">
        <f t="shared" si="1"/>
        <v>Included</v>
      </c>
      <c r="N44" s="900">
        <f t="shared" si="2"/>
        <v>0</v>
      </c>
      <c r="O44" s="613">
        <f t="shared" si="3"/>
        <v>0</v>
      </c>
      <c r="P44" s="613">
        <f t="shared" si="4"/>
        <v>0</v>
      </c>
      <c r="Q44" s="614"/>
      <c r="R44" s="614"/>
      <c r="AA44" s="735"/>
    </row>
    <row r="45" spans="1:27" s="613" customFormat="1" ht="33" hidden="1">
      <c r="A45" s="752">
        <v>23</v>
      </c>
      <c r="B45" s="752"/>
      <c r="C45" s="882" t="s">
        <v>130</v>
      </c>
      <c r="D45" s="882">
        <v>100002016</v>
      </c>
      <c r="E45" s="882">
        <v>998736</v>
      </c>
      <c r="F45" s="935"/>
      <c r="G45" s="883">
        <v>18</v>
      </c>
      <c r="H45" s="934"/>
      <c r="I45" s="882" t="s">
        <v>411</v>
      </c>
      <c r="J45" s="882" t="s">
        <v>114</v>
      </c>
      <c r="K45" s="882">
        <v>5</v>
      </c>
      <c r="L45" s="928"/>
      <c r="M45" s="900" t="str">
        <f t="shared" si="1"/>
        <v>Included</v>
      </c>
      <c r="N45" s="900">
        <f t="shared" si="2"/>
        <v>0</v>
      </c>
      <c r="O45" s="613">
        <f t="shared" si="3"/>
        <v>0</v>
      </c>
      <c r="P45" s="613">
        <f t="shared" si="4"/>
        <v>0</v>
      </c>
      <c r="Q45" s="614"/>
      <c r="R45" s="614"/>
      <c r="AA45" s="735"/>
    </row>
    <row r="46" spans="1:27" s="613" customFormat="1" ht="33" hidden="1">
      <c r="A46" s="752">
        <v>24</v>
      </c>
      <c r="B46" s="752"/>
      <c r="C46" s="882" t="s">
        <v>130</v>
      </c>
      <c r="D46" s="882">
        <v>100000484</v>
      </c>
      <c r="E46" s="882">
        <v>998736</v>
      </c>
      <c r="F46" s="935"/>
      <c r="G46" s="883">
        <v>18</v>
      </c>
      <c r="H46" s="934"/>
      <c r="I46" s="882" t="s">
        <v>137</v>
      </c>
      <c r="J46" s="882" t="s">
        <v>114</v>
      </c>
      <c r="K46" s="882">
        <v>6</v>
      </c>
      <c r="L46" s="928"/>
      <c r="M46" s="900" t="str">
        <f t="shared" si="1"/>
        <v>Included</v>
      </c>
      <c r="N46" s="900">
        <f t="shared" si="2"/>
        <v>0</v>
      </c>
      <c r="O46" s="613">
        <f t="shared" si="3"/>
        <v>0</v>
      </c>
      <c r="P46" s="613">
        <f t="shared" si="4"/>
        <v>0</v>
      </c>
      <c r="Q46" s="614"/>
      <c r="R46" s="614"/>
      <c r="AA46" s="735"/>
    </row>
    <row r="47" spans="1:27" s="613" customFormat="1" ht="33" hidden="1">
      <c r="A47" s="752">
        <v>25</v>
      </c>
      <c r="B47" s="752"/>
      <c r="C47" s="882" t="s">
        <v>130</v>
      </c>
      <c r="D47" s="882">
        <v>100001907</v>
      </c>
      <c r="E47" s="882">
        <v>998736</v>
      </c>
      <c r="F47" s="935"/>
      <c r="G47" s="883">
        <v>18</v>
      </c>
      <c r="H47" s="934"/>
      <c r="I47" s="882" t="s">
        <v>412</v>
      </c>
      <c r="J47" s="882" t="s">
        <v>114</v>
      </c>
      <c r="K47" s="882">
        <v>39</v>
      </c>
      <c r="L47" s="928"/>
      <c r="M47" s="900" t="str">
        <f t="shared" si="1"/>
        <v>Included</v>
      </c>
      <c r="N47" s="900">
        <f t="shared" si="2"/>
        <v>0</v>
      </c>
      <c r="O47" s="613">
        <f t="shared" si="3"/>
        <v>0</v>
      </c>
      <c r="P47" s="613">
        <f t="shared" si="4"/>
        <v>0</v>
      </c>
      <c r="Q47" s="614"/>
      <c r="R47" s="614"/>
      <c r="AA47" s="735"/>
    </row>
    <row r="48" spans="1:27" s="613" customFormat="1" ht="33" hidden="1">
      <c r="A48" s="752">
        <v>26</v>
      </c>
      <c r="B48" s="752"/>
      <c r="C48" s="882" t="s">
        <v>130</v>
      </c>
      <c r="D48" s="882">
        <v>100012000</v>
      </c>
      <c r="E48" s="882">
        <v>998736</v>
      </c>
      <c r="F48" s="935"/>
      <c r="G48" s="883">
        <v>18</v>
      </c>
      <c r="H48" s="934"/>
      <c r="I48" s="882" t="s">
        <v>142</v>
      </c>
      <c r="J48" s="882" t="s">
        <v>114</v>
      </c>
      <c r="K48" s="882">
        <v>4</v>
      </c>
      <c r="L48" s="928"/>
      <c r="M48" s="900" t="str">
        <f t="shared" si="1"/>
        <v>Included</v>
      </c>
      <c r="N48" s="900">
        <f t="shared" si="2"/>
        <v>0</v>
      </c>
      <c r="O48" s="613">
        <f t="shared" si="3"/>
        <v>0</v>
      </c>
      <c r="P48" s="613">
        <f t="shared" si="4"/>
        <v>0</v>
      </c>
      <c r="Q48" s="614"/>
      <c r="R48" s="614"/>
      <c r="AA48" s="735"/>
    </row>
    <row r="49" spans="1:27" s="613" customFormat="1" ht="33" hidden="1">
      <c r="A49" s="752">
        <v>27</v>
      </c>
      <c r="B49" s="752"/>
      <c r="C49" s="882" t="s">
        <v>130</v>
      </c>
      <c r="D49" s="882">
        <v>100011980</v>
      </c>
      <c r="E49" s="882">
        <v>998736</v>
      </c>
      <c r="F49" s="935"/>
      <c r="G49" s="883">
        <v>18</v>
      </c>
      <c r="H49" s="934"/>
      <c r="I49" s="882" t="s">
        <v>413</v>
      </c>
      <c r="J49" s="882" t="s">
        <v>114</v>
      </c>
      <c r="K49" s="882">
        <v>3</v>
      </c>
      <c r="L49" s="928"/>
      <c r="M49" s="900" t="str">
        <f t="shared" si="1"/>
        <v>Included</v>
      </c>
      <c r="N49" s="900">
        <f t="shared" si="2"/>
        <v>0</v>
      </c>
      <c r="O49" s="613">
        <f t="shared" si="3"/>
        <v>0</v>
      </c>
      <c r="P49" s="613">
        <f t="shared" si="4"/>
        <v>0</v>
      </c>
      <c r="Q49" s="614"/>
      <c r="R49" s="614"/>
      <c r="AA49" s="735"/>
    </row>
    <row r="50" spans="1:27" s="613" customFormat="1" ht="33" hidden="1">
      <c r="A50" s="752">
        <v>28</v>
      </c>
      <c r="B50" s="752"/>
      <c r="C50" s="882" t="s">
        <v>130</v>
      </c>
      <c r="D50" s="882">
        <v>100011982</v>
      </c>
      <c r="E50" s="882">
        <v>998736</v>
      </c>
      <c r="F50" s="935"/>
      <c r="G50" s="883">
        <v>18</v>
      </c>
      <c r="H50" s="934"/>
      <c r="I50" s="882" t="s">
        <v>414</v>
      </c>
      <c r="J50" s="882" t="s">
        <v>114</v>
      </c>
      <c r="K50" s="882">
        <v>2</v>
      </c>
      <c r="L50" s="928"/>
      <c r="M50" s="900" t="str">
        <f t="shared" si="1"/>
        <v>Included</v>
      </c>
      <c r="N50" s="900">
        <f t="shared" si="2"/>
        <v>0</v>
      </c>
      <c r="O50" s="613">
        <f t="shared" si="3"/>
        <v>0</v>
      </c>
      <c r="P50" s="613">
        <f t="shared" si="4"/>
        <v>0</v>
      </c>
      <c r="Q50" s="614"/>
      <c r="R50" s="614"/>
      <c r="AA50" s="735"/>
    </row>
    <row r="51" spans="1:27" s="613" customFormat="1" ht="33" hidden="1">
      <c r="A51" s="752">
        <v>29</v>
      </c>
      <c r="B51" s="752"/>
      <c r="C51" s="882" t="s">
        <v>130</v>
      </c>
      <c r="D51" s="882">
        <v>100001993</v>
      </c>
      <c r="E51" s="882">
        <v>998736</v>
      </c>
      <c r="F51" s="935"/>
      <c r="G51" s="883">
        <v>18</v>
      </c>
      <c r="H51" s="934"/>
      <c r="I51" s="882" t="s">
        <v>140</v>
      </c>
      <c r="J51" s="882" t="s">
        <v>114</v>
      </c>
      <c r="K51" s="882">
        <v>9</v>
      </c>
      <c r="L51" s="928"/>
      <c r="M51" s="900" t="str">
        <f t="shared" si="1"/>
        <v>Included</v>
      </c>
      <c r="N51" s="900">
        <f t="shared" si="2"/>
        <v>0</v>
      </c>
      <c r="O51" s="613">
        <f t="shared" si="3"/>
        <v>0</v>
      </c>
      <c r="P51" s="613">
        <f t="shared" si="4"/>
        <v>0</v>
      </c>
      <c r="Q51" s="614"/>
      <c r="R51" s="614"/>
      <c r="AA51" s="735"/>
    </row>
    <row r="52" spans="1:27" s="613" customFormat="1" ht="33" hidden="1">
      <c r="A52" s="752">
        <v>30</v>
      </c>
      <c r="B52" s="752"/>
      <c r="C52" s="882" t="s">
        <v>143</v>
      </c>
      <c r="D52" s="882">
        <v>100000011</v>
      </c>
      <c r="E52" s="882">
        <v>998736</v>
      </c>
      <c r="F52" s="935"/>
      <c r="G52" s="883">
        <v>18</v>
      </c>
      <c r="H52" s="934"/>
      <c r="I52" s="882" t="s">
        <v>415</v>
      </c>
      <c r="J52" s="882" t="s">
        <v>145</v>
      </c>
      <c r="K52" s="882">
        <v>2</v>
      </c>
      <c r="L52" s="928"/>
      <c r="M52" s="900" t="str">
        <f t="shared" si="1"/>
        <v>Included</v>
      </c>
      <c r="N52" s="900">
        <f t="shared" si="2"/>
        <v>0</v>
      </c>
      <c r="O52" s="613">
        <f t="shared" si="3"/>
        <v>0</v>
      </c>
      <c r="P52" s="613">
        <f t="shared" si="4"/>
        <v>0</v>
      </c>
      <c r="Q52" s="614"/>
      <c r="R52" s="614"/>
      <c r="AA52" s="735"/>
    </row>
    <row r="53" spans="1:27" s="613" customFormat="1" ht="33" hidden="1">
      <c r="A53" s="752">
        <v>31</v>
      </c>
      <c r="B53" s="752"/>
      <c r="C53" s="882" t="s">
        <v>146</v>
      </c>
      <c r="D53" s="882">
        <v>100000192</v>
      </c>
      <c r="E53" s="882">
        <v>998731</v>
      </c>
      <c r="F53" s="935"/>
      <c r="G53" s="883">
        <v>18</v>
      </c>
      <c r="H53" s="934"/>
      <c r="I53" s="882" t="s">
        <v>416</v>
      </c>
      <c r="J53" s="882" t="s">
        <v>145</v>
      </c>
      <c r="K53" s="882">
        <v>2</v>
      </c>
      <c r="L53" s="928"/>
      <c r="M53" s="900" t="str">
        <f t="shared" si="1"/>
        <v>Included</v>
      </c>
      <c r="N53" s="900">
        <f t="shared" si="2"/>
        <v>0</v>
      </c>
      <c r="O53" s="613">
        <f t="shared" si="3"/>
        <v>0</v>
      </c>
      <c r="P53" s="613">
        <f t="shared" si="4"/>
        <v>0</v>
      </c>
      <c r="Q53" s="614"/>
      <c r="R53" s="614"/>
      <c r="AA53" s="735"/>
    </row>
    <row r="54" spans="1:27" s="613" customFormat="1" ht="33" hidden="1">
      <c r="A54" s="752">
        <v>32</v>
      </c>
      <c r="B54" s="752"/>
      <c r="C54" s="882" t="s">
        <v>146</v>
      </c>
      <c r="D54" s="882">
        <v>100000185</v>
      </c>
      <c r="E54" s="882">
        <v>998731</v>
      </c>
      <c r="F54" s="935"/>
      <c r="G54" s="883">
        <v>18</v>
      </c>
      <c r="H54" s="934"/>
      <c r="I54" s="882" t="s">
        <v>417</v>
      </c>
      <c r="J54" s="882" t="s">
        <v>145</v>
      </c>
      <c r="K54" s="882">
        <v>2</v>
      </c>
      <c r="L54" s="928"/>
      <c r="M54" s="900" t="str">
        <f t="shared" si="1"/>
        <v>Included</v>
      </c>
      <c r="N54" s="900">
        <f t="shared" si="2"/>
        <v>0</v>
      </c>
      <c r="O54" s="613">
        <f t="shared" si="3"/>
        <v>0</v>
      </c>
      <c r="P54" s="613">
        <f t="shared" si="4"/>
        <v>0</v>
      </c>
      <c r="Q54" s="614"/>
      <c r="R54" s="614"/>
      <c r="AA54" s="735"/>
    </row>
    <row r="55" spans="1:27" s="613" customFormat="1" ht="33" hidden="1">
      <c r="A55" s="752">
        <v>33</v>
      </c>
      <c r="B55" s="752"/>
      <c r="C55" s="882" t="s">
        <v>146</v>
      </c>
      <c r="D55" s="882">
        <v>100000190</v>
      </c>
      <c r="E55" s="882">
        <v>998731</v>
      </c>
      <c r="F55" s="935"/>
      <c r="G55" s="883">
        <v>18</v>
      </c>
      <c r="H55" s="934"/>
      <c r="I55" s="882" t="s">
        <v>418</v>
      </c>
      <c r="J55" s="882" t="s">
        <v>145</v>
      </c>
      <c r="K55" s="882">
        <v>2</v>
      </c>
      <c r="L55" s="928"/>
      <c r="M55" s="900" t="str">
        <f t="shared" si="1"/>
        <v>Included</v>
      </c>
      <c r="N55" s="900">
        <f t="shared" si="2"/>
        <v>0</v>
      </c>
      <c r="O55" s="613">
        <f t="shared" si="3"/>
        <v>0</v>
      </c>
      <c r="P55" s="613">
        <f t="shared" si="4"/>
        <v>0</v>
      </c>
      <c r="Q55" s="614"/>
      <c r="R55" s="614"/>
      <c r="AA55" s="735"/>
    </row>
    <row r="56" spans="1:27" s="613" customFormat="1" ht="115.5" hidden="1">
      <c r="A56" s="752">
        <v>34</v>
      </c>
      <c r="B56" s="752"/>
      <c r="C56" s="882" t="s">
        <v>146</v>
      </c>
      <c r="D56" s="882">
        <v>100000005</v>
      </c>
      <c r="E56" s="882">
        <v>998736</v>
      </c>
      <c r="F56" s="935"/>
      <c r="G56" s="883">
        <v>18</v>
      </c>
      <c r="H56" s="934"/>
      <c r="I56" s="882" t="s">
        <v>419</v>
      </c>
      <c r="J56" s="882" t="s">
        <v>151</v>
      </c>
      <c r="K56" s="882">
        <v>2</v>
      </c>
      <c r="L56" s="928"/>
      <c r="M56" s="900" t="str">
        <f t="shared" si="1"/>
        <v>Included</v>
      </c>
      <c r="N56" s="900">
        <f t="shared" si="2"/>
        <v>0</v>
      </c>
      <c r="O56" s="613">
        <f t="shared" si="3"/>
        <v>0</v>
      </c>
      <c r="P56" s="613">
        <f t="shared" si="4"/>
        <v>0</v>
      </c>
      <c r="Q56" s="614"/>
      <c r="R56" s="614"/>
      <c r="AA56" s="735"/>
    </row>
    <row r="57" spans="1:27" s="613" customFormat="1" ht="49.5" hidden="1">
      <c r="A57" s="752">
        <v>35</v>
      </c>
      <c r="B57" s="752"/>
      <c r="C57" s="882" t="s">
        <v>152</v>
      </c>
      <c r="D57" s="882">
        <v>100017138</v>
      </c>
      <c r="E57" s="882">
        <v>998731</v>
      </c>
      <c r="F57" s="935"/>
      <c r="G57" s="883">
        <v>18</v>
      </c>
      <c r="H57" s="934"/>
      <c r="I57" s="882" t="s">
        <v>420</v>
      </c>
      <c r="J57" s="882" t="s">
        <v>114</v>
      </c>
      <c r="K57" s="882">
        <v>12</v>
      </c>
      <c r="L57" s="928"/>
      <c r="M57" s="900" t="str">
        <f t="shared" si="1"/>
        <v>Included</v>
      </c>
      <c r="N57" s="900">
        <f t="shared" si="2"/>
        <v>0</v>
      </c>
      <c r="O57" s="613">
        <f t="shared" si="3"/>
        <v>0</v>
      </c>
      <c r="P57" s="613">
        <f t="shared" si="4"/>
        <v>0</v>
      </c>
      <c r="Q57" s="614"/>
      <c r="R57" s="614"/>
      <c r="AA57" s="735"/>
    </row>
    <row r="58" spans="1:27" s="613" customFormat="1" ht="49.5" hidden="1">
      <c r="A58" s="752">
        <v>36</v>
      </c>
      <c r="B58" s="752"/>
      <c r="C58" s="882" t="s">
        <v>152</v>
      </c>
      <c r="D58" s="882">
        <v>100017135</v>
      </c>
      <c r="E58" s="882">
        <v>998731</v>
      </c>
      <c r="F58" s="935"/>
      <c r="G58" s="883">
        <v>18</v>
      </c>
      <c r="H58" s="934"/>
      <c r="I58" s="882" t="s">
        <v>421</v>
      </c>
      <c r="J58" s="882" t="s">
        <v>114</v>
      </c>
      <c r="K58" s="882">
        <v>18</v>
      </c>
      <c r="L58" s="928"/>
      <c r="M58" s="900" t="str">
        <f t="shared" si="1"/>
        <v>Included</v>
      </c>
      <c r="N58" s="900">
        <f t="shared" si="2"/>
        <v>0</v>
      </c>
      <c r="O58" s="613">
        <f t="shared" si="3"/>
        <v>0</v>
      </c>
      <c r="P58" s="613">
        <f t="shared" si="4"/>
        <v>0</v>
      </c>
      <c r="Q58" s="614"/>
      <c r="R58" s="614"/>
      <c r="AA58" s="735"/>
    </row>
    <row r="59" spans="1:27" s="613" customFormat="1" ht="49.5" hidden="1">
      <c r="A59" s="752">
        <v>37</v>
      </c>
      <c r="B59" s="752"/>
      <c r="C59" s="882" t="s">
        <v>152</v>
      </c>
      <c r="D59" s="882">
        <v>100017134</v>
      </c>
      <c r="E59" s="882">
        <v>998731</v>
      </c>
      <c r="F59" s="935"/>
      <c r="G59" s="883">
        <v>18</v>
      </c>
      <c r="H59" s="934"/>
      <c r="I59" s="882" t="s">
        <v>422</v>
      </c>
      <c r="J59" s="882" t="s">
        <v>114</v>
      </c>
      <c r="K59" s="882">
        <v>18</v>
      </c>
      <c r="L59" s="928"/>
      <c r="M59" s="900" t="str">
        <f t="shared" si="1"/>
        <v>Included</v>
      </c>
      <c r="N59" s="900">
        <f t="shared" si="2"/>
        <v>0</v>
      </c>
      <c r="O59" s="613">
        <f t="shared" si="3"/>
        <v>0</v>
      </c>
      <c r="P59" s="613">
        <f t="shared" si="4"/>
        <v>0</v>
      </c>
      <c r="Q59" s="614"/>
      <c r="R59" s="614"/>
      <c r="AA59" s="735"/>
    </row>
    <row r="60" spans="1:27" s="613" customFormat="1" ht="33" hidden="1">
      <c r="A60" s="752">
        <v>38</v>
      </c>
      <c r="B60" s="752"/>
      <c r="C60" s="882" t="s">
        <v>156</v>
      </c>
      <c r="D60" s="882">
        <v>100000337</v>
      </c>
      <c r="E60" s="882">
        <v>998731</v>
      </c>
      <c r="F60" s="935"/>
      <c r="G60" s="883">
        <v>18</v>
      </c>
      <c r="H60" s="934"/>
      <c r="I60" s="882" t="s">
        <v>423</v>
      </c>
      <c r="J60" s="882" t="s">
        <v>145</v>
      </c>
      <c r="K60" s="882">
        <v>1</v>
      </c>
      <c r="L60" s="928"/>
      <c r="M60" s="900" t="str">
        <f t="shared" si="1"/>
        <v>Included</v>
      </c>
      <c r="N60" s="900">
        <f t="shared" si="2"/>
        <v>0</v>
      </c>
      <c r="O60" s="613">
        <f t="shared" si="3"/>
        <v>0</v>
      </c>
      <c r="P60" s="613">
        <f t="shared" si="4"/>
        <v>0</v>
      </c>
      <c r="Q60" s="614"/>
      <c r="R60" s="614"/>
      <c r="AA60" s="735"/>
    </row>
    <row r="61" spans="1:27" s="613" customFormat="1" ht="33" hidden="1">
      <c r="A61" s="752">
        <v>39</v>
      </c>
      <c r="B61" s="752"/>
      <c r="C61" s="882" t="s">
        <v>156</v>
      </c>
      <c r="D61" s="882">
        <v>100000338</v>
      </c>
      <c r="E61" s="882">
        <v>998731</v>
      </c>
      <c r="F61" s="935"/>
      <c r="G61" s="883">
        <v>18</v>
      </c>
      <c r="H61" s="934"/>
      <c r="I61" s="882" t="s">
        <v>424</v>
      </c>
      <c r="J61" s="882" t="s">
        <v>145</v>
      </c>
      <c r="K61" s="882">
        <v>1</v>
      </c>
      <c r="L61" s="928"/>
      <c r="M61" s="900" t="str">
        <f t="shared" si="1"/>
        <v>Included</v>
      </c>
      <c r="N61" s="900">
        <f t="shared" si="2"/>
        <v>0</v>
      </c>
      <c r="O61" s="613">
        <f t="shared" si="3"/>
        <v>0</v>
      </c>
      <c r="P61" s="613">
        <f t="shared" si="4"/>
        <v>0</v>
      </c>
      <c r="Q61" s="614"/>
      <c r="R61" s="614"/>
      <c r="AA61" s="735"/>
    </row>
    <row r="62" spans="1:27" s="613" customFormat="1" ht="33" hidden="1">
      <c r="A62" s="752">
        <v>40</v>
      </c>
      <c r="B62" s="752"/>
      <c r="C62" s="882" t="s">
        <v>156</v>
      </c>
      <c r="D62" s="882">
        <v>100000330</v>
      </c>
      <c r="E62" s="882">
        <v>998731</v>
      </c>
      <c r="F62" s="935"/>
      <c r="G62" s="883">
        <v>18</v>
      </c>
      <c r="H62" s="934"/>
      <c r="I62" s="882" t="s">
        <v>425</v>
      </c>
      <c r="J62" s="882" t="s">
        <v>145</v>
      </c>
      <c r="K62" s="882">
        <v>4</v>
      </c>
      <c r="L62" s="928"/>
      <c r="M62" s="900" t="str">
        <f t="shared" si="1"/>
        <v>Included</v>
      </c>
      <c r="N62" s="900">
        <f t="shared" si="2"/>
        <v>0</v>
      </c>
      <c r="O62" s="613">
        <f t="shared" si="3"/>
        <v>0</v>
      </c>
      <c r="P62" s="613">
        <f t="shared" si="4"/>
        <v>0</v>
      </c>
      <c r="Q62" s="614"/>
      <c r="R62" s="614"/>
      <c r="AA62" s="735"/>
    </row>
    <row r="63" spans="1:27" s="613" customFormat="1" ht="33" hidden="1">
      <c r="A63" s="752">
        <v>41</v>
      </c>
      <c r="B63" s="752"/>
      <c r="C63" s="882" t="s">
        <v>156</v>
      </c>
      <c r="D63" s="882">
        <v>100000335</v>
      </c>
      <c r="E63" s="882">
        <v>998731</v>
      </c>
      <c r="F63" s="935"/>
      <c r="G63" s="883">
        <v>18</v>
      </c>
      <c r="H63" s="934"/>
      <c r="I63" s="882" t="s">
        <v>426</v>
      </c>
      <c r="J63" s="882" t="s">
        <v>145</v>
      </c>
      <c r="K63" s="882">
        <v>2</v>
      </c>
      <c r="L63" s="928"/>
      <c r="M63" s="900" t="str">
        <f t="shared" si="1"/>
        <v>Included</v>
      </c>
      <c r="N63" s="900">
        <f t="shared" si="2"/>
        <v>0</v>
      </c>
      <c r="O63" s="613">
        <f t="shared" si="3"/>
        <v>0</v>
      </c>
      <c r="P63" s="613">
        <f t="shared" si="4"/>
        <v>0</v>
      </c>
      <c r="Q63" s="614"/>
      <c r="R63" s="614"/>
      <c r="AA63" s="735"/>
    </row>
    <row r="64" spans="1:27" s="613" customFormat="1" ht="49.5" hidden="1">
      <c r="A64" s="752">
        <v>42</v>
      </c>
      <c r="B64" s="752"/>
      <c r="C64" s="882" t="s">
        <v>161</v>
      </c>
      <c r="D64" s="882">
        <v>100017127</v>
      </c>
      <c r="E64" s="882">
        <v>998731</v>
      </c>
      <c r="F64" s="935"/>
      <c r="G64" s="883">
        <v>18</v>
      </c>
      <c r="H64" s="934"/>
      <c r="I64" s="882" t="s">
        <v>427</v>
      </c>
      <c r="J64" s="882" t="s">
        <v>114</v>
      </c>
      <c r="K64" s="882">
        <v>66</v>
      </c>
      <c r="L64" s="928"/>
      <c r="M64" s="900" t="str">
        <f t="shared" si="1"/>
        <v>Included</v>
      </c>
      <c r="N64" s="900">
        <f t="shared" si="2"/>
        <v>0</v>
      </c>
      <c r="O64" s="613">
        <f t="shared" si="3"/>
        <v>0</v>
      </c>
      <c r="P64" s="613">
        <f t="shared" si="4"/>
        <v>0</v>
      </c>
      <c r="Q64" s="614"/>
      <c r="R64" s="614"/>
      <c r="AA64" s="735"/>
    </row>
    <row r="65" spans="1:27" s="613" customFormat="1" ht="49.5" hidden="1">
      <c r="A65" s="752">
        <v>43</v>
      </c>
      <c r="B65" s="752"/>
      <c r="C65" s="882" t="s">
        <v>161</v>
      </c>
      <c r="D65" s="882">
        <v>100017126</v>
      </c>
      <c r="E65" s="882">
        <v>998731</v>
      </c>
      <c r="F65" s="935"/>
      <c r="G65" s="883">
        <v>18</v>
      </c>
      <c r="H65" s="934"/>
      <c r="I65" s="882" t="s">
        <v>428</v>
      </c>
      <c r="J65" s="882" t="s">
        <v>114</v>
      </c>
      <c r="K65" s="882">
        <v>66</v>
      </c>
      <c r="L65" s="928"/>
      <c r="M65" s="900" t="str">
        <f t="shared" si="1"/>
        <v>Included</v>
      </c>
      <c r="N65" s="900">
        <f t="shared" si="2"/>
        <v>0</v>
      </c>
      <c r="O65" s="613">
        <f t="shared" si="3"/>
        <v>0</v>
      </c>
      <c r="P65" s="613">
        <f t="shared" si="4"/>
        <v>0</v>
      </c>
      <c r="Q65" s="614"/>
      <c r="R65" s="614"/>
      <c r="AA65" s="735"/>
    </row>
    <row r="66" spans="1:27" s="613" customFormat="1" ht="49.5" hidden="1">
      <c r="A66" s="752">
        <v>44</v>
      </c>
      <c r="B66" s="752"/>
      <c r="C66" s="882" t="s">
        <v>161</v>
      </c>
      <c r="D66" s="882">
        <v>100017133</v>
      </c>
      <c r="E66" s="882">
        <v>998731</v>
      </c>
      <c r="F66" s="935"/>
      <c r="G66" s="883">
        <v>18</v>
      </c>
      <c r="H66" s="934"/>
      <c r="I66" s="882" t="s">
        <v>429</v>
      </c>
      <c r="J66" s="882" t="s">
        <v>114</v>
      </c>
      <c r="K66" s="882">
        <v>12</v>
      </c>
      <c r="L66" s="928"/>
      <c r="M66" s="900" t="str">
        <f t="shared" si="1"/>
        <v>Included</v>
      </c>
      <c r="N66" s="900">
        <f t="shared" si="2"/>
        <v>0</v>
      </c>
      <c r="O66" s="613">
        <f t="shared" si="3"/>
        <v>0</v>
      </c>
      <c r="P66" s="613">
        <f t="shared" si="4"/>
        <v>0</v>
      </c>
      <c r="Q66" s="614"/>
      <c r="R66" s="614"/>
      <c r="AA66" s="735"/>
    </row>
    <row r="67" spans="1:27" s="613" customFormat="1" ht="49.5" hidden="1">
      <c r="A67" s="752">
        <v>45</v>
      </c>
      <c r="B67" s="752"/>
      <c r="C67" s="882" t="s">
        <v>161</v>
      </c>
      <c r="D67" s="882">
        <v>100017132</v>
      </c>
      <c r="E67" s="882">
        <v>998731</v>
      </c>
      <c r="F67" s="935"/>
      <c r="G67" s="883">
        <v>18</v>
      </c>
      <c r="H67" s="934"/>
      <c r="I67" s="882" t="s">
        <v>430</v>
      </c>
      <c r="J67" s="882" t="s">
        <v>114</v>
      </c>
      <c r="K67" s="882">
        <v>42</v>
      </c>
      <c r="L67" s="928"/>
      <c r="M67" s="900" t="str">
        <f t="shared" si="1"/>
        <v>Included</v>
      </c>
      <c r="N67" s="900">
        <f t="shared" si="2"/>
        <v>0</v>
      </c>
      <c r="O67" s="613">
        <f t="shared" si="3"/>
        <v>0</v>
      </c>
      <c r="P67" s="613">
        <f t="shared" si="4"/>
        <v>0</v>
      </c>
      <c r="Q67" s="614"/>
      <c r="R67" s="614"/>
      <c r="AA67" s="735"/>
    </row>
    <row r="68" spans="1:27" s="613" customFormat="1" ht="33" hidden="1">
      <c r="A68" s="752">
        <v>46</v>
      </c>
      <c r="B68" s="752"/>
      <c r="C68" s="882" t="s">
        <v>166</v>
      </c>
      <c r="D68" s="882">
        <v>100000489</v>
      </c>
      <c r="E68" s="882">
        <v>998731</v>
      </c>
      <c r="F68" s="935"/>
      <c r="G68" s="883">
        <v>18</v>
      </c>
      <c r="H68" s="934"/>
      <c r="I68" s="882" t="s">
        <v>431</v>
      </c>
      <c r="J68" s="882" t="s">
        <v>145</v>
      </c>
      <c r="K68" s="882">
        <v>1</v>
      </c>
      <c r="L68" s="928"/>
      <c r="M68" s="900" t="str">
        <f t="shared" si="1"/>
        <v>Included</v>
      </c>
      <c r="N68" s="900">
        <f t="shared" si="2"/>
        <v>0</v>
      </c>
      <c r="O68" s="613">
        <f t="shared" si="3"/>
        <v>0</v>
      </c>
      <c r="P68" s="613">
        <f t="shared" si="4"/>
        <v>0</v>
      </c>
      <c r="Q68" s="614"/>
      <c r="R68" s="614"/>
      <c r="AA68" s="735"/>
    </row>
    <row r="69" spans="1:27" s="613" customFormat="1" ht="33" hidden="1">
      <c r="A69" s="752">
        <v>47</v>
      </c>
      <c r="B69" s="752"/>
      <c r="C69" s="882" t="s">
        <v>166</v>
      </c>
      <c r="D69" s="882">
        <v>100000490</v>
      </c>
      <c r="E69" s="882">
        <v>998731</v>
      </c>
      <c r="F69" s="935"/>
      <c r="G69" s="883">
        <v>18</v>
      </c>
      <c r="H69" s="934"/>
      <c r="I69" s="882" t="s">
        <v>432</v>
      </c>
      <c r="J69" s="882" t="s">
        <v>145</v>
      </c>
      <c r="K69" s="882">
        <v>1</v>
      </c>
      <c r="L69" s="928"/>
      <c r="M69" s="900" t="str">
        <f t="shared" si="1"/>
        <v>Included</v>
      </c>
      <c r="N69" s="900">
        <f t="shared" si="2"/>
        <v>0</v>
      </c>
      <c r="O69" s="613">
        <f t="shared" si="3"/>
        <v>0</v>
      </c>
      <c r="P69" s="613">
        <f t="shared" si="4"/>
        <v>0</v>
      </c>
      <c r="Q69" s="614"/>
      <c r="R69" s="614"/>
      <c r="AA69" s="735"/>
    </row>
    <row r="70" spans="1:27" s="613" customFormat="1" ht="33" hidden="1">
      <c r="A70" s="752">
        <v>48</v>
      </c>
      <c r="B70" s="752"/>
      <c r="C70" s="882" t="s">
        <v>166</v>
      </c>
      <c r="D70" s="882">
        <v>100000491</v>
      </c>
      <c r="E70" s="882">
        <v>998731</v>
      </c>
      <c r="F70" s="935"/>
      <c r="G70" s="883">
        <v>18</v>
      </c>
      <c r="H70" s="934"/>
      <c r="I70" s="882" t="s">
        <v>433</v>
      </c>
      <c r="J70" s="882" t="s">
        <v>145</v>
      </c>
      <c r="K70" s="882">
        <v>1</v>
      </c>
      <c r="L70" s="928"/>
      <c r="M70" s="900" t="str">
        <f t="shared" si="1"/>
        <v>Included</v>
      </c>
      <c r="N70" s="900">
        <f t="shared" si="2"/>
        <v>0</v>
      </c>
      <c r="O70" s="613">
        <f t="shared" si="3"/>
        <v>0</v>
      </c>
      <c r="P70" s="613">
        <f t="shared" si="4"/>
        <v>0</v>
      </c>
      <c r="Q70" s="614"/>
      <c r="R70" s="614"/>
      <c r="AA70" s="735"/>
    </row>
    <row r="71" spans="1:27" s="613" customFormat="1" ht="33" hidden="1">
      <c r="A71" s="752">
        <v>49</v>
      </c>
      <c r="B71" s="752"/>
      <c r="C71" s="882" t="s">
        <v>166</v>
      </c>
      <c r="D71" s="882">
        <v>100000486</v>
      </c>
      <c r="E71" s="882">
        <v>998731</v>
      </c>
      <c r="F71" s="935"/>
      <c r="G71" s="883">
        <v>18</v>
      </c>
      <c r="H71" s="934"/>
      <c r="I71" s="882" t="s">
        <v>434</v>
      </c>
      <c r="J71" s="882" t="s">
        <v>145</v>
      </c>
      <c r="K71" s="882">
        <v>2</v>
      </c>
      <c r="L71" s="928"/>
      <c r="M71" s="900" t="str">
        <f t="shared" si="1"/>
        <v>Included</v>
      </c>
      <c r="N71" s="900">
        <f t="shared" si="2"/>
        <v>0</v>
      </c>
      <c r="O71" s="613">
        <f t="shared" si="3"/>
        <v>0</v>
      </c>
      <c r="P71" s="613">
        <f t="shared" si="4"/>
        <v>0</v>
      </c>
      <c r="Q71" s="614"/>
      <c r="R71" s="614"/>
      <c r="AA71" s="735"/>
    </row>
    <row r="72" spans="1:27" s="613" customFormat="1" ht="33" hidden="1">
      <c r="A72" s="752">
        <v>50</v>
      </c>
      <c r="B72" s="752"/>
      <c r="C72" s="882" t="s">
        <v>166</v>
      </c>
      <c r="D72" s="882">
        <v>100000488</v>
      </c>
      <c r="E72" s="882">
        <v>998731</v>
      </c>
      <c r="F72" s="935"/>
      <c r="G72" s="883">
        <v>18</v>
      </c>
      <c r="H72" s="934"/>
      <c r="I72" s="882" t="s">
        <v>435</v>
      </c>
      <c r="J72" s="882" t="s">
        <v>145</v>
      </c>
      <c r="K72" s="882">
        <v>1</v>
      </c>
      <c r="L72" s="928"/>
      <c r="M72" s="900" t="str">
        <f t="shared" si="1"/>
        <v>Included</v>
      </c>
      <c r="N72" s="900">
        <f t="shared" si="2"/>
        <v>0</v>
      </c>
      <c r="O72" s="613">
        <f t="shared" si="3"/>
        <v>0</v>
      </c>
      <c r="P72" s="613">
        <f t="shared" si="4"/>
        <v>0</v>
      </c>
      <c r="Q72" s="614"/>
      <c r="R72" s="614"/>
      <c r="AA72" s="735"/>
    </row>
    <row r="73" spans="1:27" s="613" customFormat="1" ht="33" hidden="1">
      <c r="A73" s="752">
        <v>51</v>
      </c>
      <c r="B73" s="752"/>
      <c r="C73" s="882" t="s">
        <v>166</v>
      </c>
      <c r="D73" s="882">
        <v>100000487</v>
      </c>
      <c r="E73" s="882">
        <v>998731</v>
      </c>
      <c r="F73" s="935"/>
      <c r="G73" s="883">
        <v>18</v>
      </c>
      <c r="H73" s="934"/>
      <c r="I73" s="882" t="s">
        <v>436</v>
      </c>
      <c r="J73" s="882" t="s">
        <v>145</v>
      </c>
      <c r="K73" s="882">
        <v>1</v>
      </c>
      <c r="L73" s="928"/>
      <c r="M73" s="900" t="str">
        <f t="shared" si="1"/>
        <v>Included</v>
      </c>
      <c r="N73" s="900">
        <f t="shared" si="2"/>
        <v>0</v>
      </c>
      <c r="O73" s="613">
        <f t="shared" si="3"/>
        <v>0</v>
      </c>
      <c r="P73" s="613">
        <f t="shared" si="4"/>
        <v>0</v>
      </c>
      <c r="Q73" s="614"/>
      <c r="R73" s="614"/>
      <c r="AA73" s="735"/>
    </row>
    <row r="74" spans="1:27" s="613" customFormat="1" ht="33" hidden="1">
      <c r="A74" s="752">
        <v>52</v>
      </c>
      <c r="B74" s="752"/>
      <c r="C74" s="882" t="s">
        <v>166</v>
      </c>
      <c r="D74" s="882">
        <v>100000495</v>
      </c>
      <c r="E74" s="882">
        <v>998731</v>
      </c>
      <c r="F74" s="935"/>
      <c r="G74" s="883">
        <v>18</v>
      </c>
      <c r="H74" s="934"/>
      <c r="I74" s="882" t="s">
        <v>437</v>
      </c>
      <c r="J74" s="882" t="s">
        <v>145</v>
      </c>
      <c r="K74" s="882">
        <v>1</v>
      </c>
      <c r="L74" s="928"/>
      <c r="M74" s="900" t="str">
        <f t="shared" si="1"/>
        <v>Included</v>
      </c>
      <c r="N74" s="900">
        <f t="shared" si="2"/>
        <v>0</v>
      </c>
      <c r="O74" s="613">
        <f t="shared" si="3"/>
        <v>0</v>
      </c>
      <c r="P74" s="613">
        <f t="shared" si="4"/>
        <v>0</v>
      </c>
      <c r="Q74" s="614"/>
      <c r="R74" s="614"/>
      <c r="AA74" s="735"/>
    </row>
    <row r="75" spans="1:27" s="613" customFormat="1" ht="49.5" hidden="1">
      <c r="A75" s="752">
        <v>53</v>
      </c>
      <c r="B75" s="752"/>
      <c r="C75" s="882" t="s">
        <v>236</v>
      </c>
      <c r="D75" s="882">
        <v>100017122</v>
      </c>
      <c r="E75" s="882">
        <v>998731</v>
      </c>
      <c r="F75" s="935"/>
      <c r="G75" s="883">
        <v>18</v>
      </c>
      <c r="H75" s="934"/>
      <c r="I75" s="882" t="s">
        <v>438</v>
      </c>
      <c r="J75" s="882" t="s">
        <v>114</v>
      </c>
      <c r="K75" s="882">
        <v>6</v>
      </c>
      <c r="L75" s="928"/>
      <c r="M75" s="900" t="str">
        <f t="shared" si="1"/>
        <v>Included</v>
      </c>
      <c r="N75" s="900">
        <f t="shared" si="2"/>
        <v>0</v>
      </c>
      <c r="O75" s="613">
        <f t="shared" si="3"/>
        <v>0</v>
      </c>
      <c r="P75" s="613">
        <f t="shared" si="4"/>
        <v>0</v>
      </c>
      <c r="Q75" s="614"/>
      <c r="R75" s="614"/>
      <c r="AA75" s="735"/>
    </row>
    <row r="76" spans="1:27" s="613" customFormat="1" ht="49.5" hidden="1">
      <c r="A76" s="752">
        <v>54</v>
      </c>
      <c r="B76" s="752"/>
      <c r="C76" s="882" t="s">
        <v>236</v>
      </c>
      <c r="D76" s="882">
        <v>100017121</v>
      </c>
      <c r="E76" s="882">
        <v>998731</v>
      </c>
      <c r="F76" s="935"/>
      <c r="G76" s="883">
        <v>18</v>
      </c>
      <c r="H76" s="934"/>
      <c r="I76" s="882" t="s">
        <v>439</v>
      </c>
      <c r="J76" s="882" t="s">
        <v>114</v>
      </c>
      <c r="K76" s="882">
        <v>30</v>
      </c>
      <c r="L76" s="928"/>
      <c r="M76" s="900" t="str">
        <f t="shared" si="1"/>
        <v>Included</v>
      </c>
      <c r="N76" s="900">
        <f t="shared" si="2"/>
        <v>0</v>
      </c>
      <c r="O76" s="613">
        <f t="shared" si="3"/>
        <v>0</v>
      </c>
      <c r="P76" s="613">
        <f t="shared" si="4"/>
        <v>0</v>
      </c>
      <c r="Q76" s="614"/>
      <c r="R76" s="614"/>
      <c r="AA76" s="735"/>
    </row>
    <row r="77" spans="1:27" s="613" customFormat="1" ht="49.5" hidden="1">
      <c r="A77" s="752">
        <v>55</v>
      </c>
      <c r="B77" s="752"/>
      <c r="C77" s="882" t="s">
        <v>236</v>
      </c>
      <c r="D77" s="882">
        <v>100017116</v>
      </c>
      <c r="E77" s="882">
        <v>998731</v>
      </c>
      <c r="F77" s="935"/>
      <c r="G77" s="883">
        <v>18</v>
      </c>
      <c r="H77" s="934"/>
      <c r="I77" s="882" t="s">
        <v>440</v>
      </c>
      <c r="J77" s="882" t="s">
        <v>114</v>
      </c>
      <c r="K77" s="882">
        <v>27</v>
      </c>
      <c r="L77" s="928"/>
      <c r="M77" s="900" t="str">
        <f t="shared" si="1"/>
        <v>Included</v>
      </c>
      <c r="N77" s="900">
        <f t="shared" si="2"/>
        <v>0</v>
      </c>
      <c r="O77" s="613">
        <f t="shared" si="3"/>
        <v>0</v>
      </c>
      <c r="P77" s="613">
        <f t="shared" si="4"/>
        <v>0</v>
      </c>
      <c r="Q77" s="614"/>
      <c r="R77" s="614"/>
      <c r="AA77" s="735"/>
    </row>
    <row r="78" spans="1:27" s="613" customFormat="1" ht="49.5" hidden="1">
      <c r="A78" s="752">
        <v>56</v>
      </c>
      <c r="B78" s="752"/>
      <c r="C78" s="882" t="s">
        <v>236</v>
      </c>
      <c r="D78" s="882">
        <v>100017118</v>
      </c>
      <c r="E78" s="882">
        <v>998731</v>
      </c>
      <c r="F78" s="935"/>
      <c r="G78" s="883">
        <v>18</v>
      </c>
      <c r="H78" s="934"/>
      <c r="I78" s="882" t="s">
        <v>441</v>
      </c>
      <c r="J78" s="882" t="s">
        <v>114</v>
      </c>
      <c r="K78" s="882">
        <v>27</v>
      </c>
      <c r="L78" s="928"/>
      <c r="M78" s="900" t="str">
        <f t="shared" si="1"/>
        <v>Included</v>
      </c>
      <c r="N78" s="900">
        <f t="shared" si="2"/>
        <v>0</v>
      </c>
      <c r="O78" s="613">
        <f t="shared" si="3"/>
        <v>0</v>
      </c>
      <c r="P78" s="613">
        <f t="shared" si="4"/>
        <v>0</v>
      </c>
      <c r="Q78" s="614"/>
      <c r="R78" s="614"/>
      <c r="AA78" s="735"/>
    </row>
    <row r="79" spans="1:27" s="613" customFormat="1" ht="49.5" hidden="1">
      <c r="A79" s="752">
        <v>57</v>
      </c>
      <c r="B79" s="752"/>
      <c r="C79" s="882" t="s">
        <v>236</v>
      </c>
      <c r="D79" s="882">
        <v>100017115</v>
      </c>
      <c r="E79" s="882">
        <v>998731</v>
      </c>
      <c r="F79" s="935"/>
      <c r="G79" s="883">
        <v>18</v>
      </c>
      <c r="H79" s="934"/>
      <c r="I79" s="882" t="s">
        <v>442</v>
      </c>
      <c r="J79" s="882" t="s">
        <v>114</v>
      </c>
      <c r="K79" s="882">
        <v>27</v>
      </c>
      <c r="L79" s="928"/>
      <c r="M79" s="900" t="str">
        <f t="shared" si="1"/>
        <v>Included</v>
      </c>
      <c r="N79" s="900">
        <f t="shared" si="2"/>
        <v>0</v>
      </c>
      <c r="O79" s="613">
        <f t="shared" si="3"/>
        <v>0</v>
      </c>
      <c r="P79" s="613">
        <f t="shared" si="4"/>
        <v>0</v>
      </c>
      <c r="Q79" s="614"/>
      <c r="R79" s="614"/>
      <c r="AA79" s="735"/>
    </row>
    <row r="80" spans="1:27" s="613" customFormat="1" ht="49.5" hidden="1">
      <c r="A80" s="752">
        <v>58</v>
      </c>
      <c r="B80" s="752"/>
      <c r="C80" s="882" t="s">
        <v>236</v>
      </c>
      <c r="D80" s="882">
        <v>100017117</v>
      </c>
      <c r="E80" s="882">
        <v>998731</v>
      </c>
      <c r="F80" s="935"/>
      <c r="G80" s="883">
        <v>18</v>
      </c>
      <c r="H80" s="934"/>
      <c r="I80" s="882" t="s">
        <v>443</v>
      </c>
      <c r="J80" s="882" t="s">
        <v>114</v>
      </c>
      <c r="K80" s="882">
        <v>27</v>
      </c>
      <c r="L80" s="928"/>
      <c r="M80" s="900" t="str">
        <f t="shared" si="1"/>
        <v>Included</v>
      </c>
      <c r="N80" s="900">
        <f t="shared" si="2"/>
        <v>0</v>
      </c>
      <c r="O80" s="613">
        <f t="shared" si="3"/>
        <v>0</v>
      </c>
      <c r="P80" s="613">
        <f t="shared" si="4"/>
        <v>0</v>
      </c>
      <c r="Q80" s="614"/>
      <c r="R80" s="614"/>
      <c r="AA80" s="735"/>
    </row>
    <row r="81" spans="1:27" s="613" customFormat="1" ht="16.5" hidden="1">
      <c r="A81" s="752">
        <v>59</v>
      </c>
      <c r="B81" s="752"/>
      <c r="C81" s="882" t="s">
        <v>325</v>
      </c>
      <c r="D81" s="882">
        <v>100003103</v>
      </c>
      <c r="E81" s="882">
        <v>998731</v>
      </c>
      <c r="F81" s="935"/>
      <c r="G81" s="883">
        <v>18</v>
      </c>
      <c r="H81" s="934"/>
      <c r="I81" s="882" t="s">
        <v>444</v>
      </c>
      <c r="J81" s="882" t="s">
        <v>245</v>
      </c>
      <c r="K81" s="882">
        <v>10</v>
      </c>
      <c r="L81" s="928"/>
      <c r="M81" s="900" t="str">
        <f t="shared" si="1"/>
        <v>Included</v>
      </c>
      <c r="N81" s="900">
        <f t="shared" si="2"/>
        <v>0</v>
      </c>
      <c r="O81" s="613">
        <f t="shared" si="3"/>
        <v>0</v>
      </c>
      <c r="P81" s="613">
        <f t="shared" si="4"/>
        <v>0</v>
      </c>
      <c r="Q81" s="614"/>
      <c r="R81" s="614"/>
      <c r="AA81" s="735"/>
    </row>
    <row r="82" spans="1:27" s="613" customFormat="1" ht="16.5" hidden="1">
      <c r="A82" s="752">
        <v>60</v>
      </c>
      <c r="B82" s="752"/>
      <c r="C82" s="882" t="s">
        <v>256</v>
      </c>
      <c r="D82" s="882">
        <v>100000268</v>
      </c>
      <c r="E82" s="882">
        <v>998736</v>
      </c>
      <c r="F82" s="935"/>
      <c r="G82" s="883">
        <v>18</v>
      </c>
      <c r="H82" s="934"/>
      <c r="I82" s="882" t="s">
        <v>257</v>
      </c>
      <c r="J82" s="882" t="s">
        <v>114</v>
      </c>
      <c r="K82" s="882">
        <v>7</v>
      </c>
      <c r="L82" s="928"/>
      <c r="M82" s="900" t="str">
        <f t="shared" si="1"/>
        <v>Included</v>
      </c>
      <c r="N82" s="900">
        <f t="shared" si="2"/>
        <v>0</v>
      </c>
      <c r="O82" s="613">
        <f t="shared" si="3"/>
        <v>0</v>
      </c>
      <c r="P82" s="613">
        <f t="shared" si="4"/>
        <v>0</v>
      </c>
      <c r="Q82" s="614"/>
      <c r="R82" s="614"/>
      <c r="AA82" s="735"/>
    </row>
    <row r="83" spans="1:27" s="613" customFormat="1" ht="16.5" hidden="1">
      <c r="A83" s="752">
        <v>61</v>
      </c>
      <c r="B83" s="752"/>
      <c r="C83" s="882" t="s">
        <v>174</v>
      </c>
      <c r="D83" s="882">
        <v>100016780</v>
      </c>
      <c r="E83" s="882">
        <v>998736</v>
      </c>
      <c r="F83" s="935"/>
      <c r="G83" s="883">
        <v>18</v>
      </c>
      <c r="H83" s="934"/>
      <c r="I83" s="882" t="s">
        <v>445</v>
      </c>
      <c r="J83" s="882" t="s">
        <v>114</v>
      </c>
      <c r="K83" s="882">
        <v>4</v>
      </c>
      <c r="L83" s="928"/>
      <c r="M83" s="900" t="str">
        <f t="shared" si="1"/>
        <v>Included</v>
      </c>
      <c r="N83" s="900">
        <f t="shared" si="2"/>
        <v>0</v>
      </c>
      <c r="O83" s="613">
        <f t="shared" si="3"/>
        <v>0</v>
      </c>
      <c r="P83" s="613">
        <f t="shared" si="4"/>
        <v>0</v>
      </c>
      <c r="Q83" s="614"/>
      <c r="R83" s="614"/>
      <c r="AA83" s="735"/>
    </row>
    <row r="84" spans="1:27" s="613" customFormat="1" ht="33" hidden="1">
      <c r="A84" s="752">
        <v>62</v>
      </c>
      <c r="B84" s="752"/>
      <c r="C84" s="882" t="s">
        <v>174</v>
      </c>
      <c r="D84" s="882">
        <v>100000723</v>
      </c>
      <c r="E84" s="882">
        <v>998736</v>
      </c>
      <c r="F84" s="935"/>
      <c r="G84" s="883">
        <v>18</v>
      </c>
      <c r="H84" s="934"/>
      <c r="I84" s="882" t="s">
        <v>446</v>
      </c>
      <c r="J84" s="882" t="s">
        <v>114</v>
      </c>
      <c r="K84" s="882">
        <v>2</v>
      </c>
      <c r="L84" s="928"/>
      <c r="M84" s="900" t="str">
        <f t="shared" si="1"/>
        <v>Included</v>
      </c>
      <c r="N84" s="900">
        <f t="shared" si="2"/>
        <v>0</v>
      </c>
      <c r="O84" s="613">
        <f t="shared" si="3"/>
        <v>0</v>
      </c>
      <c r="P84" s="613">
        <f t="shared" si="4"/>
        <v>0</v>
      </c>
      <c r="Q84" s="614"/>
      <c r="R84" s="614"/>
      <c r="AA84" s="735"/>
    </row>
    <row r="85" spans="1:27" s="613" customFormat="1" ht="33" hidden="1">
      <c r="A85" s="752">
        <v>63</v>
      </c>
      <c r="B85" s="752"/>
      <c r="C85" s="882" t="s">
        <v>174</v>
      </c>
      <c r="D85" s="882">
        <v>100000727</v>
      </c>
      <c r="E85" s="882">
        <v>998736</v>
      </c>
      <c r="F85" s="935"/>
      <c r="G85" s="883">
        <v>18</v>
      </c>
      <c r="H85" s="934"/>
      <c r="I85" s="882" t="s">
        <v>447</v>
      </c>
      <c r="J85" s="882" t="s">
        <v>145</v>
      </c>
      <c r="K85" s="882">
        <v>1</v>
      </c>
      <c r="L85" s="928"/>
      <c r="M85" s="900" t="str">
        <f t="shared" si="1"/>
        <v>Included</v>
      </c>
      <c r="N85" s="900">
        <f t="shared" si="2"/>
        <v>0</v>
      </c>
      <c r="O85" s="613">
        <f t="shared" si="3"/>
        <v>0</v>
      </c>
      <c r="P85" s="613">
        <f t="shared" si="4"/>
        <v>0</v>
      </c>
      <c r="Q85" s="614"/>
      <c r="R85" s="614"/>
      <c r="AA85" s="735"/>
    </row>
    <row r="86" spans="1:27" s="613" customFormat="1" ht="33" hidden="1">
      <c r="A86" s="752">
        <v>64</v>
      </c>
      <c r="B86" s="752"/>
      <c r="C86" s="882" t="s">
        <v>448</v>
      </c>
      <c r="D86" s="882">
        <v>100016779</v>
      </c>
      <c r="E86" s="882">
        <v>998736</v>
      </c>
      <c r="F86" s="935"/>
      <c r="G86" s="883">
        <v>18</v>
      </c>
      <c r="H86" s="934"/>
      <c r="I86" s="882" t="s">
        <v>449</v>
      </c>
      <c r="J86" s="882" t="s">
        <v>114</v>
      </c>
      <c r="K86" s="882">
        <v>7</v>
      </c>
      <c r="L86" s="928"/>
      <c r="M86" s="900" t="str">
        <f t="shared" si="1"/>
        <v>Included</v>
      </c>
      <c r="N86" s="900">
        <f t="shared" si="2"/>
        <v>0</v>
      </c>
      <c r="O86" s="613">
        <f t="shared" si="3"/>
        <v>0</v>
      </c>
      <c r="P86" s="613">
        <f t="shared" si="4"/>
        <v>0</v>
      </c>
      <c r="Q86" s="614"/>
      <c r="R86" s="614"/>
      <c r="AA86" s="735"/>
    </row>
    <row r="87" spans="1:27" s="613" customFormat="1" ht="33" hidden="1">
      <c r="A87" s="752">
        <v>65</v>
      </c>
      <c r="B87" s="752"/>
      <c r="C87" s="882" t="s">
        <v>448</v>
      </c>
      <c r="D87" s="882">
        <v>100000731</v>
      </c>
      <c r="E87" s="882">
        <v>998736</v>
      </c>
      <c r="F87" s="935"/>
      <c r="G87" s="883">
        <v>18</v>
      </c>
      <c r="H87" s="934"/>
      <c r="I87" s="882" t="s">
        <v>450</v>
      </c>
      <c r="J87" s="882" t="s">
        <v>114</v>
      </c>
      <c r="K87" s="882">
        <v>2</v>
      </c>
      <c r="L87" s="928"/>
      <c r="M87" s="900" t="str">
        <f t="shared" si="1"/>
        <v>Included</v>
      </c>
      <c r="N87" s="900">
        <f t="shared" si="2"/>
        <v>0</v>
      </c>
      <c r="O87" s="613">
        <f t="shared" si="3"/>
        <v>0</v>
      </c>
      <c r="P87" s="613">
        <f t="shared" si="4"/>
        <v>0</v>
      </c>
      <c r="Q87" s="614"/>
      <c r="R87" s="614"/>
      <c r="AA87" s="735"/>
    </row>
    <row r="88" spans="1:27" s="613" customFormat="1" ht="33" hidden="1">
      <c r="A88" s="752">
        <v>66</v>
      </c>
      <c r="B88" s="752"/>
      <c r="C88" s="882" t="s">
        <v>448</v>
      </c>
      <c r="D88" s="882">
        <v>100000735</v>
      </c>
      <c r="E88" s="882">
        <v>998736</v>
      </c>
      <c r="F88" s="935"/>
      <c r="G88" s="883">
        <v>18</v>
      </c>
      <c r="H88" s="934"/>
      <c r="I88" s="882" t="s">
        <v>451</v>
      </c>
      <c r="J88" s="882" t="s">
        <v>145</v>
      </c>
      <c r="K88" s="882">
        <v>1</v>
      </c>
      <c r="L88" s="928"/>
      <c r="M88" s="900" t="str">
        <f t="shared" si="1"/>
        <v>Included</v>
      </c>
      <c r="N88" s="900">
        <f t="shared" si="2"/>
        <v>0</v>
      </c>
      <c r="O88" s="613">
        <f t="shared" si="3"/>
        <v>0</v>
      </c>
      <c r="P88" s="613">
        <f t="shared" si="4"/>
        <v>0</v>
      </c>
      <c r="Q88" s="614"/>
      <c r="R88" s="614"/>
      <c r="AA88" s="735"/>
    </row>
    <row r="89" spans="1:27" s="613" customFormat="1" ht="33" hidden="1">
      <c r="A89" s="752">
        <v>67</v>
      </c>
      <c r="B89" s="752"/>
      <c r="C89" s="882" t="s">
        <v>180</v>
      </c>
      <c r="D89" s="882">
        <v>100016778</v>
      </c>
      <c r="E89" s="882">
        <v>998736</v>
      </c>
      <c r="F89" s="935"/>
      <c r="G89" s="883">
        <v>18</v>
      </c>
      <c r="H89" s="934"/>
      <c r="I89" s="882" t="s">
        <v>452</v>
      </c>
      <c r="J89" s="882" t="s">
        <v>114</v>
      </c>
      <c r="K89" s="882">
        <v>6</v>
      </c>
      <c r="L89" s="928"/>
      <c r="M89" s="900" t="str">
        <f t="shared" ref="M89:M152" si="5">IF(L89=0, "Included", IF(ISERROR(K89*L89), L89, K89*L89))</f>
        <v>Included</v>
      </c>
      <c r="N89" s="900">
        <f t="shared" ref="N89:N152" si="6">P89</f>
        <v>0</v>
      </c>
      <c r="O89" s="613">
        <f t="shared" ref="O89:O152" si="7">IF(M89="Included",0,M89)</f>
        <v>0</v>
      </c>
      <c r="P89" s="613">
        <f t="shared" si="4"/>
        <v>0</v>
      </c>
      <c r="Q89" s="614"/>
      <c r="R89" s="614"/>
      <c r="AA89" s="735"/>
    </row>
    <row r="90" spans="1:27" s="613" customFormat="1" ht="33" hidden="1">
      <c r="A90" s="752">
        <v>68</v>
      </c>
      <c r="B90" s="752"/>
      <c r="C90" s="882" t="s">
        <v>180</v>
      </c>
      <c r="D90" s="882">
        <v>100000741</v>
      </c>
      <c r="E90" s="882">
        <v>998736</v>
      </c>
      <c r="F90" s="935"/>
      <c r="G90" s="883">
        <v>18</v>
      </c>
      <c r="H90" s="934"/>
      <c r="I90" s="882" t="s">
        <v>182</v>
      </c>
      <c r="J90" s="882" t="s">
        <v>145</v>
      </c>
      <c r="K90" s="882">
        <v>1</v>
      </c>
      <c r="L90" s="928"/>
      <c r="M90" s="900" t="str">
        <f t="shared" si="5"/>
        <v>Included</v>
      </c>
      <c r="N90" s="900">
        <f t="shared" si="6"/>
        <v>0</v>
      </c>
      <c r="O90" s="613">
        <f t="shared" si="7"/>
        <v>0</v>
      </c>
      <c r="P90" s="613">
        <f t="shared" ref="P90:P153" si="8">IF(H90="",(O90*G90/100),(O90*H90))</f>
        <v>0</v>
      </c>
      <c r="Q90" s="614"/>
      <c r="R90" s="614"/>
      <c r="AA90" s="735"/>
    </row>
    <row r="91" spans="1:27" s="613" customFormat="1" ht="33" hidden="1">
      <c r="A91" s="752">
        <v>69</v>
      </c>
      <c r="B91" s="752"/>
      <c r="C91" s="882" t="s">
        <v>180</v>
      </c>
      <c r="D91" s="882">
        <v>100000743</v>
      </c>
      <c r="E91" s="882">
        <v>998736</v>
      </c>
      <c r="F91" s="935"/>
      <c r="G91" s="883">
        <v>18</v>
      </c>
      <c r="H91" s="934"/>
      <c r="I91" s="882" t="s">
        <v>453</v>
      </c>
      <c r="J91" s="882" t="s">
        <v>145</v>
      </c>
      <c r="K91" s="882">
        <v>1</v>
      </c>
      <c r="L91" s="928"/>
      <c r="M91" s="900" t="str">
        <f t="shared" si="5"/>
        <v>Included</v>
      </c>
      <c r="N91" s="900">
        <f t="shared" si="6"/>
        <v>0</v>
      </c>
      <c r="O91" s="613">
        <f t="shared" si="7"/>
        <v>0</v>
      </c>
      <c r="P91" s="613">
        <f t="shared" si="8"/>
        <v>0</v>
      </c>
      <c r="Q91" s="614"/>
      <c r="R91" s="614"/>
      <c r="AA91" s="735"/>
    </row>
    <row r="92" spans="1:27" s="613" customFormat="1" ht="33" hidden="1">
      <c r="A92" s="752">
        <v>70</v>
      </c>
      <c r="B92" s="752"/>
      <c r="C92" s="882" t="s">
        <v>183</v>
      </c>
      <c r="D92" s="882">
        <v>100002068</v>
      </c>
      <c r="E92" s="882">
        <v>998736</v>
      </c>
      <c r="F92" s="935"/>
      <c r="G92" s="883">
        <v>18</v>
      </c>
      <c r="H92" s="934"/>
      <c r="I92" s="882" t="s">
        <v>454</v>
      </c>
      <c r="J92" s="882" t="s">
        <v>114</v>
      </c>
      <c r="K92" s="882">
        <v>2</v>
      </c>
      <c r="L92" s="928"/>
      <c r="M92" s="900" t="str">
        <f t="shared" si="5"/>
        <v>Included</v>
      </c>
      <c r="N92" s="900">
        <f t="shared" si="6"/>
        <v>0</v>
      </c>
      <c r="O92" s="613">
        <f t="shared" si="7"/>
        <v>0</v>
      </c>
      <c r="P92" s="613">
        <f t="shared" si="8"/>
        <v>0</v>
      </c>
      <c r="Q92" s="614"/>
      <c r="R92" s="614"/>
      <c r="AA92" s="735"/>
    </row>
    <row r="93" spans="1:27" s="613" customFormat="1" ht="33" hidden="1">
      <c r="A93" s="752">
        <v>71</v>
      </c>
      <c r="B93" s="752"/>
      <c r="C93" s="882" t="s">
        <v>183</v>
      </c>
      <c r="D93" s="882">
        <v>100002074</v>
      </c>
      <c r="E93" s="882">
        <v>998736</v>
      </c>
      <c r="F93" s="935"/>
      <c r="G93" s="883">
        <v>18</v>
      </c>
      <c r="H93" s="934"/>
      <c r="I93" s="882" t="s">
        <v>455</v>
      </c>
      <c r="J93" s="882" t="s">
        <v>114</v>
      </c>
      <c r="K93" s="882">
        <v>2</v>
      </c>
      <c r="L93" s="928"/>
      <c r="M93" s="900" t="str">
        <f t="shared" si="5"/>
        <v>Included</v>
      </c>
      <c r="N93" s="900">
        <f t="shared" si="6"/>
        <v>0</v>
      </c>
      <c r="O93" s="613">
        <f t="shared" si="7"/>
        <v>0</v>
      </c>
      <c r="P93" s="613">
        <f t="shared" si="8"/>
        <v>0</v>
      </c>
      <c r="Q93" s="614"/>
      <c r="R93" s="614"/>
      <c r="AA93" s="735"/>
    </row>
    <row r="94" spans="1:27" s="613" customFormat="1" ht="33" hidden="1">
      <c r="A94" s="752">
        <v>72</v>
      </c>
      <c r="B94" s="752"/>
      <c r="C94" s="882" t="s">
        <v>183</v>
      </c>
      <c r="D94" s="882">
        <v>100002069</v>
      </c>
      <c r="E94" s="882">
        <v>998736</v>
      </c>
      <c r="F94" s="935"/>
      <c r="G94" s="883">
        <v>18</v>
      </c>
      <c r="H94" s="934"/>
      <c r="I94" s="882" t="s">
        <v>456</v>
      </c>
      <c r="J94" s="882" t="s">
        <v>114</v>
      </c>
      <c r="K94" s="882">
        <v>4</v>
      </c>
      <c r="L94" s="928"/>
      <c r="M94" s="900" t="str">
        <f t="shared" si="5"/>
        <v>Included</v>
      </c>
      <c r="N94" s="900">
        <f t="shared" si="6"/>
        <v>0</v>
      </c>
      <c r="O94" s="613">
        <f t="shared" si="7"/>
        <v>0</v>
      </c>
      <c r="P94" s="613">
        <f t="shared" si="8"/>
        <v>0</v>
      </c>
      <c r="Q94" s="614"/>
      <c r="R94" s="614"/>
      <c r="AA94" s="735"/>
    </row>
    <row r="95" spans="1:27" s="613" customFormat="1" ht="33" hidden="1">
      <c r="A95" s="752">
        <v>73</v>
      </c>
      <c r="B95" s="752"/>
      <c r="C95" s="882" t="s">
        <v>183</v>
      </c>
      <c r="D95" s="882">
        <v>100002075</v>
      </c>
      <c r="E95" s="882">
        <v>998736</v>
      </c>
      <c r="F95" s="935"/>
      <c r="G95" s="883">
        <v>18</v>
      </c>
      <c r="H95" s="934"/>
      <c r="I95" s="882" t="s">
        <v>457</v>
      </c>
      <c r="J95" s="882" t="s">
        <v>114</v>
      </c>
      <c r="K95" s="882">
        <v>3</v>
      </c>
      <c r="L95" s="928"/>
      <c r="M95" s="900" t="str">
        <f t="shared" si="5"/>
        <v>Included</v>
      </c>
      <c r="N95" s="900">
        <f t="shared" si="6"/>
        <v>0</v>
      </c>
      <c r="O95" s="613">
        <f t="shared" si="7"/>
        <v>0</v>
      </c>
      <c r="P95" s="613">
        <f t="shared" si="8"/>
        <v>0</v>
      </c>
      <c r="Q95" s="614"/>
      <c r="R95" s="614"/>
      <c r="AA95" s="735"/>
    </row>
    <row r="96" spans="1:27" s="613" customFormat="1" ht="33" hidden="1">
      <c r="A96" s="752">
        <v>74</v>
      </c>
      <c r="B96" s="752"/>
      <c r="C96" s="882" t="s">
        <v>183</v>
      </c>
      <c r="D96" s="882">
        <v>100002070</v>
      </c>
      <c r="E96" s="882">
        <v>998736</v>
      </c>
      <c r="F96" s="935"/>
      <c r="G96" s="883">
        <v>18</v>
      </c>
      <c r="H96" s="934"/>
      <c r="I96" s="882" t="s">
        <v>458</v>
      </c>
      <c r="J96" s="882" t="s">
        <v>114</v>
      </c>
      <c r="K96" s="882">
        <v>6</v>
      </c>
      <c r="L96" s="928"/>
      <c r="M96" s="900" t="str">
        <f t="shared" si="5"/>
        <v>Included</v>
      </c>
      <c r="N96" s="900">
        <f t="shared" si="6"/>
        <v>0</v>
      </c>
      <c r="O96" s="613">
        <f t="shared" si="7"/>
        <v>0</v>
      </c>
      <c r="P96" s="613">
        <f t="shared" si="8"/>
        <v>0</v>
      </c>
      <c r="Q96" s="614"/>
      <c r="R96" s="614"/>
      <c r="AA96" s="735"/>
    </row>
    <row r="97" spans="1:27" s="613" customFormat="1" ht="82.5" hidden="1">
      <c r="A97" s="752">
        <v>75</v>
      </c>
      <c r="B97" s="752"/>
      <c r="C97" s="882" t="s">
        <v>189</v>
      </c>
      <c r="D97" s="882">
        <v>100002500</v>
      </c>
      <c r="E97" s="882">
        <v>998731</v>
      </c>
      <c r="F97" s="935"/>
      <c r="G97" s="883">
        <v>18</v>
      </c>
      <c r="H97" s="934"/>
      <c r="I97" s="882" t="s">
        <v>459</v>
      </c>
      <c r="J97" s="882" t="s">
        <v>145</v>
      </c>
      <c r="K97" s="882">
        <v>1</v>
      </c>
      <c r="L97" s="928"/>
      <c r="M97" s="900" t="str">
        <f t="shared" si="5"/>
        <v>Included</v>
      </c>
      <c r="N97" s="900">
        <f t="shared" si="6"/>
        <v>0</v>
      </c>
      <c r="O97" s="613">
        <f t="shared" si="7"/>
        <v>0</v>
      </c>
      <c r="P97" s="613">
        <f t="shared" si="8"/>
        <v>0</v>
      </c>
      <c r="Q97" s="614"/>
      <c r="R97" s="614"/>
      <c r="AA97" s="735"/>
    </row>
    <row r="98" spans="1:27" s="613" customFormat="1" ht="33" hidden="1">
      <c r="A98" s="752">
        <v>76</v>
      </c>
      <c r="B98" s="752"/>
      <c r="C98" s="882" t="s">
        <v>191</v>
      </c>
      <c r="D98" s="882">
        <v>100001882</v>
      </c>
      <c r="E98" s="882">
        <v>995463</v>
      </c>
      <c r="F98" s="935"/>
      <c r="G98" s="883">
        <v>18</v>
      </c>
      <c r="H98" s="934"/>
      <c r="I98" s="882" t="s">
        <v>192</v>
      </c>
      <c r="J98" s="882" t="s">
        <v>145</v>
      </c>
      <c r="K98" s="882">
        <v>2</v>
      </c>
      <c r="L98" s="928"/>
      <c r="M98" s="900" t="str">
        <f t="shared" si="5"/>
        <v>Included</v>
      </c>
      <c r="N98" s="900">
        <f t="shared" si="6"/>
        <v>0</v>
      </c>
      <c r="O98" s="613">
        <f t="shared" si="7"/>
        <v>0</v>
      </c>
      <c r="P98" s="613">
        <f t="shared" si="8"/>
        <v>0</v>
      </c>
      <c r="Q98" s="614"/>
      <c r="R98" s="614"/>
      <c r="AA98" s="735"/>
    </row>
    <row r="99" spans="1:27" s="613" customFormat="1" ht="33" hidden="1">
      <c r="A99" s="752">
        <v>77</v>
      </c>
      <c r="B99" s="752"/>
      <c r="C99" s="882" t="s">
        <v>191</v>
      </c>
      <c r="D99" s="882">
        <v>100001883</v>
      </c>
      <c r="E99" s="882">
        <v>995463</v>
      </c>
      <c r="F99" s="935"/>
      <c r="G99" s="883">
        <v>18</v>
      </c>
      <c r="H99" s="934"/>
      <c r="I99" s="882" t="s">
        <v>193</v>
      </c>
      <c r="J99" s="882" t="s">
        <v>145</v>
      </c>
      <c r="K99" s="882">
        <v>2</v>
      </c>
      <c r="L99" s="928"/>
      <c r="M99" s="900" t="str">
        <f t="shared" si="5"/>
        <v>Included</v>
      </c>
      <c r="N99" s="900">
        <f t="shared" si="6"/>
        <v>0</v>
      </c>
      <c r="O99" s="613">
        <f t="shared" si="7"/>
        <v>0</v>
      </c>
      <c r="P99" s="613">
        <f t="shared" si="8"/>
        <v>0</v>
      </c>
      <c r="Q99" s="614"/>
      <c r="R99" s="614"/>
      <c r="AA99" s="735"/>
    </row>
    <row r="100" spans="1:27" s="613" customFormat="1" ht="49.5" hidden="1">
      <c r="A100" s="752">
        <v>78</v>
      </c>
      <c r="B100" s="752"/>
      <c r="C100" s="882" t="s">
        <v>194</v>
      </c>
      <c r="D100" s="882">
        <v>100000981</v>
      </c>
      <c r="E100" s="882">
        <v>998736</v>
      </c>
      <c r="F100" s="935"/>
      <c r="G100" s="883">
        <v>18</v>
      </c>
      <c r="H100" s="934"/>
      <c r="I100" s="882" t="s">
        <v>460</v>
      </c>
      <c r="J100" s="882" t="s">
        <v>145</v>
      </c>
      <c r="K100" s="882">
        <v>6</v>
      </c>
      <c r="L100" s="928"/>
      <c r="M100" s="900" t="str">
        <f t="shared" si="5"/>
        <v>Included</v>
      </c>
      <c r="N100" s="900">
        <f t="shared" si="6"/>
        <v>0</v>
      </c>
      <c r="O100" s="613">
        <f t="shared" si="7"/>
        <v>0</v>
      </c>
      <c r="P100" s="613">
        <f t="shared" si="8"/>
        <v>0</v>
      </c>
      <c r="Q100" s="614"/>
      <c r="R100" s="614"/>
      <c r="AA100" s="735"/>
    </row>
    <row r="101" spans="1:27" s="613" customFormat="1" ht="49.5" hidden="1">
      <c r="A101" s="752">
        <v>79</v>
      </c>
      <c r="B101" s="752"/>
      <c r="C101" s="882" t="s">
        <v>194</v>
      </c>
      <c r="D101" s="882">
        <v>100000983</v>
      </c>
      <c r="E101" s="882">
        <v>998736</v>
      </c>
      <c r="F101" s="935"/>
      <c r="G101" s="883">
        <v>18</v>
      </c>
      <c r="H101" s="934"/>
      <c r="I101" s="882" t="s">
        <v>461</v>
      </c>
      <c r="J101" s="882" t="s">
        <v>145</v>
      </c>
      <c r="K101" s="882">
        <v>2</v>
      </c>
      <c r="L101" s="928"/>
      <c r="M101" s="900" t="str">
        <f t="shared" si="5"/>
        <v>Included</v>
      </c>
      <c r="N101" s="900">
        <f t="shared" si="6"/>
        <v>0</v>
      </c>
      <c r="O101" s="613">
        <f t="shared" si="7"/>
        <v>0</v>
      </c>
      <c r="P101" s="613">
        <f t="shared" si="8"/>
        <v>0</v>
      </c>
      <c r="Q101" s="614"/>
      <c r="R101" s="614"/>
      <c r="AA101" s="735"/>
    </row>
    <row r="102" spans="1:27" s="613" customFormat="1" ht="16.5" hidden="1">
      <c r="A102" s="752">
        <v>80</v>
      </c>
      <c r="B102" s="752"/>
      <c r="C102" s="882" t="s">
        <v>194</v>
      </c>
      <c r="D102" s="882">
        <v>100002062</v>
      </c>
      <c r="E102" s="882">
        <v>995461</v>
      </c>
      <c r="F102" s="935"/>
      <c r="G102" s="883">
        <v>18</v>
      </c>
      <c r="H102" s="934"/>
      <c r="I102" s="882" t="s">
        <v>462</v>
      </c>
      <c r="J102" s="882" t="s">
        <v>145</v>
      </c>
      <c r="K102" s="882">
        <v>2</v>
      </c>
      <c r="L102" s="928"/>
      <c r="M102" s="900" t="str">
        <f t="shared" si="5"/>
        <v>Included</v>
      </c>
      <c r="N102" s="900">
        <f t="shared" si="6"/>
        <v>0</v>
      </c>
      <c r="O102" s="613">
        <f t="shared" si="7"/>
        <v>0</v>
      </c>
      <c r="P102" s="613">
        <f t="shared" si="8"/>
        <v>0</v>
      </c>
      <c r="Q102" s="614"/>
      <c r="R102" s="614"/>
      <c r="AA102" s="735"/>
    </row>
    <row r="103" spans="1:27" s="613" customFormat="1" ht="16.5" hidden="1">
      <c r="A103" s="752">
        <v>81</v>
      </c>
      <c r="B103" s="752"/>
      <c r="C103" s="882" t="s">
        <v>194</v>
      </c>
      <c r="D103" s="882">
        <v>100002063</v>
      </c>
      <c r="E103" s="882">
        <v>995461</v>
      </c>
      <c r="F103" s="935"/>
      <c r="G103" s="883">
        <v>18</v>
      </c>
      <c r="H103" s="934"/>
      <c r="I103" s="882" t="s">
        <v>463</v>
      </c>
      <c r="J103" s="882" t="s">
        <v>145</v>
      </c>
      <c r="K103" s="882">
        <v>2</v>
      </c>
      <c r="L103" s="928"/>
      <c r="M103" s="900" t="str">
        <f t="shared" si="5"/>
        <v>Included</v>
      </c>
      <c r="N103" s="900">
        <f t="shared" si="6"/>
        <v>0</v>
      </c>
      <c r="O103" s="613">
        <f t="shared" si="7"/>
        <v>0</v>
      </c>
      <c r="P103" s="613">
        <f t="shared" si="8"/>
        <v>0</v>
      </c>
      <c r="Q103" s="614"/>
      <c r="R103" s="614"/>
      <c r="AA103" s="735"/>
    </row>
    <row r="104" spans="1:27" s="613" customFormat="1" ht="16.5" hidden="1">
      <c r="A104" s="752">
        <v>82</v>
      </c>
      <c r="B104" s="752"/>
      <c r="C104" s="882" t="s">
        <v>194</v>
      </c>
      <c r="D104" s="882">
        <v>100000975</v>
      </c>
      <c r="E104" s="882">
        <v>995461</v>
      </c>
      <c r="F104" s="935"/>
      <c r="G104" s="883">
        <v>18</v>
      </c>
      <c r="H104" s="934"/>
      <c r="I104" s="882" t="s">
        <v>199</v>
      </c>
      <c r="J104" s="882" t="s">
        <v>114</v>
      </c>
      <c r="K104" s="882">
        <v>4</v>
      </c>
      <c r="L104" s="928"/>
      <c r="M104" s="900" t="str">
        <f t="shared" si="5"/>
        <v>Included</v>
      </c>
      <c r="N104" s="900">
        <f t="shared" si="6"/>
        <v>0</v>
      </c>
      <c r="O104" s="613">
        <f t="shared" si="7"/>
        <v>0</v>
      </c>
      <c r="P104" s="613">
        <f t="shared" si="8"/>
        <v>0</v>
      </c>
      <c r="Q104" s="614"/>
      <c r="R104" s="614"/>
      <c r="AA104" s="735"/>
    </row>
    <row r="105" spans="1:27" s="613" customFormat="1" ht="16.5" hidden="1">
      <c r="A105" s="752">
        <v>83</v>
      </c>
      <c r="B105" s="752"/>
      <c r="C105" s="882" t="s">
        <v>200</v>
      </c>
      <c r="D105" s="882">
        <v>100001021</v>
      </c>
      <c r="E105" s="882">
        <v>995461</v>
      </c>
      <c r="F105" s="935"/>
      <c r="G105" s="883">
        <v>18</v>
      </c>
      <c r="H105" s="934"/>
      <c r="I105" s="882" t="s">
        <v>201</v>
      </c>
      <c r="J105" s="882" t="s">
        <v>114</v>
      </c>
      <c r="K105" s="882">
        <v>5</v>
      </c>
      <c r="L105" s="928"/>
      <c r="M105" s="900" t="str">
        <f t="shared" si="5"/>
        <v>Included</v>
      </c>
      <c r="N105" s="900">
        <f t="shared" si="6"/>
        <v>0</v>
      </c>
      <c r="O105" s="613">
        <f t="shared" si="7"/>
        <v>0</v>
      </c>
      <c r="P105" s="613">
        <f t="shared" si="8"/>
        <v>0</v>
      </c>
      <c r="Q105" s="614"/>
      <c r="R105" s="614"/>
      <c r="AA105" s="735"/>
    </row>
    <row r="106" spans="1:27" s="613" customFormat="1" ht="33" hidden="1">
      <c r="A106" s="752">
        <v>84</v>
      </c>
      <c r="B106" s="752"/>
      <c r="C106" s="882" t="s">
        <v>200</v>
      </c>
      <c r="D106" s="882">
        <v>100001052</v>
      </c>
      <c r="E106" s="882">
        <v>998731</v>
      </c>
      <c r="F106" s="935"/>
      <c r="G106" s="883">
        <v>18</v>
      </c>
      <c r="H106" s="934"/>
      <c r="I106" s="882" t="s">
        <v>464</v>
      </c>
      <c r="J106" s="882" t="s">
        <v>114</v>
      </c>
      <c r="K106" s="882">
        <v>3</v>
      </c>
      <c r="L106" s="928"/>
      <c r="M106" s="900" t="str">
        <f t="shared" si="5"/>
        <v>Included</v>
      </c>
      <c r="N106" s="900">
        <f t="shared" si="6"/>
        <v>0</v>
      </c>
      <c r="O106" s="613">
        <f t="shared" si="7"/>
        <v>0</v>
      </c>
      <c r="P106" s="613">
        <f t="shared" si="8"/>
        <v>0</v>
      </c>
      <c r="Q106" s="614"/>
      <c r="R106" s="614"/>
      <c r="AA106" s="735"/>
    </row>
    <row r="107" spans="1:27" s="613" customFormat="1" ht="16.5" hidden="1">
      <c r="A107" s="752">
        <v>85</v>
      </c>
      <c r="B107" s="752"/>
      <c r="C107" s="882" t="s">
        <v>200</v>
      </c>
      <c r="D107" s="882">
        <v>100001885</v>
      </c>
      <c r="E107" s="882">
        <v>998739</v>
      </c>
      <c r="F107" s="935"/>
      <c r="G107" s="883">
        <v>18</v>
      </c>
      <c r="H107" s="934"/>
      <c r="I107" s="882" t="s">
        <v>203</v>
      </c>
      <c r="J107" s="882" t="s">
        <v>114</v>
      </c>
      <c r="K107" s="882">
        <v>3</v>
      </c>
      <c r="L107" s="928"/>
      <c r="M107" s="900" t="str">
        <f t="shared" si="5"/>
        <v>Included</v>
      </c>
      <c r="N107" s="900">
        <f t="shared" si="6"/>
        <v>0</v>
      </c>
      <c r="O107" s="613">
        <f t="shared" si="7"/>
        <v>0</v>
      </c>
      <c r="P107" s="613">
        <f t="shared" si="8"/>
        <v>0</v>
      </c>
      <c r="Q107" s="614"/>
      <c r="R107" s="614"/>
      <c r="AA107" s="735"/>
    </row>
    <row r="108" spans="1:27" s="613" customFormat="1" ht="16.5" hidden="1">
      <c r="A108" s="752">
        <v>86</v>
      </c>
      <c r="B108" s="752"/>
      <c r="C108" s="882" t="s">
        <v>200</v>
      </c>
      <c r="D108" s="882">
        <v>100004852</v>
      </c>
      <c r="E108" s="882">
        <v>998731</v>
      </c>
      <c r="F108" s="935"/>
      <c r="G108" s="883">
        <v>18</v>
      </c>
      <c r="H108" s="934"/>
      <c r="I108" s="882" t="s">
        <v>465</v>
      </c>
      <c r="J108" s="882" t="s">
        <v>114</v>
      </c>
      <c r="K108" s="882">
        <v>65</v>
      </c>
      <c r="L108" s="928"/>
      <c r="M108" s="900" t="str">
        <f t="shared" si="5"/>
        <v>Included</v>
      </c>
      <c r="N108" s="900">
        <f t="shared" si="6"/>
        <v>0</v>
      </c>
      <c r="O108" s="613">
        <f t="shared" si="7"/>
        <v>0</v>
      </c>
      <c r="P108" s="613">
        <f t="shared" si="8"/>
        <v>0</v>
      </c>
      <c r="Q108" s="614"/>
      <c r="R108" s="614"/>
      <c r="AA108" s="735"/>
    </row>
    <row r="109" spans="1:27" s="613" customFormat="1" ht="16.5" hidden="1">
      <c r="A109" s="752">
        <v>87</v>
      </c>
      <c r="B109" s="752"/>
      <c r="C109" s="882" t="s">
        <v>200</v>
      </c>
      <c r="D109" s="882">
        <v>100004926</v>
      </c>
      <c r="E109" s="882">
        <v>998731</v>
      </c>
      <c r="F109" s="935"/>
      <c r="G109" s="883">
        <v>18</v>
      </c>
      <c r="H109" s="934"/>
      <c r="I109" s="882" t="s">
        <v>466</v>
      </c>
      <c r="J109" s="882" t="s">
        <v>114</v>
      </c>
      <c r="K109" s="882">
        <v>45</v>
      </c>
      <c r="L109" s="928"/>
      <c r="M109" s="900" t="str">
        <f t="shared" si="5"/>
        <v>Included</v>
      </c>
      <c r="N109" s="900">
        <f t="shared" si="6"/>
        <v>0</v>
      </c>
      <c r="O109" s="613">
        <f t="shared" si="7"/>
        <v>0</v>
      </c>
      <c r="P109" s="613">
        <f t="shared" si="8"/>
        <v>0</v>
      </c>
      <c r="Q109" s="614"/>
      <c r="R109" s="614"/>
      <c r="AA109" s="735"/>
    </row>
    <row r="110" spans="1:27" s="613" customFormat="1" ht="16.5" hidden="1">
      <c r="A110" s="752">
        <v>88</v>
      </c>
      <c r="B110" s="752"/>
      <c r="C110" s="882" t="s">
        <v>200</v>
      </c>
      <c r="D110" s="882">
        <v>100004937</v>
      </c>
      <c r="E110" s="882">
        <v>998731</v>
      </c>
      <c r="F110" s="935"/>
      <c r="G110" s="883">
        <v>18</v>
      </c>
      <c r="H110" s="934"/>
      <c r="I110" s="882" t="s">
        <v>467</v>
      </c>
      <c r="J110" s="882" t="s">
        <v>114</v>
      </c>
      <c r="K110" s="882">
        <v>12</v>
      </c>
      <c r="L110" s="928"/>
      <c r="M110" s="900" t="str">
        <f t="shared" si="5"/>
        <v>Included</v>
      </c>
      <c r="N110" s="900">
        <f t="shared" si="6"/>
        <v>0</v>
      </c>
      <c r="O110" s="613">
        <f t="shared" si="7"/>
        <v>0</v>
      </c>
      <c r="P110" s="613">
        <f t="shared" si="8"/>
        <v>0</v>
      </c>
      <c r="Q110" s="614"/>
      <c r="R110" s="614"/>
      <c r="AA110" s="735"/>
    </row>
    <row r="111" spans="1:27" s="613" customFormat="1" ht="16.5" hidden="1">
      <c r="A111" s="752">
        <v>89</v>
      </c>
      <c r="B111" s="752"/>
      <c r="C111" s="882" t="s">
        <v>200</v>
      </c>
      <c r="D111" s="882">
        <v>100001117</v>
      </c>
      <c r="E111" s="882">
        <v>998739</v>
      </c>
      <c r="F111" s="935"/>
      <c r="G111" s="883">
        <v>18</v>
      </c>
      <c r="H111" s="934"/>
      <c r="I111" s="882" t="s">
        <v>207</v>
      </c>
      <c r="J111" s="882" t="s">
        <v>145</v>
      </c>
      <c r="K111" s="882">
        <v>2</v>
      </c>
      <c r="L111" s="928"/>
      <c r="M111" s="900" t="str">
        <f t="shared" si="5"/>
        <v>Included</v>
      </c>
      <c r="N111" s="900">
        <f t="shared" si="6"/>
        <v>0</v>
      </c>
      <c r="O111" s="613">
        <f t="shared" si="7"/>
        <v>0</v>
      </c>
      <c r="P111" s="613">
        <f t="shared" si="8"/>
        <v>0</v>
      </c>
      <c r="Q111" s="614"/>
      <c r="R111" s="614"/>
      <c r="AA111" s="735"/>
    </row>
    <row r="112" spans="1:27" s="613" customFormat="1" ht="16.5" hidden="1">
      <c r="A112" s="752">
        <v>90</v>
      </c>
      <c r="B112" s="752"/>
      <c r="C112" s="882" t="s">
        <v>200</v>
      </c>
      <c r="D112" s="882">
        <v>100001116</v>
      </c>
      <c r="E112" s="882">
        <v>998739</v>
      </c>
      <c r="F112" s="935"/>
      <c r="G112" s="883">
        <v>18</v>
      </c>
      <c r="H112" s="934"/>
      <c r="I112" s="882" t="s">
        <v>209</v>
      </c>
      <c r="J112" s="882" t="s">
        <v>145</v>
      </c>
      <c r="K112" s="882">
        <v>2</v>
      </c>
      <c r="L112" s="928"/>
      <c r="M112" s="900" t="str">
        <f t="shared" si="5"/>
        <v>Included</v>
      </c>
      <c r="N112" s="900">
        <f t="shared" si="6"/>
        <v>0</v>
      </c>
      <c r="O112" s="613">
        <f t="shared" si="7"/>
        <v>0</v>
      </c>
      <c r="P112" s="613">
        <f t="shared" si="8"/>
        <v>0</v>
      </c>
      <c r="Q112" s="614"/>
      <c r="R112" s="614"/>
      <c r="AA112" s="735"/>
    </row>
    <row r="113" spans="1:27" s="613" customFormat="1" ht="33" hidden="1">
      <c r="A113" s="752">
        <v>91</v>
      </c>
      <c r="B113" s="752"/>
      <c r="C113" s="882" t="s">
        <v>229</v>
      </c>
      <c r="D113" s="882">
        <v>170000502</v>
      </c>
      <c r="E113" s="882">
        <v>998713</v>
      </c>
      <c r="F113" s="935"/>
      <c r="G113" s="883">
        <v>18</v>
      </c>
      <c r="H113" s="934"/>
      <c r="I113" s="882" t="s">
        <v>468</v>
      </c>
      <c r="J113" s="882" t="s">
        <v>114</v>
      </c>
      <c r="K113" s="882">
        <v>4</v>
      </c>
      <c r="L113" s="928"/>
      <c r="M113" s="900" t="str">
        <f t="shared" si="5"/>
        <v>Included</v>
      </c>
      <c r="N113" s="900">
        <f t="shared" si="6"/>
        <v>0</v>
      </c>
      <c r="O113" s="613">
        <f t="shared" si="7"/>
        <v>0</v>
      </c>
      <c r="P113" s="613">
        <f t="shared" si="8"/>
        <v>0</v>
      </c>
      <c r="Q113" s="614"/>
      <c r="R113" s="614"/>
      <c r="AA113" s="735"/>
    </row>
    <row r="114" spans="1:27" s="613" customFormat="1" ht="33" hidden="1">
      <c r="A114" s="752">
        <v>92</v>
      </c>
      <c r="B114" s="752"/>
      <c r="C114" s="882" t="s">
        <v>229</v>
      </c>
      <c r="D114" s="882">
        <v>170000530</v>
      </c>
      <c r="E114" s="882">
        <v>998734</v>
      </c>
      <c r="F114" s="935"/>
      <c r="G114" s="883">
        <v>18</v>
      </c>
      <c r="H114" s="934"/>
      <c r="I114" s="882" t="s">
        <v>469</v>
      </c>
      <c r="J114" s="882" t="s">
        <v>114</v>
      </c>
      <c r="K114" s="882">
        <v>4</v>
      </c>
      <c r="L114" s="928"/>
      <c r="M114" s="900" t="str">
        <f t="shared" si="5"/>
        <v>Included</v>
      </c>
      <c r="N114" s="900">
        <f t="shared" si="6"/>
        <v>0</v>
      </c>
      <c r="O114" s="613">
        <f t="shared" si="7"/>
        <v>0</v>
      </c>
      <c r="P114" s="613">
        <f t="shared" si="8"/>
        <v>0</v>
      </c>
      <c r="Q114" s="614"/>
      <c r="R114" s="614"/>
      <c r="AA114" s="735"/>
    </row>
    <row r="115" spans="1:27" s="613" customFormat="1" ht="33" hidden="1">
      <c r="A115" s="752">
        <v>93</v>
      </c>
      <c r="B115" s="752"/>
      <c r="C115" s="882" t="s">
        <v>229</v>
      </c>
      <c r="D115" s="882">
        <v>170004701</v>
      </c>
      <c r="E115" s="882">
        <v>998734</v>
      </c>
      <c r="F115" s="935"/>
      <c r="G115" s="883">
        <v>18</v>
      </c>
      <c r="H115" s="934"/>
      <c r="I115" s="882" t="s">
        <v>470</v>
      </c>
      <c r="J115" s="882" t="s">
        <v>114</v>
      </c>
      <c r="K115" s="882">
        <v>4</v>
      </c>
      <c r="L115" s="928"/>
      <c r="M115" s="900" t="str">
        <f t="shared" si="5"/>
        <v>Included</v>
      </c>
      <c r="N115" s="900">
        <f t="shared" si="6"/>
        <v>0</v>
      </c>
      <c r="O115" s="613">
        <f t="shared" si="7"/>
        <v>0</v>
      </c>
      <c r="P115" s="613">
        <f t="shared" si="8"/>
        <v>0</v>
      </c>
      <c r="Q115" s="614"/>
      <c r="R115" s="614"/>
      <c r="AA115" s="735"/>
    </row>
    <row r="116" spans="1:27" s="613" customFormat="1" ht="33" hidden="1">
      <c r="A116" s="752">
        <v>94</v>
      </c>
      <c r="B116" s="752"/>
      <c r="C116" s="882" t="s">
        <v>229</v>
      </c>
      <c r="D116" s="882">
        <v>170004700</v>
      </c>
      <c r="E116" s="882">
        <v>998734</v>
      </c>
      <c r="F116" s="935"/>
      <c r="G116" s="883">
        <v>18</v>
      </c>
      <c r="H116" s="934"/>
      <c r="I116" s="882" t="s">
        <v>471</v>
      </c>
      <c r="J116" s="882" t="s">
        <v>114</v>
      </c>
      <c r="K116" s="882">
        <v>1</v>
      </c>
      <c r="L116" s="928"/>
      <c r="M116" s="900" t="str">
        <f t="shared" si="5"/>
        <v>Included</v>
      </c>
      <c r="N116" s="900">
        <f t="shared" si="6"/>
        <v>0</v>
      </c>
      <c r="O116" s="613">
        <f t="shared" si="7"/>
        <v>0</v>
      </c>
      <c r="P116" s="613">
        <f t="shared" si="8"/>
        <v>0</v>
      </c>
      <c r="Q116" s="614"/>
      <c r="R116" s="614"/>
      <c r="AA116" s="735"/>
    </row>
    <row r="117" spans="1:27" s="613" customFormat="1" ht="33" hidden="1">
      <c r="A117" s="752">
        <v>95</v>
      </c>
      <c r="B117" s="752"/>
      <c r="C117" s="882" t="s">
        <v>229</v>
      </c>
      <c r="D117" s="882">
        <v>170000504</v>
      </c>
      <c r="E117" s="882">
        <v>998713</v>
      </c>
      <c r="F117" s="935"/>
      <c r="G117" s="883">
        <v>18</v>
      </c>
      <c r="H117" s="934"/>
      <c r="I117" s="882" t="s">
        <v>472</v>
      </c>
      <c r="J117" s="882" t="s">
        <v>151</v>
      </c>
      <c r="K117" s="882">
        <v>1</v>
      </c>
      <c r="L117" s="928"/>
      <c r="M117" s="900" t="str">
        <f t="shared" si="5"/>
        <v>Included</v>
      </c>
      <c r="N117" s="900">
        <f t="shared" si="6"/>
        <v>0</v>
      </c>
      <c r="O117" s="613">
        <f t="shared" si="7"/>
        <v>0</v>
      </c>
      <c r="P117" s="613">
        <f t="shared" si="8"/>
        <v>0</v>
      </c>
      <c r="Q117" s="614"/>
      <c r="R117" s="614"/>
      <c r="AA117" s="735"/>
    </row>
    <row r="118" spans="1:27" s="613" customFormat="1" ht="33" hidden="1">
      <c r="A118" s="752">
        <v>96</v>
      </c>
      <c r="B118" s="752"/>
      <c r="C118" s="882" t="s">
        <v>229</v>
      </c>
      <c r="D118" s="882">
        <v>170003449</v>
      </c>
      <c r="E118" s="882">
        <v>998316</v>
      </c>
      <c r="F118" s="935"/>
      <c r="G118" s="883">
        <v>18</v>
      </c>
      <c r="H118" s="934"/>
      <c r="I118" s="882" t="s">
        <v>473</v>
      </c>
      <c r="J118" s="882" t="s">
        <v>114</v>
      </c>
      <c r="K118" s="882">
        <v>5</v>
      </c>
      <c r="L118" s="928"/>
      <c r="M118" s="900" t="str">
        <f t="shared" si="5"/>
        <v>Included</v>
      </c>
      <c r="N118" s="900">
        <f t="shared" si="6"/>
        <v>0</v>
      </c>
      <c r="O118" s="613">
        <f t="shared" si="7"/>
        <v>0</v>
      </c>
      <c r="P118" s="613">
        <f t="shared" si="8"/>
        <v>0</v>
      </c>
      <c r="Q118" s="614"/>
      <c r="R118" s="614"/>
      <c r="AA118" s="735"/>
    </row>
    <row r="119" spans="1:27" s="613" customFormat="1" ht="33" hidden="1">
      <c r="A119" s="752">
        <v>97</v>
      </c>
      <c r="B119" s="752"/>
      <c r="C119" s="882" t="s">
        <v>229</v>
      </c>
      <c r="D119" s="882">
        <v>170000501</v>
      </c>
      <c r="E119" s="882">
        <v>998734</v>
      </c>
      <c r="F119" s="935"/>
      <c r="G119" s="883">
        <v>18</v>
      </c>
      <c r="H119" s="934"/>
      <c r="I119" s="882" t="s">
        <v>474</v>
      </c>
      <c r="J119" s="882" t="s">
        <v>151</v>
      </c>
      <c r="K119" s="882">
        <v>1</v>
      </c>
      <c r="L119" s="928"/>
      <c r="M119" s="900" t="str">
        <f t="shared" si="5"/>
        <v>Included</v>
      </c>
      <c r="N119" s="900">
        <f t="shared" si="6"/>
        <v>0</v>
      </c>
      <c r="O119" s="613">
        <f t="shared" si="7"/>
        <v>0</v>
      </c>
      <c r="P119" s="613">
        <f t="shared" si="8"/>
        <v>0</v>
      </c>
      <c r="Q119" s="614"/>
      <c r="R119" s="614"/>
      <c r="AA119" s="735"/>
    </row>
    <row r="120" spans="1:27" s="613" customFormat="1" ht="33" hidden="1">
      <c r="A120" s="752">
        <v>98</v>
      </c>
      <c r="B120" s="752"/>
      <c r="C120" s="882" t="s">
        <v>475</v>
      </c>
      <c r="D120" s="882">
        <v>100002977</v>
      </c>
      <c r="E120" s="882">
        <v>998736</v>
      </c>
      <c r="F120" s="935"/>
      <c r="G120" s="883">
        <v>18</v>
      </c>
      <c r="H120" s="934"/>
      <c r="I120" s="882" t="s">
        <v>476</v>
      </c>
      <c r="J120" s="882" t="s">
        <v>245</v>
      </c>
      <c r="K120" s="882">
        <v>23</v>
      </c>
      <c r="L120" s="928"/>
      <c r="M120" s="900" t="str">
        <f t="shared" si="5"/>
        <v>Included</v>
      </c>
      <c r="N120" s="900">
        <f t="shared" si="6"/>
        <v>0</v>
      </c>
      <c r="O120" s="613">
        <f t="shared" si="7"/>
        <v>0</v>
      </c>
      <c r="P120" s="613">
        <f t="shared" si="8"/>
        <v>0</v>
      </c>
      <c r="Q120" s="614"/>
      <c r="R120" s="614"/>
      <c r="AA120" s="735"/>
    </row>
    <row r="121" spans="1:27" s="613" customFormat="1" ht="33" hidden="1">
      <c r="A121" s="752">
        <v>99</v>
      </c>
      <c r="B121" s="752"/>
      <c r="C121" s="882" t="s">
        <v>475</v>
      </c>
      <c r="D121" s="882">
        <v>100002994</v>
      </c>
      <c r="E121" s="882">
        <v>998736</v>
      </c>
      <c r="F121" s="935"/>
      <c r="G121" s="883">
        <v>18</v>
      </c>
      <c r="H121" s="934"/>
      <c r="I121" s="882" t="s">
        <v>477</v>
      </c>
      <c r="J121" s="882" t="s">
        <v>245</v>
      </c>
      <c r="K121" s="882">
        <v>38</v>
      </c>
      <c r="L121" s="928"/>
      <c r="M121" s="900" t="str">
        <f t="shared" si="5"/>
        <v>Included</v>
      </c>
      <c r="N121" s="900">
        <f t="shared" si="6"/>
        <v>0</v>
      </c>
      <c r="O121" s="613">
        <f t="shared" si="7"/>
        <v>0</v>
      </c>
      <c r="P121" s="613">
        <f t="shared" si="8"/>
        <v>0</v>
      </c>
      <c r="Q121" s="614"/>
      <c r="R121" s="614"/>
      <c r="AA121" s="735"/>
    </row>
    <row r="122" spans="1:27" s="613" customFormat="1" ht="33" hidden="1">
      <c r="A122" s="752">
        <v>100</v>
      </c>
      <c r="B122" s="752"/>
      <c r="C122" s="882" t="s">
        <v>475</v>
      </c>
      <c r="D122" s="882">
        <v>100002920</v>
      </c>
      <c r="E122" s="882">
        <v>998736</v>
      </c>
      <c r="F122" s="935"/>
      <c r="G122" s="883">
        <v>18</v>
      </c>
      <c r="H122" s="934"/>
      <c r="I122" s="882" t="s">
        <v>478</v>
      </c>
      <c r="J122" s="882" t="s">
        <v>245</v>
      </c>
      <c r="K122" s="882">
        <v>12</v>
      </c>
      <c r="L122" s="928"/>
      <c r="M122" s="900" t="str">
        <f t="shared" si="5"/>
        <v>Included</v>
      </c>
      <c r="N122" s="900">
        <f t="shared" si="6"/>
        <v>0</v>
      </c>
      <c r="O122" s="613">
        <f t="shared" si="7"/>
        <v>0</v>
      </c>
      <c r="P122" s="613">
        <f t="shared" si="8"/>
        <v>0</v>
      </c>
      <c r="Q122" s="614"/>
      <c r="R122" s="614"/>
      <c r="AA122" s="735"/>
    </row>
    <row r="123" spans="1:27" s="613" customFormat="1" ht="33" hidden="1">
      <c r="A123" s="752">
        <v>101</v>
      </c>
      <c r="B123" s="752"/>
      <c r="C123" s="882" t="s">
        <v>475</v>
      </c>
      <c r="D123" s="882">
        <v>100017187</v>
      </c>
      <c r="E123" s="882">
        <v>998736</v>
      </c>
      <c r="F123" s="935"/>
      <c r="G123" s="883">
        <v>18</v>
      </c>
      <c r="H123" s="934"/>
      <c r="I123" s="882" t="s">
        <v>248</v>
      </c>
      <c r="J123" s="882" t="s">
        <v>245</v>
      </c>
      <c r="K123" s="882">
        <v>16</v>
      </c>
      <c r="L123" s="928"/>
      <c r="M123" s="900" t="str">
        <f t="shared" si="5"/>
        <v>Included</v>
      </c>
      <c r="N123" s="900">
        <f t="shared" si="6"/>
        <v>0</v>
      </c>
      <c r="O123" s="613">
        <f t="shared" si="7"/>
        <v>0</v>
      </c>
      <c r="P123" s="613">
        <f t="shared" si="8"/>
        <v>0</v>
      </c>
      <c r="Q123" s="614"/>
      <c r="R123" s="614"/>
      <c r="AA123" s="735"/>
    </row>
    <row r="124" spans="1:27" s="613" customFormat="1" ht="33" hidden="1">
      <c r="A124" s="752">
        <v>102</v>
      </c>
      <c r="B124" s="752"/>
      <c r="C124" s="882" t="s">
        <v>475</v>
      </c>
      <c r="D124" s="882">
        <v>100017188</v>
      </c>
      <c r="E124" s="882">
        <v>998736</v>
      </c>
      <c r="F124" s="935"/>
      <c r="G124" s="883">
        <v>18</v>
      </c>
      <c r="H124" s="934"/>
      <c r="I124" s="882" t="s">
        <v>249</v>
      </c>
      <c r="J124" s="882" t="s">
        <v>245</v>
      </c>
      <c r="K124" s="882">
        <v>10</v>
      </c>
      <c r="L124" s="928"/>
      <c r="M124" s="900" t="str">
        <f t="shared" si="5"/>
        <v>Included</v>
      </c>
      <c r="N124" s="900">
        <f t="shared" si="6"/>
        <v>0</v>
      </c>
      <c r="O124" s="613">
        <f t="shared" si="7"/>
        <v>0</v>
      </c>
      <c r="P124" s="613">
        <f t="shared" si="8"/>
        <v>0</v>
      </c>
      <c r="Q124" s="614"/>
      <c r="R124" s="614"/>
      <c r="AA124" s="735"/>
    </row>
    <row r="125" spans="1:27" s="613" customFormat="1" ht="33" hidden="1">
      <c r="A125" s="752">
        <v>103</v>
      </c>
      <c r="B125" s="752"/>
      <c r="C125" s="882" t="s">
        <v>475</v>
      </c>
      <c r="D125" s="882">
        <v>100002184</v>
      </c>
      <c r="E125" s="882">
        <v>998736</v>
      </c>
      <c r="F125" s="935"/>
      <c r="G125" s="883">
        <v>18</v>
      </c>
      <c r="H125" s="934"/>
      <c r="I125" s="882" t="s">
        <v>250</v>
      </c>
      <c r="J125" s="882" t="s">
        <v>208</v>
      </c>
      <c r="K125" s="882">
        <v>3.5</v>
      </c>
      <c r="L125" s="928"/>
      <c r="M125" s="900" t="str">
        <f t="shared" si="5"/>
        <v>Included</v>
      </c>
      <c r="N125" s="900">
        <f t="shared" si="6"/>
        <v>0</v>
      </c>
      <c r="O125" s="613">
        <f t="shared" si="7"/>
        <v>0</v>
      </c>
      <c r="P125" s="613">
        <f t="shared" si="8"/>
        <v>0</v>
      </c>
      <c r="Q125" s="614"/>
      <c r="R125" s="614"/>
      <c r="AA125" s="735"/>
    </row>
    <row r="126" spans="1:27" s="613" customFormat="1" ht="33" hidden="1">
      <c r="A126" s="752">
        <v>104</v>
      </c>
      <c r="B126" s="752"/>
      <c r="C126" s="882" t="s">
        <v>475</v>
      </c>
      <c r="D126" s="882">
        <v>100002965</v>
      </c>
      <c r="E126" s="882">
        <v>998736</v>
      </c>
      <c r="F126" s="935"/>
      <c r="G126" s="883">
        <v>18</v>
      </c>
      <c r="H126" s="934"/>
      <c r="I126" s="882" t="s">
        <v>479</v>
      </c>
      <c r="J126" s="882" t="s">
        <v>245</v>
      </c>
      <c r="K126" s="882">
        <v>3</v>
      </c>
      <c r="L126" s="928"/>
      <c r="M126" s="900" t="str">
        <f t="shared" si="5"/>
        <v>Included</v>
      </c>
      <c r="N126" s="900">
        <f t="shared" si="6"/>
        <v>0</v>
      </c>
      <c r="O126" s="613">
        <f t="shared" si="7"/>
        <v>0</v>
      </c>
      <c r="P126" s="613">
        <f t="shared" si="8"/>
        <v>0</v>
      </c>
      <c r="Q126" s="614"/>
      <c r="R126" s="614"/>
      <c r="AA126" s="735"/>
    </row>
    <row r="127" spans="1:27" s="613" customFormat="1" ht="33" hidden="1">
      <c r="A127" s="752">
        <v>105</v>
      </c>
      <c r="B127" s="752"/>
      <c r="C127" s="882" t="s">
        <v>475</v>
      </c>
      <c r="D127" s="882">
        <v>100002971</v>
      </c>
      <c r="E127" s="882">
        <v>998736</v>
      </c>
      <c r="F127" s="935"/>
      <c r="G127" s="883">
        <v>18</v>
      </c>
      <c r="H127" s="934"/>
      <c r="I127" s="882" t="s">
        <v>480</v>
      </c>
      <c r="J127" s="882" t="s">
        <v>245</v>
      </c>
      <c r="K127" s="882">
        <v>1.5</v>
      </c>
      <c r="L127" s="928"/>
      <c r="M127" s="900" t="str">
        <f t="shared" si="5"/>
        <v>Included</v>
      </c>
      <c r="N127" s="900">
        <f t="shared" si="6"/>
        <v>0</v>
      </c>
      <c r="O127" s="613">
        <f t="shared" si="7"/>
        <v>0</v>
      </c>
      <c r="P127" s="613">
        <f t="shared" si="8"/>
        <v>0</v>
      </c>
      <c r="Q127" s="614"/>
      <c r="R127" s="614"/>
      <c r="AA127" s="735"/>
    </row>
    <row r="128" spans="1:27" s="613" customFormat="1" ht="33" hidden="1">
      <c r="A128" s="752">
        <v>106</v>
      </c>
      <c r="B128" s="752"/>
      <c r="C128" s="882" t="s">
        <v>475</v>
      </c>
      <c r="D128" s="882">
        <v>100002968</v>
      </c>
      <c r="E128" s="882">
        <v>998736</v>
      </c>
      <c r="F128" s="935"/>
      <c r="G128" s="883">
        <v>18</v>
      </c>
      <c r="H128" s="934"/>
      <c r="I128" s="882" t="s">
        <v>481</v>
      </c>
      <c r="J128" s="882" t="s">
        <v>245</v>
      </c>
      <c r="K128" s="882">
        <v>1</v>
      </c>
      <c r="L128" s="928"/>
      <c r="M128" s="900" t="str">
        <f t="shared" si="5"/>
        <v>Included</v>
      </c>
      <c r="N128" s="900">
        <f t="shared" si="6"/>
        <v>0</v>
      </c>
      <c r="O128" s="613">
        <f t="shared" si="7"/>
        <v>0</v>
      </c>
      <c r="P128" s="613">
        <f t="shared" si="8"/>
        <v>0</v>
      </c>
      <c r="Q128" s="614"/>
      <c r="R128" s="614"/>
      <c r="AA128" s="735"/>
    </row>
    <row r="129" spans="1:27" s="613" customFormat="1" ht="33" hidden="1">
      <c r="A129" s="752">
        <v>107</v>
      </c>
      <c r="B129" s="752"/>
      <c r="C129" s="882" t="s">
        <v>475</v>
      </c>
      <c r="D129" s="882">
        <v>100002992</v>
      </c>
      <c r="E129" s="882">
        <v>998736</v>
      </c>
      <c r="F129" s="935"/>
      <c r="G129" s="883">
        <v>18</v>
      </c>
      <c r="H129" s="934"/>
      <c r="I129" s="882" t="s">
        <v>482</v>
      </c>
      <c r="J129" s="882" t="s">
        <v>245</v>
      </c>
      <c r="K129" s="882">
        <v>9</v>
      </c>
      <c r="L129" s="928"/>
      <c r="M129" s="900" t="str">
        <f t="shared" si="5"/>
        <v>Included</v>
      </c>
      <c r="N129" s="900">
        <f t="shared" si="6"/>
        <v>0</v>
      </c>
      <c r="O129" s="613">
        <f t="shared" si="7"/>
        <v>0</v>
      </c>
      <c r="P129" s="613">
        <f t="shared" si="8"/>
        <v>0</v>
      </c>
      <c r="Q129" s="614"/>
      <c r="R129" s="614"/>
      <c r="AA129" s="735"/>
    </row>
    <row r="130" spans="1:27" s="613" customFormat="1" ht="33" hidden="1">
      <c r="A130" s="752">
        <v>108</v>
      </c>
      <c r="B130" s="752"/>
      <c r="C130" s="882" t="s">
        <v>475</v>
      </c>
      <c r="D130" s="882">
        <v>100002958</v>
      </c>
      <c r="E130" s="882">
        <v>998736</v>
      </c>
      <c r="F130" s="935"/>
      <c r="G130" s="883">
        <v>18</v>
      </c>
      <c r="H130" s="934"/>
      <c r="I130" s="882" t="s">
        <v>483</v>
      </c>
      <c r="J130" s="882" t="s">
        <v>245</v>
      </c>
      <c r="K130" s="882">
        <v>7</v>
      </c>
      <c r="L130" s="928"/>
      <c r="M130" s="900" t="str">
        <f t="shared" si="5"/>
        <v>Included</v>
      </c>
      <c r="N130" s="900">
        <f t="shared" si="6"/>
        <v>0</v>
      </c>
      <c r="O130" s="613">
        <f t="shared" si="7"/>
        <v>0</v>
      </c>
      <c r="P130" s="613">
        <f t="shared" si="8"/>
        <v>0</v>
      </c>
      <c r="Q130" s="614"/>
      <c r="R130" s="614"/>
      <c r="AA130" s="735"/>
    </row>
    <row r="131" spans="1:27" s="613" customFormat="1" ht="33" hidden="1">
      <c r="A131" s="752">
        <v>109</v>
      </c>
      <c r="B131" s="752"/>
      <c r="C131" s="882" t="s">
        <v>243</v>
      </c>
      <c r="D131" s="882">
        <v>100002181</v>
      </c>
      <c r="E131" s="882">
        <v>998736</v>
      </c>
      <c r="F131" s="935"/>
      <c r="G131" s="883">
        <v>18</v>
      </c>
      <c r="H131" s="934"/>
      <c r="I131" s="882" t="s">
        <v>484</v>
      </c>
      <c r="J131" s="882" t="s">
        <v>208</v>
      </c>
      <c r="K131" s="882">
        <v>1</v>
      </c>
      <c r="L131" s="928"/>
      <c r="M131" s="900" t="str">
        <f t="shared" si="5"/>
        <v>Included</v>
      </c>
      <c r="N131" s="900">
        <f t="shared" si="6"/>
        <v>0</v>
      </c>
      <c r="O131" s="613">
        <f t="shared" si="7"/>
        <v>0</v>
      </c>
      <c r="P131" s="613">
        <f t="shared" si="8"/>
        <v>0</v>
      </c>
      <c r="Q131" s="614"/>
      <c r="R131" s="614"/>
      <c r="AA131" s="735"/>
    </row>
    <row r="132" spans="1:27" s="613" customFormat="1" ht="33" hidden="1">
      <c r="A132" s="752">
        <v>110</v>
      </c>
      <c r="B132" s="752"/>
      <c r="C132" s="882" t="s">
        <v>243</v>
      </c>
      <c r="D132" s="882">
        <v>100002182</v>
      </c>
      <c r="E132" s="882">
        <v>998736</v>
      </c>
      <c r="F132" s="935"/>
      <c r="G132" s="883">
        <v>18</v>
      </c>
      <c r="H132" s="934"/>
      <c r="I132" s="882" t="s">
        <v>485</v>
      </c>
      <c r="J132" s="882" t="s">
        <v>208</v>
      </c>
      <c r="K132" s="882">
        <v>1</v>
      </c>
      <c r="L132" s="928"/>
      <c r="M132" s="900" t="str">
        <f t="shared" si="5"/>
        <v>Included</v>
      </c>
      <c r="N132" s="900">
        <f t="shared" si="6"/>
        <v>0</v>
      </c>
      <c r="O132" s="613">
        <f t="shared" si="7"/>
        <v>0</v>
      </c>
      <c r="P132" s="613">
        <f t="shared" si="8"/>
        <v>0</v>
      </c>
      <c r="Q132" s="614"/>
      <c r="R132" s="614"/>
      <c r="AA132" s="735"/>
    </row>
    <row r="133" spans="1:27" s="613" customFormat="1" ht="66" hidden="1">
      <c r="A133" s="752">
        <v>111</v>
      </c>
      <c r="B133" s="752"/>
      <c r="C133" s="882" t="s">
        <v>486</v>
      </c>
      <c r="D133" s="882">
        <v>100001210</v>
      </c>
      <c r="E133" s="882">
        <v>995455</v>
      </c>
      <c r="F133" s="935"/>
      <c r="G133" s="883">
        <v>18</v>
      </c>
      <c r="H133" s="934"/>
      <c r="I133" s="882" t="s">
        <v>487</v>
      </c>
      <c r="J133" s="882" t="s">
        <v>321</v>
      </c>
      <c r="K133" s="882">
        <v>840</v>
      </c>
      <c r="L133" s="928"/>
      <c r="M133" s="900" t="str">
        <f t="shared" si="5"/>
        <v>Included</v>
      </c>
      <c r="N133" s="900">
        <f t="shared" si="6"/>
        <v>0</v>
      </c>
      <c r="O133" s="613">
        <f t="shared" si="7"/>
        <v>0</v>
      </c>
      <c r="P133" s="613">
        <f t="shared" si="8"/>
        <v>0</v>
      </c>
      <c r="Q133" s="614"/>
      <c r="R133" s="614"/>
      <c r="AA133" s="735"/>
    </row>
    <row r="134" spans="1:27" s="613" customFormat="1" ht="82.5" hidden="1">
      <c r="A134" s="752">
        <v>112</v>
      </c>
      <c r="B134" s="752"/>
      <c r="C134" s="882" t="s">
        <v>486</v>
      </c>
      <c r="D134" s="882">
        <v>100001209</v>
      </c>
      <c r="E134" s="882">
        <v>995455</v>
      </c>
      <c r="F134" s="935"/>
      <c r="G134" s="883">
        <v>18</v>
      </c>
      <c r="H134" s="934"/>
      <c r="I134" s="882" t="s">
        <v>488</v>
      </c>
      <c r="J134" s="882" t="s">
        <v>321</v>
      </c>
      <c r="K134" s="882">
        <v>184</v>
      </c>
      <c r="L134" s="928"/>
      <c r="M134" s="900" t="str">
        <f t="shared" si="5"/>
        <v>Included</v>
      </c>
      <c r="N134" s="900">
        <f t="shared" si="6"/>
        <v>0</v>
      </c>
      <c r="O134" s="613">
        <f t="shared" si="7"/>
        <v>0</v>
      </c>
      <c r="P134" s="613">
        <f t="shared" si="8"/>
        <v>0</v>
      </c>
      <c r="Q134" s="614"/>
      <c r="R134" s="614"/>
      <c r="AA134" s="735"/>
    </row>
    <row r="135" spans="1:27" s="613" customFormat="1" ht="33" hidden="1">
      <c r="A135" s="752">
        <v>113</v>
      </c>
      <c r="B135" s="752"/>
      <c r="C135" s="882" t="s">
        <v>486</v>
      </c>
      <c r="D135" s="882">
        <v>100001680</v>
      </c>
      <c r="E135" s="882">
        <v>995455</v>
      </c>
      <c r="F135" s="935"/>
      <c r="G135" s="883">
        <v>18</v>
      </c>
      <c r="H135" s="934"/>
      <c r="I135" s="882" t="s">
        <v>489</v>
      </c>
      <c r="J135" s="882" t="s">
        <v>321</v>
      </c>
      <c r="K135" s="882">
        <v>43</v>
      </c>
      <c r="L135" s="928"/>
      <c r="M135" s="900" t="str">
        <f t="shared" si="5"/>
        <v>Included</v>
      </c>
      <c r="N135" s="900">
        <f t="shared" si="6"/>
        <v>0</v>
      </c>
      <c r="O135" s="613">
        <f t="shared" si="7"/>
        <v>0</v>
      </c>
      <c r="P135" s="613">
        <f t="shared" si="8"/>
        <v>0</v>
      </c>
      <c r="Q135" s="614"/>
      <c r="R135" s="614"/>
      <c r="AA135" s="735"/>
    </row>
    <row r="136" spans="1:27" s="613" customFormat="1" ht="33" hidden="1">
      <c r="A136" s="752">
        <v>114</v>
      </c>
      <c r="B136" s="752"/>
      <c r="C136" s="882" t="s">
        <v>486</v>
      </c>
      <c r="D136" s="882">
        <v>100001681</v>
      </c>
      <c r="E136" s="882">
        <v>995455</v>
      </c>
      <c r="F136" s="935"/>
      <c r="G136" s="883">
        <v>18</v>
      </c>
      <c r="H136" s="934"/>
      <c r="I136" s="882" t="s">
        <v>490</v>
      </c>
      <c r="J136" s="882" t="s">
        <v>321</v>
      </c>
      <c r="K136" s="882">
        <v>114</v>
      </c>
      <c r="L136" s="928"/>
      <c r="M136" s="900" t="str">
        <f t="shared" si="5"/>
        <v>Included</v>
      </c>
      <c r="N136" s="900">
        <f t="shared" si="6"/>
        <v>0</v>
      </c>
      <c r="O136" s="613">
        <f t="shared" si="7"/>
        <v>0</v>
      </c>
      <c r="P136" s="613">
        <f t="shared" si="8"/>
        <v>0</v>
      </c>
      <c r="Q136" s="614"/>
      <c r="R136" s="614"/>
      <c r="AA136" s="735"/>
    </row>
    <row r="137" spans="1:27" s="613" customFormat="1" ht="33" hidden="1">
      <c r="A137" s="752">
        <v>115</v>
      </c>
      <c r="B137" s="752"/>
      <c r="C137" s="882" t="s">
        <v>486</v>
      </c>
      <c r="D137" s="882">
        <v>100039289</v>
      </c>
      <c r="E137" s="882">
        <v>998335</v>
      </c>
      <c r="F137" s="935"/>
      <c r="G137" s="883">
        <v>18</v>
      </c>
      <c r="H137" s="934"/>
      <c r="I137" s="882" t="s">
        <v>491</v>
      </c>
      <c r="J137" s="882" t="s">
        <v>114</v>
      </c>
      <c r="K137" s="882">
        <v>2</v>
      </c>
      <c r="L137" s="928"/>
      <c r="M137" s="900" t="str">
        <f t="shared" si="5"/>
        <v>Included</v>
      </c>
      <c r="N137" s="900">
        <f t="shared" si="6"/>
        <v>0</v>
      </c>
      <c r="O137" s="613">
        <f t="shared" si="7"/>
        <v>0</v>
      </c>
      <c r="P137" s="613">
        <f t="shared" si="8"/>
        <v>0</v>
      </c>
      <c r="Q137" s="614"/>
      <c r="R137" s="614"/>
      <c r="AA137" s="735"/>
    </row>
    <row r="138" spans="1:27" s="613" customFormat="1" ht="33" hidden="1">
      <c r="A138" s="752">
        <v>116</v>
      </c>
      <c r="B138" s="752"/>
      <c r="C138" s="882" t="s">
        <v>486</v>
      </c>
      <c r="D138" s="882">
        <v>100039290</v>
      </c>
      <c r="E138" s="882">
        <v>998335</v>
      </c>
      <c r="F138" s="935"/>
      <c r="G138" s="883">
        <v>18</v>
      </c>
      <c r="H138" s="934"/>
      <c r="I138" s="882" t="s">
        <v>492</v>
      </c>
      <c r="J138" s="882" t="s">
        <v>114</v>
      </c>
      <c r="K138" s="882">
        <v>2</v>
      </c>
      <c r="L138" s="928"/>
      <c r="M138" s="900" t="str">
        <f t="shared" si="5"/>
        <v>Included</v>
      </c>
      <c r="N138" s="900">
        <f t="shared" si="6"/>
        <v>0</v>
      </c>
      <c r="O138" s="613">
        <f t="shared" si="7"/>
        <v>0</v>
      </c>
      <c r="P138" s="613">
        <f t="shared" si="8"/>
        <v>0</v>
      </c>
      <c r="Q138" s="614"/>
      <c r="R138" s="614"/>
      <c r="AA138" s="735"/>
    </row>
    <row r="139" spans="1:27" s="613" customFormat="1" ht="49.5" hidden="1">
      <c r="A139" s="752">
        <v>117</v>
      </c>
      <c r="B139" s="752"/>
      <c r="C139" s="882" t="s">
        <v>493</v>
      </c>
      <c r="D139" s="882">
        <v>100004518</v>
      </c>
      <c r="E139" s="882">
        <v>995433</v>
      </c>
      <c r="F139" s="935"/>
      <c r="G139" s="883">
        <v>18</v>
      </c>
      <c r="H139" s="934"/>
      <c r="I139" s="882" t="s">
        <v>494</v>
      </c>
      <c r="J139" s="882" t="s">
        <v>495</v>
      </c>
      <c r="K139" s="882">
        <v>30906</v>
      </c>
      <c r="L139" s="928"/>
      <c r="M139" s="900" t="str">
        <f t="shared" si="5"/>
        <v>Included</v>
      </c>
      <c r="N139" s="900">
        <f t="shared" si="6"/>
        <v>0</v>
      </c>
      <c r="O139" s="613">
        <f t="shared" si="7"/>
        <v>0</v>
      </c>
      <c r="P139" s="613">
        <f t="shared" si="8"/>
        <v>0</v>
      </c>
      <c r="Q139" s="614"/>
      <c r="R139" s="614"/>
      <c r="AA139" s="735"/>
    </row>
    <row r="140" spans="1:27" s="613" customFormat="1" ht="66" hidden="1">
      <c r="A140" s="752">
        <v>118</v>
      </c>
      <c r="B140" s="752"/>
      <c r="C140" s="882" t="s">
        <v>493</v>
      </c>
      <c r="D140" s="882">
        <v>100011662</v>
      </c>
      <c r="E140" s="882">
        <v>995433</v>
      </c>
      <c r="F140" s="935"/>
      <c r="G140" s="883">
        <v>18</v>
      </c>
      <c r="H140" s="934"/>
      <c r="I140" s="882" t="s">
        <v>496</v>
      </c>
      <c r="J140" s="882" t="s">
        <v>495</v>
      </c>
      <c r="K140" s="882">
        <v>3434</v>
      </c>
      <c r="L140" s="928"/>
      <c r="M140" s="900" t="str">
        <f t="shared" si="5"/>
        <v>Included</v>
      </c>
      <c r="N140" s="900">
        <f t="shared" si="6"/>
        <v>0</v>
      </c>
      <c r="O140" s="613">
        <f t="shared" si="7"/>
        <v>0</v>
      </c>
      <c r="P140" s="613">
        <f t="shared" si="8"/>
        <v>0</v>
      </c>
      <c r="Q140" s="614"/>
      <c r="R140" s="614"/>
      <c r="AA140" s="735"/>
    </row>
    <row r="141" spans="1:27" s="613" customFormat="1" ht="16.5" hidden="1">
      <c r="A141" s="752">
        <v>119</v>
      </c>
      <c r="B141" s="752"/>
      <c r="C141" s="882" t="s">
        <v>493</v>
      </c>
      <c r="D141" s="882">
        <v>100001325</v>
      </c>
      <c r="E141" s="882">
        <v>995454</v>
      </c>
      <c r="F141" s="935"/>
      <c r="G141" s="883">
        <v>18</v>
      </c>
      <c r="H141" s="934"/>
      <c r="I141" s="882" t="s">
        <v>497</v>
      </c>
      <c r="J141" s="882" t="s">
        <v>495</v>
      </c>
      <c r="K141" s="882">
        <v>1016</v>
      </c>
      <c r="L141" s="928"/>
      <c r="M141" s="900" t="str">
        <f t="shared" si="5"/>
        <v>Included</v>
      </c>
      <c r="N141" s="900">
        <f t="shared" si="6"/>
        <v>0</v>
      </c>
      <c r="O141" s="613">
        <f t="shared" si="7"/>
        <v>0</v>
      </c>
      <c r="P141" s="613">
        <f t="shared" si="8"/>
        <v>0</v>
      </c>
      <c r="Q141" s="614"/>
      <c r="R141" s="614"/>
      <c r="AA141" s="735"/>
    </row>
    <row r="142" spans="1:27" s="613" customFormat="1" ht="16.5" hidden="1">
      <c r="A142" s="752">
        <v>120</v>
      </c>
      <c r="B142" s="752"/>
      <c r="C142" s="882" t="s">
        <v>493</v>
      </c>
      <c r="D142" s="882">
        <v>100001326</v>
      </c>
      <c r="E142" s="882">
        <v>995454</v>
      </c>
      <c r="F142" s="935"/>
      <c r="G142" s="883">
        <v>18</v>
      </c>
      <c r="H142" s="934"/>
      <c r="I142" s="882" t="s">
        <v>498</v>
      </c>
      <c r="J142" s="882" t="s">
        <v>495</v>
      </c>
      <c r="K142" s="882">
        <v>199</v>
      </c>
      <c r="L142" s="928"/>
      <c r="M142" s="900" t="str">
        <f t="shared" si="5"/>
        <v>Included</v>
      </c>
      <c r="N142" s="900">
        <f t="shared" si="6"/>
        <v>0</v>
      </c>
      <c r="O142" s="613">
        <f t="shared" si="7"/>
        <v>0</v>
      </c>
      <c r="P142" s="613">
        <f t="shared" si="8"/>
        <v>0</v>
      </c>
      <c r="Q142" s="614"/>
      <c r="R142" s="614"/>
      <c r="AA142" s="735"/>
    </row>
    <row r="143" spans="1:27" s="613" customFormat="1" ht="49.5" hidden="1">
      <c r="A143" s="752">
        <v>121</v>
      </c>
      <c r="B143" s="752"/>
      <c r="C143" s="882" t="s">
        <v>493</v>
      </c>
      <c r="D143" s="882">
        <v>100001327</v>
      </c>
      <c r="E143" s="882">
        <v>995454</v>
      </c>
      <c r="F143" s="935"/>
      <c r="G143" s="883">
        <v>18</v>
      </c>
      <c r="H143" s="934"/>
      <c r="I143" s="882" t="s">
        <v>499</v>
      </c>
      <c r="J143" s="882" t="s">
        <v>495</v>
      </c>
      <c r="K143" s="882">
        <v>9129</v>
      </c>
      <c r="L143" s="928"/>
      <c r="M143" s="900" t="str">
        <f t="shared" si="5"/>
        <v>Included</v>
      </c>
      <c r="N143" s="900">
        <f t="shared" si="6"/>
        <v>0</v>
      </c>
      <c r="O143" s="613">
        <f t="shared" si="7"/>
        <v>0</v>
      </c>
      <c r="P143" s="613">
        <f t="shared" si="8"/>
        <v>0</v>
      </c>
      <c r="Q143" s="614"/>
      <c r="R143" s="614"/>
      <c r="AA143" s="735"/>
    </row>
    <row r="144" spans="1:27" s="613" customFormat="1" ht="16.5" hidden="1">
      <c r="A144" s="752">
        <v>122</v>
      </c>
      <c r="B144" s="752"/>
      <c r="C144" s="882" t="s">
        <v>493</v>
      </c>
      <c r="D144" s="882">
        <v>100001329</v>
      </c>
      <c r="E144" s="882">
        <v>995454</v>
      </c>
      <c r="F144" s="935"/>
      <c r="G144" s="883">
        <v>18</v>
      </c>
      <c r="H144" s="934"/>
      <c r="I144" s="882" t="s">
        <v>500</v>
      </c>
      <c r="J144" s="882" t="s">
        <v>321</v>
      </c>
      <c r="K144" s="882">
        <v>755</v>
      </c>
      <c r="L144" s="928"/>
      <c r="M144" s="900" t="str">
        <f t="shared" si="5"/>
        <v>Included</v>
      </c>
      <c r="N144" s="900">
        <f t="shared" si="6"/>
        <v>0</v>
      </c>
      <c r="O144" s="613">
        <f t="shared" si="7"/>
        <v>0</v>
      </c>
      <c r="P144" s="613">
        <f t="shared" si="8"/>
        <v>0</v>
      </c>
      <c r="Q144" s="614"/>
      <c r="R144" s="614"/>
      <c r="AA144" s="735"/>
    </row>
    <row r="145" spans="1:27" s="613" customFormat="1" ht="16.5" hidden="1">
      <c r="A145" s="752">
        <v>123</v>
      </c>
      <c r="B145" s="752"/>
      <c r="C145" s="882" t="s">
        <v>493</v>
      </c>
      <c r="D145" s="882">
        <v>100001330</v>
      </c>
      <c r="E145" s="882">
        <v>995428</v>
      </c>
      <c r="F145" s="935"/>
      <c r="G145" s="883">
        <v>18</v>
      </c>
      <c r="H145" s="934"/>
      <c r="I145" s="882" t="s">
        <v>501</v>
      </c>
      <c r="J145" s="882" t="s">
        <v>495</v>
      </c>
      <c r="K145" s="882">
        <v>1500</v>
      </c>
      <c r="L145" s="928"/>
      <c r="M145" s="900" t="str">
        <f t="shared" si="5"/>
        <v>Included</v>
      </c>
      <c r="N145" s="900">
        <f t="shared" si="6"/>
        <v>0</v>
      </c>
      <c r="O145" s="613">
        <f t="shared" si="7"/>
        <v>0</v>
      </c>
      <c r="P145" s="613">
        <f t="shared" si="8"/>
        <v>0</v>
      </c>
      <c r="Q145" s="614"/>
      <c r="R145" s="614"/>
      <c r="AA145" s="735"/>
    </row>
    <row r="146" spans="1:27" s="613" customFormat="1" ht="49.5" hidden="1">
      <c r="A146" s="752">
        <v>124</v>
      </c>
      <c r="B146" s="752"/>
      <c r="C146" s="882" t="s">
        <v>493</v>
      </c>
      <c r="D146" s="882">
        <v>100001331</v>
      </c>
      <c r="E146" s="882">
        <v>995455</v>
      </c>
      <c r="F146" s="935"/>
      <c r="G146" s="883">
        <v>18</v>
      </c>
      <c r="H146" s="934"/>
      <c r="I146" s="882" t="s">
        <v>502</v>
      </c>
      <c r="J146" s="882" t="s">
        <v>321</v>
      </c>
      <c r="K146" s="882">
        <v>124</v>
      </c>
      <c r="L146" s="928"/>
      <c r="M146" s="900" t="str">
        <f t="shared" si="5"/>
        <v>Included</v>
      </c>
      <c r="N146" s="900">
        <f t="shared" si="6"/>
        <v>0</v>
      </c>
      <c r="O146" s="613">
        <f t="shared" si="7"/>
        <v>0</v>
      </c>
      <c r="P146" s="613">
        <f t="shared" si="8"/>
        <v>0</v>
      </c>
      <c r="Q146" s="614"/>
      <c r="R146" s="614"/>
      <c r="AA146" s="735"/>
    </row>
    <row r="147" spans="1:27" s="613" customFormat="1" ht="16.5" hidden="1">
      <c r="A147" s="752">
        <v>125</v>
      </c>
      <c r="B147" s="752"/>
      <c r="C147" s="882" t="s">
        <v>493</v>
      </c>
      <c r="D147" s="882">
        <v>100001714</v>
      </c>
      <c r="E147" s="882">
        <v>995428</v>
      </c>
      <c r="F147" s="935"/>
      <c r="G147" s="883">
        <v>18</v>
      </c>
      <c r="H147" s="934"/>
      <c r="I147" s="882" t="s">
        <v>503</v>
      </c>
      <c r="J147" s="882" t="s">
        <v>504</v>
      </c>
      <c r="K147" s="882">
        <v>55000</v>
      </c>
      <c r="L147" s="928"/>
      <c r="M147" s="900" t="str">
        <f t="shared" si="5"/>
        <v>Included</v>
      </c>
      <c r="N147" s="900">
        <f t="shared" si="6"/>
        <v>0</v>
      </c>
      <c r="O147" s="613">
        <f t="shared" si="7"/>
        <v>0</v>
      </c>
      <c r="P147" s="613">
        <f t="shared" si="8"/>
        <v>0</v>
      </c>
      <c r="Q147" s="614"/>
      <c r="R147" s="614"/>
      <c r="AA147" s="735"/>
    </row>
    <row r="148" spans="1:27" s="613" customFormat="1" ht="16.5" hidden="1">
      <c r="A148" s="752">
        <v>126</v>
      </c>
      <c r="B148" s="752"/>
      <c r="C148" s="882" t="s">
        <v>493</v>
      </c>
      <c r="D148" s="882">
        <v>100001713</v>
      </c>
      <c r="E148" s="882">
        <v>995424</v>
      </c>
      <c r="F148" s="935"/>
      <c r="G148" s="883">
        <v>18</v>
      </c>
      <c r="H148" s="934"/>
      <c r="I148" s="882" t="s">
        <v>505</v>
      </c>
      <c r="J148" s="882" t="s">
        <v>504</v>
      </c>
      <c r="K148" s="882">
        <v>55000</v>
      </c>
      <c r="L148" s="928"/>
      <c r="M148" s="900" t="str">
        <f t="shared" si="5"/>
        <v>Included</v>
      </c>
      <c r="N148" s="900">
        <f t="shared" si="6"/>
        <v>0</v>
      </c>
      <c r="O148" s="613">
        <f t="shared" si="7"/>
        <v>0</v>
      </c>
      <c r="P148" s="613">
        <f t="shared" si="8"/>
        <v>0</v>
      </c>
      <c r="Q148" s="614"/>
      <c r="R148" s="614"/>
      <c r="AA148" s="735"/>
    </row>
    <row r="149" spans="1:27" s="613" customFormat="1" ht="49.5" hidden="1">
      <c r="A149" s="752">
        <v>127</v>
      </c>
      <c r="B149" s="752"/>
      <c r="C149" s="882" t="s">
        <v>493</v>
      </c>
      <c r="D149" s="882">
        <v>100048595</v>
      </c>
      <c r="E149" s="882">
        <v>995423</v>
      </c>
      <c r="F149" s="935"/>
      <c r="G149" s="883">
        <v>18</v>
      </c>
      <c r="H149" s="934"/>
      <c r="I149" s="882" t="s">
        <v>506</v>
      </c>
      <c r="J149" s="882" t="s">
        <v>504</v>
      </c>
      <c r="K149" s="882">
        <v>55000</v>
      </c>
      <c r="L149" s="928"/>
      <c r="M149" s="900" t="str">
        <f t="shared" si="5"/>
        <v>Included</v>
      </c>
      <c r="N149" s="900">
        <f t="shared" si="6"/>
        <v>0</v>
      </c>
      <c r="O149" s="613">
        <f t="shared" si="7"/>
        <v>0</v>
      </c>
      <c r="P149" s="613">
        <f t="shared" si="8"/>
        <v>0</v>
      </c>
      <c r="Q149" s="614"/>
      <c r="R149" s="614"/>
      <c r="AA149" s="735"/>
    </row>
    <row r="150" spans="1:27" s="613" customFormat="1" ht="33" hidden="1">
      <c r="A150" s="752">
        <v>128</v>
      </c>
      <c r="B150" s="752"/>
      <c r="C150" s="882" t="s">
        <v>493</v>
      </c>
      <c r="D150" s="882">
        <v>100003114</v>
      </c>
      <c r="E150" s="882">
        <v>995454</v>
      </c>
      <c r="F150" s="935"/>
      <c r="G150" s="883">
        <v>18</v>
      </c>
      <c r="H150" s="934"/>
      <c r="I150" s="882" t="s">
        <v>507</v>
      </c>
      <c r="J150" s="882" t="s">
        <v>504</v>
      </c>
      <c r="K150" s="882">
        <v>1920</v>
      </c>
      <c r="L150" s="928"/>
      <c r="M150" s="900" t="str">
        <f t="shared" si="5"/>
        <v>Included</v>
      </c>
      <c r="N150" s="900">
        <f t="shared" si="6"/>
        <v>0</v>
      </c>
      <c r="O150" s="613">
        <f t="shared" si="7"/>
        <v>0</v>
      </c>
      <c r="P150" s="613">
        <f t="shared" si="8"/>
        <v>0</v>
      </c>
      <c r="Q150" s="614"/>
      <c r="R150" s="614"/>
      <c r="AA150" s="735"/>
    </row>
    <row r="151" spans="1:27" s="613" customFormat="1" ht="66" hidden="1">
      <c r="A151" s="752">
        <v>129</v>
      </c>
      <c r="B151" s="752"/>
      <c r="C151" s="882" t="s">
        <v>493</v>
      </c>
      <c r="D151" s="882">
        <v>100008110</v>
      </c>
      <c r="E151" s="882">
        <v>995421</v>
      </c>
      <c r="F151" s="935"/>
      <c r="G151" s="883">
        <v>18</v>
      </c>
      <c r="H151" s="934"/>
      <c r="I151" s="882" t="s">
        <v>508</v>
      </c>
      <c r="J151" s="882" t="s">
        <v>504</v>
      </c>
      <c r="K151" s="882">
        <v>3750</v>
      </c>
      <c r="L151" s="928"/>
      <c r="M151" s="900" t="str">
        <f t="shared" si="5"/>
        <v>Included</v>
      </c>
      <c r="N151" s="900">
        <f t="shared" si="6"/>
        <v>0</v>
      </c>
      <c r="O151" s="613">
        <f t="shared" si="7"/>
        <v>0</v>
      </c>
      <c r="P151" s="613">
        <f t="shared" si="8"/>
        <v>0</v>
      </c>
      <c r="Q151" s="614"/>
      <c r="R151" s="614"/>
      <c r="AA151" s="735"/>
    </row>
    <row r="152" spans="1:27" s="613" customFormat="1" ht="66" hidden="1">
      <c r="A152" s="752">
        <v>130</v>
      </c>
      <c r="B152" s="752"/>
      <c r="C152" s="882" t="s">
        <v>493</v>
      </c>
      <c r="D152" s="882">
        <v>100001457</v>
      </c>
      <c r="E152" s="882">
        <v>995421</v>
      </c>
      <c r="F152" s="935"/>
      <c r="G152" s="883">
        <v>18</v>
      </c>
      <c r="H152" s="934"/>
      <c r="I152" s="882" t="s">
        <v>509</v>
      </c>
      <c r="J152" s="882" t="s">
        <v>504</v>
      </c>
      <c r="K152" s="882">
        <v>689</v>
      </c>
      <c r="L152" s="928"/>
      <c r="M152" s="900" t="str">
        <f t="shared" si="5"/>
        <v>Included</v>
      </c>
      <c r="N152" s="900">
        <f t="shared" si="6"/>
        <v>0</v>
      </c>
      <c r="O152" s="613">
        <f t="shared" si="7"/>
        <v>0</v>
      </c>
      <c r="P152" s="613">
        <f t="shared" si="8"/>
        <v>0</v>
      </c>
      <c r="Q152" s="614"/>
      <c r="R152" s="614"/>
      <c r="AA152" s="735"/>
    </row>
    <row r="153" spans="1:27" s="613" customFormat="1" ht="66" hidden="1">
      <c r="A153" s="752">
        <v>131</v>
      </c>
      <c r="B153" s="752"/>
      <c r="C153" s="882" t="s">
        <v>493</v>
      </c>
      <c r="D153" s="882">
        <v>130000761</v>
      </c>
      <c r="E153" s="882">
        <v>995428</v>
      </c>
      <c r="F153" s="935"/>
      <c r="G153" s="883">
        <v>18</v>
      </c>
      <c r="H153" s="934"/>
      <c r="I153" s="882" t="s">
        <v>510</v>
      </c>
      <c r="J153" s="882" t="s">
        <v>511</v>
      </c>
      <c r="K153" s="882">
        <v>60</v>
      </c>
      <c r="L153" s="928"/>
      <c r="M153" s="900" t="str">
        <f t="shared" ref="M153:M173" si="9">IF(L153=0, "Included", IF(ISERROR(K153*L153), L153, K153*L153))</f>
        <v>Included</v>
      </c>
      <c r="N153" s="900">
        <f t="shared" ref="N153:N173" si="10">P153</f>
        <v>0</v>
      </c>
      <c r="O153" s="613">
        <f t="shared" ref="O153:O173" si="11">IF(M153="Included",0,M153)</f>
        <v>0</v>
      </c>
      <c r="P153" s="613">
        <f t="shared" si="8"/>
        <v>0</v>
      </c>
      <c r="Q153" s="614"/>
      <c r="R153" s="614"/>
      <c r="AA153" s="735"/>
    </row>
    <row r="154" spans="1:27" s="613" customFormat="1" ht="66" hidden="1">
      <c r="A154" s="752">
        <v>132</v>
      </c>
      <c r="B154" s="752"/>
      <c r="C154" s="882" t="s">
        <v>493</v>
      </c>
      <c r="D154" s="882">
        <v>130000762</v>
      </c>
      <c r="E154" s="882">
        <v>995428</v>
      </c>
      <c r="F154" s="935"/>
      <c r="G154" s="883">
        <v>18</v>
      </c>
      <c r="H154" s="934"/>
      <c r="I154" s="882" t="s">
        <v>512</v>
      </c>
      <c r="J154" s="882" t="s">
        <v>511</v>
      </c>
      <c r="K154" s="882">
        <v>270</v>
      </c>
      <c r="L154" s="928"/>
      <c r="M154" s="900" t="str">
        <f t="shared" si="9"/>
        <v>Included</v>
      </c>
      <c r="N154" s="900">
        <f t="shared" si="10"/>
        <v>0</v>
      </c>
      <c r="O154" s="613">
        <f t="shared" si="11"/>
        <v>0</v>
      </c>
      <c r="P154" s="613">
        <f t="shared" ref="P154:P173" si="12">IF(H154="",(O154*G154/100),(O154*H154))</f>
        <v>0</v>
      </c>
      <c r="Q154" s="614"/>
      <c r="R154" s="614"/>
      <c r="AA154" s="735"/>
    </row>
    <row r="155" spans="1:27" s="613" customFormat="1" ht="33" hidden="1">
      <c r="A155" s="752">
        <v>133</v>
      </c>
      <c r="B155" s="752"/>
      <c r="C155" s="882" t="s">
        <v>493</v>
      </c>
      <c r="D155" s="882">
        <v>100020960</v>
      </c>
      <c r="E155" s="882">
        <v>995461</v>
      </c>
      <c r="F155" s="935"/>
      <c r="G155" s="883">
        <v>18</v>
      </c>
      <c r="H155" s="934"/>
      <c r="I155" s="882" t="s">
        <v>513</v>
      </c>
      <c r="J155" s="882" t="s">
        <v>511</v>
      </c>
      <c r="K155" s="882">
        <v>35</v>
      </c>
      <c r="L155" s="928"/>
      <c r="M155" s="900" t="str">
        <f t="shared" si="9"/>
        <v>Included</v>
      </c>
      <c r="N155" s="900">
        <f t="shared" si="10"/>
        <v>0</v>
      </c>
      <c r="O155" s="613">
        <f t="shared" si="11"/>
        <v>0</v>
      </c>
      <c r="P155" s="613">
        <f t="shared" si="12"/>
        <v>0</v>
      </c>
      <c r="Q155" s="614"/>
      <c r="R155" s="614"/>
      <c r="AA155" s="735"/>
    </row>
    <row r="156" spans="1:27" s="613" customFormat="1" ht="33" hidden="1">
      <c r="A156" s="752">
        <v>134</v>
      </c>
      <c r="B156" s="752"/>
      <c r="C156" s="882" t="s">
        <v>493</v>
      </c>
      <c r="D156" s="882">
        <v>100020961</v>
      </c>
      <c r="E156" s="882">
        <v>995461</v>
      </c>
      <c r="F156" s="935"/>
      <c r="G156" s="883">
        <v>18</v>
      </c>
      <c r="H156" s="934"/>
      <c r="I156" s="882" t="s">
        <v>514</v>
      </c>
      <c r="J156" s="882" t="s">
        <v>511</v>
      </c>
      <c r="K156" s="882">
        <v>35</v>
      </c>
      <c r="L156" s="928"/>
      <c r="M156" s="900" t="str">
        <f t="shared" si="9"/>
        <v>Included</v>
      </c>
      <c r="N156" s="900">
        <f t="shared" si="10"/>
        <v>0</v>
      </c>
      <c r="O156" s="613">
        <f t="shared" si="11"/>
        <v>0</v>
      </c>
      <c r="P156" s="613">
        <f t="shared" si="12"/>
        <v>0</v>
      </c>
      <c r="Q156" s="614"/>
      <c r="R156" s="614"/>
      <c r="AA156" s="735"/>
    </row>
    <row r="157" spans="1:27" s="613" customFormat="1" ht="33" hidden="1">
      <c r="A157" s="752">
        <v>135</v>
      </c>
      <c r="B157" s="752"/>
      <c r="C157" s="882" t="s">
        <v>493</v>
      </c>
      <c r="D157" s="882">
        <v>100020962</v>
      </c>
      <c r="E157" s="882">
        <v>995461</v>
      </c>
      <c r="F157" s="935"/>
      <c r="G157" s="883">
        <v>18</v>
      </c>
      <c r="H157" s="934"/>
      <c r="I157" s="882" t="s">
        <v>515</v>
      </c>
      <c r="J157" s="882" t="s">
        <v>511</v>
      </c>
      <c r="K157" s="882">
        <v>35</v>
      </c>
      <c r="L157" s="928"/>
      <c r="M157" s="900" t="str">
        <f t="shared" si="9"/>
        <v>Included</v>
      </c>
      <c r="N157" s="900">
        <f t="shared" si="10"/>
        <v>0</v>
      </c>
      <c r="O157" s="613">
        <f t="shared" si="11"/>
        <v>0</v>
      </c>
      <c r="P157" s="613">
        <f t="shared" si="12"/>
        <v>0</v>
      </c>
      <c r="Q157" s="614"/>
      <c r="R157" s="614"/>
      <c r="AA157" s="735"/>
    </row>
    <row r="158" spans="1:27" s="613" customFormat="1" ht="16.5" hidden="1">
      <c r="A158" s="752">
        <v>136</v>
      </c>
      <c r="B158" s="752"/>
      <c r="C158" s="882" t="s">
        <v>493</v>
      </c>
      <c r="D158" s="882">
        <v>100001409</v>
      </c>
      <c r="E158" s="882">
        <v>995462</v>
      </c>
      <c r="F158" s="935"/>
      <c r="G158" s="883">
        <v>18</v>
      </c>
      <c r="H158" s="934"/>
      <c r="I158" s="882" t="s">
        <v>516</v>
      </c>
      <c r="J158" s="882" t="s">
        <v>114</v>
      </c>
      <c r="K158" s="882">
        <v>2</v>
      </c>
      <c r="L158" s="928"/>
      <c r="M158" s="900" t="str">
        <f t="shared" si="9"/>
        <v>Included</v>
      </c>
      <c r="N158" s="900">
        <f t="shared" si="10"/>
        <v>0</v>
      </c>
      <c r="O158" s="613">
        <f t="shared" si="11"/>
        <v>0</v>
      </c>
      <c r="P158" s="613">
        <f t="shared" si="12"/>
        <v>0</v>
      </c>
      <c r="Q158" s="614"/>
      <c r="R158" s="614"/>
      <c r="AA158" s="735"/>
    </row>
    <row r="159" spans="1:27" s="613" customFormat="1" ht="49.5" hidden="1">
      <c r="A159" s="752">
        <v>137</v>
      </c>
      <c r="B159" s="752"/>
      <c r="C159" s="882" t="s">
        <v>493</v>
      </c>
      <c r="D159" s="882">
        <v>100015791</v>
      </c>
      <c r="E159" s="882">
        <v>995454</v>
      </c>
      <c r="F159" s="935"/>
      <c r="G159" s="883">
        <v>18</v>
      </c>
      <c r="H159" s="934"/>
      <c r="I159" s="882" t="s">
        <v>517</v>
      </c>
      <c r="J159" s="882" t="s">
        <v>511</v>
      </c>
      <c r="K159" s="882">
        <v>1500</v>
      </c>
      <c r="L159" s="928"/>
      <c r="M159" s="900" t="str">
        <f t="shared" si="9"/>
        <v>Included</v>
      </c>
      <c r="N159" s="900">
        <f t="shared" si="10"/>
        <v>0</v>
      </c>
      <c r="O159" s="613">
        <f t="shared" si="11"/>
        <v>0</v>
      </c>
      <c r="P159" s="613">
        <f t="shared" si="12"/>
        <v>0</v>
      </c>
      <c r="Q159" s="614"/>
      <c r="R159" s="614"/>
      <c r="AA159" s="735"/>
    </row>
    <row r="160" spans="1:27" s="613" customFormat="1" ht="49.5" hidden="1">
      <c r="A160" s="752">
        <v>138</v>
      </c>
      <c r="B160" s="752"/>
      <c r="C160" s="882" t="s">
        <v>493</v>
      </c>
      <c r="D160" s="882">
        <v>100015792</v>
      </c>
      <c r="E160" s="882">
        <v>995454</v>
      </c>
      <c r="F160" s="935"/>
      <c r="G160" s="883">
        <v>18</v>
      </c>
      <c r="H160" s="934"/>
      <c r="I160" s="882" t="s">
        <v>518</v>
      </c>
      <c r="J160" s="882" t="s">
        <v>511</v>
      </c>
      <c r="K160" s="882">
        <v>900</v>
      </c>
      <c r="L160" s="928"/>
      <c r="M160" s="900" t="str">
        <f t="shared" si="9"/>
        <v>Included</v>
      </c>
      <c r="N160" s="900">
        <f t="shared" si="10"/>
        <v>0</v>
      </c>
      <c r="O160" s="613">
        <f t="shared" si="11"/>
        <v>0</v>
      </c>
      <c r="P160" s="613">
        <f t="shared" si="12"/>
        <v>0</v>
      </c>
      <c r="Q160" s="614"/>
      <c r="R160" s="614"/>
      <c r="AA160" s="735"/>
    </row>
    <row r="161" spans="1:51" s="613" customFormat="1" ht="49.5" hidden="1">
      <c r="A161" s="752">
        <v>139</v>
      </c>
      <c r="B161" s="752"/>
      <c r="C161" s="882" t="s">
        <v>493</v>
      </c>
      <c r="D161" s="882">
        <v>100015793</v>
      </c>
      <c r="E161" s="882">
        <v>995454</v>
      </c>
      <c r="F161" s="935"/>
      <c r="G161" s="883">
        <v>18</v>
      </c>
      <c r="H161" s="934"/>
      <c r="I161" s="882" t="s">
        <v>519</v>
      </c>
      <c r="J161" s="882" t="s">
        <v>511</v>
      </c>
      <c r="K161" s="882">
        <v>600</v>
      </c>
      <c r="L161" s="928"/>
      <c r="M161" s="900" t="str">
        <f t="shared" si="9"/>
        <v>Included</v>
      </c>
      <c r="N161" s="900">
        <f t="shared" si="10"/>
        <v>0</v>
      </c>
      <c r="O161" s="613">
        <f t="shared" si="11"/>
        <v>0</v>
      </c>
      <c r="P161" s="613">
        <f t="shared" si="12"/>
        <v>0</v>
      </c>
      <c r="Q161" s="614"/>
      <c r="R161" s="614"/>
      <c r="AA161" s="735"/>
    </row>
    <row r="162" spans="1:51" s="613" customFormat="1" ht="49.5" hidden="1">
      <c r="A162" s="752">
        <v>140</v>
      </c>
      <c r="B162" s="752"/>
      <c r="C162" s="882" t="s">
        <v>493</v>
      </c>
      <c r="D162" s="882">
        <v>100015794</v>
      </c>
      <c r="E162" s="882">
        <v>995454</v>
      </c>
      <c r="F162" s="935"/>
      <c r="G162" s="883">
        <v>18</v>
      </c>
      <c r="H162" s="934"/>
      <c r="I162" s="882" t="s">
        <v>520</v>
      </c>
      <c r="J162" s="882" t="s">
        <v>511</v>
      </c>
      <c r="K162" s="882">
        <v>200</v>
      </c>
      <c r="L162" s="928"/>
      <c r="M162" s="900" t="str">
        <f t="shared" si="9"/>
        <v>Included</v>
      </c>
      <c r="N162" s="900">
        <f t="shared" si="10"/>
        <v>0</v>
      </c>
      <c r="O162" s="613">
        <f t="shared" si="11"/>
        <v>0</v>
      </c>
      <c r="P162" s="613">
        <f t="shared" si="12"/>
        <v>0</v>
      </c>
      <c r="Q162" s="614"/>
      <c r="R162" s="614"/>
      <c r="AA162" s="735"/>
    </row>
    <row r="163" spans="1:51" s="613" customFormat="1" ht="33" hidden="1">
      <c r="A163" s="752">
        <v>141</v>
      </c>
      <c r="B163" s="752"/>
      <c r="C163" s="882" t="s">
        <v>493</v>
      </c>
      <c r="D163" s="882">
        <v>100003477</v>
      </c>
      <c r="E163" s="882">
        <v>995454</v>
      </c>
      <c r="F163" s="935"/>
      <c r="G163" s="883">
        <v>18</v>
      </c>
      <c r="H163" s="934"/>
      <c r="I163" s="882" t="s">
        <v>521</v>
      </c>
      <c r="J163" s="882" t="s">
        <v>114</v>
      </c>
      <c r="K163" s="882">
        <v>1</v>
      </c>
      <c r="L163" s="928"/>
      <c r="M163" s="900" t="str">
        <f t="shared" si="9"/>
        <v>Included</v>
      </c>
      <c r="N163" s="900">
        <f t="shared" si="10"/>
        <v>0</v>
      </c>
      <c r="O163" s="613">
        <f t="shared" si="11"/>
        <v>0</v>
      </c>
      <c r="P163" s="613">
        <f t="shared" si="12"/>
        <v>0</v>
      </c>
      <c r="Q163" s="614"/>
      <c r="R163" s="614"/>
      <c r="AA163" s="735"/>
    </row>
    <row r="164" spans="1:51" s="613" customFormat="1" ht="66" hidden="1">
      <c r="A164" s="752">
        <v>142</v>
      </c>
      <c r="B164" s="752"/>
      <c r="C164" s="882" t="s">
        <v>493</v>
      </c>
      <c r="D164" s="882">
        <v>100003437</v>
      </c>
      <c r="E164" s="882">
        <v>995454</v>
      </c>
      <c r="F164" s="935"/>
      <c r="G164" s="883">
        <v>18</v>
      </c>
      <c r="H164" s="934"/>
      <c r="I164" s="882" t="s">
        <v>522</v>
      </c>
      <c r="J164" s="882" t="s">
        <v>504</v>
      </c>
      <c r="K164" s="882">
        <v>92</v>
      </c>
      <c r="L164" s="928"/>
      <c r="M164" s="900" t="str">
        <f t="shared" si="9"/>
        <v>Included</v>
      </c>
      <c r="N164" s="900">
        <f t="shared" si="10"/>
        <v>0</v>
      </c>
      <c r="O164" s="613">
        <f t="shared" si="11"/>
        <v>0</v>
      </c>
      <c r="P164" s="613">
        <f t="shared" si="12"/>
        <v>0</v>
      </c>
      <c r="Q164" s="614"/>
      <c r="R164" s="614"/>
      <c r="AA164" s="735"/>
    </row>
    <row r="165" spans="1:51" s="613" customFormat="1" ht="247.5" hidden="1">
      <c r="A165" s="752">
        <v>143</v>
      </c>
      <c r="B165" s="752"/>
      <c r="C165" s="882" t="s">
        <v>493</v>
      </c>
      <c r="D165" s="882">
        <v>100002911</v>
      </c>
      <c r="E165" s="882">
        <v>995432</v>
      </c>
      <c r="F165" s="935"/>
      <c r="G165" s="883">
        <v>18</v>
      </c>
      <c r="H165" s="934"/>
      <c r="I165" s="882" t="s">
        <v>523</v>
      </c>
      <c r="J165" s="882" t="s">
        <v>495</v>
      </c>
      <c r="K165" s="882">
        <v>56250</v>
      </c>
      <c r="L165" s="928"/>
      <c r="M165" s="900" t="str">
        <f t="shared" si="9"/>
        <v>Included</v>
      </c>
      <c r="N165" s="900">
        <f t="shared" si="10"/>
        <v>0</v>
      </c>
      <c r="O165" s="613">
        <f t="shared" si="11"/>
        <v>0</v>
      </c>
      <c r="P165" s="613">
        <f t="shared" si="12"/>
        <v>0</v>
      </c>
      <c r="Q165" s="614"/>
      <c r="R165" s="614"/>
      <c r="AA165" s="735"/>
    </row>
    <row r="166" spans="1:51" s="613" customFormat="1" ht="115.5" hidden="1">
      <c r="A166" s="752">
        <v>144</v>
      </c>
      <c r="B166" s="752"/>
      <c r="C166" s="882" t="s">
        <v>493</v>
      </c>
      <c r="D166" s="882">
        <v>100002583</v>
      </c>
      <c r="E166" s="882">
        <v>995432</v>
      </c>
      <c r="F166" s="935"/>
      <c r="G166" s="883">
        <v>18</v>
      </c>
      <c r="H166" s="934"/>
      <c r="I166" s="882" t="s">
        <v>524</v>
      </c>
      <c r="J166" s="882" t="s">
        <v>495</v>
      </c>
      <c r="K166" s="882">
        <v>14063</v>
      </c>
      <c r="L166" s="928"/>
      <c r="M166" s="900" t="str">
        <f t="shared" si="9"/>
        <v>Included</v>
      </c>
      <c r="N166" s="900">
        <f t="shared" si="10"/>
        <v>0</v>
      </c>
      <c r="O166" s="613">
        <f t="shared" si="11"/>
        <v>0</v>
      </c>
      <c r="P166" s="613">
        <f t="shared" si="12"/>
        <v>0</v>
      </c>
      <c r="Q166" s="614"/>
      <c r="R166" s="614"/>
      <c r="AA166" s="735"/>
    </row>
    <row r="167" spans="1:51" s="613" customFormat="1" ht="132" hidden="1">
      <c r="A167" s="752">
        <v>145</v>
      </c>
      <c r="B167" s="752"/>
      <c r="C167" s="882" t="s">
        <v>493</v>
      </c>
      <c r="D167" s="882">
        <v>100002914</v>
      </c>
      <c r="E167" s="882">
        <v>995432</v>
      </c>
      <c r="F167" s="935"/>
      <c r="G167" s="883">
        <v>18</v>
      </c>
      <c r="H167" s="934"/>
      <c r="I167" s="882" t="s">
        <v>525</v>
      </c>
      <c r="J167" s="882" t="s">
        <v>495</v>
      </c>
      <c r="K167" s="882">
        <v>14063</v>
      </c>
      <c r="L167" s="928"/>
      <c r="M167" s="900" t="str">
        <f t="shared" si="9"/>
        <v>Included</v>
      </c>
      <c r="N167" s="900">
        <f t="shared" si="10"/>
        <v>0</v>
      </c>
      <c r="O167" s="613">
        <f t="shared" si="11"/>
        <v>0</v>
      </c>
      <c r="P167" s="613">
        <f t="shared" si="12"/>
        <v>0</v>
      </c>
      <c r="Q167" s="614"/>
      <c r="R167" s="614"/>
      <c r="AA167" s="735"/>
    </row>
    <row r="168" spans="1:51" s="613" customFormat="1" ht="33" hidden="1">
      <c r="A168" s="752">
        <v>146</v>
      </c>
      <c r="B168" s="752"/>
      <c r="C168" s="882" t="s">
        <v>493</v>
      </c>
      <c r="D168" s="882">
        <v>100001478</v>
      </c>
      <c r="E168" s="882">
        <v>995454</v>
      </c>
      <c r="F168" s="935"/>
      <c r="G168" s="883">
        <v>18</v>
      </c>
      <c r="H168" s="934"/>
      <c r="I168" s="882" t="s">
        <v>526</v>
      </c>
      <c r="J168" s="882" t="s">
        <v>511</v>
      </c>
      <c r="K168" s="882">
        <v>650</v>
      </c>
      <c r="L168" s="928"/>
      <c r="M168" s="900" t="str">
        <f t="shared" si="9"/>
        <v>Included</v>
      </c>
      <c r="N168" s="900">
        <f t="shared" si="10"/>
        <v>0</v>
      </c>
      <c r="O168" s="613">
        <f t="shared" si="11"/>
        <v>0</v>
      </c>
      <c r="P168" s="613">
        <f t="shared" si="12"/>
        <v>0</v>
      </c>
      <c r="Q168" s="614"/>
      <c r="R168" s="614"/>
      <c r="AA168" s="735"/>
    </row>
    <row r="169" spans="1:51" s="613" customFormat="1" ht="33" hidden="1">
      <c r="A169" s="752">
        <v>147</v>
      </c>
      <c r="B169" s="752"/>
      <c r="C169" s="882" t="s">
        <v>493</v>
      </c>
      <c r="D169" s="882">
        <v>100016667</v>
      </c>
      <c r="E169" s="882">
        <v>995451</v>
      </c>
      <c r="F169" s="935"/>
      <c r="G169" s="883">
        <v>18</v>
      </c>
      <c r="H169" s="934"/>
      <c r="I169" s="882" t="s">
        <v>527</v>
      </c>
      <c r="J169" s="882" t="s">
        <v>511</v>
      </c>
      <c r="K169" s="882">
        <v>270</v>
      </c>
      <c r="L169" s="928"/>
      <c r="M169" s="900" t="str">
        <f t="shared" si="9"/>
        <v>Included</v>
      </c>
      <c r="N169" s="900">
        <f t="shared" si="10"/>
        <v>0</v>
      </c>
      <c r="O169" s="613">
        <f t="shared" si="11"/>
        <v>0</v>
      </c>
      <c r="P169" s="613">
        <f t="shared" si="12"/>
        <v>0</v>
      </c>
      <c r="Q169" s="614"/>
      <c r="R169" s="614"/>
      <c r="AA169" s="735"/>
    </row>
    <row r="170" spans="1:51" s="613" customFormat="1" ht="33" hidden="1">
      <c r="A170" s="752">
        <v>148</v>
      </c>
      <c r="B170" s="752"/>
      <c r="C170" s="882" t="s">
        <v>493</v>
      </c>
      <c r="D170" s="882">
        <v>100001479</v>
      </c>
      <c r="E170" s="882">
        <v>995454</v>
      </c>
      <c r="F170" s="935"/>
      <c r="G170" s="883">
        <v>18</v>
      </c>
      <c r="H170" s="934"/>
      <c r="I170" s="882" t="s">
        <v>528</v>
      </c>
      <c r="J170" s="882" t="s">
        <v>511</v>
      </c>
      <c r="K170" s="882">
        <v>400</v>
      </c>
      <c r="L170" s="928"/>
      <c r="M170" s="900" t="str">
        <f t="shared" si="9"/>
        <v>Included</v>
      </c>
      <c r="N170" s="900">
        <f t="shared" si="10"/>
        <v>0</v>
      </c>
      <c r="O170" s="613">
        <f t="shared" si="11"/>
        <v>0</v>
      </c>
      <c r="P170" s="613">
        <f t="shared" si="12"/>
        <v>0</v>
      </c>
      <c r="Q170" s="614"/>
      <c r="R170" s="614"/>
      <c r="AA170" s="735"/>
    </row>
    <row r="171" spans="1:51" s="613" customFormat="1" ht="33" hidden="1">
      <c r="A171" s="752">
        <v>149</v>
      </c>
      <c r="B171" s="752"/>
      <c r="C171" s="882" t="s">
        <v>493</v>
      </c>
      <c r="D171" s="882">
        <v>100001480</v>
      </c>
      <c r="E171" s="882">
        <v>995454</v>
      </c>
      <c r="F171" s="935"/>
      <c r="G171" s="883">
        <v>18</v>
      </c>
      <c r="H171" s="934"/>
      <c r="I171" s="882" t="s">
        <v>529</v>
      </c>
      <c r="J171" s="882" t="s">
        <v>511</v>
      </c>
      <c r="K171" s="882">
        <v>380</v>
      </c>
      <c r="L171" s="928"/>
      <c r="M171" s="900" t="str">
        <f t="shared" si="9"/>
        <v>Included</v>
      </c>
      <c r="N171" s="900">
        <f t="shared" si="10"/>
        <v>0</v>
      </c>
      <c r="O171" s="613">
        <f t="shared" si="11"/>
        <v>0</v>
      </c>
      <c r="P171" s="613">
        <f t="shared" si="12"/>
        <v>0</v>
      </c>
      <c r="Q171" s="614"/>
      <c r="R171" s="614"/>
      <c r="AA171" s="735"/>
    </row>
    <row r="172" spans="1:51" s="613" customFormat="1" ht="82.5" hidden="1">
      <c r="A172" s="752">
        <v>150</v>
      </c>
      <c r="B172" s="752"/>
      <c r="C172" s="882" t="s">
        <v>493</v>
      </c>
      <c r="D172" s="882">
        <v>100007097</v>
      </c>
      <c r="E172" s="882">
        <v>995454</v>
      </c>
      <c r="F172" s="935"/>
      <c r="G172" s="883">
        <v>18</v>
      </c>
      <c r="H172" s="934"/>
      <c r="I172" s="882" t="s">
        <v>530</v>
      </c>
      <c r="J172" s="882" t="s">
        <v>504</v>
      </c>
      <c r="K172" s="882">
        <v>2000</v>
      </c>
      <c r="L172" s="928"/>
      <c r="M172" s="900" t="str">
        <f t="shared" si="9"/>
        <v>Included</v>
      </c>
      <c r="N172" s="900">
        <f t="shared" si="10"/>
        <v>0</v>
      </c>
      <c r="O172" s="613">
        <f t="shared" si="11"/>
        <v>0</v>
      </c>
      <c r="P172" s="613">
        <f t="shared" si="12"/>
        <v>0</v>
      </c>
      <c r="Q172" s="614"/>
      <c r="R172" s="614"/>
      <c r="AA172" s="735"/>
    </row>
    <row r="173" spans="1:51" s="613" customFormat="1" ht="49.5" hidden="1">
      <c r="A173" s="752">
        <v>151</v>
      </c>
      <c r="B173" s="752"/>
      <c r="C173" s="882" t="s">
        <v>493</v>
      </c>
      <c r="D173" s="882">
        <v>100001721</v>
      </c>
      <c r="E173" s="882">
        <v>995428</v>
      </c>
      <c r="F173" s="935"/>
      <c r="G173" s="883">
        <v>18</v>
      </c>
      <c r="H173" s="934"/>
      <c r="I173" s="882" t="s">
        <v>531</v>
      </c>
      <c r="J173" s="882" t="s">
        <v>495</v>
      </c>
      <c r="K173" s="882">
        <v>2690</v>
      </c>
      <c r="L173" s="928"/>
      <c r="M173" s="900" t="str">
        <f t="shared" si="9"/>
        <v>Included</v>
      </c>
      <c r="N173" s="900">
        <f t="shared" si="10"/>
        <v>0</v>
      </c>
      <c r="O173" s="613">
        <f t="shared" si="11"/>
        <v>0</v>
      </c>
      <c r="P173" s="613">
        <f t="shared" si="12"/>
        <v>0</v>
      </c>
      <c r="Q173" s="614"/>
      <c r="R173" s="614"/>
      <c r="AA173" s="735"/>
    </row>
    <row r="174" spans="1:51" s="613" customFormat="1">
      <c r="A174" s="1290"/>
      <c r="B174" s="1291"/>
      <c r="C174" s="1291"/>
      <c r="D174" s="1291"/>
      <c r="E174" s="1291"/>
      <c r="F174" s="1291"/>
      <c r="G174" s="1291"/>
      <c r="H174" s="1291"/>
      <c r="I174" s="1291"/>
      <c r="J174" s="1291"/>
      <c r="K174" s="1291"/>
      <c r="L174" s="1291"/>
      <c r="M174" s="1291"/>
      <c r="N174" s="1292"/>
      <c r="O174" s="614"/>
      <c r="P174" s="614"/>
      <c r="Q174" s="614"/>
      <c r="R174" s="614"/>
      <c r="AA174" s="735"/>
    </row>
    <row r="175" spans="1:51" ht="16.5">
      <c r="A175" s="1287"/>
      <c r="B175" s="1288"/>
      <c r="C175" s="1288"/>
      <c r="D175" s="1288"/>
      <c r="E175" s="1288"/>
      <c r="F175" s="1288"/>
      <c r="G175" s="1288"/>
      <c r="H175" s="1289"/>
      <c r="I175" s="727" t="s">
        <v>532</v>
      </c>
      <c r="J175" s="728"/>
      <c r="K175" s="729"/>
      <c r="L175" s="730"/>
      <c r="M175" s="901">
        <f>SUM(M20:M174)</f>
        <v>0</v>
      </c>
      <c r="N175" s="902"/>
      <c r="O175" s="785">
        <f>SUM(O20:O173)</f>
        <v>0</v>
      </c>
      <c r="P175" s="785">
        <f>SUM(P20:P173)</f>
        <v>0</v>
      </c>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row>
    <row r="176" spans="1:51" ht="16.5" hidden="1">
      <c r="A176" s="775"/>
      <c r="B176" s="775"/>
      <c r="C176" s="776"/>
      <c r="D176" s="776"/>
      <c r="E176" s="777"/>
      <c r="F176" s="778"/>
      <c r="G176" s="776"/>
      <c r="H176" s="776"/>
      <c r="I176" s="1273" t="s">
        <v>395</v>
      </c>
      <c r="J176" s="1274"/>
      <c r="K176" s="1274"/>
      <c r="L176" s="1275"/>
      <c r="M176" s="901"/>
      <c r="N176" s="901">
        <f>SUM(N20:N173)</f>
        <v>0</v>
      </c>
      <c r="Q176" s="633"/>
      <c r="R176" s="633"/>
      <c r="S176" s="633"/>
      <c r="T176" s="633"/>
      <c r="U176" s="633"/>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row>
    <row r="177" spans="1:51" ht="16.5">
      <c r="A177" s="744"/>
      <c r="B177" s="744"/>
      <c r="C177" s="618"/>
      <c r="D177" s="911"/>
      <c r="E177" s="1281"/>
      <c r="F177" s="1281"/>
      <c r="G177" s="1281"/>
      <c r="H177" s="1281"/>
      <c r="I177" s="1281"/>
      <c r="J177" s="1281"/>
      <c r="K177" s="623"/>
      <c r="L177" s="668"/>
      <c r="M177" s="903"/>
      <c r="Q177" s="633"/>
      <c r="R177" s="633"/>
      <c r="S177" s="633"/>
      <c r="T177" s="633"/>
      <c r="U177" s="633"/>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row>
    <row r="178" spans="1:51">
      <c r="A178" s="745" t="s">
        <v>333</v>
      </c>
      <c r="B178" s="745"/>
      <c r="C178" s="1270"/>
      <c r="D178" s="1270"/>
      <c r="E178" s="1270"/>
      <c r="F178" s="1270"/>
      <c r="G178" s="1270"/>
      <c r="H178" s="1270"/>
      <c r="I178" s="1270"/>
      <c r="J178" s="897"/>
      <c r="K178" s="897"/>
      <c r="L178" s="690"/>
      <c r="M178" s="897">
        <f>(M175*0.7*0.12)+(M175*0.3*0.18)</f>
        <v>0</v>
      </c>
      <c r="N178" s="897"/>
      <c r="Q178" s="633"/>
      <c r="R178" s="633"/>
      <c r="S178" s="633"/>
      <c r="T178" s="633"/>
      <c r="U178" s="633"/>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row>
    <row r="179" spans="1:51" ht="16.5">
      <c r="A179" s="745" t="s">
        <v>357</v>
      </c>
      <c r="B179" s="745"/>
      <c r="C179" s="624" t="str">
        <f>'Sch-1'!C227</f>
        <v>--</v>
      </c>
      <c r="D179" s="624"/>
      <c r="F179" s="642"/>
      <c r="G179" s="624"/>
      <c r="H179" s="624"/>
      <c r="J179" s="1285" t="s">
        <v>533</v>
      </c>
      <c r="K179" s="1285"/>
      <c r="L179" s="1293" t="str">
        <f>'Sch-1'!L227</f>
        <v/>
      </c>
      <c r="M179" s="1293"/>
      <c r="N179" s="1293"/>
      <c r="Q179" s="633"/>
      <c r="R179" s="633"/>
      <c r="S179" s="633"/>
      <c r="T179" s="633"/>
      <c r="U179" s="633"/>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row>
    <row r="180" spans="1:51" ht="16.5">
      <c r="A180" s="745" t="s">
        <v>358</v>
      </c>
      <c r="B180" s="745"/>
      <c r="C180" s="624" t="str">
        <f>'Sch-1'!C228</f>
        <v/>
      </c>
      <c r="D180" s="624"/>
      <c r="F180" s="642"/>
      <c r="G180" s="624"/>
      <c r="H180" s="624"/>
      <c r="J180" s="1285" t="s">
        <v>337</v>
      </c>
      <c r="K180" s="1285"/>
      <c r="L180" s="1293" t="str">
        <f>'Sch-1'!L228</f>
        <v/>
      </c>
      <c r="M180" s="1293"/>
      <c r="N180" s="1293"/>
      <c r="AK180" s="633"/>
      <c r="AL180" s="633"/>
      <c r="AM180" s="633"/>
      <c r="AN180" s="633"/>
      <c r="AO180" s="633"/>
      <c r="AP180" s="633"/>
      <c r="AQ180" s="633"/>
      <c r="AR180" s="633"/>
      <c r="AS180" s="633"/>
      <c r="AT180" s="633"/>
      <c r="AU180" s="633"/>
      <c r="AV180" s="633"/>
      <c r="AW180" s="633"/>
      <c r="AX180" s="633"/>
      <c r="AY180" s="633"/>
    </row>
    <row r="181" spans="1:51">
      <c r="A181" s="747"/>
      <c r="B181" s="747"/>
      <c r="C181" s="615"/>
      <c r="D181" s="615"/>
      <c r="E181" s="700"/>
      <c r="F181" s="636"/>
      <c r="G181" s="615"/>
      <c r="H181" s="615"/>
      <c r="I181" s="644"/>
      <c r="J181" s="1284"/>
      <c r="K181" s="1284"/>
      <c r="L181" s="633"/>
      <c r="M181" s="636"/>
      <c r="AK181" s="633"/>
      <c r="AL181" s="633"/>
      <c r="AM181" s="633"/>
      <c r="AN181" s="633"/>
      <c r="AO181" s="633"/>
      <c r="AP181" s="633"/>
      <c r="AQ181" s="633"/>
      <c r="AR181" s="633"/>
      <c r="AS181" s="633"/>
      <c r="AT181" s="633"/>
      <c r="AU181" s="633"/>
      <c r="AV181" s="633"/>
      <c r="AW181" s="633"/>
      <c r="AX181" s="633"/>
      <c r="AY181" s="633"/>
    </row>
    <row r="182" spans="1:51" ht="16.5">
      <c r="A182" s="746"/>
      <c r="B182" s="746"/>
      <c r="C182" s="624"/>
      <c r="D182" s="624"/>
      <c r="E182" s="701"/>
      <c r="F182" s="642"/>
      <c r="G182" s="624"/>
      <c r="H182" s="624"/>
      <c r="I182" s="645"/>
      <c r="J182" s="643"/>
      <c r="K182" s="642"/>
      <c r="L182" s="633"/>
      <c r="M182" s="623"/>
      <c r="AK182" s="633"/>
      <c r="AL182" s="633"/>
      <c r="AM182" s="633"/>
      <c r="AN182" s="633"/>
      <c r="AO182" s="633"/>
      <c r="AP182" s="633"/>
      <c r="AQ182" s="633"/>
      <c r="AR182" s="633"/>
      <c r="AS182" s="633"/>
      <c r="AT182" s="633"/>
      <c r="AU182" s="633"/>
      <c r="AV182" s="633"/>
      <c r="AW182" s="633"/>
      <c r="AX182" s="633"/>
      <c r="AY182" s="633"/>
    </row>
    <row r="183" spans="1:51">
      <c r="AK183" s="633"/>
      <c r="AL183" s="633"/>
      <c r="AM183" s="633"/>
      <c r="AN183" s="633"/>
      <c r="AO183" s="633"/>
      <c r="AP183" s="633"/>
      <c r="AQ183" s="633"/>
      <c r="AR183" s="633"/>
      <c r="AS183" s="633"/>
      <c r="AT183" s="633"/>
      <c r="AU183" s="633"/>
      <c r="AV183" s="633"/>
      <c r="AW183" s="633"/>
      <c r="AX183" s="633"/>
      <c r="AY183" s="633"/>
    </row>
    <row r="195" spans="1:51" s="641" customFormat="1" ht="16.5">
      <c r="A195" s="748"/>
      <c r="B195" s="748"/>
      <c r="C195" s="669"/>
      <c r="D195" s="669"/>
      <c r="E195" s="702"/>
      <c r="F195" s="693"/>
      <c r="G195" s="669"/>
      <c r="H195" s="669"/>
      <c r="I195" s="670"/>
      <c r="J195" s="671"/>
      <c r="K195" s="672"/>
      <c r="L195" s="673"/>
      <c r="M195" s="904"/>
      <c r="N195" s="905"/>
      <c r="AI195" s="674"/>
      <c r="AJ195" s="674"/>
    </row>
    <row r="196" spans="1:51" s="641" customFormat="1" ht="16.5">
      <c r="A196" s="748"/>
      <c r="B196" s="748"/>
      <c r="C196" s="669"/>
      <c r="D196" s="669"/>
      <c r="E196" s="702"/>
      <c r="F196" s="693"/>
      <c r="G196" s="669"/>
      <c r="H196" s="669"/>
      <c r="I196" s="670"/>
      <c r="J196" s="671"/>
      <c r="K196" s="672"/>
      <c r="L196" s="673"/>
      <c r="M196" s="904"/>
      <c r="N196" s="905"/>
      <c r="AI196" s="675"/>
      <c r="AJ196" s="676"/>
    </row>
    <row r="197" spans="1:51" s="641" customFormat="1" ht="16.5">
      <c r="A197" s="748"/>
      <c r="B197" s="748"/>
      <c r="C197" s="669"/>
      <c r="D197" s="669"/>
      <c r="E197" s="702"/>
      <c r="F197" s="693"/>
      <c r="G197" s="669"/>
      <c r="H197" s="669"/>
      <c r="I197" s="670"/>
      <c r="J197" s="671"/>
      <c r="K197" s="672"/>
      <c r="L197" s="673"/>
      <c r="M197" s="904"/>
      <c r="N197" s="905"/>
      <c r="AJ197" s="677"/>
    </row>
    <row r="198" spans="1:51" s="641" customFormat="1">
      <c r="A198" s="749"/>
      <c r="B198" s="749"/>
      <c r="C198" s="678"/>
      <c r="D198" s="678"/>
      <c r="E198" s="703"/>
      <c r="F198" s="680"/>
      <c r="G198" s="678"/>
      <c r="H198" s="678"/>
      <c r="I198" s="679"/>
      <c r="J198" s="680"/>
      <c r="K198" s="680"/>
      <c r="L198" s="675"/>
      <c r="M198" s="906"/>
      <c r="N198" s="905"/>
    </row>
    <row r="199" spans="1:51" ht="16.5">
      <c r="A199" s="749"/>
      <c r="B199" s="749"/>
      <c r="C199" s="678"/>
      <c r="D199" s="678"/>
      <c r="E199" s="703"/>
      <c r="F199" s="680"/>
      <c r="G199" s="678"/>
      <c r="H199" s="678"/>
      <c r="I199" s="681"/>
      <c r="J199" s="680"/>
      <c r="K199" s="680"/>
      <c r="L199" s="675"/>
      <c r="M199" s="906"/>
      <c r="AK199" s="633"/>
      <c r="AL199" s="633"/>
      <c r="AM199" s="633"/>
      <c r="AN199" s="633"/>
      <c r="AO199" s="633"/>
      <c r="AP199" s="633"/>
      <c r="AQ199" s="633"/>
      <c r="AR199" s="633"/>
      <c r="AS199" s="633"/>
      <c r="AT199" s="633"/>
      <c r="AU199" s="633"/>
      <c r="AV199" s="633"/>
      <c r="AW199" s="633"/>
      <c r="AX199" s="633"/>
      <c r="AY199" s="633"/>
    </row>
    <row r="200" spans="1:51">
      <c r="A200" s="750"/>
      <c r="B200" s="750"/>
      <c r="C200" s="682"/>
      <c r="D200" s="682"/>
      <c r="E200" s="704"/>
      <c r="F200" s="646"/>
      <c r="G200" s="682"/>
      <c r="H200" s="682"/>
      <c r="I200" s="647"/>
      <c r="J200" s="646"/>
      <c r="K200" s="646"/>
      <c r="L200" s="648"/>
      <c r="M200" s="646"/>
      <c r="AK200" s="633"/>
      <c r="AL200" s="633"/>
      <c r="AM200" s="633"/>
      <c r="AN200" s="633"/>
      <c r="AO200" s="633"/>
      <c r="AP200" s="633"/>
      <c r="AQ200" s="633"/>
      <c r="AR200" s="633"/>
      <c r="AS200" s="633"/>
      <c r="AT200" s="633"/>
      <c r="AU200" s="633"/>
      <c r="AV200" s="633"/>
      <c r="AW200" s="633"/>
      <c r="AX200" s="633"/>
      <c r="AY200" s="633"/>
    </row>
    <row r="201" spans="1:51">
      <c r="A201" s="750"/>
      <c r="B201" s="750"/>
      <c r="C201" s="682"/>
      <c r="D201" s="682"/>
      <c r="E201" s="704"/>
      <c r="F201" s="646"/>
      <c r="G201" s="682"/>
      <c r="H201" s="682"/>
      <c r="I201" s="647"/>
      <c r="J201" s="646"/>
      <c r="K201" s="646"/>
      <c r="L201" s="648"/>
      <c r="M201" s="646"/>
      <c r="AK201" s="633"/>
      <c r="AL201" s="633"/>
      <c r="AM201" s="633"/>
      <c r="AN201" s="633"/>
      <c r="AO201" s="633"/>
      <c r="AP201" s="633"/>
      <c r="AQ201" s="633"/>
      <c r="AR201" s="633"/>
      <c r="AS201" s="633"/>
      <c r="AT201" s="633"/>
      <c r="AU201" s="633"/>
      <c r="AV201" s="633"/>
      <c r="AW201" s="633"/>
      <c r="AX201" s="633"/>
      <c r="AY201" s="633"/>
    </row>
    <row r="202" spans="1:51" ht="16.5">
      <c r="A202" s="751"/>
      <c r="B202" s="751"/>
      <c r="C202" s="683"/>
      <c r="D202" s="683"/>
      <c r="E202" s="705"/>
      <c r="F202" s="685"/>
      <c r="G202" s="683"/>
      <c r="H202" s="683"/>
      <c r="I202" s="684"/>
      <c r="J202" s="685"/>
      <c r="K202" s="685"/>
      <c r="L202" s="686"/>
      <c r="M202" s="685"/>
      <c r="AK202" s="633"/>
      <c r="AL202" s="633"/>
      <c r="AM202" s="633"/>
      <c r="AN202" s="633"/>
      <c r="AO202" s="633"/>
      <c r="AP202" s="633"/>
      <c r="AQ202" s="633"/>
      <c r="AR202" s="633"/>
      <c r="AS202" s="633"/>
      <c r="AT202" s="633"/>
      <c r="AU202" s="633"/>
      <c r="AV202" s="633"/>
      <c r="AW202" s="633"/>
      <c r="AX202" s="633"/>
      <c r="AY202" s="633"/>
    </row>
    <row r="203" spans="1:51">
      <c r="A203" s="750"/>
      <c r="B203" s="750"/>
      <c r="C203" s="682"/>
      <c r="D203" s="682"/>
      <c r="E203" s="704"/>
      <c r="F203" s="646"/>
      <c r="G203" s="682"/>
      <c r="H203" s="682"/>
      <c r="I203" s="647"/>
      <c r="J203" s="646"/>
      <c r="K203" s="646"/>
      <c r="L203" s="648"/>
      <c r="M203" s="646"/>
      <c r="AK203" s="633"/>
      <c r="AL203" s="633"/>
      <c r="AM203" s="633"/>
      <c r="AN203" s="633"/>
      <c r="AO203" s="633"/>
      <c r="AP203" s="633"/>
      <c r="AQ203" s="633"/>
      <c r="AR203" s="633"/>
      <c r="AS203" s="633"/>
      <c r="AT203" s="633"/>
      <c r="AU203" s="633"/>
      <c r="AV203" s="633"/>
      <c r="AW203" s="633"/>
      <c r="AX203" s="633"/>
      <c r="AY203" s="633"/>
    </row>
    <row r="204" spans="1:51">
      <c r="A204" s="750"/>
      <c r="B204" s="750"/>
      <c r="C204" s="682"/>
      <c r="D204" s="682"/>
      <c r="E204" s="704"/>
      <c r="F204" s="646"/>
      <c r="G204" s="682"/>
      <c r="H204" s="682"/>
      <c r="I204" s="647"/>
      <c r="J204" s="646"/>
      <c r="K204" s="646"/>
      <c r="L204" s="648"/>
      <c r="M204" s="646"/>
      <c r="AK204" s="633"/>
      <c r="AL204" s="633"/>
      <c r="AM204" s="633"/>
      <c r="AN204" s="633"/>
      <c r="AO204" s="633"/>
      <c r="AP204" s="633"/>
      <c r="AQ204" s="633"/>
      <c r="AR204" s="633"/>
      <c r="AS204" s="633"/>
      <c r="AT204" s="633"/>
      <c r="AU204" s="633"/>
      <c r="AV204" s="633"/>
      <c r="AW204" s="633"/>
      <c r="AX204" s="633"/>
      <c r="AY204" s="633"/>
    </row>
  </sheetData>
  <sheetProtection algorithmName="SHA-512" hashValue="jv61wHzbjIIAedwJXtsXFwH5Dp5x6t2Rf+CDqW/41efNeDmfvQaTmweZ4vXB8COSLOS0q628niVwlX6wRWfmYA==" saltValue="8aVXya6lDGUlOgt60v/W6Q==" spinCount="100000" sheet="1" formatColumns="0" formatRows="0"/>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32">
    <mergeCell ref="AL13:AM13"/>
    <mergeCell ref="AI13:AJ13"/>
    <mergeCell ref="E177:J177"/>
    <mergeCell ref="C18:I18"/>
    <mergeCell ref="J181:K181"/>
    <mergeCell ref="J180:K180"/>
    <mergeCell ref="K15:M15"/>
    <mergeCell ref="A175:H175"/>
    <mergeCell ref="A174:N174"/>
    <mergeCell ref="J179:K179"/>
    <mergeCell ref="L179:N179"/>
    <mergeCell ref="L180:N180"/>
    <mergeCell ref="M22:M23"/>
    <mergeCell ref="J24:J25"/>
    <mergeCell ref="K24:K25"/>
    <mergeCell ref="L24:L25"/>
    <mergeCell ref="M24:M25"/>
    <mergeCell ref="A3:N3"/>
    <mergeCell ref="C178:I178"/>
    <mergeCell ref="A4:N4"/>
    <mergeCell ref="J8:M8"/>
    <mergeCell ref="I176:L176"/>
    <mergeCell ref="J7:M7"/>
    <mergeCell ref="J9:M9"/>
    <mergeCell ref="J11:M11"/>
    <mergeCell ref="J20:J21"/>
    <mergeCell ref="K20:K21"/>
    <mergeCell ref="L20:L21"/>
    <mergeCell ref="M20:M21"/>
    <mergeCell ref="J22:J23"/>
    <mergeCell ref="K22:K23"/>
    <mergeCell ref="L22:L23"/>
  </mergeCells>
  <phoneticPr fontId="2" type="noConversion"/>
  <conditionalFormatting sqref="H20:H162">
    <cfRule type="cellIs" dxfId="43" priority="2093" stopIfTrue="1" operator="equal">
      <formula>"a"</formula>
    </cfRule>
  </conditionalFormatting>
  <conditionalFormatting sqref="H20:H173 L20 F20:F173 L22 L24 L26:L173">
    <cfRule type="expression" dxfId="42" priority="2091" stopIfTrue="1">
      <formula>E20&gt;0</formula>
    </cfRule>
  </conditionalFormatting>
  <conditionalFormatting sqref="H20:H173">
    <cfRule type="expression" dxfId="41" priority="2094" stopIfTrue="1">
      <formula>E20&gt;0</formula>
    </cfRule>
  </conditionalFormatting>
  <conditionalFormatting sqref="H163:H173">
    <cfRule type="cellIs" dxfId="40" priority="3" stopIfTrue="1" operator="equal">
      <formula>"a"</formula>
    </cfRule>
  </conditionalFormatting>
  <conditionalFormatting sqref="L175">
    <cfRule type="expression" dxfId="39" priority="2857" stopIfTrue="1">
      <formula>K175&gt;0</formula>
    </cfRule>
  </conditionalFormatting>
  <conditionalFormatting sqref="L177:L178">
    <cfRule type="expression" dxfId="38" priority="2657" stopIfTrue="1">
      <formula>K177&gt;0</formula>
    </cfRule>
  </conditionalFormatting>
  <dataValidations count="5">
    <dataValidation type="decimal" operator="greaterThan" allowBlank="1" showInputMessage="1" showErrorMessage="1" error="Enter only Numeric Value greater than zero or leave the cell blank !" sqref="L19" xr:uid="{00000000-0002-0000-0800-000000000000}">
      <formula1>0</formula1>
    </dataValidation>
    <dataValidation operator="greaterThan" allowBlank="1" showInputMessage="1" showErrorMessage="1" error="Enter only Numeric Value greater than zero or leave the cell blank !" sqref="H179:H65487 H1:H2 H176:H177 H5:H17" xr:uid="{00000000-0002-0000-0800-000001000000}"/>
    <dataValidation type="whole" operator="greaterThan" allowBlank="1" showInputMessage="1" showErrorMessage="1" error="Enter only Numeric Value greater than zero or leave the cell blank !" sqref="L20 L22 L24 L26:L173" xr:uid="{00000000-0002-0000-0800-000002000000}">
      <formula1>0</formula1>
    </dataValidation>
    <dataValidation type="list" operator="greaterThan" allowBlank="1" showInputMessage="1" showErrorMessage="1" sqref="H20:H173" xr:uid="{00000000-0002-0000-0800-000003000000}">
      <formula1>"0%,5%,12%,18%,28%"</formula1>
    </dataValidation>
    <dataValidation type="whole" operator="greaterThan" allowBlank="1" showInputMessage="1" showErrorMessage="1" sqref="F20:F173" xr:uid="{00000000-0002-0000-0800-000004000000}">
      <formula1>1</formula1>
    </dataValidation>
  </dataValidations>
  <printOptions horizontalCentered="1"/>
  <pageMargins left="0.25" right="0.25" top="0.5" bottom="0.25" header="0.05" footer="0.05"/>
  <pageSetup paperSize="9" scale="77" fitToHeight="0" orientation="landscape" r:id="rId30"/>
  <headerFooter alignWithMargins="0">
    <oddFooter>&amp;R&amp;"Book Antiqua,Bold"&amp;10Schedule-3/ Page &amp;P of &amp;N</oddFooter>
  </headerFooter>
  <colBreaks count="2" manualBreakCount="2">
    <brk id="8" max="1048575" man="1"/>
    <brk id="13"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Sandeep Tirkey {संदीप तिर्की}</cp:lastModifiedBy>
  <cp:revision/>
  <dcterms:created xsi:type="dcterms:W3CDTF">2001-07-26T10:23:15Z</dcterms:created>
  <dcterms:modified xsi:type="dcterms:W3CDTF">2025-02-18T11:41:57Z</dcterms:modified>
  <cp:category/>
  <cp:contentStatus/>
</cp:coreProperties>
</file>