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C:\Users\60031094\Desktop\Temp\Bid Docs-WC-3340\"/>
    </mc:Choice>
  </mc:AlternateContent>
  <xr:revisionPtr revIDLastSave="0" documentId="13_ncr:1_{AF42F617-12ED-454A-82B6-06F9C3EC4834}" xr6:coauthVersionLast="47" xr6:coauthVersionMax="47" xr10:uidLastSave="{00000000-0000-0000-0000-000000000000}"/>
  <workbookProtection workbookAlgorithmName="SHA-512" workbookHashValue="DfUI5UWNv4CozR3vjgakGDXw3xnVtmylPeQAztBE83F8ufveRh3KWnfGyxepkDA3YhXkQuPgJ3phywt6RqcY5w==" workbookSaltValue="nsMojVeh87p/JKI7kEZGYA==" workbookSpinCount="100000" lockStructure="1"/>
  <bookViews>
    <workbookView xWindow="-120" yWindow="-120" windowWidth="29040" windowHeight="1584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'Schedule-I'!$A$1:$O$270</definedName>
    <definedName name="_xlnm.Print_Area" localSheetId="5">'Schedule-II'!$A$1:$M$72</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'Schedule-I'!$A$1:$O$269</definedName>
    <definedName name="Z_71DFD631_F0FC_4D77_B088_495FC5677788_.wvu.PrintArea" localSheetId="5" hidden="1">'Schedule-II'!$A$1:$L$71</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'Schedule-I'!$A$1:$O$270</definedName>
    <definedName name="Z_768FBB31_C98F_42D8_8A21_9E4C92CB0C4E_.wvu.PrintArea" localSheetId="5" hidden="1">'Schedule-II'!$A$1:$M$72</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'Schedule-I'!$A$1:$O$270</definedName>
    <definedName name="Z_F3854C08_3477_4F6D_851C_40DFA3C6F6FE_.wvu.PrintArea" localSheetId="5" hidden="1">'Schedule-II'!$A$1:$M$72</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'Schedule-I'!$A$1:$O$269</definedName>
    <definedName name="Z_FAE469C4_CC0E_407B_871F_7B3C94956CEC_.wvu.PrintArea" localSheetId="5" hidden="1">'Schedule-II'!$A$1:$L$71</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8" i="6" l="1"/>
  <c r="K68" i="6"/>
  <c r="K65" i="6"/>
  <c r="L65" i="6" s="1"/>
  <c r="K60" i="6"/>
  <c r="L60" i="6" s="1"/>
  <c r="K55" i="6"/>
  <c r="L55" i="6" s="1"/>
  <c r="K54" i="6"/>
  <c r="L54" i="6" s="1"/>
  <c r="K53" i="6"/>
  <c r="L53" i="6" s="1"/>
  <c r="K52" i="6"/>
  <c r="L52" i="6" s="1"/>
  <c r="K51" i="6"/>
  <c r="L51" i="6" s="1"/>
  <c r="K50" i="6"/>
  <c r="L50" i="6" s="1"/>
  <c r="K49" i="6"/>
  <c r="L49" i="6" s="1"/>
  <c r="K48" i="6"/>
  <c r="L48" i="6" s="1"/>
  <c r="K47" i="6"/>
  <c r="L47" i="6" s="1"/>
  <c r="K46" i="6"/>
  <c r="L46" i="6" s="1"/>
  <c r="K45" i="6"/>
  <c r="L45" i="6" s="1"/>
  <c r="K44" i="6"/>
  <c r="L44" i="6" s="1"/>
  <c r="K43" i="6"/>
  <c r="L43" i="6" s="1"/>
  <c r="K42" i="6"/>
  <c r="L42" i="6" s="1"/>
  <c r="K41" i="6"/>
  <c r="L41" i="6" s="1"/>
  <c r="K40" i="6"/>
  <c r="L40" i="6" s="1"/>
  <c r="K39" i="6"/>
  <c r="L39" i="6" s="1"/>
  <c r="K38" i="6"/>
  <c r="L38" i="6" s="1"/>
  <c r="K37" i="6"/>
  <c r="L37" i="6" s="1"/>
  <c r="K36" i="6"/>
  <c r="L36" i="6" s="1"/>
  <c r="K35" i="6"/>
  <c r="L35" i="6" s="1"/>
  <c r="K34" i="6"/>
  <c r="L34" i="6" s="1"/>
  <c r="K33" i="6"/>
  <c r="L33" i="6" s="1"/>
  <c r="K32" i="6"/>
  <c r="L32" i="6" s="1"/>
  <c r="K31" i="6"/>
  <c r="L31" i="6" s="1"/>
  <c r="K30" i="6"/>
  <c r="L30" i="6" s="1"/>
  <c r="K29" i="6"/>
  <c r="L29" i="6" s="1"/>
  <c r="K28" i="6"/>
  <c r="L28" i="6" s="1"/>
  <c r="K27" i="6"/>
  <c r="L27" i="6" s="1"/>
  <c r="K26" i="6"/>
  <c r="L26" i="6" s="1"/>
  <c r="K25" i="6"/>
  <c r="L25" i="6" s="1"/>
  <c r="K24" i="6"/>
  <c r="L24" i="6" s="1"/>
  <c r="K23" i="6"/>
  <c r="L23" i="6" s="1"/>
  <c r="K22" i="6"/>
  <c r="L22" i="6" s="1"/>
  <c r="K21" i="6"/>
  <c r="L21" i="6" s="1"/>
  <c r="K20" i="6"/>
  <c r="L20" i="6" s="1"/>
  <c r="K19" i="6"/>
  <c r="L19" i="6" s="1"/>
  <c r="K18" i="6"/>
  <c r="L18" i="6" s="1"/>
  <c r="K17" i="6"/>
  <c r="L17" i="6" s="1"/>
  <c r="K16" i="6"/>
  <c r="L16" i="6" s="1"/>
  <c r="K15" i="6"/>
  <c r="L15" i="6" s="1"/>
  <c r="K14" i="6"/>
  <c r="L14" i="6" s="1"/>
  <c r="M262" i="5"/>
  <c r="N262" i="5" s="1"/>
  <c r="O262" i="5" s="1"/>
  <c r="M261" i="5"/>
  <c r="N261" i="5" s="1"/>
  <c r="O261" i="5" s="1"/>
  <c r="M260" i="5"/>
  <c r="N260" i="5" s="1"/>
  <c r="O260" i="5" s="1"/>
  <c r="M257" i="5"/>
  <c r="N257" i="5" s="1"/>
  <c r="O257" i="5" s="1"/>
  <c r="M254" i="5"/>
  <c r="N254" i="5" s="1"/>
  <c r="O254" i="5" s="1"/>
  <c r="M253" i="5"/>
  <c r="N253" i="5" s="1"/>
  <c r="O253" i="5" s="1"/>
  <c r="M252" i="5"/>
  <c r="N252" i="5" s="1"/>
  <c r="O252" i="5" s="1"/>
  <c r="M250" i="5"/>
  <c r="N250" i="5" s="1"/>
  <c r="O250" i="5" s="1"/>
  <c r="M249" i="5"/>
  <c r="N249" i="5" s="1"/>
  <c r="O249" i="5" s="1"/>
  <c r="M246" i="5"/>
  <c r="N246" i="5" s="1"/>
  <c r="O246" i="5" s="1"/>
  <c r="M245" i="5"/>
  <c r="N245" i="5" s="1"/>
  <c r="O245" i="5" s="1"/>
  <c r="M244" i="5"/>
  <c r="N244" i="5" s="1"/>
  <c r="O244" i="5" s="1"/>
  <c r="M243" i="5"/>
  <c r="N243" i="5" s="1"/>
  <c r="O243" i="5" s="1"/>
  <c r="M242" i="5"/>
  <c r="N242" i="5" s="1"/>
  <c r="O242" i="5" s="1"/>
  <c r="M241" i="5"/>
  <c r="N241" i="5" s="1"/>
  <c r="O241" i="5" s="1"/>
  <c r="M240" i="5"/>
  <c r="N240" i="5" s="1"/>
  <c r="O240" i="5" s="1"/>
  <c r="M239" i="5"/>
  <c r="N239" i="5" s="1"/>
  <c r="O239" i="5" s="1"/>
  <c r="M237" i="5"/>
  <c r="N237" i="5" s="1"/>
  <c r="O237" i="5" s="1"/>
  <c r="M236" i="5"/>
  <c r="N236" i="5" s="1"/>
  <c r="O236" i="5" s="1"/>
  <c r="M235" i="5"/>
  <c r="N235" i="5" s="1"/>
  <c r="O235" i="5" s="1"/>
  <c r="N233" i="5"/>
  <c r="O233" i="5" s="1"/>
  <c r="M233" i="5"/>
  <c r="M232" i="5"/>
  <c r="N232" i="5" s="1"/>
  <c r="O232" i="5" s="1"/>
  <c r="M231" i="5"/>
  <c r="N231" i="5" s="1"/>
  <c r="O231" i="5" s="1"/>
  <c r="M230" i="5"/>
  <c r="N230" i="5" s="1"/>
  <c r="O230" i="5" s="1"/>
  <c r="N229" i="5"/>
  <c r="O229" i="5" s="1"/>
  <c r="M229" i="5"/>
  <c r="M228" i="5"/>
  <c r="N228" i="5" s="1"/>
  <c r="O228" i="5" s="1"/>
  <c r="M226" i="5"/>
  <c r="N226" i="5" s="1"/>
  <c r="O226" i="5" s="1"/>
  <c r="M224" i="5"/>
  <c r="N224" i="5" s="1"/>
  <c r="O224" i="5" s="1"/>
  <c r="M222" i="5"/>
  <c r="N222" i="5" s="1"/>
  <c r="O222" i="5" s="1"/>
  <c r="M221" i="5"/>
  <c r="N221" i="5" s="1"/>
  <c r="O221" i="5" s="1"/>
  <c r="M218" i="5"/>
  <c r="N218" i="5" s="1"/>
  <c r="O218" i="5" s="1"/>
  <c r="M217" i="5"/>
  <c r="N217" i="5" s="1"/>
  <c r="O217" i="5" s="1"/>
  <c r="M216" i="5"/>
  <c r="N216" i="5" s="1"/>
  <c r="O216" i="5" s="1"/>
  <c r="M215" i="5"/>
  <c r="N215" i="5" s="1"/>
  <c r="O215" i="5" s="1"/>
  <c r="M213" i="5"/>
  <c r="N213" i="5" s="1"/>
  <c r="O213" i="5" s="1"/>
  <c r="M212" i="5"/>
  <c r="N212" i="5" s="1"/>
  <c r="O212" i="5" s="1"/>
  <c r="M211" i="5"/>
  <c r="N211" i="5" s="1"/>
  <c r="O211" i="5" s="1"/>
  <c r="N209" i="5"/>
  <c r="O209" i="5" s="1"/>
  <c r="M209" i="5"/>
  <c r="M208" i="5"/>
  <c r="N208" i="5" s="1"/>
  <c r="O208" i="5" s="1"/>
  <c r="M206" i="5"/>
  <c r="N206" i="5" s="1"/>
  <c r="O206" i="5" s="1"/>
  <c r="M205" i="5"/>
  <c r="N205" i="5" s="1"/>
  <c r="O205" i="5" s="1"/>
  <c r="M204" i="5"/>
  <c r="N204" i="5" s="1"/>
  <c r="O204" i="5" s="1"/>
  <c r="M203" i="5"/>
  <c r="N203" i="5" s="1"/>
  <c r="O203" i="5" s="1"/>
  <c r="M202" i="5"/>
  <c r="N202" i="5" s="1"/>
  <c r="O202" i="5" s="1"/>
  <c r="M201" i="5"/>
  <c r="N201" i="5" s="1"/>
  <c r="O201" i="5" s="1"/>
  <c r="M200" i="5"/>
  <c r="N200" i="5" s="1"/>
  <c r="O200" i="5" s="1"/>
  <c r="M199" i="5"/>
  <c r="N199" i="5" s="1"/>
  <c r="O199" i="5" s="1"/>
  <c r="M198" i="5"/>
  <c r="N198" i="5" s="1"/>
  <c r="O198" i="5" s="1"/>
  <c r="M197" i="5"/>
  <c r="N197" i="5" s="1"/>
  <c r="O197" i="5" s="1"/>
  <c r="M196" i="5"/>
  <c r="N196" i="5" s="1"/>
  <c r="O196" i="5" s="1"/>
  <c r="M195" i="5"/>
  <c r="N195" i="5" s="1"/>
  <c r="O195" i="5" s="1"/>
  <c r="M194" i="5"/>
  <c r="N194" i="5" s="1"/>
  <c r="O194" i="5" s="1"/>
  <c r="M193" i="5"/>
  <c r="N193" i="5" s="1"/>
  <c r="O193" i="5" s="1"/>
  <c r="M192" i="5"/>
  <c r="N192" i="5" s="1"/>
  <c r="O192" i="5" s="1"/>
  <c r="M191" i="5"/>
  <c r="N191" i="5" s="1"/>
  <c r="O191" i="5" s="1"/>
  <c r="M189" i="5"/>
  <c r="N189" i="5" s="1"/>
  <c r="O189" i="5" s="1"/>
  <c r="M188" i="5"/>
  <c r="N188" i="5" s="1"/>
  <c r="O188" i="5" s="1"/>
  <c r="M187" i="5"/>
  <c r="N187" i="5" s="1"/>
  <c r="O187" i="5" s="1"/>
  <c r="M186" i="5"/>
  <c r="N186" i="5" s="1"/>
  <c r="O186" i="5" s="1"/>
  <c r="M185" i="5"/>
  <c r="N185" i="5" s="1"/>
  <c r="O185" i="5" s="1"/>
  <c r="M184" i="5"/>
  <c r="N184" i="5" s="1"/>
  <c r="O184" i="5" s="1"/>
  <c r="M183" i="5"/>
  <c r="N183" i="5" s="1"/>
  <c r="O183" i="5" s="1"/>
  <c r="M182" i="5"/>
  <c r="N182" i="5" s="1"/>
  <c r="O182" i="5" s="1"/>
  <c r="M181" i="5"/>
  <c r="N181" i="5" s="1"/>
  <c r="O181" i="5" s="1"/>
  <c r="M180" i="5"/>
  <c r="N180" i="5" s="1"/>
  <c r="O180" i="5" s="1"/>
  <c r="M178" i="5"/>
  <c r="N178" i="5" s="1"/>
  <c r="O178" i="5" s="1"/>
  <c r="M177" i="5"/>
  <c r="N177" i="5" s="1"/>
  <c r="O177" i="5" s="1"/>
  <c r="M175" i="5"/>
  <c r="N175" i="5" s="1"/>
  <c r="O175" i="5" s="1"/>
  <c r="M174" i="5"/>
  <c r="N174" i="5" s="1"/>
  <c r="O174" i="5" s="1"/>
  <c r="M173" i="5"/>
  <c r="N173" i="5" s="1"/>
  <c r="O173" i="5" s="1"/>
  <c r="M172" i="5"/>
  <c r="N172" i="5" s="1"/>
  <c r="O172" i="5" s="1"/>
  <c r="M171" i="5"/>
  <c r="N171" i="5" s="1"/>
  <c r="O171" i="5" s="1"/>
  <c r="M170" i="5"/>
  <c r="N170" i="5" s="1"/>
  <c r="O170" i="5" s="1"/>
  <c r="M168" i="5"/>
  <c r="N168" i="5" s="1"/>
  <c r="O168" i="5" s="1"/>
  <c r="M167" i="5"/>
  <c r="N167" i="5" s="1"/>
  <c r="O167" i="5" s="1"/>
  <c r="M166" i="5"/>
  <c r="N166" i="5" s="1"/>
  <c r="O166" i="5" s="1"/>
  <c r="M156" i="5"/>
  <c r="N156" i="5" s="1"/>
  <c r="O156" i="5" s="1"/>
  <c r="M155" i="5"/>
  <c r="N155" i="5" s="1"/>
  <c r="O155" i="5" s="1"/>
  <c r="M154" i="5"/>
  <c r="N154" i="5" s="1"/>
  <c r="O154" i="5" s="1"/>
  <c r="M153" i="5"/>
  <c r="N153" i="5" s="1"/>
  <c r="O153" i="5" s="1"/>
  <c r="M151" i="5"/>
  <c r="N151" i="5" s="1"/>
  <c r="O151" i="5" s="1"/>
  <c r="M150" i="5"/>
  <c r="N150" i="5" s="1"/>
  <c r="O150" i="5" s="1"/>
  <c r="M149" i="5"/>
  <c r="N149" i="5" s="1"/>
  <c r="O149" i="5" s="1"/>
  <c r="M148" i="5"/>
  <c r="N148" i="5" s="1"/>
  <c r="O148" i="5" s="1"/>
  <c r="M146" i="5"/>
  <c r="N146" i="5" s="1"/>
  <c r="O146" i="5" s="1"/>
  <c r="M144" i="5"/>
  <c r="N144" i="5" s="1"/>
  <c r="O144" i="5" s="1"/>
  <c r="M143" i="5"/>
  <c r="N143" i="5" s="1"/>
  <c r="O143" i="5" s="1"/>
  <c r="M142" i="5"/>
  <c r="N142" i="5" s="1"/>
  <c r="O142" i="5" s="1"/>
  <c r="M141" i="5"/>
  <c r="N141" i="5" s="1"/>
  <c r="O141" i="5" s="1"/>
  <c r="M140" i="5"/>
  <c r="N140" i="5" s="1"/>
  <c r="O140" i="5" s="1"/>
  <c r="M139" i="5"/>
  <c r="N139" i="5" s="1"/>
  <c r="O139" i="5" s="1"/>
  <c r="M138" i="5"/>
  <c r="N138" i="5" s="1"/>
  <c r="O138" i="5" s="1"/>
  <c r="M137" i="5"/>
  <c r="N137" i="5" s="1"/>
  <c r="O137" i="5" s="1"/>
  <c r="M136" i="5"/>
  <c r="N136" i="5" s="1"/>
  <c r="O136" i="5" s="1"/>
  <c r="M135" i="5"/>
  <c r="N135" i="5" s="1"/>
  <c r="O135" i="5" s="1"/>
  <c r="M133" i="5"/>
  <c r="N133" i="5" s="1"/>
  <c r="O133" i="5" s="1"/>
  <c r="M132" i="5"/>
  <c r="N132" i="5" s="1"/>
  <c r="O132" i="5" s="1"/>
  <c r="M130" i="5"/>
  <c r="N130" i="5" s="1"/>
  <c r="O130" i="5" s="1"/>
  <c r="M129" i="5"/>
  <c r="N129" i="5" s="1"/>
  <c r="O129" i="5" s="1"/>
  <c r="M128" i="5"/>
  <c r="N128" i="5" s="1"/>
  <c r="O128" i="5" s="1"/>
  <c r="M127" i="5"/>
  <c r="N127" i="5" s="1"/>
  <c r="O127" i="5" s="1"/>
  <c r="M124" i="5"/>
  <c r="N124" i="5" s="1"/>
  <c r="O124" i="5" s="1"/>
  <c r="M123" i="5"/>
  <c r="N123" i="5" s="1"/>
  <c r="O123" i="5" s="1"/>
  <c r="M122" i="5"/>
  <c r="N122" i="5" s="1"/>
  <c r="O122" i="5" s="1"/>
  <c r="M121" i="5"/>
  <c r="N121" i="5" s="1"/>
  <c r="O121" i="5" s="1"/>
  <c r="M120" i="5"/>
  <c r="N120" i="5" s="1"/>
  <c r="O120" i="5" s="1"/>
  <c r="M119" i="5"/>
  <c r="N119" i="5" s="1"/>
  <c r="O119" i="5" s="1"/>
  <c r="M118" i="5"/>
  <c r="N118" i="5" s="1"/>
  <c r="O118" i="5" s="1"/>
  <c r="M116" i="5"/>
  <c r="N116" i="5" s="1"/>
  <c r="O116" i="5" s="1"/>
  <c r="M115" i="5"/>
  <c r="N115" i="5" s="1"/>
  <c r="O115" i="5" s="1"/>
  <c r="M114" i="5"/>
  <c r="N114" i="5" s="1"/>
  <c r="O114" i="5" s="1"/>
  <c r="M113" i="5"/>
  <c r="N113" i="5" s="1"/>
  <c r="O113" i="5" s="1"/>
  <c r="M111" i="5"/>
  <c r="N111" i="5" s="1"/>
  <c r="O111" i="5" s="1"/>
  <c r="M110" i="5"/>
  <c r="N110" i="5" s="1"/>
  <c r="O110" i="5" s="1"/>
  <c r="M109" i="5"/>
  <c r="N109" i="5" s="1"/>
  <c r="O109" i="5" s="1"/>
  <c r="M108" i="5"/>
  <c r="N108" i="5" s="1"/>
  <c r="O108" i="5" s="1"/>
  <c r="M107" i="5"/>
  <c r="N107" i="5" s="1"/>
  <c r="O107" i="5" s="1"/>
  <c r="M106" i="5"/>
  <c r="N106" i="5" s="1"/>
  <c r="O106" i="5" s="1"/>
  <c r="M105" i="5"/>
  <c r="N105" i="5" s="1"/>
  <c r="O105" i="5" s="1"/>
  <c r="M104" i="5"/>
  <c r="N104" i="5" s="1"/>
  <c r="O104" i="5" s="1"/>
  <c r="M103" i="5"/>
  <c r="N103" i="5" s="1"/>
  <c r="O103" i="5" s="1"/>
  <c r="M102" i="5"/>
  <c r="N102" i="5" s="1"/>
  <c r="O102" i="5" s="1"/>
  <c r="M101" i="5"/>
  <c r="N101" i="5" s="1"/>
  <c r="O101" i="5" s="1"/>
  <c r="M100" i="5"/>
  <c r="N100" i="5" s="1"/>
  <c r="O100" i="5" s="1"/>
  <c r="K11" i="6" l="1"/>
  <c r="L11" i="6" s="1"/>
  <c r="N11" i="6"/>
  <c r="O11" i="6" s="1"/>
  <c r="K12" i="6"/>
  <c r="L12" i="6" s="1"/>
  <c r="K13" i="6"/>
  <c r="L13" i="6" s="1"/>
  <c r="L56" i="6" l="1"/>
  <c r="K56" i="6"/>
  <c r="K58" i="6" l="1"/>
  <c r="L58" i="6" s="1"/>
  <c r="K59" i="6"/>
  <c r="L59" i="6" s="1"/>
  <c r="K62" i="6"/>
  <c r="L62" i="6" s="1"/>
  <c r="K63" i="6"/>
  <c r="L63" i="6" s="1"/>
  <c r="K64" i="6"/>
  <c r="L64" i="6" s="1"/>
  <c r="K66" i="6"/>
  <c r="L66" i="6" s="1"/>
  <c r="K67" i="6"/>
  <c r="L67" i="6" s="1"/>
  <c r="K69" i="6"/>
  <c r="L69" i="6" s="1"/>
  <c r="M263" i="5"/>
  <c r="N263" i="5" s="1"/>
  <c r="O263" i="5" s="1"/>
  <c r="M165" i="5"/>
  <c r="N165" i="5" s="1"/>
  <c r="O165" i="5" s="1"/>
  <c r="M164" i="5"/>
  <c r="N164" i="5" s="1"/>
  <c r="O164" i="5" s="1"/>
  <c r="M159" i="5"/>
  <c r="N159" i="5" s="1"/>
  <c r="O159" i="5" s="1"/>
  <c r="M158" i="5"/>
  <c r="N158" i="5" s="1"/>
  <c r="O158" i="5" s="1"/>
  <c r="M98" i="5"/>
  <c r="N98" i="5" s="1"/>
  <c r="O98" i="5" s="1"/>
  <c r="M97" i="5"/>
  <c r="M96" i="5"/>
  <c r="N96" i="5" s="1"/>
  <c r="O96" i="5" s="1"/>
  <c r="M95" i="5"/>
  <c r="N95" i="5" s="1"/>
  <c r="O95" i="5" s="1"/>
  <c r="M94" i="5"/>
  <c r="N94" i="5" s="1"/>
  <c r="O94" i="5" s="1"/>
  <c r="M93" i="5"/>
  <c r="N93" i="5" s="1"/>
  <c r="O93" i="5" s="1"/>
  <c r="M91" i="5"/>
  <c r="M90" i="5"/>
  <c r="N90" i="5" s="1"/>
  <c r="O90" i="5" s="1"/>
  <c r="M89" i="5"/>
  <c r="N89" i="5" s="1"/>
  <c r="O89" i="5" s="1"/>
  <c r="M87" i="5"/>
  <c r="N87" i="5" s="1"/>
  <c r="O87" i="5" s="1"/>
  <c r="M86" i="5"/>
  <c r="N86" i="5" s="1"/>
  <c r="O86" i="5" s="1"/>
  <c r="M85" i="5"/>
  <c r="M84" i="5"/>
  <c r="N84" i="5" s="1"/>
  <c r="O84" i="5" s="1"/>
  <c r="M83" i="5"/>
  <c r="N83" i="5" s="1"/>
  <c r="O83" i="5" s="1"/>
  <c r="M82" i="5"/>
  <c r="N82" i="5" s="1"/>
  <c r="O82" i="5" s="1"/>
  <c r="M80" i="5"/>
  <c r="N80" i="5" s="1"/>
  <c r="O80" i="5" s="1"/>
  <c r="M79" i="5"/>
  <c r="M78" i="5"/>
  <c r="N78" i="5" s="1"/>
  <c r="O78" i="5" s="1"/>
  <c r="M76" i="5"/>
  <c r="N76" i="5" s="1"/>
  <c r="O76" i="5" s="1"/>
  <c r="M75" i="5"/>
  <c r="N75" i="5" s="1"/>
  <c r="O75" i="5" s="1"/>
  <c r="M73" i="5"/>
  <c r="M72" i="5"/>
  <c r="N72" i="5" s="1"/>
  <c r="O72" i="5" s="1"/>
  <c r="M71" i="5"/>
  <c r="N71" i="5" s="1"/>
  <c r="O71" i="5" s="1"/>
  <c r="M70" i="5"/>
  <c r="N70" i="5" s="1"/>
  <c r="O70" i="5" s="1"/>
  <c r="M69" i="5"/>
  <c r="N69" i="5" s="1"/>
  <c r="O69" i="5" s="1"/>
  <c r="M67" i="5"/>
  <c r="M66" i="5"/>
  <c r="N66" i="5" s="1"/>
  <c r="O66" i="5" s="1"/>
  <c r="M64" i="5"/>
  <c r="N64" i="5" s="1"/>
  <c r="O64" i="5" s="1"/>
  <c r="M63" i="5"/>
  <c r="N63" i="5" s="1"/>
  <c r="O63" i="5" s="1"/>
  <c r="M62" i="5"/>
  <c r="N62" i="5" s="1"/>
  <c r="O62" i="5" s="1"/>
  <c r="M61" i="5"/>
  <c r="M60" i="5"/>
  <c r="N60" i="5" s="1"/>
  <c r="O60" i="5" s="1"/>
  <c r="M59" i="5"/>
  <c r="N59" i="5" s="1"/>
  <c r="O59" i="5" s="1"/>
  <c r="M58" i="5"/>
  <c r="N58" i="5" s="1"/>
  <c r="O58" i="5" s="1"/>
  <c r="M56" i="5"/>
  <c r="N56" i="5" s="1"/>
  <c r="O56" i="5" s="1"/>
  <c r="M55" i="5"/>
  <c r="M54" i="5"/>
  <c r="N54" i="5" s="1"/>
  <c r="O54" i="5" s="1"/>
  <c r="M53" i="5"/>
  <c r="N53" i="5" s="1"/>
  <c r="O53" i="5" s="1"/>
  <c r="M51" i="5"/>
  <c r="N51" i="5" s="1"/>
  <c r="O51" i="5" s="1"/>
  <c r="M49" i="5"/>
  <c r="M47" i="5"/>
  <c r="N47" i="5" s="1"/>
  <c r="O47" i="5" s="1"/>
  <c r="M46" i="5"/>
  <c r="N46" i="5" s="1"/>
  <c r="O46" i="5" s="1"/>
  <c r="M45" i="5"/>
  <c r="N45" i="5" s="1"/>
  <c r="O45" i="5" s="1"/>
  <c r="M44" i="5"/>
  <c r="N44" i="5" s="1"/>
  <c r="O44" i="5" s="1"/>
  <c r="M43" i="5"/>
  <c r="M42" i="5"/>
  <c r="N42" i="5" s="1"/>
  <c r="O42" i="5" s="1"/>
  <c r="M41" i="5"/>
  <c r="N41" i="5" s="1"/>
  <c r="O41" i="5" s="1"/>
  <c r="M40" i="5"/>
  <c r="N40" i="5" s="1"/>
  <c r="O40" i="5" s="1"/>
  <c r="M39" i="5"/>
  <c r="N39" i="5" s="1"/>
  <c r="O39" i="5" s="1"/>
  <c r="M38" i="5"/>
  <c r="N38" i="5" s="1"/>
  <c r="O38" i="5" s="1"/>
  <c r="M37" i="5"/>
  <c r="M36" i="5"/>
  <c r="N36" i="5" s="1"/>
  <c r="O36" i="5" s="1"/>
  <c r="M34" i="5"/>
  <c r="N34" i="5" s="1"/>
  <c r="O34" i="5" s="1"/>
  <c r="O264" i="5" l="1"/>
  <c r="N264" i="5"/>
  <c r="N43" i="5"/>
  <c r="O43" i="5" s="1"/>
  <c r="N49" i="5"/>
  <c r="O49" i="5" s="1"/>
  <c r="N55" i="5"/>
  <c r="O55" i="5" s="1"/>
  <c r="N61" i="5"/>
  <c r="O61" i="5" s="1"/>
  <c r="N67" i="5"/>
  <c r="O67" i="5" s="1"/>
  <c r="N73" i="5"/>
  <c r="O73" i="5" s="1"/>
  <c r="N79" i="5"/>
  <c r="O79" i="5" s="1"/>
  <c r="N85" i="5"/>
  <c r="O85" i="5" s="1"/>
  <c r="N97" i="5"/>
  <c r="O97" i="5" s="1"/>
  <c r="N37" i="5"/>
  <c r="O37" i="5" s="1"/>
  <c r="N91" i="5"/>
  <c r="O91" i="5" s="1"/>
  <c r="L70" i="6" l="1"/>
  <c r="L71" i="6" s="1"/>
  <c r="K70" i="6"/>
  <c r="K71" i="6" s="1"/>
  <c r="M25" i="5"/>
  <c r="N25" i="5" s="1"/>
  <c r="O25" i="5" l="1"/>
  <c r="P8" i="6"/>
  <c r="M32" i="5" l="1"/>
  <c r="N32" i="5" s="1"/>
  <c r="O32" i="5" s="1"/>
  <c r="M19" i="5"/>
  <c r="N19" i="5" s="1"/>
  <c r="O19" i="5" s="1"/>
  <c r="P9" i="6" l="1"/>
  <c r="M11" i="6" s="1"/>
  <c r="A72" i="6" l="1"/>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M13" i="5"/>
  <c r="N13" i="5" s="1"/>
  <c r="M16" i="5"/>
  <c r="N16" i="5" s="1"/>
  <c r="O16" i="5" s="1"/>
  <c r="M17" i="5"/>
  <c r="N17" i="5" s="1"/>
  <c r="O17" i="5" s="1"/>
  <c r="M20" i="5"/>
  <c r="N20" i="5" s="1"/>
  <c r="M21" i="5"/>
  <c r="N21" i="5" s="1"/>
  <c r="O21" i="5" s="1"/>
  <c r="M22" i="5"/>
  <c r="N22" i="5" s="1"/>
  <c r="O22" i="5" s="1"/>
  <c r="M23" i="5"/>
  <c r="N23" i="5" s="1"/>
  <c r="O23" i="5" s="1"/>
  <c r="M26" i="5"/>
  <c r="N26" i="5" s="1"/>
  <c r="O26" i="5" s="1"/>
  <c r="M27" i="5"/>
  <c r="N27" i="5" s="1"/>
  <c r="O27" i="5" s="1"/>
  <c r="M28" i="5"/>
  <c r="N28" i="5" s="1"/>
  <c r="O28" i="5" s="1"/>
  <c r="M29" i="5"/>
  <c r="N29" i="5" s="1"/>
  <c r="O29" i="5" s="1"/>
  <c r="M30" i="5"/>
  <c r="N30" i="5" s="1"/>
  <c r="O30" i="5" s="1"/>
  <c r="M33" i="5"/>
  <c r="N33" i="5" s="1"/>
  <c r="O266" i="5"/>
  <c r="A270"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N271" i="5" s="1"/>
  <c r="D10" i="1"/>
  <c r="D11" i="1"/>
  <c r="D12" i="1"/>
  <c r="D14" i="1"/>
  <c r="D15" i="1"/>
  <c r="D17" i="1"/>
  <c r="D18" i="1"/>
  <c r="D20" i="1"/>
  <c r="D21" i="1"/>
  <c r="N160" i="5" l="1"/>
  <c r="N71" i="6"/>
  <c r="N74" i="6" s="1"/>
  <c r="E21" i="1"/>
  <c r="C22" i="1" s="1"/>
  <c r="O33" i="5"/>
  <c r="D19" i="7"/>
  <c r="O20" i="5"/>
  <c r="B13" i="7"/>
  <c r="U6" i="4"/>
  <c r="P6" i="4"/>
  <c r="K6" i="4"/>
  <c r="I13" i="4"/>
  <c r="F6" i="4" s="1"/>
  <c r="O13" i="5"/>
  <c r="A6" i="4"/>
  <c r="N161" i="5" l="1"/>
  <c r="N265" i="5" s="1"/>
  <c r="N267" i="5" s="1"/>
  <c r="O267" i="5" s="1"/>
  <c r="O160" i="5"/>
  <c r="N268" i="5"/>
  <c r="D11" i="7" s="1"/>
  <c r="D13" i="7"/>
  <c r="Y25" i="4"/>
  <c r="T25" i="4" s="1"/>
  <c r="U7" i="4" s="1"/>
  <c r="O265" i="5" l="1"/>
  <c r="O269" i="5" s="1"/>
  <c r="D18" i="7" s="1"/>
  <c r="D20" i="7" s="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<sst xmlns="http://schemas.openxmlformats.org/spreadsheetml/2006/main" count="1677" uniqueCount="893">
  <si>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</si>
  <si>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</si>
  <si>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</si>
  <si>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</si>
  <si>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</si>
  <si>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</si>
  <si>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</si>
  <si>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</si>
  <si>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</si>
  <si>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</si>
  <si>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</si>
  <si>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</si>
  <si>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</si>
  <si>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</si>
  <si>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</si>
  <si>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</si>
  <si>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</si>
  <si>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</si>
  <si>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</si>
  <si>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</si>
  <si>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</si>
  <si>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</si>
  <si>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</si>
  <si>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</si>
  <si>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</si>
  <si>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</si>
  <si>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</si>
  <si>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</si>
  <si>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</si>
  <si>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</si>
  <si>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</si>
  <si>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</si>
  <si>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</si>
  <si>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</si>
  <si>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</si>
  <si>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</si>
  <si>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</si>
  <si>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</si>
  <si>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</si>
  <si>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</si>
  <si>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</si>
  <si>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</si>
  <si>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</si>
  <si>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</si>
  <si>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</si>
  <si>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</si>
  <si>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</si>
  <si>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</si>
  <si>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</si>
  <si>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</si>
  <si>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</si>
  <si>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</si>
  <si>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</si>
  <si>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</si>
  <si>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</si>
  <si>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</si>
  <si>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</si>
  <si>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</si>
  <si>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</si>
  <si>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</si>
  <si>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</si>
  <si>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</si>
  <si>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</si>
  <si>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</si>
  <si>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</si>
  <si>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</si>
  <si>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</si>
  <si>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</si>
  <si>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</si>
  <si>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</si>
  <si>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</si>
  <si>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</si>
  <si>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</si>
  <si>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</si>
  <si>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</si>
  <si>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</si>
  <si>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</si>
  <si>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</si>
  <si>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</si>
  <si>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</si>
  <si>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</si>
  <si>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</si>
  <si>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</si>
  <si>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</si>
  <si>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</si>
  <si>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</si>
  <si>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</si>
  <si>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</si>
  <si>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</si>
  <si>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</si>
  <si>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</si>
  <si>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</si>
  <si>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</si>
  <si>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</si>
  <si>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</si>
  <si>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</si>
  <si>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</si>
  <si>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</si>
  <si>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</si>
  <si>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</si>
  <si>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</si>
  <si>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</si>
  <si>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</si>
  <si>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</si>
  <si>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</si>
  <si>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</si>
  <si>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</si>
  <si>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</si>
  <si>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</si>
  <si>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</si>
  <si>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</si>
  <si>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</si>
  <si>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</si>
  <si>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</si>
  <si>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</si>
  <si>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</si>
  <si>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</si>
  <si>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</si>
  <si>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</si>
  <si>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</si>
  <si>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</si>
  <si>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</si>
  <si>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</si>
  <si>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</si>
  <si>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</si>
  <si>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</si>
  <si>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</si>
  <si>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</si>
  <si>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</si>
  <si>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</si>
  <si>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</si>
  <si>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</si>
  <si>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</si>
  <si>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</si>
  <si>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</si>
  <si>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</si>
  <si>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</si>
  <si>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</si>
  <si>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</si>
  <si>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</si>
  <si>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</si>
  <si>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</si>
  <si>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</si>
  <si>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</si>
  <si>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</si>
  <si>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</si>
  <si>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</si>
  <si>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</si>
  <si>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</si>
  <si>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</si>
  <si>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</si>
  <si>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</si>
  <si>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</si>
  <si>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</si>
  <si>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</si>
  <si>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</si>
  <si>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</si>
  <si>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</si>
  <si>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</si>
  <si>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</si>
  <si>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</si>
  <si>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</si>
  <si>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</si>
  <si>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</si>
  <si>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</si>
  <si>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</si>
  <si>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</si>
  <si>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</si>
  <si>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</si>
  <si>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</si>
  <si>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</si>
  <si>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</si>
  <si>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</si>
  <si>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</si>
  <si>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</si>
  <si>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</si>
  <si>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</si>
  <si>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</si>
  <si>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</si>
  <si>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</si>
  <si>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</si>
  <si>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</si>
  <si>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</si>
  <si>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</si>
  <si>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</si>
  <si>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</si>
  <si>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</si>
  <si>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</si>
  <si>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</si>
  <si>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</si>
  <si>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</si>
  <si>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</si>
  <si>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</si>
  <si>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</si>
  <si>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</si>
  <si>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</si>
  <si>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</si>
  <si>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</si>
  <si>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</si>
  <si>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</si>
  <si>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</si>
  <si>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</si>
  <si>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</si>
  <si>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</si>
  <si>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</si>
  <si>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</si>
  <si>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</si>
  <si>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</si>
  <si>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</si>
  <si>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</si>
  <si>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</si>
  <si>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</si>
  <si>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</si>
  <si>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</si>
  <si>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</si>
  <si>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</si>
  <si>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</si>
  <si>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</si>
  <si>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</si>
  <si>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</si>
  <si>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</si>
  <si>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</si>
  <si>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</si>
  <si>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</si>
  <si>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</si>
  <si>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</si>
  <si>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</si>
  <si>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</si>
  <si>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</si>
  <si>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</si>
  <si>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</si>
  <si>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</si>
  <si>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</si>
  <si>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</si>
  <si>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</si>
  <si>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</si>
  <si>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</si>
  <si>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</si>
  <si>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</si>
  <si>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</si>
  <si>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</si>
  <si>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</si>
  <si>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</si>
  <si>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</si>
  <si>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</si>
  <si>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</si>
  <si>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</si>
  <si>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</si>
  <si>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</si>
  <si>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</si>
  <si>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DSR 2021 Ref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</si>
  <si>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</si>
  <si>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</si>
  <si>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</si>
  <si>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</si>
  <si>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</si>
  <si>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Description
(DSR'21 Items- Civil Works)</t>
  </si>
  <si>
    <t>Unit</t>
  </si>
  <si>
    <t>Quantity</t>
  </si>
  <si>
    <t>Unit Erection Charges including GST as per DSR 2021</t>
  </si>
  <si>
    <t>GST %  included in DSR 2021</t>
  </si>
  <si>
    <t>Unit Erection Charges excluding GST</t>
  </si>
  <si>
    <t>Amount excluding GST</t>
  </si>
  <si>
    <t xml:space="preserve"> GST</t>
  </si>
  <si>
    <t>13=11/1.1200</t>
  </si>
  <si>
    <t>14=13*10</t>
  </si>
  <si>
    <t>15=18% of 14</t>
  </si>
  <si>
    <t xml:space="preserve">SCHEDULE ITEMS - CIVIL </t>
  </si>
  <si>
    <t>1.1.4</t>
  </si>
  <si>
    <t>Cum</t>
  </si>
  <si>
    <t>2.9.1</t>
  </si>
  <si>
    <t>2.9.2</t>
  </si>
  <si>
    <t>Litre</t>
  </si>
  <si>
    <t>4.1.8</t>
  </si>
  <si>
    <t>Sqm</t>
  </si>
  <si>
    <t>Providing &amp; applying a coat of residual petroleum bitumen of grade of VG-10 of approved quality using 1.7kg per square metre on damp proof course after cleaning the surface with brushes and finally with apiece of cloth lightly soaked in kerosene oil.</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</si>
  <si>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</si>
  <si>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5.9.1</t>
  </si>
  <si>
    <t>5.9.3</t>
  </si>
  <si>
    <t>5.9.5</t>
  </si>
  <si>
    <t>5.9.6</t>
  </si>
  <si>
    <t>5.9.19</t>
  </si>
  <si>
    <t>7.1.1</t>
  </si>
  <si>
    <t>9.96.1</t>
  </si>
  <si>
    <t>9.100.1</t>
  </si>
  <si>
    <t>10.25.2</t>
  </si>
  <si>
    <t>11.41.2</t>
  </si>
  <si>
    <t>11.46.2</t>
  </si>
  <si>
    <t>13.16.1</t>
  </si>
  <si>
    <t>13.61.1</t>
  </si>
  <si>
    <t>16.3.10</t>
  </si>
  <si>
    <t>17.28.2.1</t>
  </si>
  <si>
    <t>18.17.1</t>
  </si>
  <si>
    <t>18.21.2.1</t>
  </si>
  <si>
    <t>19.7.1.1</t>
  </si>
  <si>
    <t>19.4.1.1</t>
  </si>
  <si>
    <t>21.1.1.2</t>
  </si>
  <si>
    <t>TOTAL FOR SCHEDULE ITEMS -CIVIL</t>
  </si>
  <si>
    <t>Escalation of 7% on DSR Items</t>
  </si>
  <si>
    <t>DSR 2022</t>
  </si>
  <si>
    <t>SCHEDULE ITEMS - ELECTRICAL</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</si>
  <si>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t>
  </si>
  <si>
    <t>Point</t>
  </si>
  <si>
    <t>1.10.2</t>
  </si>
  <si>
    <t xml:space="preserve">Group B </t>
  </si>
  <si>
    <t>1.10.3</t>
  </si>
  <si>
    <t xml:space="preserve">Group C </t>
  </si>
  <si>
    <t>1.24.1</t>
  </si>
  <si>
    <t>Set</t>
  </si>
  <si>
    <t>TOTAL FOR SCHEDULE ITEMS - ELECTRICAL</t>
  </si>
  <si>
    <t>Total of Schedule (CIVIL and E&amp; M) Items as per DSR 2021 excluding Rebate</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</si>
  <si>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</si>
  <si>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</si>
  <si>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</si>
  <si>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</si>
  <si>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</si>
  <si>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</si>
  <si>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</si>
  <si>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</si>
  <si>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</si>
  <si>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</si>
  <si>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</si>
  <si>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</si>
  <si>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10= 8 x 9</t>
  </si>
  <si>
    <t>11 = Appl GST% of 10</t>
  </si>
  <si>
    <t xml:space="preserve">A </t>
  </si>
  <si>
    <t>NON-SCHEDULE ITEMS: CIVIL</t>
  </si>
  <si>
    <t>NS-1</t>
  </si>
  <si>
    <t>NS-2</t>
  </si>
  <si>
    <t>NS-3</t>
  </si>
  <si>
    <t>NS-4</t>
  </si>
  <si>
    <t>NS-5</t>
  </si>
  <si>
    <t>NS-6</t>
  </si>
  <si>
    <t>NS-7</t>
  </si>
  <si>
    <t>NS-8</t>
  </si>
  <si>
    <t>TOTAL FOR NON-SCHEDULE ITEMS: CIVIL</t>
  </si>
  <si>
    <t>B</t>
  </si>
  <si>
    <t>NON-SCHEDULE ITEMS:ELECTRICAL</t>
  </si>
  <si>
    <t>TOTAL FOR NON-SCHEDULE ITEMS: SECURITY POST (Electrical)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</si>
  <si>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</si>
  <si>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</si>
  <si>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</si>
  <si>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</si>
  <si>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</si>
  <si>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</si>
  <si>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</si>
  <si>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</si>
  <si>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</si>
  <si>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</si>
  <si>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</si>
  <si>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</si>
  <si>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</si>
  <si>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</si>
  <si>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</si>
  <si>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</si>
  <si>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</si>
  <si>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</si>
  <si>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</si>
  <si>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</si>
  <si>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</si>
  <si>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</si>
  <si>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</si>
  <si>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</si>
  <si>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</si>
  <si>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</si>
  <si>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</si>
  <si>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</si>
  <si>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</si>
  <si>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</si>
  <si>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</si>
  <si>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</si>
  <si>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</si>
  <si>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</si>
  <si>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</si>
  <si>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</si>
  <si>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</si>
  <si>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</si>
  <si>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</si>
  <si>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</si>
  <si>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</si>
  <si>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</si>
  <si>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</si>
  <si>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</si>
  <si>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</si>
  <si>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</si>
  <si>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</si>
  <si>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</si>
  <si>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</si>
  <si>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</si>
  <si>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</si>
  <si>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</si>
  <si>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</si>
  <si>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</si>
  <si>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</si>
  <si>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</si>
  <si>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</si>
  <si>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Construction of Township (Residential Quarters) at Kurnool-III PS under Transmission System for evacuation of power from RE sources in Kurnool Wind Energy Zone (3000MW)/ Solar Energy Zone (1500MW) Part-A and Part-B.</t>
  </si>
  <si>
    <t xml:space="preserve">Transportation of Excavated Rock by mechanical transport including loading, unloading and stacking up to a lead of 2 km </t>
  </si>
  <si>
    <t>SUB HEAD : 1.0 CARRIAGE OF MATERIALS</t>
  </si>
  <si>
    <t>2.9</t>
  </si>
  <si>
    <t>2.13.1.2</t>
  </si>
  <si>
    <t>2.13.2.2</t>
  </si>
  <si>
    <t>2.34.1</t>
  </si>
  <si>
    <t>4.2.3</t>
  </si>
  <si>
    <t>4.13</t>
  </si>
  <si>
    <t>4.12</t>
  </si>
  <si>
    <t>4.10</t>
  </si>
  <si>
    <t>4.17</t>
  </si>
  <si>
    <t>5.33.1.1</t>
  </si>
  <si>
    <t>5.33.2.1</t>
  </si>
  <si>
    <t>5.9</t>
  </si>
  <si>
    <t>5.9.2</t>
  </si>
  <si>
    <t>5.9.7</t>
  </si>
  <si>
    <t>5.16</t>
  </si>
  <si>
    <t>5.18.2</t>
  </si>
  <si>
    <t xml:space="preserve">5.22.6 
</t>
  </si>
  <si>
    <t>5.22A.6</t>
  </si>
  <si>
    <t>5.30</t>
  </si>
  <si>
    <t>6.15</t>
  </si>
  <si>
    <t>8.2.2.2</t>
  </si>
  <si>
    <t>8.3.2</t>
  </si>
  <si>
    <t>8.4</t>
  </si>
  <si>
    <t>8.5</t>
  </si>
  <si>
    <t>9.1.1</t>
  </si>
  <si>
    <t>9.7.7.2</t>
  </si>
  <si>
    <t>9.12</t>
  </si>
  <si>
    <t>9.20.1</t>
  </si>
  <si>
    <t>9.47.2</t>
  </si>
  <si>
    <t>9.48.2</t>
  </si>
  <si>
    <t>9.84</t>
  </si>
  <si>
    <t>9.96</t>
  </si>
  <si>
    <t>9.96.2</t>
  </si>
  <si>
    <t>9.97</t>
  </si>
  <si>
    <t>9.97.2</t>
  </si>
  <si>
    <t>9.97.4</t>
  </si>
  <si>
    <t>9.101.2</t>
  </si>
  <si>
    <t>9.147B.1</t>
  </si>
  <si>
    <t>9.147D</t>
  </si>
  <si>
    <t>9.147D.2</t>
  </si>
  <si>
    <t>9.147D.4</t>
  </si>
  <si>
    <t>10.16.2</t>
  </si>
  <si>
    <t>10.28</t>
  </si>
  <si>
    <t>11.23.5</t>
  </si>
  <si>
    <t>11.24</t>
  </si>
  <si>
    <t>11.25</t>
  </si>
  <si>
    <t>11.39</t>
  </si>
  <si>
    <t>12.20</t>
  </si>
  <si>
    <t>12.21.1</t>
  </si>
  <si>
    <t>12.41.2</t>
  </si>
  <si>
    <t>12.42</t>
  </si>
  <si>
    <t>12.42.1.2</t>
  </si>
  <si>
    <t>12.42.3.2</t>
  </si>
  <si>
    <t>12.42.5.2</t>
  </si>
  <si>
    <t>12.42.6.2</t>
  </si>
  <si>
    <t>12.43.2</t>
  </si>
  <si>
    <t>12.46</t>
  </si>
  <si>
    <t>13.4.2</t>
  </si>
  <si>
    <t>13.5.2</t>
  </si>
  <si>
    <t>13.9.1</t>
  </si>
  <si>
    <t>13.11</t>
  </si>
  <si>
    <t>13.21</t>
  </si>
  <si>
    <t xml:space="preserve">13.41.1 </t>
  </si>
  <si>
    <t>13.47.1</t>
  </si>
  <si>
    <t>13.50.1</t>
  </si>
  <si>
    <t>13.68.1</t>
  </si>
  <si>
    <t>13.80</t>
  </si>
  <si>
    <t>17.2.1</t>
  </si>
  <si>
    <t>17.7.4</t>
  </si>
  <si>
    <t>17.8</t>
  </si>
  <si>
    <t>17.10.1.3</t>
  </si>
  <si>
    <t>17.28.2</t>
  </si>
  <si>
    <t>17.28.2.2</t>
  </si>
  <si>
    <t>17.32.2</t>
  </si>
  <si>
    <t>17.33</t>
  </si>
  <si>
    <t>17.34.1</t>
  </si>
  <si>
    <t>17.69.2</t>
  </si>
  <si>
    <t>17.70.1</t>
  </si>
  <si>
    <t>18.7</t>
  </si>
  <si>
    <t>18.7.2</t>
  </si>
  <si>
    <t xml:space="preserve">18.7.3 </t>
  </si>
  <si>
    <t>18.7.4</t>
  </si>
  <si>
    <t>18.7.5</t>
  </si>
  <si>
    <t>18.8</t>
  </si>
  <si>
    <t>18.8.2</t>
  </si>
  <si>
    <t>18.8.3</t>
  </si>
  <si>
    <t>18.17</t>
  </si>
  <si>
    <t>18.17.2</t>
  </si>
  <si>
    <t>18.17.3</t>
  </si>
  <si>
    <t>18.18.3</t>
  </si>
  <si>
    <t>18.48</t>
  </si>
  <si>
    <t>18.49.1</t>
  </si>
  <si>
    <t>18.53.1</t>
  </si>
  <si>
    <t>18.53A</t>
  </si>
  <si>
    <t>18.77</t>
  </si>
  <si>
    <t>19.6</t>
  </si>
  <si>
    <t>19.6.4</t>
  </si>
  <si>
    <t>19.6.5</t>
  </si>
  <si>
    <t xml:space="preserve">19.8.1.1 </t>
  </si>
  <si>
    <t>21.8.1</t>
  </si>
  <si>
    <t>21.16.2</t>
  </si>
  <si>
    <t>21.17</t>
  </si>
  <si>
    <t>22.5</t>
  </si>
  <si>
    <t>22.7.1</t>
  </si>
  <si>
    <t>SUB HEAD : 2.0 EARTH WORK</t>
  </si>
  <si>
    <t>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t>
  </si>
  <si>
    <t>Ordinary Rock</t>
  </si>
  <si>
    <t>Hard Rock (Requiring Blasting)</t>
  </si>
  <si>
    <t>Excavating trenches of required width for pipes, cables, etc, including excavation for sockets, depth upto 1.5 m, including getting out the excavated materials, returning the soil as required in layers not exceeding 20 cm in depth, including consolidating each deposited layers by ramming, watering etc., stacking serviceable material for measurements and disposal of unserviceable material as directed, within a lead of 50 m :
Pipes, cables etc. exceeding 80 mm dia but not exceeding 300 mm dia metre</t>
  </si>
  <si>
    <t>Ordinary Rock  Pipes, cables etc. exceeding 80 mm dia but not exceeding 300 mm dia metre</t>
  </si>
  <si>
    <t>Hard Rock (Requiring Blasting)  Pipes, cables etc. exceeding 80 mm dia but not exceeding 300 mm dia metre</t>
  </si>
  <si>
    <t xml:space="preserve">Filling available excavated earth (excluding rock) in trenches, plinth, sides of foundations etc. in layers not exceeding 20cm in depth, consolidating each deposited layer by ramming and watering, lead up to 50 m and lift up to 1.5 m. </t>
  </si>
  <si>
    <t xml:space="preserve">Supplying and stacking at site   - Moorum </t>
  </si>
  <si>
    <t xml:space="preserve">Supplying chemical emulsion in sealed containers including delivery as specified.  / Chlorpyriphos/ Lindane emulsifiable concentrate of 20% </t>
  </si>
  <si>
    <t>SUB HEAD : 4.0 CONCRETE WORK</t>
  </si>
  <si>
    <t>Providing and laying in position cement concrete of specified grade excluding the cost of centering and shuttering - All work up to plinth level :1:4:8 (1 Cement : 4 coarse sand (zone-III) derived from natural sources : 8 graded stone aggregate 40 mm nominal size derived from natural sources)</t>
  </si>
  <si>
    <r>
      <t>Providing and laying cement concrete in retaining walls, return walls, walls (any thickness) including attached pilasters, columns, piers, abutments, pillars, posts, struts, buttresses, string or lacing courses,</t>
    </r>
    <r>
      <rPr>
        <b/>
        <sz val="10"/>
        <rFont val="Arial"/>
        <family val="2"/>
      </rPr>
      <t xml:space="preserve"> parapets, coping</t>
    </r>
    <r>
      <rPr>
        <sz val="10"/>
        <rFont val="Arial"/>
        <family val="2"/>
      </rPr>
      <t>, bed blocks, anchor blocks, plain window sills, fillets, sunken floor etc., up to floor five level, excluding the cost of centering, shuttering and finishing: 1:2:4 (1 Cement : 2 coarse sand (zone-III) derived from natural sources : 4 graded stone aggregate 20 mm nominal size derived from natural sources)</t>
    </r>
  </si>
  <si>
    <t>Extra for providing and mixing water proofing material in cement concrete work in doses by weight of cement as per manufacturer's specification</t>
  </si>
  <si>
    <t>Providing and laying damp-proof course 40mm thick with cement concrete 1:2:4 (1 cement : 2 coarse sand (zone-III) derived from natural sources : 4 graded stone aggregate 12.5mm nominal size derived from natural sources)</t>
  </si>
  <si>
    <t>SUB HEAD : 5.0 REINFORCED CEMENT CONCRETE</t>
  </si>
  <si>
    <r>
      <t xml:space="preserve">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times of the
specified minimum cement content, the contractor shall have
discretion to either re-design the mix or bear the cost of extra
cement
</t>
    </r>
    <r>
      <rPr>
        <b/>
        <sz val="10"/>
        <rFont val="Arial"/>
        <family val="2"/>
      </rPr>
      <t>All works upto plinth level</t>
    </r>
    <r>
      <rPr>
        <sz val="10"/>
        <rFont val="Arial"/>
        <family val="2"/>
      </rPr>
      <t xml:space="preserve">
Concrete of M25 grade with minimum cement content of           330 kg /cum</t>
    </r>
  </si>
  <si>
    <r>
      <t xml:space="preserve">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times of the
specified minimum cement content, the contractor shall have
discretion to either re-design the mix or bear the cost of extra
cement
</t>
    </r>
    <r>
      <rPr>
        <b/>
        <sz val="10"/>
        <rFont val="Arial"/>
        <family val="2"/>
      </rPr>
      <t>All works above plinth level upto floor V level</t>
    </r>
    <r>
      <rPr>
        <sz val="10"/>
        <rFont val="Arial"/>
        <family val="2"/>
      </rPr>
      <t xml:space="preserve">
Concrete of M25 grade with minimum cement content of            330 kg /cum cum </t>
    </r>
  </si>
  <si>
    <t xml:space="preserve">Add for using extra cement in the items of design mix over and above the specified cement content therein. </t>
  </si>
  <si>
    <t>Centering and shuttering including strutting, propping etc. and removal of form for</t>
  </si>
  <si>
    <t xml:space="preserve">Foundations, footings, bases of columns, etc. for mass concrete. </t>
  </si>
  <si>
    <t>Walls (any thickness) including attached pilasters butteresses plinth and string courses.</t>
  </si>
  <si>
    <t xml:space="preserve">Suspended floors, roofs, landings, balconies and access platform. </t>
  </si>
  <si>
    <t xml:space="preserve">Lintels, beams, plinth beams, girders, bressumers and cantilevers. </t>
  </si>
  <si>
    <t xml:space="preserve">Columns, Pillars, Piers, Abutments, Posts and Struts. </t>
  </si>
  <si>
    <t xml:space="preserve">Stairs, (excluding landings) except spiral-staircases. </t>
  </si>
  <si>
    <t xml:space="preserve">Weather shade, Chajjas, corbels etc., including edges. </t>
  </si>
  <si>
    <t>Providing, hoisting and fixing above plinth level up to floor five level precast reinforced cement concrete in shelves, including setting in cement mortar 1:3 (1cement : 3 coarse sand), cost of required centering, shuttering and finishing with neat cement punning on exposed surfaces but , excluding the cost of reinforcement, with 1:1.5:3 (1 cement : 1.5 coarse sand(zone-III) derived from natural sources : 3 graded stone aggregate 20 mm nominal size derived from natural sources).</t>
  </si>
  <si>
    <t>Providing precast cement concrete Jali 1:2:4 (1 cement : 2 coarse sand(zone-III) : 4 graded stone aggregate 6mm nominal size ), reinforced with 1.6 mm dia mild steel wire, including centering and shuttering, roughening cleaning, fixing and finishing in cement mortar 1:3 (1 cement: 3 fine sand) etc. complete, excluding plastering of the jambs, sills and soffits.: 40 mm thick</t>
  </si>
  <si>
    <t>Steel reinforcement for R.C.C. work including straightening, cutting, bending, placing in position and binding all complete up to plinth level. Thermo-Mechanically Treated bars of grade Fe-500D or more.</t>
  </si>
  <si>
    <t>Steel reinforcement for R.C.C. work including straightening, cutting, bending, placing in position and binding all complete above plinth level.: Thermo Mechanically Treated Bars of grade fe 500D or more</t>
  </si>
  <si>
    <t>Add for plaster drip course/ groove in plastered surface or moulding to R.C.C. projections.</t>
  </si>
  <si>
    <t>SUB HEAD : 6.0 MASONRY WORK</t>
  </si>
  <si>
    <t xml:space="preserve">Extra for providing and placing in position 2 Nos. 6mm dia. M.S. bars at every third course of half brick masonry. </t>
  </si>
  <si>
    <t>SUB HEAD : 7.0 STONE WORK</t>
  </si>
  <si>
    <t xml:space="preserve">Random rubble masonry with hard stone in foundation and plinth including levelling up with cement concrete 1:6:12 (1 cement : 6 coarse sand : 12 graded stone aggregate 20mm nominal size) up to plinth level with : Cement mortar 1:6 (1 cement : 6 coarse sand). </t>
  </si>
  <si>
    <t>SUB HEAD : 8.0 CLADDING WORK</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</si>
  <si>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levels.:Granite stone slab colour black, Cherry/Ruby red:Area of slab over 0.50 sqm</t>
  </si>
  <si>
    <t xml:space="preserve">Providing edge moulding to 18mm thick Granite stone counters, Vanities etc. including machine polishing to edge to give high gloss finish etc. complete as per design approved by Engineer-in-Charge. Granite work. </t>
  </si>
  <si>
    <t>Extra for fixing marble /granite stone, over and above corresponding basic item, in facia and drops of width up to 150 mm with epoxy resin based adhesive, including cleaning etc. complete.</t>
  </si>
  <si>
    <t>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t>
  </si>
  <si>
    <t>SUB HEAD : 9.0 WOOD AND P.V.C. WORK</t>
  </si>
  <si>
    <t xml:space="preserve"> Providing wood work in frames of doors, windows, clerestory windows and other frames, wrought framed and fixed in position with hold fast lugs or with dash fasteners of required dia &amp; length ( hold fast lugs or dash fastener shall be paid for separately). Second class teak wood </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</si>
  <si>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float glass panes, 5 mm thick glass pane (weight not less than 12.5 kg per sqm)</t>
  </si>
  <si>
    <t>Extra for providing frosted glass panes 4 mm thick instead of ordinary float glass panes 4 mm thick in doors, windows and clerestory window shutters. (Area of opening for glass panes excluding portion inside rebate shall be measured).</t>
  </si>
  <si>
    <t>Providing and fixing ISI marked flush door shutters conforming to IS : 2202 (Part I) decorative type, core of block board construction with frame of 1st class hard wood and well matched teak 3 ply veneering with vertical grains or cross bands and face veneers on both faces of shutters. 35 mm thick including ISI marked Stainless Steel butt hinges with necessary screws</t>
  </si>
  <si>
    <t>Providing and fixing nickel plated M.S. pipe curtain rods with nickel plated brackets :25 mm dia (heavy type)</t>
  </si>
  <si>
    <t>Providing and fixing M.S. grills of required pattern in frames of windows etc. with M.S. flats, square or round bars etc. including priming coat with approved steel primer all complete. Fixed to openings /wooden frames with rawl plugs screws etc.</t>
  </si>
  <si>
    <t>Providing and fixing aluminium extruded section body tubular type universal hydraulic door closer (having brand logo with Is, IS : 3564, embossed on the body, door weight up to 36 kg to 80 kg and door width from 701 mm to 1000 mm), with double speed adjustment with necessary accessories and screws etc. complete.</t>
  </si>
  <si>
    <t xml:space="preserve"> 300x16 mm</t>
  </si>
  <si>
    <t xml:space="preserve"> 250x16 mm</t>
  </si>
  <si>
    <t xml:space="preserve">Providing and fixing aluminium tower bolts, ISI marked, anodised (anodic coating not less than grade AC 10 as per IS : 1868 ) transparent or dyed to required colour or shade, with necessary screws etc. complete </t>
  </si>
  <si>
    <t>250x10 mm</t>
  </si>
  <si>
    <t>150x10 mm</t>
  </si>
  <si>
    <t xml:space="preserve">Providing and fixing aluminium handles, ISI marked, anodised (anodic coating not less than grade AC 10 as per IS : 1868) transparent or dyed to required colour or shade, with necessary screws etc. complete : 125mm </t>
  </si>
  <si>
    <t>Providing and fixing aluminium hanging floor door stopper, ISI marked, anodised (anodic coating not less than grade AC 10 as per IS : 1868) transparent or dyed to required colour and shade, with necessary screws etc. complete. Twin rubber stopper</t>
  </si>
  <si>
    <t>Providing and fixing factory made uPVC white colour fixed glazed windows/ventilators comprising of uPVC multi-chambered frame and mullion (wherever required) extruded profiles duly reinforced with 1.60 + 0.2mm thick galvanized mild steel section made from roll forming process of required length (shape &amp; size according to uPVC profile), uPVC extruded glazing beads of appropriate dimension, EPDM gasket, G.I fasteners 100 x 8mm size for fixing frame to finished wall, plastic packers, plastic caps and necessary stainless steel screws etc.  Profile of frame shall be mitred cut and fusion welded at all corners, mullion (if required) shall be also fusion welded including drilling of holes for fixing hardware's and drainage of water etc.  After fixing frame the gap between frame and adjacent finished wall shall be filled with weather proof silicon sealant over backer rod of required size and of approved quality, all complete as per approved drawing &amp; direction of Engineer-in-Charge.  (Single / double glass panes and silicon sealant shall be paid separately). NOTE : For uPVC frame, sash and mullion extruded profiles minus 5% tolerance in dimension i.e. in depth &amp; width of profile shall be acceptable.  Variation in profile dimension in higher side shall be accepted but no extra payment on this account shall be made.
Fixed window / ventilator made of (small series) frame 47 x 50 mm &amp; mullion 47 x 68 mm both having wall thickness of 1.9 ± 0.2 mm and single glazing bead of appropriate dimension. (Area up to 0.75 sqm.)</t>
  </si>
  <si>
    <r>
      <t xml:space="preserve">Providing and fixing factory made uPVC white colour sliding glazed window up to 1.50m in height dimension comprising of uPVC multi-chambered frame within-built roller track and sash extruded profiles duly reinforced with 1.60 + 0.2mm thick galvanized mild steel section made from roll forming process of required length (shape &amp; size according to uPVC profile), appropriate dimension of uPVC extruded glazing beads and uPVC extruded interlocks, EPDM gasket, wool pile, zinc alloy (white powder coated) touch locks with hook, zinc alloy body with single nylon rollers (weight bearing capacity to be 40 kg), G.I fasteners 100 x 8 mm size for fixing frame to finished wall and necessary stainless steel screws etc. Profile of frame &amp; sash shall be mitred cut and fusion welded at all corners, including drilling of holes for fixing hardware's and drainage of water etc.  After fixing frame the gap between frame and adjacent finished wall shall be filled with weather proof silicon sealent over backer rod of required size and of approved quality, all complete as per approved drawing &amp; direction of Engineer-in-Charge.  (Single / double glass panes, wire mesh and silicon sealent shall be paid separately). </t>
    </r>
    <r>
      <rPr>
        <b/>
        <sz val="10"/>
        <rFont val="Arial"/>
        <family val="2"/>
      </rPr>
      <t xml:space="preserve"> Note</t>
    </r>
    <r>
      <rPr>
        <sz val="10"/>
        <rFont val="Arial"/>
        <family val="2"/>
      </rPr>
      <t xml:space="preserve">: For uPVC frame and sash extruded profiles minus 5% toelerance in dimension i.e. in depth &amp; width of profile shall be acceptable.  Variation in profile dimension in higher side shall be accepted but no extra payment on this account shall be made.  </t>
    </r>
  </si>
  <si>
    <r>
      <t xml:space="preserve">Three track three panels sliding window with fly proof SS wire mesh (Two nos. glazed &amp; one  no. wire mesh panels) made of (small series) frame 92 x 44mm &amp; sash 32 x 60mm both having wall thickness of 1.9 </t>
    </r>
    <r>
      <rPr>
        <u/>
        <sz val="10"/>
        <rFont val="Arial"/>
        <family val="2"/>
      </rPr>
      <t>+</t>
    </r>
    <r>
      <rPr>
        <sz val="10"/>
        <rFont val="Arial"/>
        <family val="2"/>
      </rPr>
      <t xml:space="preserve"> 0.2mm and single glazing bead of appropriate dimension (Area of window upto 1.75sqm).</t>
    </r>
  </si>
  <si>
    <r>
      <t xml:space="preserve">Three track three panels sliding window with fly proof SS wire mesh (Two nos. glazed &amp; one  no. wire mesh panels) made of (bigseries) frame 116 x 45mm &amp; sash 46 x 62mm both having wall thickness of 2.3 </t>
    </r>
    <r>
      <rPr>
        <u/>
        <sz val="10"/>
        <rFont val="Arial"/>
        <family val="2"/>
      </rPr>
      <t>+</t>
    </r>
    <r>
      <rPr>
        <sz val="10"/>
        <rFont val="Arial"/>
        <family val="2"/>
      </rPr>
      <t xml:space="preserve"> 0.2mm and single glazing bead of appropriate dimension.  (Area of window above 1.75 sqm).</t>
    </r>
  </si>
  <si>
    <t>SUB HEAD : 10.0 STEEL WORK</t>
  </si>
  <si>
    <t>Steel work in built up tubular (round, square or rectangular hollow tubes etc.) trusses etc., including cutting, hoisting, fixing in position and applying a priming coat of approved steel primer, including welding and bolted with special shaped washers etc. complete. Hot finished seamless type tubes</t>
  </si>
  <si>
    <r>
      <t xml:space="preserve">Steel work welded in built up sections/ framed work, including cutting, hoisting, fixing in position and applying a priming coat of approved steel primer using structural steel etc. as required. In gratings, frames, guard bar, ladder, railings, brackets, gates and similar works
</t>
    </r>
    <r>
      <rPr>
        <b/>
        <sz val="11"/>
        <color theme="1"/>
        <rFont val="Calibri"/>
        <family val="2"/>
        <scheme val="minor"/>
      </rPr>
      <t/>
    </r>
  </si>
  <si>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</si>
  <si>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SUB HEAD : 11.0 FLOORING</t>
  </si>
  <si>
    <r>
      <t xml:space="preserve">Marble stone flooring with 18 mm thick marble stone, as per sample of marble approved by Engineer-in-charge, over 20 mm (average) thick base of cement mortar 1:4 (1 cement : 4 coarse sand) laid and jointed with grey cement slurry, including rubbing and polishing complete with: </t>
    </r>
    <r>
      <rPr>
        <b/>
        <sz val="10"/>
        <rFont val="Arial"/>
        <family val="2"/>
      </rPr>
      <t>Udaipur green marbles.</t>
    </r>
  </si>
  <si>
    <t xml:space="preserve">Extra for pre finished nosing to treads of steps of marble stone. </t>
  </si>
  <si>
    <t>Extra for marble stone flooring in treads of steps and risers using single length up to 2.00 metre.</t>
  </si>
  <si>
    <t xml:space="preserve">Providing and laying rectified Glazed Ceramic floor tiles of size 300x300 mm or more (thickness to be specified by the manufacturer), of 1st quality conforming to IS : 15622, of approved make, in colours White, Ivory, Grey, Fume Red Brown, laid on 20 mm thick cement mortar 1:4 (1 Cement: 4 Coarse sand), jointing with grey cement slurry @ 3.3 kg/ sqm including grouting the joints with white cement and matching pigments etc., complete. </t>
  </si>
  <si>
    <t xml:space="preserve">Providing and laying vitrified floor tiles in different sizes (thickness to be specified by the manufacturer) with water absorption's less than 0.08%and conforming to IS : 15622 of approved make in all colours and shades, laid on 20mm thick cement mortar 1:4 (1 cement : 4 coarse sand) jointing with grey cement slurry @3.3 kg/Sqm including grouting the joints with white cement and matching pigments etc., complete. : Size of Tile 600x600 mm </t>
  </si>
  <si>
    <t xml:space="preserve">Providing and laying Vitrified tiles in different sizes (thickness to be specified by manufacturer) with water absorption less than 0.08 % and conforming to I.S. 15622, of approved make in all colours &amp; shade in skirting, riser of steps, over 12 mm thick bed of cement mortar 1:3 (1cement: 3 coarse sand), jointing with grey cement slurry @3.3 kg/sqm including grouting the joint with white cement &amp;matching pigments etc. complete. : Size of Tile 600x600 mm </t>
  </si>
  <si>
    <t>SUB HEAD : 12.0 ROOFING</t>
  </si>
  <si>
    <t>Providing and laying pressed clay tiles (as per approved pattern 20 mm nominal thickness of approved size) on roofs jointed with cement mortar 1:4 (1 cement : 4 coarse sand) mixed with 2% integral water proofing compound, laid over a bed of 20 mm thick cement mortar 1:4 (1 cement : 4 coarse sand) and finished neat complete.</t>
  </si>
  <si>
    <t>Providing gola 75x75 mm in cement concrete 1:2:4 (1 cement : 2 coarse sand : 4 stone aggregate 10 mm and down gauge), including finishing with  cement mortar 1:3 (1 cement : 3 fine sand) as per standard design :  In 75x75 mm deep chase.</t>
  </si>
  <si>
    <t xml:space="preserve">Providing and fixing on wall face unplasticised Rigid PVC rain water pipes conforming to IS : 13592 Type A including jointing with seal ring conforming to IS : 5382 leaving 10 mm gap for thermal expansion.(i)Single socketed pipes. : 110 mm diameter </t>
  </si>
  <si>
    <t>Providing and fixing on wall face unplasticised - PVC moulded fittings/ accessories for unplasticised Rigid PVC rain water pipes conforming to IS : 13592 Type A including jointing with seal ring conforming to IS :5382 leaving 10 mm gap for thermal expansion.</t>
  </si>
  <si>
    <t>Coupler:110 mm</t>
  </si>
  <si>
    <t>Single tee with door:110x110x110 mm</t>
  </si>
  <si>
    <t xml:space="preserve">Bend 87.5° : 110 mm bend </t>
  </si>
  <si>
    <t xml:space="preserve">Shoe (Plain) : 110 mm Shoe </t>
  </si>
  <si>
    <t xml:space="preserve">Providing and fixing unplasticised -PVC pipe clips of approved design to unplasticised - PVC rain water pipes by means of 50x50x50mm hardwood plugs, screwed with M.S. screws of required length including cutting brick work and fixing in cement mortar 1:4 (1 cement : 4 coarse sand) and making good the wall etc. complete. : 110 mm </t>
  </si>
  <si>
    <t xml:space="preserve">Providing and fixing to the inlet mouth of rain water pipe PTMT (an Engineering Thermoplastic) grating square (Slit) 150 mm square with a height of 8 mm and weighing not less than 100 gms. </t>
  </si>
  <si>
    <t>SUB HEAD : 13.0 FINISHING</t>
  </si>
  <si>
    <t xml:space="preserve">12 mm cement plaster of mix : 1:6 (1 cement: 6 coarse sand) </t>
  </si>
  <si>
    <t xml:space="preserve">15 mm cement plaster on rough side of single or half brick wall of mix : 1:6 (1 cement: 6 coarse sand) </t>
  </si>
  <si>
    <t>Cement plaster 1:3 (1 cement: 3 coarse sand) finished with a floating coat of neat cement.:12 mm cement plaster</t>
  </si>
  <si>
    <t xml:space="preserve">18 mm cement plaster in two coats under layer 12 mm thick cement plaster 1:5 (1 cement: 5 coarse sand) finished with a top layer 6mm thick cement plaster 1:6 (1 cement: 6 fine sand). </t>
  </si>
  <si>
    <t>Extra for providing and mixing water proofing material in cement plaster work in proportion recommended by the manufacturers.</t>
  </si>
  <si>
    <t>Distempering with oil bound washable distemper of approved brand and manufacture to give an even shade : New work (two or more coats) over and including water tinnable priming coat with cement primer</t>
  </si>
  <si>
    <t>Finishing walls with Premium Acrylic Smooth exterior paint with Silicone additives of required shade : New work (Two or more coats applied @ 1.43 ltr/ 10 sqm over and including priming coat of exterior primer applied @ 2.20 kg/ 10 sqm)</t>
  </si>
  <si>
    <t xml:space="preserve">Applying priming coat : With ready mixed pink or Grey primer of approved brand and manufacture on wood work (hard and soft wood) </t>
  </si>
  <si>
    <t xml:space="preserve">Painting with synthetic enamel paint of approved brand and manufacture to give an even shade : Two or more coats on new work. </t>
  </si>
  <si>
    <t>French spirit polishing. Two or more coats on new works including a coat of wood filler</t>
  </si>
  <si>
    <t>Providing and applying white cement based putty of average thickness 1mm thick, of approved brand and manufacture over the plastered wall surface of to prepare the surface even and smooth complete.</t>
  </si>
  <si>
    <t>SUB HEAD : 17.0 SANITARY INSTALLATIONS</t>
  </si>
  <si>
    <t xml:space="preserve">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 W.C. pan with ISI marked white solid plastic seat and lid </t>
  </si>
  <si>
    <t>Providing and fixing wash basin with C.I. brackets, 15 mm C.P. brass pillar taps, 32 mm C.P. brass waste of standard pattern, including painting of fittings and brackets, cutting and making good the walls wherever require: White Vitreous China Flat back wash basin size 550x 400 mm with single 15 mm C.P. brass pillar tap</t>
  </si>
  <si>
    <t>Providing and fixing white vitreous china pedestal for wash basin completely recessed at the back for the reception of pipes and fittings.</t>
  </si>
  <si>
    <t>Providing and fixing Stainless Steel A ISI 304 (18/8) kitchen sink as per IS:13983 with C.I. brackets and stainless steel plug 40 mm,including painting of fittings and brackets, cutting and making good the walls wherever required :Kitchen sink with drain board :510x1040 mm bowl depth 200 mm</t>
  </si>
  <si>
    <t>Providing and fixing P.V.C. waste pipe for sink or wash basin including P.V.C. waste fittings complete.Flexible pipe:</t>
  </si>
  <si>
    <t xml:space="preserve"> 32 mm dia </t>
  </si>
  <si>
    <t xml:space="preserve"> 40 mm dia </t>
  </si>
  <si>
    <t xml:space="preserve">Providing and fixing mirror of superior glass (of approved quality) and of required shape and size with plastic moulded frame of approved make and shade with 6 mm thick hard board backing : Rectangular shape 453x357 mm </t>
  </si>
  <si>
    <t>Providing and fixing 600x120x5 mm glass shelf with edges round off, supported on anodised aluminium angle frame with C.P. brass brackets and guard rail complete fixed with 40 mm long screws, rawl plugs etc., complete.</t>
  </si>
  <si>
    <t>Providing and fixing toilet paper holder :C.P. brass</t>
  </si>
  <si>
    <t>Providing and fixing PTMT Waste Coupling for wash basin and sink, of approved quality and colour.:Waste coupling 38 mm dia of 83 mm length and 77mm breadth, weighing not less than 60 gms</t>
  </si>
  <si>
    <t>Providing and fixing PTMT Bottle Trap for Wash basin and sink :Bottle trap 31mm single piece moulded with height of 270 mm, effective length of tail pipe 260 mm from the centre of the waste coupling, 77 mm breadth with 25 mm minimum water seal, weighing not less than 260 gms each.</t>
  </si>
  <si>
    <t>SUB HEAD : 18.0  WATER SUPPLY</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</si>
  <si>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t>
  </si>
  <si>
    <t xml:space="preserve">20 mm nominal outer dia pipes
</t>
  </si>
  <si>
    <t>25 mm nominal outer dia Pipes.</t>
  </si>
  <si>
    <t>32 mm nominal outer dia Pipes</t>
  </si>
  <si>
    <t>40 mm nominal outer dia Pipes</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</si>
  <si>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</si>
  <si>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20 mm nominal outer dia Pipes</t>
  </si>
  <si>
    <t>25 mm nominal outer dia Pipes</t>
  </si>
  <si>
    <t xml:space="preserve">Providing and fixing gun metal gate valve with C.I. wheel of approved quality (screwed end) </t>
  </si>
  <si>
    <t xml:space="preserve">25 mm nominal bore </t>
  </si>
  <si>
    <t xml:space="preserve">32 mm nominal bore </t>
  </si>
  <si>
    <t xml:space="preserve">40 mm nominal bore </t>
  </si>
  <si>
    <t xml:space="preserve">Providing and fixing ball valve (brass) of approved quality, High or low pressure, with plastic floats complete : 25 mm nominal bore </t>
  </si>
  <si>
    <t>Providing and fixing uplasticised PVC connection pipe with brass unions :15 mm nominal bore with 45 cm length.</t>
  </si>
  <si>
    <t xml:space="preserve">Providing and placing on terrace (at all floor levels) polyethylene water storage tank, ISI : 12701 marked, with cover and suitable locking arrangement and making necessary holes for inlet, outlet and overflow pipes but without fittings and the base support for tank. </t>
  </si>
  <si>
    <t>Providing and fixing C.P. brass bib cock of approved quality conforming to IS:8931 : 15mm nominal bore</t>
  </si>
  <si>
    <t xml:space="preserve">Providing and fixing C.P. brass angle valve for basin mixer and geyser points of approved quality conforming to IS:8931, 15 mm nominal bore
</t>
  </si>
  <si>
    <t>Providing and fixing C.P. Brass extension nipple (size 15mmx50mm) of approved make and quality as per direction of Engineer-in-charge.</t>
  </si>
  <si>
    <t>Cutting holes up to 15x15 cm in R.C.C. floors and roofs for passing drain pipe etc. and repairing the hole after insertion of drain pipe etc. with cement concrete 1:2:4 (1 cement : 2 coarse sand : 4 graded stone aggregate 20 mm nominal size), including finishing complete so as to make it leak proof.</t>
  </si>
  <si>
    <t>SUB HEAD : 19.0 DRAINAGE</t>
  </si>
  <si>
    <t xml:space="preserve">Providing and fixing square-mouth S.W. gully trap class SP-1 complete with C.I. grating brick masonry chamber with water tight C.I. cover with frame of 300 x300 mm size (inside) the weight of cover to be not less than 4.50 kg and frame to be not less than 2.70 kg as per standard design,  100x100 mm size P type : With common burnt clay F.P.S. (non modular) bricks of class designation 7.5 </t>
  </si>
  <si>
    <t>Providing and laying non-pressure NP2 class (light duty) R.C.C. pipes with collars jointed with stiff mixture of cement mortar in the proportion of 1:2 (1 cement : 2 fine sand) including testing of joints etc. complete :</t>
  </si>
  <si>
    <t>300 mm dia. R.C.C. pipe</t>
  </si>
  <si>
    <t>450 mm dia. R.C.C. pipe</t>
  </si>
  <si>
    <t>Constructing brick masonry manhole in cement mortar 1:4 ( 1 cement : 4 coarse sand ) with R.C.C. top slab with 1:1.5:3 mix (1 cement : 1.5 coarse sand (zone- III) : 3 graded stone aggregate 20 mm nominal size), foundation concrete 1:4:8 mix (1 cement : 4 coarse sand (zone- 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90x80 cm and 45 cm deep including C.I. cover with frame (light duty) 455x610 mm internal dimensions, total weight of cover and frame to be not less than 38 kg (weight of cover 23 kg and weight of frame 15 kg)-With common burnt clay F.P.S. (non modular) bricks of class designation 7.5</t>
  </si>
  <si>
    <t xml:space="preserve">Extra for depth for manholes - Size 90x80 cm : With common burnt clay F.P.S. (non modular) bricks of class designation 7.5 </t>
  </si>
  <si>
    <t>SUB HEAD : 21.0 ALUMINIUM WORK</t>
  </si>
  <si>
    <t xml:space="preserve">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rubber/neoprene gasket etc. Aluminium sections shall be smooth, rust free, straight, mitred and jointed mechanically wherever required including cleat angle, Aluminium snap beading for glazing / panelling, C.P. brass/ stainless steel screws, all complete as per architectural drawings and the directions of Engineer-in-charge. (Glazing, panelling and dash fasteners to be paid for separately) - 
For fixed portion : 
Powder coated aluminium (minimum thickness of powder coating 50 micron) </t>
  </si>
  <si>
    <t>Filling the gap in between aluminium frame &amp; adjacent RCC/ Brick/ Stone work by providing weather silicon sealant over backer rod of approved quality as per architectural drawings and direction of Engineer-in-charge complete.-Upto 5mm depth and 5 mm width .
Note: This item also applicable for wooden/uPVC frames and masonry/RCC gaps.</t>
  </si>
  <si>
    <t>Providing and fixing aluminium round shape handle of outer dia 100 mm with SS screws etc. complete as per direction of Engineer-in charge: Powder coated minimum thickness 50 micron aluminium</t>
  </si>
  <si>
    <t>Providing and fixing anodised aluminium grill (anodised transparent or dyed to required shade according to IS: 1868 with minimum anodic coating of grade AC 15) of approved design/pattern, with approved standard section and fixed to the existing window frame with C.P. brass/ stainless steel screws @ 200 mm centre to centre, including cutting the grill to proper opening size for fixing and operation of handles and fixing approved anodised aluminium standard section around the opening, all complete as per requirement and direction of Engineer-in-charge. (Only weight of grill to be measured for payment).</t>
  </si>
  <si>
    <t>SUB HEAD : 22.0 WATER PROOFING</t>
  </si>
  <si>
    <t>Providing and laying water proofing treatment in sunken portion of WCs, bathroom etc., by applying cement slurry mixed with water proofing cement compound consisting of applying :
(a) First layer of slurry of cement @ 0.488 kg/sqm mixed with water proofing cement compound @ 0.253 kg/ 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</si>
  <si>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Providing and laying integral cement based water proofing treatment including preparation of surface as required for treatment of roofs, balconies, terraces etc consisting of following operations:(a)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Engineer_x0002_in-charge over 20 mm thick layer of cement mortar of mix 1:5
(1 cement :5 coarse sand ) admixed with water proofing
compound conforming to IS : 2645 and approved by Engineer_x0002_in-charge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test.“All
above operations to be done in order and as directed and
specified by the Engineer-in-Charge :
22.7.1 With average thickness of 120 mm and minimum
thickness at khurra as 65 mm</t>
  </si>
  <si>
    <r>
      <t xml:space="preserve">6 mm cement plaster of mix : 1:3 (1 cement: 3 fine sand)  </t>
    </r>
    <r>
      <rPr>
        <b/>
        <sz val="12"/>
        <rFont val="Arial"/>
        <family val="2"/>
      </rPr>
      <t>Note</t>
    </r>
    <r>
      <rPr>
        <sz val="12"/>
        <rFont val="Arial"/>
        <family val="2"/>
      </rPr>
      <t>: For Ceiling plaster and RCC exposed surfaces.</t>
    </r>
  </si>
  <si>
    <t>M</t>
  </si>
  <si>
    <t>Per 50kg Cement</t>
  </si>
  <si>
    <t>Quintal</t>
  </si>
  <si>
    <t>KG</t>
  </si>
  <si>
    <t>EA</t>
  </si>
  <si>
    <t>Per bag of 50kg cement</t>
  </si>
  <si>
    <t>1.14.1</t>
  </si>
  <si>
    <t>1.14.2</t>
  </si>
  <si>
    <t>1.14.3</t>
  </si>
  <si>
    <t>1.14.10</t>
  </si>
  <si>
    <t>1.18.2</t>
  </si>
  <si>
    <t>1.21.2</t>
  </si>
  <si>
    <t>1.21.3</t>
  </si>
  <si>
    <t>1.24.2</t>
  </si>
  <si>
    <t>1.24.3</t>
  </si>
  <si>
    <t>1.24.4</t>
  </si>
  <si>
    <t>1.24.5</t>
  </si>
  <si>
    <t>1.24.6</t>
  </si>
  <si>
    <t>1.24.7</t>
  </si>
  <si>
    <t>1.24.8</t>
  </si>
  <si>
    <t>1.27.1</t>
  </si>
  <si>
    <t>1.27.2</t>
  </si>
  <si>
    <t>1.27.3</t>
  </si>
  <si>
    <t>1.27.4</t>
  </si>
  <si>
    <t>1.27.5</t>
  </si>
  <si>
    <t>1.27.6</t>
  </si>
  <si>
    <t>1.50.1</t>
  </si>
  <si>
    <t>1.53.1</t>
  </si>
  <si>
    <t>1.53.2</t>
  </si>
  <si>
    <t>1.53.3</t>
  </si>
  <si>
    <t>1.55.2</t>
  </si>
  <si>
    <t>1.55.3</t>
  </si>
  <si>
    <t> </t>
  </si>
  <si>
    <t>2.2.1</t>
  </si>
  <si>
    <t>2.2.6</t>
  </si>
  <si>
    <t>2.4.3</t>
  </si>
  <si>
    <t>2.5.2</t>
  </si>
  <si>
    <t>2.10.1</t>
  </si>
  <si>
    <t>2.10.2</t>
  </si>
  <si>
    <t>2.10.5</t>
  </si>
  <si>
    <t>2.12.2</t>
  </si>
  <si>
    <t>2.13.3</t>
  </si>
  <si>
    <t>2.14.1</t>
  </si>
  <si>
    <t>2.14.3</t>
  </si>
  <si>
    <t>2.15.3</t>
  </si>
  <si>
    <t>5.10</t>
  </si>
  <si>
    <t>7.1.2</t>
  </si>
  <si>
    <t>7.7.1</t>
  </si>
  <si>
    <t>7.7.2</t>
  </si>
  <si>
    <t>9.1.35</t>
  </si>
  <si>
    <t>14.14.2</t>
  </si>
  <si>
    <t>14.14.3</t>
  </si>
  <si>
    <t>14.15.1</t>
  </si>
  <si>
    <t>14.16.1</t>
  </si>
  <si>
    <t>Wiring for twin control light point with 1.5 sq.mm FRLS PVC insulated copper conductor single core cable in surface / recessed medium class PVC conduit, 2 way modular switch, modular plate, suitable GI box and earthing the point with 1.5 sq.mm FRLS PVC insulated copper conductor single core cable etc. as required.</t>
  </si>
  <si>
    <t>Wiring for light/ power plug with 2X4 sq. mm FRLS PVC insulated copper conductor single core cable in surface/ recessed medium class PVC conduit along with 1 No. 4 sq. mm FRLS PVC insulated copper conductor single core cable for loop earthing as required.</t>
  </si>
  <si>
    <t>Wiring for light/ power plug with 4X4 sq. mm FRLS PVC insulated copper conductor single core cable in surface/ recessed medium class PVC conduit along with 2 Nos. 4 sq. mm FRLS PVC insulated copper conductor single core cable for loop earthing as required.</t>
  </si>
  <si>
    <t xml:space="preserve">Wiring for circuit/ submain wiring along with earth wire with the following sizes of FRLS PVC insulated copper conductor, single core cable in surface/ recessed medium class PVC conduit as required. </t>
  </si>
  <si>
    <t>2 X 1.5 sq. mm + 1 X 1.5 sq. mm earth wire</t>
  </si>
  <si>
    <t>2 X 2.5 sq. mm + 1 X 2.5 sq. mm earth wire</t>
  </si>
  <si>
    <t>2 X 4 sq. mm + 1 X 4 sq. mm earth wire</t>
  </si>
  <si>
    <t>4 X 10 sq. mm + 2 X 6  sq. mm earth wire</t>
  </si>
  <si>
    <t>Supplying and drawing following pair 0.5 mm dia FRLS PVC insulated annealed copper conductor, unarmoured telephone cable in the existing surface/ recessed steel/ PVC conduit as required. : 2 Pair</t>
  </si>
  <si>
    <t>Supplying and drawing co-axial TV cable RG-6 grade, 0.7 mm solid copper conductor PE insulated, shielded with fine tinned copper braid and protected with PVC sheath in the existing surface/ recessed steel/ PVC conduit as required.</t>
  </si>
  <si>
    <t>Supplying and fixing of following sizes of medium class PVC conduit along with accessories in surface/recess including cutting the wall and making good the same in case of recessed conduit as required.</t>
  </si>
  <si>
    <t>25 mm</t>
  </si>
  <si>
    <t>32 mm</t>
  </si>
  <si>
    <t xml:space="preserve">Supplying and fixing following modular switch/ socket on the existing modular plate &amp; switch box including connections but excluding modular plate etc. as required. </t>
  </si>
  <si>
    <t>5/6 A switch</t>
  </si>
  <si>
    <t>2 way 5/6 A switch</t>
  </si>
  <si>
    <t>15/16 A switch</t>
  </si>
  <si>
    <t>3 pin 5/6 A socket outlet</t>
  </si>
  <si>
    <t>6 pin 15/16 A socket outlet</t>
  </si>
  <si>
    <t>Telephone socket outlet</t>
  </si>
  <si>
    <t>TV antenna socket outlet</t>
  </si>
  <si>
    <t>Bell push</t>
  </si>
  <si>
    <t>Supplying and fixing  two module stepped type electronic fan regulator on the existing modular plate switch box including connections but excluding modular plate etc. as required.</t>
  </si>
  <si>
    <t>Supplying and fixing modular blanking plate on the existing modular plate &amp; switch box excluding modular plate as required.</t>
  </si>
  <si>
    <t xml:space="preserve">Supplying and fixing following size/ modules, GI box along with modular base &amp; cover plate for modular switches in recess etc. as required. </t>
  </si>
  <si>
    <t>1 or 2 Module (75mmX75mm)</t>
  </si>
  <si>
    <t>3 Module (100mmX75mm)</t>
  </si>
  <si>
    <t>4 Module (125mmX75mm)</t>
  </si>
  <si>
    <t>6 Module (200mmX75mm)</t>
  </si>
  <si>
    <t>8 Module (125mmX125mm)</t>
  </si>
  <si>
    <t>12 Module (200mmX150mm)</t>
  </si>
  <si>
    <t>Supplying and fixing suitable size GI box with modular plate and cover in front on surface or in recess, including providing and fixing 3 pin 5/6 A modular socket outlet and 5/6 A modular switch, connections etc. as required.</t>
  </si>
  <si>
    <t>Supplying and fixing suitable size GI box with modular plate and cover in front on surface or in recess, including providing and fixing 6 pin 5/6 &amp; 15/16 A modular socket outlet and 15/16 A modular switch, connections etc. as required.</t>
  </si>
  <si>
    <t>Supplying and fixing 3 pin, 5 A ceiling rose on the existing junction box/ wooden block including connections etc. as required.</t>
  </si>
  <si>
    <t>Installation ,Testing, Commissioning of wall bracket /ceiling fittings of all sizes and shapes containing upto two GLS/CFL/LED lamps per fitting, complete with all accessories including connections  etc. as required.</t>
  </si>
  <si>
    <t>Supplying and fixing call bell/ buzzer suitable for single phase, 230 V, complete as required.</t>
  </si>
  <si>
    <t>Providing and fixing plain 16/0.20mm (0.50sqmm) twin flat flexible, FRLS PVC insulated, copper conductor cable, in PVC sleeve of suitable size on the floor/ wall, or side of the table/ door etc. as required.</t>
  </si>
  <si>
    <t>Providing and fixing plain 16/0.20mm (0.50sqmm) twin circular flexible FRLS PVC insulated, PVC sheathed copper conductor cable direct on the wall with PVC clips etc. as required.</t>
  </si>
  <si>
    <t>Installation, testing and commissioning of pre-wired, fluorescent fitting / compact fluorescent fitting of all types, complete with all accessories and tube/lamp etc. directly on ceiling/ wall, including connections with 1.5 sq. mm FRLS PVC insulated, copper conductor, single core cable and earthing etc. as required.</t>
  </si>
  <si>
    <t>Providing and fixing extra conduit down rod of 20 mm dia, 2 X 10 cm length, wiring with 2 X 1.5 sq. mm FRLS PVC insulated, copper conductor, single core cable including painting etc. as required. (Note : More than 5 cm length shall be rounded to the nearest 10 cm and 5 cm or less shall be ignored)</t>
  </si>
  <si>
    <t>Installation, testing and commissioning of ceiling fan, including wiring the down rods of standard length (upto 30 cm) with 1.5 sq. mm FRLS PVC insulated, copper conductor, single core cable, including providing and fixing phenolic laminated sheet cover on the fan box etc. as required</t>
  </si>
  <si>
    <t>Installation of exhaust fan in the existing opening, including making good the damage, connection, testing, commissioning etc. as required.</t>
  </si>
  <si>
    <t>Upto 450 mm sweep</t>
  </si>
  <si>
    <t>Extra for fixing the louvers/ shutters complete with frame for a exhaust fan of all sizes.</t>
  </si>
  <si>
    <t xml:space="preserve">Supplying and drawing of UTP 4 pair CAT 6 LAN Cable in the existing surface/ recessed Steel/ PVC conduit as required. </t>
  </si>
  <si>
    <t>1 run of cable</t>
  </si>
  <si>
    <t>2 run of cable</t>
  </si>
  <si>
    <t>3 run of cable</t>
  </si>
  <si>
    <t>Wiring for group controlled (looped) light point/fan point/exhaust fan point/  call bell point ( without independent switch etc.) with 1.5 sq. mm FRLS PVC insulated copper conductor single core cable in surface/ recessed PVC conduit,  and earthing the point with 1.5 sq. mm FRLS PVC insulated copper conductor single core cable etc. as required.</t>
  </si>
  <si>
    <t>Group B</t>
  </si>
  <si>
    <t>Group C</t>
  </si>
  <si>
    <t>Supplying &amp; fixing suitable size GI box with modular plate and cover in front on surface or in recess including providing and fixing 25 A modular socket outlet and 25 A modular SP MCB, "C" curve including connections, painting etc. as required.</t>
  </si>
  <si>
    <t>Supplying and fixing PVC batten/ angle holder including connections etc. as required.</t>
  </si>
  <si>
    <t xml:space="preserve">CHAPTER-2-MCCB, MCB &amp; DB’S </t>
  </si>
  <si>
    <t xml:space="preserve">Providing and fixing following rating and breaking capacity  and pole MCCB with thermomagnetic release and terminal spreaders in existing cubicle panel board including drilling holes in cubicle panel, making connections, etc. as required. </t>
  </si>
  <si>
    <t>100 A, 16 KA,TPMCCB</t>
  </si>
  <si>
    <t>250 A, 25 KA,TPMCCB</t>
  </si>
  <si>
    <t xml:space="preserve">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MCB/RCCB/Isolator) </t>
  </si>
  <si>
    <t>8 way (4 + 24), Double door</t>
  </si>
  <si>
    <t>Supplying and fixing of following ways surface/ recess mounting, vertical type, 415 V, TPN MCB distribution board of sheet steel, dust protected, duly powder painted, inclusive of 200 A tinned copper bus bar, common neutral link, earth bar, din bar for mounting MCBs (but without MCBs and incomer ) as required . (Note : Vertical type MCB TPDB is normally used where 3 phase outlets are required.)</t>
  </si>
  <si>
    <t xml:space="preserve">Supplying and fixing 5 A to 32 A rating, 240/415 V, 10 kA, "C" curve, miniature circuit breaker suitable for inductive load of following poles in the existing MCB DB complete with connections, testing and commissioning etc. as required. </t>
  </si>
  <si>
    <t>Single pole</t>
  </si>
  <si>
    <t>Single pole and neutral</t>
  </si>
  <si>
    <t>Triple pole and neutral</t>
  </si>
  <si>
    <t>Supplying and fixing single pole blanking plate in the existing MCB DB complete etc. as required.</t>
  </si>
  <si>
    <t>Supplying and fixing following rating, double pole, 240 V, isolator in the existing MCB DB complete with connections, testing and commissioning etc. as required. 
63 A</t>
  </si>
  <si>
    <t>Supplying and fixing following rating, four pole, 415 V, isolator in the existing MCB DB complete with connections, testing and commissioning etc. as required. 
100 A</t>
  </si>
  <si>
    <t>Supplying and fixing following rating, double pole, (single phase and neutral), 240 V, residual current circuit breaker (RCCB), having a sensitivity current 30 mA in the existing MCB DB complete with connections, testing and commissioning etc. as required.</t>
  </si>
  <si>
    <t>25 A</t>
  </si>
  <si>
    <t>63 A</t>
  </si>
  <si>
    <t>Supplying and fixing following rating, four pole, (three phase and neutral), 415 volts, residual current circuit breaker (RCCB), having a sensitivity current  30 mA in the existing MCB DB complete with connections, testing and commissioning etc. as required. 
63 A</t>
  </si>
  <si>
    <t xml:space="preserve">CHAPTER - 5 - E A R T H I N G </t>
  </si>
  <si>
    <t>Earthing with copper earth plate 600 mm X 600 mm X 3 mm thick including accessories, and providing masonry enclosure with cover plate having locking arrangement and watering pipe of 2.7 metre long etc. with charcoal/ coke and salt as required.</t>
  </si>
  <si>
    <t>Providing and fixing 25 mm X 5 mm copper strip in 40 mm dia G.I. pipe from earth electrode including connection with brass nut, bolt, spring, washer excavation and re-filling etc. as required.</t>
  </si>
  <si>
    <t>Providing and fixing 25 mm X 5 mm G.I. strip on surface or in recess for connections etc. as required.</t>
  </si>
  <si>
    <t>Providing and fixing of lightning conductor finial, made of 25 mm dia 300 mm long, G.I. tube, having single prong at top, with 85 mm dia 6 mm thick G.I. base plate including holes etc. complete as required.</t>
  </si>
  <si>
    <t>Jointing copper / G.I. tape (with another copper/ G I tape, base of the finial or any other metallic object) by riveting / nut bolting/ sweating and soldering etc. as required.</t>
  </si>
  <si>
    <t>Providing and fixing G.I. tape 20 mm X 3 mm thick on parapet or surface of wall for lightning conductor complete as required.(For horizontal run)</t>
  </si>
  <si>
    <t>Providing and fixing G.I. tape 20 mm X 3 mm thick on parapet or surface of wall for lightning conductor complete as required.(For vertical run)</t>
  </si>
  <si>
    <t>Providing and fixing testing joint, made of 20 mm X 3 mm thick G.I. strip, 125 mm long, with 4 nos. of G.I. bolts, nuts, chuck nuts and spring washers etc. complete as required.</t>
  </si>
  <si>
    <t xml:space="preserve">CHAPTER 7-MV CABLE LAYING </t>
  </si>
  <si>
    <t xml:space="preserve">Laying of one number PVC insulated and PVC sheathed / XLPE power cable of 1.1 KV grade of following size direct in ground including excavation, sand cushioning, protective covering and refilling the trench etc. as required. </t>
  </si>
  <si>
    <t>Upto 35 sq. mm</t>
  </si>
  <si>
    <t>Above 35 sq. mm and upto 95 sq. mm</t>
  </si>
  <si>
    <t>Laying and fixing of one number PVC insulated and PVC sheathed / XLPE power cable of 1.1 KV grade of following size on wall surface as required.</t>
  </si>
  <si>
    <t>Upto 35 sq. mm (clamped with 1mm thick saddle)</t>
  </si>
  <si>
    <t>Above 35 sq. mm and upto 95 sq. mm (clamped with 25x3mm MS flat clamp)</t>
  </si>
  <si>
    <t>Supplying and making cable route marker with cement concrete 1:2:4 (1 cement : 2 coarse sand : 4 graded stone aggregate 20 mm nominal size ) of size 60 cm X 60 cm at the bottom and 50 cm X 50 cm at the top with a thickness of 10cm including inscription duly engraved as required.</t>
  </si>
  <si>
    <t xml:space="preserve">CHAPTER 9-MV CABLE JOINTING &amp; END TERMINATION </t>
  </si>
  <si>
    <t xml:space="preserve">Supplying and making end termination with brass compression gland and aluminium lugs for following size of PVC insulated and PVC sheathed / XLPE aluminium conductor cable of 1.1 KV grade as required. </t>
  </si>
  <si>
    <t>4 X 35 sq. mm (32mm)</t>
  </si>
  <si>
    <t xml:space="preserve">CHAPTER 14-MISC.CIVIL ITEMS </t>
  </si>
  <si>
    <t>Providing, laying and fixing following dia RCC pipe NP2 class (light duty) in ground complete with RCC collars, jointing with cement mortar 1:2 (1 cement : 2 fine sand) including trenching (75 cm deep) and refilling etc. as required.</t>
  </si>
  <si>
    <t>150 mm dia</t>
  </si>
  <si>
    <t>250 mm dia</t>
  </si>
  <si>
    <t>Supplying and laying of following size  DWC HDPE pipe ISI marked along with all accessories like socket, bend, couplers etc.  conforming to  IS 14930, Part II complete with fitting and cutting, jointing etc. in the existing trench, complete as required.
63 mm dia (OD-63 mm &amp; ID-51 mm nominal)</t>
  </si>
  <si>
    <t>Supplying and laying of following size  DWC HDPE pipe ISI marked along with all accessories like socket, bend, couplers etc.  conforming to  IS 14930, Part II complete with fitting and cutting, jointing etc. direct in ground (75 cm below ground level) including excavation and refilling the trench but excluding sand cushioning and protective covering etc., complete as required.63 mm dia (OD-63 mm &amp; ID-51 mm nominal)</t>
  </si>
  <si>
    <t>NS-9</t>
  </si>
  <si>
    <t>NS-10</t>
  </si>
  <si>
    <t>NS-11</t>
  </si>
  <si>
    <t>NS-12</t>
  </si>
  <si>
    <t>NS-13</t>
  </si>
  <si>
    <t>NS-14</t>
  </si>
  <si>
    <t>NS-15</t>
  </si>
  <si>
    <t>NS-16</t>
  </si>
  <si>
    <t>NS-17</t>
  </si>
  <si>
    <t>NS-18</t>
  </si>
  <si>
    <t>NS-19</t>
  </si>
  <si>
    <t>NS-20</t>
  </si>
  <si>
    <t>NS-21</t>
  </si>
  <si>
    <t>NS-22</t>
  </si>
  <si>
    <t>NS-23</t>
  </si>
  <si>
    <t>NS-24</t>
  </si>
  <si>
    <t>NS-25</t>
  </si>
  <si>
    <t>NS-26</t>
  </si>
  <si>
    <t>NS-27</t>
  </si>
  <si>
    <t>NS-28</t>
  </si>
  <si>
    <t>NS-29</t>
  </si>
  <si>
    <t>NS-30</t>
  </si>
  <si>
    <t>NS-31</t>
  </si>
  <si>
    <t>NS-32</t>
  </si>
  <si>
    <t>NS-33</t>
  </si>
  <si>
    <t>NS-34</t>
  </si>
  <si>
    <t>NS-35</t>
  </si>
  <si>
    <t>NS-36</t>
  </si>
  <si>
    <t>NS-37</t>
  </si>
  <si>
    <t>NS-38</t>
  </si>
  <si>
    <t>NS-39</t>
  </si>
  <si>
    <t>NS-40</t>
  </si>
  <si>
    <t>NS-41</t>
  </si>
  <si>
    <t>NS-42</t>
  </si>
  <si>
    <t>NS-43</t>
  </si>
  <si>
    <t>NS-44</t>
  </si>
  <si>
    <t>NS-45</t>
  </si>
  <si>
    <t>Diluting and injecting chemical emulsion (to be supplied under other item) for PRE-CONSTRUCTIONAL anti-termite treatment and creating a continuous chemical barrier under and around the columns pits, wall trenches, basement excavation, along the external perimeter of retaining wall, expansion joints, over top surface consolidated earth on which apron is to be laid, surroundings of pipes and conduits etc., complete as per specifications.  Chlorpyriphos/ Lindane emulsifiable concentrate 20% with 1% concentration. (cost of Chlorpyriphos/ Lindane emulsifiable concentrate shall be paid separately. Basement floor slab area of the building only shall be measured for payment)</t>
  </si>
  <si>
    <t>Providing and fixing circular/ Hexagonal cast iron or M.S. sheet box for ceiling fan clamp with its top surface hacked for proper bonding, top lid shall be screwed into the  M.S. sheet box . Clamp shall be made of 12mm dia M.S. bar bent to shape.</t>
  </si>
  <si>
    <t xml:space="preserve">Supplying and filling in plinth with crushed stone sand / river sand under floors, including watering, ramming, consolidating and dressing complete. </t>
  </si>
  <si>
    <t>Brick work with common burnt clay F.P.S. (non modular) bricks of class designation 7.5 (75kg/sq.cm)in foundation and plinth in Cement mortar 1:6 (1 cement : 6 coarse sand).
Note: Fly ash brick of same class confirming to relevant IS code can also be used if clay bricks of designated class are not available.</t>
  </si>
  <si>
    <t>Brick work with common burnt clay F.P.S. (non modular) bricks of class designation 7.5 (75kg/sq,cm) in superstructure above plinth level up to floor V level in all shapes and sizes in : Cement mortar 1:6 (1 cement : 6 coarse sand) 
Note: Fly ash brick of same class confirming to relevant IS code can also be used if clay bricks of designated class are not available.</t>
  </si>
  <si>
    <t>Half brick masonry with common burnt clay F.P.S. (non modular) bricks of class designation 7.5 (75kg/sq,cm) in superstructure above plinth level up to floor V level. Cement mortar 1:4 (1 cement :4 coarse sand).
Note: Fly ash brick of same class confirming to relevant IS code can also be used if clay bricks of designated class are not available.</t>
  </si>
  <si>
    <t xml:space="preserve">Providing &amp; fixing chicken wire mesh  24 gauge at junctions of RCC and masonry walls including fixing in position, scaffolding etc. complete as directed by Engineer-in-charge. </t>
  </si>
  <si>
    <t>Providing 50x50mm GI Chain link fencing of 4mm dia wire to the existing angles fixed with CC with required MS hooks, clamps, nuts bolts etc.  Each corner and end posts shall be provided with stays.  The fencing shall be fixed firmly to vertical angles with MS flat and required fasteners.
The cost quoted by the bidder includes all material except angles and flats but including required fasteners, clips etc.</t>
  </si>
  <si>
    <t>Forming groove of uniform size from 12x12mm and up to 25x15mm in plastered surface as per approved pattern using wooden battens, nailed to the under layer including removal of wooden battens, repairs to the edges of plaster panel and finishing the groove complete as per specifications/drawings and direction of Engineer-in-Charge.</t>
  </si>
  <si>
    <t>Making Moulding, parapet bands for elevation in two steps of projection up to 100mm and total depth up to 100mm with bricks of CD 75  in cement mortar 1:6 as per drawing and directions of engineer-in-charge. Up to 100mm x 100mm in bands/cornices</t>
  </si>
  <si>
    <t>Providing and fixing reputed make (As per list attached) WPC solid Door Frames sections of minimum size 100x62mm with one side rebate suitable for fixing Single  shutters 28--35mm thick of WPC/Flush or wooden panelled. All complete as directed by the engineer-in-charge.
Note: Rates quoted by the agency shall be inclusive of all material, making suitable for fixing, making pattern or design as approved by POWERGRID with all necessary materials, leads and lifts etc.</t>
  </si>
  <si>
    <t>Providing and fixing reputed make (As per list attached) WPC solid Door Frames sections of minimum size 125x62mm with Two side rebate suitable for fixing Two  shutters ( One mesh shutter on external surface and another shutter inside  of 28--35mm thick, WPC/Flush or wooden panelled. All complete as directed by the engineer-in-charge.
Note: Rates quoted by the agency shall be inclusive of all material, making suitable for fixing, making pattern or design as approved by POWERGRID with all necessary materials, leads and lifts etc.</t>
  </si>
  <si>
    <t>Providing and fixing Minimum 28mm thick WPC shutters of approved brand (As per list attached) and design/ pattern with min 3 Nos of 100x58x1.9mm stainless steel hinges.  All complete as directed by the Engineer-in-charge.
Note: Rates quoted by the agency shall be inclusive of all material, making suitable for fixing, making pattern or design as approved by POWERGRID with all necessary materials, leads and lifts etc.</t>
  </si>
  <si>
    <t>Providing and fixing Six levers Mortice locks, with brass handles on both sides for door shutters all complete as directed by the Engineer in charge.</t>
  </si>
  <si>
    <t>Providing and applying white cement based putty of average thickness 1mm thick, of approved brand and manufacture over the plastered wall surface of to prepare the surface even and smooth complete. For External surfaces for all leads and lifts, all complete as directed by the Engineer in charge.</t>
  </si>
  <si>
    <t>Extra for applying neat cement punning over the plaster surface, for manholes inside, drain, plinth protection, plastered surfaces up to floor five level as required at site.
The rate quoted is only for top of cement punning. Base Plastering/concrete shall be measured in respective items.</t>
  </si>
  <si>
    <t>Providing and fixing soil, waste and vent pipes with unplasticised rigid PVC 110mm dia pipes conforming IS 13592 Type B. including jointing, testing etc. all complete as directed by the Engineer in charge.</t>
  </si>
  <si>
    <t>Providing and fixing soil, waste and vent pipes with unplasticised rigid PVC 75mm dia pipes conforming IS 13592 Type B.including jointing, testing etc. all complete as directed by the Engineer in charge.</t>
  </si>
  <si>
    <t>Providing and fixing of bend of required degree, insertion rubber washer 3mm thick with necessary PVC 110mm dia bend.including jointing, testing etc. all complete as directed by the Engineer in charge.</t>
  </si>
  <si>
    <t>Providing and fixing of bend of required degree, insertion rubber washer 3mm thick with necessary PVC 75mm dia bend.including jointing, testing etc. all complete as directed by the Engineer in charge..</t>
  </si>
  <si>
    <t>Providing and fixing of bend of required degree, insertion rubber washer 3mm thick, with access door with necessary PVC 110mm dia  and.including jointing, testing etc. all complete as directed by the Engineer in charge.</t>
  </si>
  <si>
    <t>Providing and fixing of TEE of required degree, with access door, insertion rubber washer 3mm thick with necessary PVC 110x110x110 mm dia TEE.including jointing, testing etc. all complete as directed by the Engineer in charge.</t>
  </si>
  <si>
    <t>Providing and fixing of terminal guard 110mm PVC including jointing etc. all complete as directed by the Engineer in charge.</t>
  </si>
  <si>
    <t>Providing and fixing multi floor trap of self cleaning design 110x75mm,all complete as directed by the Engineer in charge.</t>
  </si>
  <si>
    <t>Providing and fixing floor trap of self cleaning design 110x75mm,all complete as directed by the Engineer in charge.</t>
  </si>
  <si>
    <t>Providing and fixing soil, waste and vent pipes with unplsticised rigid PVC 160mm dia pipes conforming IS 13592 Type B. all complete as directed by the Engineer in charge.</t>
  </si>
  <si>
    <t>Providing and fixing rain water collection pipes with unplsticised rigid PVC 160mm dia pipes conforming IS 13592 Type A.all complete as directed by the Engineer in charge.</t>
  </si>
  <si>
    <t>Providing and fixing fixing laminated 18mm thick ISI marked, BWP ply of approved brand for shutters of cupboards with 18x5mm 2nd class teak wood edge lipping on all edges of shutters.  The ply shutter shall be provided with 1mm thick lamination of approved brand and shade on outer side and balanced lamination on other side. The shutters shall be fixed to teak wood frames with minimum three brass butt hinges.  Each unit cup board shall be provided with in built brass locks of approved brad.  Each shutter shall also be provided with 100mm Nickel coated Brass handles &amp; 150mm brass tower bolts of reputed make.  The exposed surface of edge lipping shall be painted with white / matching colour synthetic enamel paint over a coat of approved wood primer. Rate quoted by the agency is for all material, labour etc. (excluding teak wood frame) complete.
Note:
1. All material including glue for pasting lamination to ply shall be of reputed brands as approved by the engineer-in-charge. 
2.The over all dimensions (front elevation) of each shutter including edge lipping shall be measured for payment.</t>
  </si>
  <si>
    <t>Providing and fixing shelves for Cupboards with 18mm thick BWP, IS confirmed, termite free ply laminated with 0.8mm thick lamination on both sides.  The edges  of the shelf can be provided with same white colour lamination, or edge tape of approved brand and shade, or painted with synthetic enamel paint of approved brand and matching shade over a coat of wood primer.  The shelves shall be placed on teakwood / metal beadings fixed to the walls with suitable fasteners.
Note: 1. The supporting beading made of 2nd class TW /metal shall be paid measured separately under relevant items.  
2. Vertical partition/supports provided if any  shall also be measured under this item.
3. The Area (Length X width) of shelf panel shall be measured for payment.</t>
  </si>
  <si>
    <t>Providing and fixing fixing decorative  showcase/TV unit as per drawing attached,  made of 18mm thick IS marked, BWP ply of approved brand.  The outer thickness of showcase shall be  made 36mm thickness by providing 18mm thick supporters on all edges and intermediate supports as required to make the frame strong.  The showcase comprising partly open with glass shelves, on top and drawer units made as same material at bottom.  All exposed surfaces of the unit shall be provided with 1mm thick lamination of approved brand  and shade in approved pattern and balanced lamination lamination of 0.8mm thick for all non-exposed surfaces like drawers.   The required hardwares like handles, knobs, brackets for glass, hinges, cannels for drawers etc. shall be of reputed brands.  
Rate quoted by the agency is for all material, labour etc. (excluding teak wood frame) complete.
Note:
1. All material including glue for pasting veneering to ply shall be of reputed brands as approved by the engineer-in-charge. 
2.The Height &amp; width (front elevation area) of total showcase shall be measured for payment.</t>
  </si>
  <si>
    <t>Providing and fixing stainless steel 304 grade mesh of average width of aperture 1.4 mm and nominal dia of wire 0.50 mm to uPVC/aluminium windows with suitable beading/clips a as per drawings and as directed by engineer in charge. The uPVC/aluminium section of windows shall be measured under relevant items. Actual area of mesh provided shall be measured for payment.</t>
  </si>
  <si>
    <t>Providing and fixing white vitreous Wall mounted (Extended model) European type W.C. pan with seat and lid, 10 litre composite flushing cistern, with manually controlled device, with all fittings and fixtures complete including cutting and making good the walls and floors wherever required : 
Note: The Hindware Model No. 20048 or equivalent of other approved brands for Master Bed room &amp; 2nd BR.</t>
  </si>
  <si>
    <t>Providing and fixing wash basin with suitable brackets, 15 mm C.P. brass pillar tap, 32 mm C.P. brass waste of standard pattern, C.P Brass bottle trap of approved model including painting of fittings and brackets, cutting and making good the walls wherever require : White Vitreous China Wash oval shape under counter basin size 630x450 mm with 15 mm C.P.brass pillar tap. 
Hindware Model No. 10049 or equivalent from other approved brands.</t>
  </si>
  <si>
    <t xml:space="preserve">Providing &amp; Fixing CP Brass Wall mixture of Jaguar Model No. 5281 or equivalent models from other specified brands with standard length bend for overhead shower.
</t>
  </si>
  <si>
    <t xml:space="preserve">Providing &amp; Fixing CP Brass Wall mixture of Jaguar make Model No. 5281 or equivalent with telephonic shower 1931+5490 and standard length bend for overhead shower  </t>
  </si>
  <si>
    <t>Providing and fixing C.P. brass Soap dish Jaguar Model 1131N or equivalent of approved brands including required screws, rawl plugs etc. complete.</t>
  </si>
  <si>
    <t>Providing and fixing C.P. brass jali for trap of self cleaning type Viking model No. 40890 or equivalent of approved brands including required screws, rawl plugs etc. complete.</t>
  </si>
  <si>
    <t>P&amp;F CP towel rail 600mm long, 20mm dia of Jaguar Model 1111NN or equivalent of other approved brands</t>
  </si>
  <si>
    <t>P&amp;F CP Brass wall mounted two in one Sink cock with regular swinging spout &amp; operating knob on right hand side with wall flanges. 15mm Nominal Bore. The Jaguar Make model No. SOL-CHR-6347NSE / Parryware model No. T4635A or equivalent from other specified brands.</t>
  </si>
  <si>
    <t xml:space="preserve">Providing and fixing C.P. brass over head shower minimum 100mm dia, single with air effect (ABS boy &amp; Face plate chrome plated) with Rubit cleaning system with required length CP Brass shower arm for fixing of shower rose. With 15 or 20 mm inlet :
</t>
  </si>
  <si>
    <t xml:space="preserve">P&amp;F CP Brass coat hook with 3 in one model of reputed make and model as  approved by the Engineer-in-charge for to provide in wash rooms doors from inside. </t>
  </si>
  <si>
    <t xml:space="preserve">Providing and fixing CP Brass Tap of reputed brand suitable for fixing of washing machine. </t>
  </si>
  <si>
    <t>Providing and fixing CP Brass 2 in one taps for WC with health faucet, flexible hose pipe complete. Jaguar 5041 for tap &amp; 563 for health facet or equivalent model of approved brands.</t>
  </si>
  <si>
    <t>Providing and laying parking tiles  of minimum 25m thickness over cement mortar bas  1:4 (1 cement : 4 Coarse sand).  The tiles shall be of reputed brand like Eurocon or equivalent and having minimum compressive strength of 30 N/Sqmm.</t>
  </si>
  <si>
    <r>
      <t xml:space="preserve">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 
</t>
    </r>
    <r>
      <rPr>
        <b/>
        <sz val="12"/>
        <rFont val="Arial"/>
        <family val="2"/>
      </rPr>
      <t>Note: Smooth finish tiles of min 300x450mm Size and design.</t>
    </r>
  </si>
  <si>
    <t>M2</t>
  </si>
  <si>
    <t>Main Distribution Board for each B3, C Blocks: Supply, installation and commissioning pre-wired, factory fabricated, distribution board of steel sheet (thickness not less than 1.6mm) for 415V AC system  IP-52 protected duly powder coated paint, with bus bars of suitable size, suitable for Wall Mounting,. incoming, out going and internal cable/wires termination including Glanding, Energy meters, connecting with  earth pit with 2 runs of copper wire/strip (excluding supply copper wire/Strip)and supply, installation and termination of MCCB, MCBs of Type-C, 10kA Short circuit rating) , in complete shape along with any other required accessories, with following configuration:
i.  200A FPMCCB  - 1No
ii. Bus bars for 3-Phases, Neutral and Earthing
iii. 63A, FP MCBs -6 No.
iv. 16A 4P MCBs -5No.
vi. 16A-SP MCBs-2No.
v. Direct Connected (with out CT) 3-Phase, 4-Wire -6 No. Static Energy meters (LCD display) of class 1.0 or better accuracy, with kWh, kVAh,kVARh, MD with Min current rating starting from 0A and Max. current rating should not be less than 60A- To be connected at the outgoing 63A Feeder
v. Red, Yellow, Blue LED indicating lamps for each phase of incomer
vi)Mounting Arrangement: Suitable stand shall be provided for Wall mounting with stang extended upto ground level.
Gland Plate: Removable Type gland Plate for Incomer / out going cables.                                                                                                                                                                          The terminals must be suitably designed for incomer cable of 3.5*70 Sq.mm power cables  and outgoing  10 Sq.mm FRLS Multi Strand copper wire.
POWERGRID approved make OR specific approval to be obtained by Engineer-in-charge, if not available in POWERGRID approved vedors/makes</t>
  </si>
  <si>
    <t>Main Distribution Board for D Type Quarter Block: Supply, installation and commissioning pre-wired, factory fabricated, distribution board of steel sheet (thickness not less than 1.6mm) for 415V AC system, IP-52 protected duly powder coated paint, suitable for Wall Mounting, with bus bars of suitable size, incoming, out going and internal cable/wires termination including Glanding, Energy meters, connecting with  earth pit with 2 runs of copper wire/strip (excl udingsupply copper wire/Strip) and supply, installation and termination  of MCCB, MCBs of Type-C, 10kA Short circuit rating) , with following configuration:
i.  100A, 16kA, FPMCCB  - 1No
iii. 63A, FP MCBs -2No. &amp; 32A DP MCB-2No.
iv. 16A 4P MCBs -2No.
v. Direct Connected (with out CT) 3-Phase, 4-Wire -2 No Static Energy meters (LCD display) of class 1.0 or better accuracy, with kWh, kVAh,kVARh, MD with Min current rating starting from 0A and Max. current rating should not be less than 60A-To be connected at the outgoing 63A feeder
v. Red, Yellow, Blue LED indicating lamps for each phase - To be connected at 63A outgoing feeder
vi)Mounting Arrangement: Wall Mounting with support frame extended upto ground level.
vii) Provision for  incoming cables of 3.5x70sq.mm armoured cables and provision for matching the at the outgoing for conduit to flats                                                                                                                                                                                                                                            The terminals must be suitably designed for incomer cable of 3.5 C X 70 Sq.mm Al XLPE cables  and outgoing  10 Sq.mm FRLS Multi Strand copper wire.
POWERGRID approved make OR specific approval to be obtained by Engineer-in-charge, if not available in POWERGRID approved vedors/makes</t>
  </si>
  <si>
    <t>Power  Cable - 3.5C X 70 sq.mm, Aluminium conductor,  wire armoured cable as per technical specifications: Supply, Laying in PVC pipe near the building and direct in ground as per IS1255 for remaining complete length including excavation, sand cushioning, Bricks, protective covering, back filling  metallic cable route markers at every 50m length at every turning , at every road crossing  and termination at both ends including supply of required accessories like glands, lugs, PVC pipe/PVC bend- To be used for  incoming supply to colony distribution board and Distribution board in individual block.
from POWERGRID approved vendors</t>
  </si>
  <si>
    <t>Supply of following Light Fitings
Philips/ Instapower/ CGL/Havells or equivalent</t>
  </si>
  <si>
    <t>18W, LED sleek Tube light fitting, cool white colour light</t>
  </si>
  <si>
    <t>9W, LED light fitting (with T5 tube), cool white colour light</t>
  </si>
  <si>
    <t>Modular type LED night lamp fixture, suitable for fixing on concealed ModularGI box</t>
  </si>
  <si>
    <t>0.5W LED lamps (Blue / Green) colour</t>
  </si>
  <si>
    <t>5W LED lamps</t>
  </si>
  <si>
    <t xml:space="preserve">LED Bulk Head Fitting of  40W or above </t>
  </si>
  <si>
    <t>Ceiling Fans - 1200mm sweep, 3 blade,  5 Star Rated</t>
  </si>
  <si>
    <t>Exhaust fan 250 V A.C 50 Hz,200mm (or nearest higher size) sweep, with Louvers, frame</t>
  </si>
  <si>
    <t>Specification No: Ref: SR-I/C&amp;M/WC-3340/2023/ 5002003014 / (SR1/NT/W-CIVIL/DOM/B00/23/09694)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</si>
</sst>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quot;£&quot;* #,##0.00_-;\-&quot;£&quot;* #,##0.00_-;_-&quot;£&quot;* &quot;-&quot;??_-;_-@_-"/>
    <numFmt numFmtId="165" formatCode="0.0_)"/>
    <numFmt numFmtId="166" formatCode="#,##0.000_);\(#,##0.000\)"/>
    <numFmt numFmtId="167" formatCode=";;"/>
    <numFmt numFmtId="168" formatCode="&quot;\&quot;#,##0.00;[Red]\-&quot;\&quot;#,##0.00"/>
    <numFmt numFmtId="169" formatCode="#,##0.0"/>
    <numFmt numFmtId="170" formatCode="0.000"/>
    <numFmt numFmtId="171" formatCode="0.0"/>
    <numFmt numFmtId="172" formatCode="[$-409]dd\-mmm\-yy;@"/>
    <numFmt numFmtId="173" formatCode="[$-409]d/mmm/yyyy;@"/>
    <numFmt numFmtId="174" formatCode="_(* #,##0.0000_);_(* \(#,##0.0000\);_(* &quot;-&quot;??_);_(@_)"/>
    <numFmt numFmtId="175" formatCode="_(* #,##0_);_(* \(#,##0\);_(* &quot;-&quot;??_);_(@_)"/>
  </numFmts>
  <fonts count="61">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20"/>
      <name val="Book Antiqua"/>
      <family val="1"/>
    </font>
    <font>
      <b/>
      <sz val="18"/>
      <name val="Book Antiqua"/>
      <family val="1"/>
    </font>
    <font>
      <b/>
      <sz val="16"/>
      <color theme="1"/>
      <name val="Book Antiqua"/>
      <family val="1"/>
    </font>
    <font>
      <b/>
      <sz val="11"/>
      <color theme="1"/>
      <name val="Book Antiqua"/>
      <family val="1"/>
    </font>
    <font>
      <sz val="12"/>
      <color theme="1"/>
      <name val="Arial"/>
      <family val="2"/>
    </font>
    <font>
      <b/>
      <sz val="14"/>
      <name val="Arial"/>
      <family val="2"/>
    </font>
    <font>
      <b/>
      <sz val="12"/>
      <color theme="1"/>
      <name val="Arial"/>
      <family val="2"/>
    </font>
    <font>
      <u/>
      <sz val="10"/>
      <name val="Arial"/>
      <family val="2"/>
    </font>
  </fonts>
  <fills count="12">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
      <patternFill patternType="solid">
        <fgColor rgb="FF92D050"/>
        <bgColor indexed="64"/>
      </patternFill>
    </fill>
  </fills>
  <borders count="5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s>
  <cellStyleXfs count="52">
    <xf numFmtId="0" fontId="0" fillId="0" borderId="0"/>
    <xf numFmtId="9" fontId="10" fillId="0" borderId="0"/>
    <xf numFmtId="164"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0" fontId="12" fillId="0" borderId="0"/>
    <xf numFmtId="43" fontId="3" fillId="0" borderId="0" applyFont="0" applyFill="0" applyBorder="0" applyAlignment="0" applyProtection="0"/>
    <xf numFmtId="168" fontId="11" fillId="0" borderId="0"/>
    <xf numFmtId="168" fontId="11" fillId="0" borderId="0"/>
    <xf numFmtId="168" fontId="11" fillId="0" borderId="0"/>
    <xf numFmtId="168" fontId="11" fillId="0" borderId="0"/>
    <xf numFmtId="168" fontId="11" fillId="0" borderId="0"/>
    <xf numFmtId="168" fontId="11" fillId="0" borderId="0"/>
    <xf numFmtId="168" fontId="11" fillId="0" borderId="0"/>
    <xf numFmtId="168" fontId="11" fillId="0" borderId="0"/>
    <xf numFmtId="43" fontId="29" fillId="0" borderId="0" applyFont="0" applyFill="0" applyBorder="0" applyAlignment="0" applyProtection="0"/>
    <xf numFmtId="43" fontId="11" fillId="0" borderId="0" applyFont="0" applyFill="0" applyBorder="0" applyAlignment="0" applyProtection="0"/>
    <xf numFmtId="169"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0"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cellStyleXfs>
  <cellXfs count="416">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2"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3"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43"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5" fillId="0" borderId="0" xfId="0" applyFont="1" applyAlignment="1">
      <alignment vertical="top"/>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4" fontId="42" fillId="0" borderId="18" xfId="7" applyNumberFormat="1" applyFont="1" applyBorder="1" applyAlignment="1" applyProtection="1">
      <alignment vertical="center"/>
    </xf>
    <xf numFmtId="43" fontId="42" fillId="0" borderId="18" xfId="7" applyFont="1" applyBorder="1" applyAlignment="1" applyProtection="1">
      <alignment vertical="center"/>
    </xf>
    <xf numFmtId="43" fontId="42" fillId="0" borderId="18" xfId="7" applyFont="1" applyBorder="1" applyAlignment="1" applyProtection="1">
      <alignment horizontal="center" vertical="center"/>
    </xf>
    <xf numFmtId="0" fontId="0" fillId="0" borderId="18" xfId="0" applyBorder="1" applyAlignment="1">
      <alignment horizontal="center" vertical="center"/>
    </xf>
    <xf numFmtId="43" fontId="7" fillId="0" borderId="18" xfId="7" applyFont="1" applyBorder="1" applyAlignment="1" applyProtection="1">
      <alignment vertical="center" wrapText="1"/>
    </xf>
    <xf numFmtId="43"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43"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43"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43"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43" fontId="33" fillId="0" borderId="18" xfId="7" applyFont="1" applyFill="1" applyBorder="1" applyAlignment="1" applyProtection="1">
      <alignment horizontal="center" vertical="center"/>
      <protection hidden="1"/>
    </xf>
    <xf numFmtId="43" fontId="33" fillId="0" borderId="18" xfId="7" applyFont="1" applyFill="1" applyBorder="1" applyAlignment="1" applyProtection="1">
      <alignment horizontal="center" vertical="center" wrapText="1"/>
      <protection hidden="1"/>
    </xf>
    <xf numFmtId="43"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2"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1"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1"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1"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2"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2"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4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2" fontId="5" fillId="0" borderId="18" xfId="0" applyNumberFormat="1" applyFont="1" applyBorder="1" applyAlignment="1">
      <alignment horizontal="right"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30" fillId="8" borderId="18" xfId="0" applyFont="1" applyFill="1" applyBorder="1" applyAlignment="1">
      <alignment horizontal="center" vertical="top" wrapText="1"/>
    </xf>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10" fontId="54" fillId="0" borderId="18" xfId="0" applyNumberFormat="1" applyFont="1" applyBorder="1" applyAlignment="1">
      <alignment horizontal="center" vertical="center"/>
    </xf>
    <xf numFmtId="43" fontId="45" fillId="7" borderId="18" xfId="7" applyFont="1" applyFill="1" applyBorder="1" applyAlignment="1" applyProtection="1">
      <alignment horizontal="center" vertical="center"/>
    </xf>
    <xf numFmtId="43" fontId="5" fillId="7" borderId="18" xfId="7" applyFont="1" applyFill="1" applyBorder="1" applyProtection="1"/>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43" fillId="7" borderId="4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43" fontId="7" fillId="7" borderId="18" xfId="7" applyFont="1" applyFill="1" applyBorder="1" applyAlignment="1" applyProtection="1">
      <alignment vertical="center"/>
    </xf>
    <xf numFmtId="0" fontId="56" fillId="0" borderId="18" xfId="0" applyFont="1" applyBorder="1" applyAlignment="1">
      <alignment horizontal="center" vertical="center" wrapText="1"/>
    </xf>
    <xf numFmtId="0" fontId="42" fillId="9" borderId="18" xfId="0" applyFont="1" applyFill="1" applyBorder="1" applyAlignment="1" applyProtection="1">
      <alignment horizontal="center"/>
      <protection locked="0"/>
    </xf>
    <xf numFmtId="0" fontId="42" fillId="9" borderId="18" xfId="0" applyFont="1" applyFill="1" applyBorder="1" applyProtection="1">
      <protection locked="0"/>
    </xf>
    <xf numFmtId="0" fontId="42" fillId="9" borderId="18" xfId="0" applyFont="1" applyFill="1" applyBorder="1" applyAlignment="1" applyProtection="1">
      <alignment vertical="center"/>
      <protection locked="0"/>
    </xf>
    <xf numFmtId="10" fontId="53" fillId="9" borderId="18" xfId="0" applyNumberFormat="1" applyFont="1" applyFill="1" applyBorder="1" applyAlignment="1" applyProtection="1">
      <alignment vertical="center" wrapText="1"/>
      <protection locked="0"/>
    </xf>
    <xf numFmtId="0" fontId="5" fillId="0" borderId="18" xfId="0" applyFont="1" applyBorder="1" applyAlignment="1">
      <alignment horizontal="center" vertical="top"/>
    </xf>
    <xf numFmtId="0" fontId="58"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8" xfId="0"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0" fontId="42" fillId="9" borderId="44" xfId="0" applyFont="1" applyFill="1" applyBorder="1" applyAlignment="1" applyProtection="1">
      <alignment vertical="center"/>
      <protection locked="0"/>
    </xf>
    <xf numFmtId="175"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75" fontId="7" fillId="7" borderId="18" xfId="7" applyNumberFormat="1" applyFont="1" applyFill="1" applyBorder="1" applyAlignment="1" applyProtection="1">
      <alignment horizontal="center" vertical="center"/>
    </xf>
    <xf numFmtId="43" fontId="5" fillId="0" borderId="18" xfId="7" applyFont="1" applyBorder="1" applyAlignment="1" applyProtection="1">
      <alignment horizontal="center" vertical="center"/>
    </xf>
    <xf numFmtId="43" fontId="7" fillId="7" borderId="18" xfId="7" applyFont="1" applyFill="1" applyBorder="1" applyAlignment="1" applyProtection="1">
      <alignment horizontal="center" vertical="center"/>
    </xf>
    <xf numFmtId="0" fontId="40" fillId="8" borderId="18" xfId="0" applyFont="1" applyFill="1" applyBorder="1" applyAlignment="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43" fillId="8" borderId="44" xfId="0" applyFont="1" applyFill="1" applyBorder="1" applyAlignment="1">
      <alignment horizontal="center" vertical="center" wrapText="1"/>
    </xf>
    <xf numFmtId="0" fontId="6" fillId="8" borderId="18" xfId="0" applyFont="1" applyFill="1" applyBorder="1" applyAlignment="1">
      <alignment horizontal="justify"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5" fillId="8" borderId="14" xfId="0" applyFont="1" applyFill="1" applyBorder="1" applyAlignment="1">
      <alignment horizontal="center" vertical="center"/>
    </xf>
    <xf numFmtId="175" fontId="7" fillId="8" borderId="18" xfId="7" applyNumberFormat="1" applyFont="1" applyFill="1" applyBorder="1" applyAlignment="1" applyProtection="1">
      <alignment horizontal="center" vertical="center"/>
    </xf>
    <xf numFmtId="0" fontId="5" fillId="8" borderId="18" xfId="0" applyFont="1" applyFill="1" applyBorder="1" applyAlignment="1">
      <alignment horizontal="center" vertical="center"/>
    </xf>
    <xf numFmtId="0" fontId="30" fillId="7" borderId="18" xfId="0" applyFont="1" applyFill="1" applyBorder="1" applyAlignment="1">
      <alignment horizontal="center" vertical="top" wrapText="1"/>
    </xf>
    <xf numFmtId="0" fontId="30" fillId="7" borderId="18" xfId="0" applyFont="1" applyFill="1" applyBorder="1" applyAlignment="1">
      <alignment horizontal="center" vertical="center" wrapText="1"/>
    </xf>
    <xf numFmtId="0" fontId="52" fillId="7" borderId="18" xfId="48" applyFont="1" applyFill="1" applyBorder="1" applyAlignment="1">
      <alignment horizontal="center" vertical="center" wrapText="1" readingOrder="1"/>
    </xf>
    <xf numFmtId="0" fontId="52" fillId="7" borderId="18" xfId="34" applyFont="1" applyFill="1" applyBorder="1" applyAlignment="1">
      <alignment horizontal="left" vertical="center" readingOrder="1"/>
    </xf>
    <xf numFmtId="0" fontId="42" fillId="7" borderId="18" xfId="0" applyFont="1" applyFill="1" applyBorder="1" applyAlignment="1">
      <alignment horizontal="center"/>
    </xf>
    <xf numFmtId="9" fontId="42" fillId="7" borderId="18" xfId="0" applyNumberFormat="1" applyFont="1" applyFill="1" applyBorder="1" applyAlignment="1">
      <alignment horizontal="center" vertical="top"/>
    </xf>
    <xf numFmtId="0" fontId="42" fillId="7" borderId="18" xfId="0" applyFont="1" applyFill="1" applyBorder="1"/>
    <xf numFmtId="0" fontId="58" fillId="7" borderId="18" xfId="0" applyFont="1" applyFill="1" applyBorder="1" applyAlignment="1">
      <alignment horizontal="justify" vertical="center" wrapText="1"/>
    </xf>
    <xf numFmtId="0" fontId="42" fillId="7" borderId="18" xfId="0" applyFont="1" applyFill="1" applyBorder="1" applyAlignment="1">
      <alignment horizontal="center" vertical="top"/>
    </xf>
    <xf numFmtId="2" fontId="42" fillId="7" borderId="18" xfId="0" applyNumberFormat="1" applyFont="1" applyFill="1" applyBorder="1" applyAlignment="1">
      <alignment vertical="top"/>
    </xf>
    <xf numFmtId="10" fontId="42" fillId="7" borderId="18" xfId="0" applyNumberFormat="1" applyFont="1" applyFill="1" applyBorder="1" applyAlignment="1">
      <alignment vertical="top"/>
    </xf>
    <xf numFmtId="43" fontId="43" fillId="7" borderId="18" xfId="7" applyFont="1" applyFill="1" applyBorder="1" applyAlignment="1" applyProtection="1">
      <alignment vertical="top"/>
    </xf>
    <xf numFmtId="43" fontId="48" fillId="7" borderId="18" xfId="7" applyFont="1" applyFill="1" applyBorder="1" applyAlignment="1" applyProtection="1">
      <alignment horizontal="center" vertical="center" wrapText="1"/>
    </xf>
    <xf numFmtId="0" fontId="11" fillId="0" borderId="18" xfId="26" applyBorder="1" applyAlignment="1">
      <alignment horizontal="center" vertical="top" wrapText="1"/>
    </xf>
    <xf numFmtId="2" fontId="11" fillId="0" borderId="18" xfId="26" applyNumberFormat="1" applyBorder="1" applyAlignment="1">
      <alignment horizontal="center" vertical="top" wrapText="1"/>
    </xf>
    <xf numFmtId="2" fontId="47" fillId="0" borderId="18" xfId="49" applyNumberFormat="1" applyFont="1" applyBorder="1" applyAlignment="1">
      <alignment horizontal="center" vertical="top" wrapText="1"/>
    </xf>
    <xf numFmtId="0" fontId="30" fillId="0" borderId="18" xfId="26" applyFont="1" applyBorder="1" applyAlignment="1">
      <alignment horizontal="center" vertical="top" wrapText="1"/>
    </xf>
    <xf numFmtId="1" fontId="59" fillId="0" borderId="18" xfId="49" applyNumberFormat="1" applyFont="1" applyBorder="1" applyAlignment="1">
      <alignment horizontal="center" vertical="top"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43"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43" fontId="3" fillId="0" borderId="18" xfId="7" applyFont="1" applyBorder="1" applyAlignment="1" applyProtection="1">
      <alignment horizontal="center" vertical="top"/>
      <protection hidden="1"/>
    </xf>
    <xf numFmtId="43" fontId="3" fillId="0" borderId="18" xfId="7" applyFont="1" applyBorder="1" applyAlignment="1" applyProtection="1">
      <alignment horizontal="center" vertical="center"/>
      <protection hidden="1"/>
    </xf>
    <xf numFmtId="43"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43"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43"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43" fontId="3" fillId="0" borderId="30" xfId="7" applyFont="1" applyBorder="1" applyAlignment="1" applyProtection="1">
      <alignment horizontal="center"/>
      <protection hidden="1"/>
    </xf>
    <xf numFmtId="0" fontId="30" fillId="10" borderId="54" xfId="0" applyFont="1" applyFill="1" applyBorder="1" applyAlignment="1">
      <alignment horizontal="center" vertical="top" wrapText="1"/>
    </xf>
    <xf numFmtId="0" fontId="6" fillId="10" borderId="54" xfId="0" applyFont="1" applyFill="1" applyBorder="1" applyAlignment="1">
      <alignment horizontal="center" vertical="top" wrapText="1"/>
    </xf>
    <xf numFmtId="2" fontId="30" fillId="10" borderId="54" xfId="0" applyNumberFormat="1" applyFont="1" applyFill="1" applyBorder="1" applyAlignment="1">
      <alignment horizontal="center" vertical="top" wrapText="1"/>
    </xf>
    <xf numFmtId="0" fontId="30" fillId="10" borderId="54" xfId="0" quotePrefix="1" applyFont="1" applyFill="1" applyBorder="1" applyAlignment="1">
      <alignment horizontal="center" vertical="top" wrapText="1"/>
    </xf>
    <xf numFmtId="49" fontId="30" fillId="10" borderId="54" xfId="0" quotePrefix="1" applyNumberFormat="1" applyFont="1" applyFill="1" applyBorder="1" applyAlignment="1">
      <alignment horizontal="center" vertical="top" wrapText="1"/>
    </xf>
    <xf numFmtId="49" fontId="30" fillId="10" borderId="54" xfId="0" applyNumberFormat="1" applyFont="1" applyFill="1" applyBorder="1" applyAlignment="1">
      <alignment horizontal="center" vertical="top" wrapText="1"/>
    </xf>
    <xf numFmtId="0" fontId="20" fillId="10" borderId="54" xfId="0" applyFont="1" applyFill="1" applyBorder="1" applyAlignment="1">
      <alignment horizontal="justify" vertical="top" wrapText="1"/>
    </xf>
    <xf numFmtId="2" fontId="6" fillId="10" borderId="54" xfId="0" applyNumberFormat="1" applyFont="1" applyFill="1" applyBorder="1" applyAlignment="1">
      <alignment horizontal="center" vertical="top" wrapText="1"/>
    </xf>
    <xf numFmtId="0" fontId="57" fillId="10" borderId="54" xfId="0" applyFont="1" applyFill="1" applyBorder="1" applyAlignment="1">
      <alignment horizontal="left" vertical="top" wrapText="1"/>
    </xf>
    <xf numFmtId="0" fontId="20" fillId="10" borderId="54" xfId="0" applyFont="1" applyFill="1" applyBorder="1" applyAlignment="1">
      <alignment horizontal="center" vertical="top"/>
    </xf>
    <xf numFmtId="2" fontId="20" fillId="10" borderId="54" xfId="0" applyNumberFormat="1" applyFont="1" applyFill="1" applyBorder="1" applyAlignment="1">
      <alignment horizontal="center" vertical="top" wrapText="1"/>
    </xf>
    <xf numFmtId="0" fontId="20" fillId="10" borderId="54" xfId="0" applyFont="1" applyFill="1" applyBorder="1" applyAlignment="1">
      <alignment horizontal="center" vertical="top" wrapText="1"/>
    </xf>
    <xf numFmtId="1" fontId="6" fillId="10" borderId="54" xfId="0" applyNumberFormat="1" applyFont="1" applyFill="1" applyBorder="1" applyAlignment="1">
      <alignment horizontal="center" vertical="top"/>
    </xf>
    <xf numFmtId="1" fontId="6" fillId="10" borderId="54" xfId="0" quotePrefix="1" applyNumberFormat="1" applyFont="1" applyFill="1" applyBorder="1" applyAlignment="1">
      <alignment horizontal="center" vertical="top"/>
    </xf>
    <xf numFmtId="0" fontId="6" fillId="10" borderId="54" xfId="0" applyFont="1" applyFill="1" applyBorder="1" applyAlignment="1">
      <alignment horizontal="center" vertical="top"/>
    </xf>
    <xf numFmtId="43" fontId="42" fillId="11" borderId="18" xfId="7" applyFont="1" applyFill="1" applyBorder="1" applyAlignment="1" applyProtection="1">
      <alignment vertical="center"/>
    </xf>
    <xf numFmtId="2" fontId="42" fillId="11" borderId="18" xfId="0" applyNumberFormat="1" applyFont="1" applyFill="1" applyBorder="1" applyAlignment="1">
      <alignment vertical="top"/>
    </xf>
    <xf numFmtId="0" fontId="42" fillId="11" borderId="0" xfId="0" applyFont="1" applyFill="1"/>
    <xf numFmtId="43" fontId="42" fillId="5" borderId="18" xfId="7" applyFont="1" applyFill="1" applyBorder="1" applyAlignment="1" applyProtection="1">
      <alignment vertical="center"/>
    </xf>
    <xf numFmtId="0" fontId="20" fillId="5" borderId="54" xfId="0" applyFont="1" applyFill="1" applyBorder="1" applyAlignment="1">
      <alignment horizontal="center" vertical="top"/>
    </xf>
    <xf numFmtId="49" fontId="30" fillId="5" borderId="54" xfId="0" quotePrefix="1" applyNumberFormat="1" applyFont="1" applyFill="1" applyBorder="1" applyAlignment="1">
      <alignment horizontal="center" vertical="top" wrapText="1"/>
    </xf>
    <xf numFmtId="0" fontId="57" fillId="5" borderId="18" xfId="0" applyFont="1" applyFill="1" applyBorder="1" applyAlignment="1">
      <alignment horizontal="center" vertical="top"/>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43" fontId="11" fillId="2" borderId="49" xfId="16" applyFont="1" applyFill="1" applyBorder="1" applyAlignment="1" applyProtection="1">
      <alignment horizontal="right" vertical="center"/>
      <protection hidden="1"/>
    </xf>
    <xf numFmtId="43"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55" fillId="0" borderId="18" xfId="0" applyFont="1" applyBorder="1" applyAlignment="1">
      <alignment horizontal="right" vertical="center"/>
    </xf>
    <xf numFmtId="0" fontId="43" fillId="0" borderId="18" xfId="0" applyFont="1" applyBorder="1" applyAlignment="1">
      <alignment horizontal="right" vertical="center"/>
    </xf>
    <xf numFmtId="0" fontId="43" fillId="7" borderId="18" xfId="0" applyFont="1" applyFill="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2"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2"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2">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12" sqref="C12"/>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327" t="s">
        <v>396</v>
      </c>
      <c r="B1" s="327"/>
      <c r="C1" s="327"/>
      <c r="D1" s="124"/>
    </row>
    <row r="2" spans="1:4" ht="32.25" customHeight="1">
      <c r="A2" s="327" t="s">
        <v>892</v>
      </c>
      <c r="B2" s="327"/>
      <c r="C2" s="327"/>
      <c r="D2" s="123"/>
    </row>
    <row r="3" spans="1:4" ht="20.25" customHeight="1">
      <c r="A3" s="328" t="s">
        <v>0</v>
      </c>
      <c r="B3" s="328"/>
      <c r="C3" s="328"/>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2"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4" t="str">
        <f>IF(COUNTIF(D9:D21,"TRUE"),"False","Sheet OK")</f>
        <v>False</v>
      </c>
    </row>
    <row r="22" spans="1:5" ht="36.75" customHeight="1">
      <c r="C22" s="129" t="str">
        <f>IF(E21="False","ENTER DETAILS","Sheet OK")</f>
        <v>ENTER DETAILS</v>
      </c>
      <c r="D22" s="129"/>
      <c r="E22" s="129"/>
    </row>
  </sheetData>
  <sheetProtection algorithmName="SHA-512" hashValue="jokGiAPNiiuSfG4k5IOFNX6LULw013VBevybPKShUJ9wwm/da3pHzYenSO5JIhMlvATPs8irRSOUWGujuZGGJg==" saltValue="ct6PrGN0v7y7NUujV91QbA==" spinCount="100000" sheet="1" formatColumns="0" formatRows="0" selectLockedCells="1"/>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331" t="e">
        <f>#REF!</f>
        <v>#REF!</v>
      </c>
      <c r="B3" s="331"/>
      <c r="C3" s="331"/>
      <c r="D3" s="331"/>
      <c r="E3" s="331"/>
      <c r="F3" s="54"/>
      <c r="G3" s="54"/>
      <c r="H3" s="54"/>
    </row>
    <row r="4" spans="1:9" ht="20.100000000000001" customHeight="1">
      <c r="A4" s="72"/>
      <c r="H4" s="22"/>
      <c r="I4" s="23"/>
    </row>
    <row r="5" spans="1:9" ht="20.100000000000001" customHeight="1">
      <c r="A5" s="332" t="s">
        <v>12</v>
      </c>
      <c r="B5" s="332"/>
      <c r="C5" s="332"/>
      <c r="D5" s="332"/>
      <c r="E5" s="332"/>
      <c r="F5" s="24"/>
      <c r="H5" s="22"/>
      <c r="I5" s="23"/>
    </row>
    <row r="6" spans="1:9" ht="20.100000000000001" customHeight="1">
      <c r="A6" s="76"/>
      <c r="H6" s="22"/>
      <c r="I6" s="23"/>
    </row>
    <row r="7" spans="1:9" ht="20.100000000000001" customHeight="1">
      <c r="A7" s="63" t="s">
        <v>13</v>
      </c>
      <c r="E7" s="65" t="s">
        <v>13</v>
      </c>
      <c r="H7" s="22"/>
      <c r="I7" s="23"/>
    </row>
    <row r="8" spans="1:9" ht="36" customHeight="1">
      <c r="A8" s="333" t="e">
        <f>#REF!</f>
        <v>#REF!</v>
      </c>
      <c r="B8" s="333"/>
      <c r="C8" s="333"/>
      <c r="D8" s="333"/>
      <c r="E8" s="66" t="e">
        <f>#REF!</f>
        <v>#REF!</v>
      </c>
      <c r="H8" s="22"/>
      <c r="I8" s="23"/>
    </row>
    <row r="9" spans="1:9">
      <c r="A9" s="77" t="s">
        <v>14</v>
      </c>
      <c r="B9" s="334" t="e">
        <f>#REF!</f>
        <v>#REF!</v>
      </c>
      <c r="C9" s="334"/>
      <c r="D9" s="334"/>
      <c r="E9" s="66" t="e">
        <f>#REF!</f>
        <v>#REF!</v>
      </c>
      <c r="H9" s="22"/>
      <c r="I9" s="23"/>
    </row>
    <row r="10" spans="1:9">
      <c r="A10" s="77" t="s">
        <v>15</v>
      </c>
      <c r="B10" s="329" t="e">
        <f>#REF!</f>
        <v>#REF!</v>
      </c>
      <c r="C10" s="329"/>
      <c r="D10" s="329"/>
      <c r="E10" s="66" t="e">
        <f>#REF!</f>
        <v>#REF!</v>
      </c>
      <c r="H10" s="22"/>
      <c r="I10" s="23"/>
    </row>
    <row r="11" spans="1:9">
      <c r="B11" s="329" t="e">
        <f>#REF!</f>
        <v>#REF!</v>
      </c>
      <c r="C11" s="329"/>
      <c r="D11" s="329"/>
      <c r="E11" s="66" t="e">
        <f>#REF!</f>
        <v>#REF!</v>
      </c>
    </row>
    <row r="12" spans="1:9">
      <c r="A12" s="76"/>
      <c r="B12" s="329" t="e">
        <f>#REF!</f>
        <v>#REF!</v>
      </c>
      <c r="C12" s="329"/>
      <c r="D12" s="329"/>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330" t="s">
        <v>17</v>
      </c>
      <c r="B16" s="330"/>
      <c r="C16" s="330"/>
      <c r="D16" s="330"/>
      <c r="E16" s="33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54" t="s">
        <v>22</v>
      </c>
      <c r="B1" s="355"/>
      <c r="C1" s="355"/>
      <c r="D1" s="355"/>
      <c r="E1" s="355"/>
      <c r="F1" s="355"/>
      <c r="G1" s="355"/>
      <c r="H1" s="355"/>
      <c r="I1" s="356"/>
    </row>
    <row r="2" spans="1:9" ht="31.5" customHeight="1">
      <c r="A2" s="18" t="s">
        <v>23</v>
      </c>
      <c r="B2" s="350" t="s">
        <v>24</v>
      </c>
      <c r="C2" s="350"/>
      <c r="D2" s="350"/>
      <c r="E2" s="350"/>
      <c r="F2" s="350"/>
      <c r="G2" s="350"/>
      <c r="H2" s="350"/>
      <c r="I2" s="351"/>
    </row>
    <row r="3" spans="1:9" ht="36" customHeight="1">
      <c r="A3" s="18" t="s">
        <v>25</v>
      </c>
      <c r="B3" s="350" t="s">
        <v>26</v>
      </c>
      <c r="C3" s="350"/>
      <c r="D3" s="350"/>
      <c r="E3" s="350"/>
      <c r="F3" s="350"/>
      <c r="G3" s="350"/>
      <c r="H3" s="350"/>
      <c r="I3" s="351"/>
    </row>
    <row r="4" spans="1:9" ht="36" customHeight="1">
      <c r="A4" s="18" t="s">
        <v>27</v>
      </c>
      <c r="B4" s="350" t="s">
        <v>28</v>
      </c>
      <c r="C4" s="350"/>
      <c r="D4" s="350"/>
      <c r="E4" s="350"/>
      <c r="F4" s="350"/>
      <c r="G4" s="350"/>
      <c r="H4" s="350"/>
      <c r="I4" s="351"/>
    </row>
    <row r="5" spans="1:9" ht="36" customHeight="1">
      <c r="A5" s="18" t="s">
        <v>29</v>
      </c>
      <c r="B5" s="350" t="s">
        <v>30</v>
      </c>
      <c r="C5" s="350"/>
      <c r="D5" s="350"/>
      <c r="E5" s="350"/>
      <c r="F5" s="350"/>
      <c r="G5" s="350"/>
      <c r="H5" s="350"/>
      <c r="I5" s="351"/>
    </row>
    <row r="6" spans="1:9" ht="19.5" customHeight="1">
      <c r="A6" s="19" t="s">
        <v>31</v>
      </c>
      <c r="B6" s="352" t="s">
        <v>32</v>
      </c>
      <c r="C6" s="352"/>
      <c r="D6" s="352"/>
      <c r="E6" s="352"/>
      <c r="F6" s="352"/>
      <c r="G6" s="352"/>
      <c r="H6" s="352"/>
      <c r="I6" s="353"/>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38" t="s">
        <v>33</v>
      </c>
      <c r="B35" s="338"/>
      <c r="C35" s="338"/>
      <c r="D35" s="338"/>
      <c r="E35" s="338"/>
      <c r="F35" s="338"/>
      <c r="G35" s="338"/>
      <c r="H35" s="338"/>
      <c r="I35" s="338"/>
      <c r="J35" s="1"/>
    </row>
    <row r="36" spans="1:16" ht="15.75">
      <c r="A36" s="336" t="s">
        <v>34</v>
      </c>
      <c r="B36" s="336"/>
      <c r="C36" s="336"/>
      <c r="D36" s="336"/>
      <c r="E36" s="336"/>
      <c r="F36" s="336"/>
      <c r="G36" s="336"/>
      <c r="H36" s="336"/>
      <c r="I36" s="336"/>
      <c r="J36" s="1"/>
      <c r="K36" s="58">
        <f>'Name of Bidder'!C14</f>
        <v>0</v>
      </c>
      <c r="O36" s="55" t="e">
        <f>'Name of Bidder'!#REF!</f>
        <v>#REF!</v>
      </c>
    </row>
    <row r="37" spans="1:16" ht="18.75">
      <c r="A37" s="335" t="s">
        <v>35</v>
      </c>
      <c r="B37" s="335"/>
      <c r="C37" s="335"/>
      <c r="D37" s="335"/>
      <c r="E37" s="335"/>
      <c r="F37" s="335"/>
      <c r="G37" s="335"/>
      <c r="H37" s="335"/>
      <c r="I37" s="335"/>
      <c r="J37" s="1"/>
      <c r="K37" s="58">
        <f>'Name of Bidder'!C15</f>
        <v>0</v>
      </c>
      <c r="O37" s="55" t="e">
        <f>'Name of Bidder'!#REF!</f>
        <v>#REF!</v>
      </c>
    </row>
    <row r="38" spans="1:16" ht="36" customHeight="1">
      <c r="A38" s="339" t="s">
        <v>36</v>
      </c>
      <c r="B38" s="339"/>
      <c r="C38" s="339"/>
      <c r="D38" s="339"/>
      <c r="E38" s="339"/>
      <c r="F38" s="339"/>
      <c r="G38" s="339"/>
      <c r="H38" s="339"/>
      <c r="I38" s="339"/>
      <c r="J38" s="1"/>
      <c r="K38" s="58" t="e">
        <f>'Name of Bidder'!#REF!</f>
        <v>#REF!</v>
      </c>
      <c r="O38" s="55" t="e">
        <f>'Name of Bidder'!#REF!</f>
        <v>#REF!</v>
      </c>
    </row>
    <row r="39" spans="1:16" ht="18.75">
      <c r="A39" s="335" t="s">
        <v>37</v>
      </c>
      <c r="B39" s="335"/>
      <c r="C39" s="335"/>
      <c r="D39" s="335"/>
      <c r="E39" s="335"/>
      <c r="F39" s="335"/>
      <c r="G39" s="335"/>
      <c r="H39" s="335"/>
      <c r="I39" s="335"/>
      <c r="J39" s="1"/>
      <c r="K39" s="58" t="e">
        <f>'Name of Bidder'!#REF!</f>
        <v>#REF!</v>
      </c>
      <c r="O39" s="55" t="e">
        <f>'Name of Bidder'!#REF!</f>
        <v>#REF!</v>
      </c>
    </row>
    <row r="40" spans="1:16" ht="15.75">
      <c r="A40" s="336" t="s">
        <v>38</v>
      </c>
      <c r="B40" s="336"/>
      <c r="C40" s="336"/>
      <c r="D40" s="336"/>
      <c r="E40" s="336"/>
      <c r="F40" s="336"/>
      <c r="G40" s="336"/>
      <c r="H40" s="336"/>
      <c r="I40" s="336"/>
      <c r="J40" s="1"/>
    </row>
    <row r="41" spans="1:16" ht="18.75" customHeight="1">
      <c r="A41" s="337">
        <f>'Name of Bidder'!C9</f>
        <v>0</v>
      </c>
      <c r="B41" s="337"/>
      <c r="C41" s="337"/>
      <c r="D41" s="337"/>
      <c r="E41" s="337"/>
      <c r="F41" s="337"/>
      <c r="G41" s="337"/>
      <c r="H41" s="337"/>
      <c r="I41" s="337"/>
      <c r="J41" s="1"/>
      <c r="K41" s="59" t="e">
        <f>'Name of Bidder'!#REF!</f>
        <v>#REF!</v>
      </c>
      <c r="M41" s="55" t="s">
        <v>39</v>
      </c>
      <c r="P41" s="55" t="s">
        <v>40</v>
      </c>
    </row>
    <row r="42" spans="1:16" ht="15.75" hidden="1">
      <c r="A42" s="336" t="e">
        <f>IF(#REF! = "Individual Firm", " ", " and ")</f>
        <v>#REF!</v>
      </c>
      <c r="B42" s="336"/>
      <c r="C42" s="336"/>
      <c r="D42" s="336"/>
      <c r="E42" s="336"/>
      <c r="F42" s="336"/>
      <c r="G42" s="336"/>
      <c r="H42" s="336"/>
      <c r="I42" s="336"/>
      <c r="J42" s="1"/>
    </row>
    <row r="43" spans="1:16" ht="15.75" hidden="1">
      <c r="A43" s="336" t="e">
        <f xml:space="preserve"> IF(#REF!= "Individual Firm", "",#REF!)</f>
        <v>#REF!</v>
      </c>
      <c r="B43" s="336"/>
      <c r="C43" s="336"/>
      <c r="D43" s="336"/>
      <c r="E43" s="336"/>
      <c r="F43" s="336"/>
      <c r="G43" s="336"/>
      <c r="H43" s="336"/>
      <c r="I43" s="336"/>
      <c r="J43" s="1"/>
    </row>
    <row r="44" spans="1:16" ht="39.950000000000003" hidden="1" customHeight="1">
      <c r="A44" s="339" t="e">
        <f>IF(#REF!= "Sole Bidder", "", "having its Registered Office at "&amp;IF(#REF!=1,#REF!&amp;" "&amp;#REF!&amp;" "&amp;#REF!,IF(#REF!=2,#REF!&amp;" &amp; "&amp;#REF!&amp;" "&amp;#REF!&amp;" and " &amp;#REF!&amp;" &amp; "&amp;#REF!&amp;" "&amp;#REF! &amp;IF(#REF!=2," respectively",""))))</f>
        <v>#REF!</v>
      </c>
      <c r="B44" s="339"/>
      <c r="C44" s="339"/>
      <c r="D44" s="339"/>
      <c r="E44" s="339"/>
      <c r="F44" s="339"/>
      <c r="G44" s="339"/>
      <c r="H44" s="339"/>
      <c r="I44" s="339"/>
      <c r="J44" s="1"/>
    </row>
    <row r="45" spans="1:16" ht="15.75">
      <c r="A45" s="336" t="s">
        <v>41</v>
      </c>
      <c r="B45" s="336"/>
      <c r="C45" s="336"/>
      <c r="D45" s="336"/>
      <c r="E45" s="336"/>
      <c r="F45" s="336"/>
      <c r="G45" s="336"/>
      <c r="H45" s="336"/>
      <c r="I45" s="336"/>
      <c r="J45" s="1"/>
    </row>
    <row r="46" spans="1:16" ht="18.75">
      <c r="A46" s="335" t="s">
        <v>42</v>
      </c>
      <c r="B46" s="335"/>
      <c r="C46" s="335"/>
      <c r="D46" s="335"/>
      <c r="E46" s="335"/>
      <c r="F46" s="335"/>
      <c r="G46" s="335"/>
      <c r="H46" s="335"/>
      <c r="I46" s="335"/>
      <c r="J46" s="1"/>
    </row>
    <row r="47" spans="1:16" ht="18.75">
      <c r="A47" s="335" t="s">
        <v>43</v>
      </c>
      <c r="B47" s="335"/>
      <c r="C47" s="335"/>
      <c r="D47" s="335"/>
      <c r="E47" s="335"/>
      <c r="F47" s="335"/>
      <c r="G47" s="335"/>
      <c r="H47" s="335"/>
      <c r="I47" s="335"/>
      <c r="J47" s="1"/>
    </row>
    <row r="48" spans="1:16" ht="69" customHeight="1">
      <c r="A48" s="347" t="e">
        <f>"POWERGRID intends to award, under laid-down organisational procedures, contract(s) for " &amp;#REF!</f>
        <v>#REF!</v>
      </c>
      <c r="B48" s="347"/>
      <c r="C48" s="347"/>
      <c r="D48" s="347"/>
      <c r="E48" s="347"/>
      <c r="F48" s="347"/>
      <c r="G48" s="347"/>
      <c r="H48" s="347"/>
      <c r="I48" s="347"/>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40" t="s">
        <v>44</v>
      </c>
      <c r="B51" s="340"/>
      <c r="C51" s="340"/>
      <c r="D51" s="340"/>
      <c r="E51" s="344" t="s">
        <v>44</v>
      </c>
      <c r="F51" s="344"/>
      <c r="G51" s="344"/>
      <c r="H51" s="344"/>
      <c r="I51" s="344"/>
      <c r="J51" s="1"/>
    </row>
    <row r="52" spans="1:10" ht="33" customHeight="1">
      <c r="A52" s="342" t="s">
        <v>45</v>
      </c>
      <c r="B52" s="342"/>
      <c r="C52" s="342"/>
      <c r="D52" s="342"/>
      <c r="E52" s="343" t="s">
        <v>46</v>
      </c>
      <c r="F52" s="343"/>
      <c r="G52" s="343"/>
      <c r="H52" s="343"/>
      <c r="I52" s="343"/>
      <c r="J52" s="1"/>
    </row>
    <row r="53" spans="1:10" ht="22.5" customHeight="1">
      <c r="A53" s="56" t="s">
        <v>12</v>
      </c>
      <c r="B53" s="5"/>
      <c r="C53" s="5"/>
      <c r="D53" s="5"/>
      <c r="E53" s="5"/>
      <c r="F53" s="5"/>
      <c r="G53" s="5"/>
      <c r="H53" s="5"/>
      <c r="I53" s="57" t="s">
        <v>47</v>
      </c>
      <c r="J53" s="1"/>
    </row>
    <row r="54" spans="1:10" ht="100.5" customHeight="1">
      <c r="A54" s="348" t="e">
        <f>#REF! &amp; " Package and Specification Number " &amp;#REF! &amp; " POWERGRID values full compliance with all relevant laws and regulations, and the principles of economical use of resources, and of fairness and transparency in its relations with its Bidders/ Contractors."</f>
        <v>#REF!</v>
      </c>
      <c r="B54" s="348"/>
      <c r="C54" s="348"/>
      <c r="D54" s="348"/>
      <c r="E54" s="348"/>
      <c r="F54" s="348"/>
      <c r="G54" s="348"/>
      <c r="H54" s="348"/>
      <c r="I54" s="348"/>
    </row>
    <row r="55" spans="1:10" ht="8.1" customHeight="1">
      <c r="A55" s="7"/>
      <c r="B55" s="8"/>
      <c r="C55" s="8"/>
      <c r="D55" s="8"/>
      <c r="E55" s="8"/>
      <c r="F55" s="8"/>
      <c r="G55" s="8"/>
      <c r="H55" s="8"/>
      <c r="I55" s="8"/>
    </row>
    <row r="56" spans="1:10" ht="35.25" customHeight="1">
      <c r="A56" s="345" t="s">
        <v>48</v>
      </c>
      <c r="B56" s="345"/>
      <c r="C56" s="345"/>
      <c r="D56" s="345"/>
      <c r="E56" s="345"/>
      <c r="F56" s="345"/>
      <c r="G56" s="345"/>
      <c r="H56" s="345"/>
      <c r="I56" s="345"/>
    </row>
    <row r="57" spans="1:10" ht="8.1" customHeight="1">
      <c r="A57" s="9"/>
      <c r="B57" s="8"/>
      <c r="C57" s="8"/>
      <c r="D57" s="8"/>
      <c r="E57" s="8"/>
      <c r="F57" s="8"/>
      <c r="G57" s="8"/>
      <c r="H57" s="8"/>
      <c r="I57" s="8"/>
    </row>
    <row r="58" spans="1:10" ht="15.75">
      <c r="A58" s="346" t="s">
        <v>49</v>
      </c>
      <c r="B58" s="346"/>
      <c r="C58" s="346"/>
      <c r="D58" s="346"/>
      <c r="E58" s="346"/>
      <c r="F58" s="346"/>
      <c r="G58" s="346"/>
      <c r="H58" s="346"/>
      <c r="I58" s="346"/>
    </row>
    <row r="59" spans="1:10" ht="8.1" customHeight="1">
      <c r="A59" s="9"/>
      <c r="B59" s="8"/>
      <c r="C59" s="8"/>
      <c r="D59" s="8"/>
      <c r="E59" s="8"/>
      <c r="F59" s="8"/>
      <c r="G59" s="8"/>
      <c r="H59" s="8"/>
      <c r="I59" s="8"/>
    </row>
    <row r="60" spans="1:10" ht="16.5">
      <c r="A60" s="341" t="s">
        <v>50</v>
      </c>
      <c r="B60" s="341"/>
      <c r="C60" s="341"/>
      <c r="D60" s="341"/>
      <c r="E60" s="341"/>
      <c r="F60" s="341"/>
      <c r="G60" s="341"/>
      <c r="H60" s="341"/>
      <c r="I60" s="341"/>
    </row>
    <row r="61" spans="1:10" ht="8.1" customHeight="1">
      <c r="A61" s="10"/>
      <c r="B61" s="8"/>
      <c r="C61" s="8"/>
      <c r="D61" s="8"/>
      <c r="E61" s="8"/>
      <c r="F61" s="8"/>
      <c r="G61" s="8"/>
      <c r="H61" s="8"/>
      <c r="I61" s="8"/>
    </row>
    <row r="62" spans="1:10" ht="37.5" customHeight="1">
      <c r="A62" s="11" t="s">
        <v>51</v>
      </c>
      <c r="B62" s="340" t="s">
        <v>52</v>
      </c>
      <c r="C62" s="340"/>
      <c r="D62" s="340"/>
      <c r="E62" s="340"/>
      <c r="F62" s="340"/>
      <c r="G62" s="340"/>
      <c r="H62" s="340"/>
      <c r="I62" s="340"/>
    </row>
    <row r="63" spans="1:10" ht="8.1" customHeight="1">
      <c r="A63" s="9"/>
      <c r="B63" s="8"/>
      <c r="C63" s="8"/>
      <c r="D63" s="8"/>
      <c r="E63" s="8"/>
      <c r="F63" s="8"/>
      <c r="G63" s="8"/>
      <c r="H63" s="8"/>
      <c r="I63" s="8"/>
    </row>
    <row r="64" spans="1:10" ht="79.5" customHeight="1">
      <c r="A64" s="8"/>
      <c r="B64" s="11" t="s">
        <v>53</v>
      </c>
      <c r="C64" s="340" t="s">
        <v>54</v>
      </c>
      <c r="D64" s="340"/>
      <c r="E64" s="340"/>
      <c r="F64" s="340"/>
      <c r="G64" s="340"/>
      <c r="H64" s="340"/>
      <c r="I64" s="340"/>
    </row>
    <row r="65" spans="1:10" ht="8.1" customHeight="1">
      <c r="A65" s="8"/>
      <c r="B65" s="11"/>
      <c r="C65" s="4"/>
      <c r="D65" s="4"/>
      <c r="E65" s="4"/>
      <c r="F65" s="4"/>
      <c r="G65" s="4"/>
      <c r="H65" s="4"/>
      <c r="I65" s="4"/>
    </row>
    <row r="66" spans="1:10" ht="109.5" customHeight="1">
      <c r="A66" s="8"/>
      <c r="B66" s="11" t="s">
        <v>55</v>
      </c>
      <c r="C66" s="340" t="s">
        <v>56</v>
      </c>
      <c r="D66" s="340"/>
      <c r="E66" s="340"/>
      <c r="F66" s="340"/>
      <c r="G66" s="340"/>
      <c r="H66" s="340"/>
      <c r="I66" s="340"/>
    </row>
    <row r="67" spans="1:10" ht="8.1" customHeight="1">
      <c r="A67" s="8"/>
      <c r="B67" s="11"/>
      <c r="C67" s="73"/>
      <c r="D67" s="4"/>
      <c r="E67" s="4"/>
      <c r="F67" s="4"/>
      <c r="G67" s="4"/>
      <c r="H67" s="4"/>
      <c r="I67" s="4"/>
    </row>
    <row r="68" spans="1:10" ht="50.25" customHeight="1">
      <c r="A68" s="8"/>
      <c r="B68" s="11" t="s">
        <v>57</v>
      </c>
      <c r="C68" s="340" t="s">
        <v>58</v>
      </c>
      <c r="D68" s="340"/>
      <c r="E68" s="340"/>
      <c r="F68" s="340"/>
      <c r="G68" s="340"/>
      <c r="H68" s="340"/>
      <c r="I68" s="340"/>
    </row>
    <row r="69" spans="1:10" ht="15.75">
      <c r="A69" s="9"/>
      <c r="B69" s="8"/>
      <c r="C69" s="8"/>
      <c r="D69" s="8"/>
      <c r="E69" s="8"/>
      <c r="F69" s="8"/>
      <c r="G69" s="8"/>
      <c r="H69" s="8"/>
      <c r="I69" s="8"/>
    </row>
    <row r="70" spans="1:10" ht="87" customHeight="1">
      <c r="A70" s="11" t="s">
        <v>59</v>
      </c>
      <c r="B70" s="340" t="s">
        <v>60</v>
      </c>
      <c r="C70" s="340"/>
      <c r="D70" s="340"/>
      <c r="E70" s="340"/>
      <c r="F70" s="340"/>
      <c r="G70" s="340"/>
      <c r="H70" s="340"/>
      <c r="I70" s="340"/>
    </row>
    <row r="71" spans="1:10" ht="8.1" customHeight="1">
      <c r="A71" s="10"/>
      <c r="B71" s="8"/>
      <c r="C71" s="8"/>
      <c r="D71" s="8"/>
      <c r="E71" s="8"/>
      <c r="F71" s="8"/>
      <c r="G71" s="8"/>
      <c r="H71" s="8"/>
      <c r="I71" s="8"/>
    </row>
    <row r="72" spans="1:10" ht="16.5">
      <c r="A72" s="341" t="s">
        <v>61</v>
      </c>
      <c r="B72" s="341"/>
      <c r="C72" s="341"/>
      <c r="D72" s="341"/>
      <c r="E72" s="341"/>
      <c r="F72" s="341"/>
      <c r="G72" s="341"/>
      <c r="H72" s="341"/>
      <c r="I72" s="341"/>
    </row>
    <row r="73" spans="1:10" ht="16.5">
      <c r="A73" s="10"/>
      <c r="B73" s="8"/>
      <c r="C73" s="8"/>
      <c r="D73" s="8"/>
      <c r="E73" s="8"/>
      <c r="F73" s="8"/>
      <c r="G73" s="8"/>
      <c r="H73" s="8"/>
      <c r="I73" s="8"/>
    </row>
    <row r="74" spans="1:10" ht="49.5" customHeight="1">
      <c r="A74" s="11" t="s">
        <v>51</v>
      </c>
      <c r="B74" s="340" t="s">
        <v>62</v>
      </c>
      <c r="C74" s="340"/>
      <c r="D74" s="340"/>
      <c r="E74" s="340"/>
      <c r="F74" s="340"/>
      <c r="G74" s="340"/>
      <c r="H74" s="340"/>
      <c r="I74" s="340"/>
    </row>
    <row r="75" spans="1:10" ht="45" customHeight="1">
      <c r="A75" s="4"/>
      <c r="B75" s="5"/>
      <c r="C75" s="5"/>
      <c r="D75" s="5"/>
      <c r="E75" s="5"/>
      <c r="F75" s="4"/>
      <c r="G75" s="5"/>
      <c r="H75" s="5"/>
      <c r="I75" s="5"/>
      <c r="J75" s="1"/>
    </row>
    <row r="76" spans="1:10" ht="21" customHeight="1">
      <c r="A76" s="340" t="s">
        <v>44</v>
      </c>
      <c r="B76" s="340"/>
      <c r="C76" s="340"/>
      <c r="D76" s="340"/>
      <c r="E76" s="344" t="s">
        <v>44</v>
      </c>
      <c r="F76" s="344"/>
      <c r="G76" s="344"/>
      <c r="H76" s="344"/>
      <c r="I76" s="344"/>
      <c r="J76" s="1"/>
    </row>
    <row r="77" spans="1:10" ht="33" customHeight="1">
      <c r="A77" s="342" t="s">
        <v>45</v>
      </c>
      <c r="B77" s="342"/>
      <c r="C77" s="342"/>
      <c r="D77" s="342"/>
      <c r="E77" s="343" t="s">
        <v>46</v>
      </c>
      <c r="F77" s="343"/>
      <c r="G77" s="343"/>
      <c r="H77" s="343"/>
      <c r="I77" s="343"/>
      <c r="J77" s="1"/>
    </row>
    <row r="78" spans="1:10" ht="20.25" customHeight="1">
      <c r="A78" s="56" t="s">
        <v>12</v>
      </c>
      <c r="B78" s="5"/>
      <c r="C78" s="5"/>
      <c r="D78" s="5"/>
      <c r="E78" s="5"/>
      <c r="F78" s="5"/>
      <c r="G78" s="5"/>
      <c r="H78" s="5"/>
      <c r="I78" s="57" t="s">
        <v>63</v>
      </c>
      <c r="J78" s="1"/>
    </row>
    <row r="79" spans="1:10" ht="36" customHeight="1">
      <c r="A79" s="349" t="s">
        <v>64</v>
      </c>
      <c r="B79" s="349"/>
      <c r="C79" s="349"/>
      <c r="D79" s="349"/>
      <c r="E79" s="349"/>
      <c r="F79" s="349"/>
      <c r="G79" s="349"/>
      <c r="H79" s="349"/>
      <c r="I79" s="349"/>
      <c r="J79" s="1"/>
    </row>
    <row r="80" spans="1:10" ht="125.25" customHeight="1">
      <c r="A80" s="8"/>
      <c r="B80" s="11" t="s">
        <v>65</v>
      </c>
      <c r="C80" s="340" t="s">
        <v>66</v>
      </c>
      <c r="D80" s="340"/>
      <c r="E80" s="340"/>
      <c r="F80" s="340"/>
      <c r="G80" s="340"/>
      <c r="H80" s="340"/>
      <c r="I80" s="340"/>
    </row>
    <row r="81" spans="1:10" ht="9.9499999999999993" customHeight="1">
      <c r="A81" s="8"/>
      <c r="B81" s="12"/>
      <c r="C81" s="9"/>
      <c r="D81" s="9"/>
      <c r="E81" s="9"/>
      <c r="F81" s="9"/>
      <c r="G81" s="9"/>
      <c r="H81" s="9"/>
      <c r="I81" s="9"/>
    </row>
    <row r="82" spans="1:10" ht="112.5" customHeight="1">
      <c r="A82" s="8"/>
      <c r="B82" s="11" t="s">
        <v>55</v>
      </c>
      <c r="C82" s="340" t="s">
        <v>67</v>
      </c>
      <c r="D82" s="340"/>
      <c r="E82" s="340"/>
      <c r="F82" s="340"/>
      <c r="G82" s="340"/>
      <c r="H82" s="340"/>
      <c r="I82" s="340"/>
    </row>
    <row r="83" spans="1:10" ht="9.9499999999999993" customHeight="1">
      <c r="A83" s="8"/>
      <c r="B83" s="11"/>
      <c r="C83" s="13"/>
      <c r="D83" s="13"/>
      <c r="E83" s="13"/>
      <c r="F83" s="13"/>
      <c r="G83" s="13"/>
      <c r="H83" s="13"/>
      <c r="I83" s="13"/>
    </row>
    <row r="84" spans="1:10" ht="134.25" customHeight="1">
      <c r="A84" s="8"/>
      <c r="B84" s="11" t="s">
        <v>57</v>
      </c>
      <c r="C84" s="340" t="s">
        <v>68</v>
      </c>
      <c r="D84" s="340"/>
      <c r="E84" s="340"/>
      <c r="F84" s="340"/>
      <c r="G84" s="340"/>
      <c r="H84" s="340"/>
      <c r="I84" s="340"/>
    </row>
    <row r="85" spans="1:10" ht="9.9499999999999993" customHeight="1">
      <c r="A85" s="8"/>
      <c r="B85" s="11"/>
      <c r="C85" s="13"/>
      <c r="D85" s="13"/>
      <c r="E85" s="13"/>
      <c r="F85" s="13"/>
      <c r="G85" s="13"/>
      <c r="H85" s="13"/>
      <c r="I85" s="13"/>
    </row>
    <row r="86" spans="1:10" ht="94.5" customHeight="1">
      <c r="A86" s="8"/>
      <c r="B86" s="11" t="s">
        <v>69</v>
      </c>
      <c r="C86" s="340" t="s">
        <v>70</v>
      </c>
      <c r="D86" s="340"/>
      <c r="E86" s="340"/>
      <c r="F86" s="340"/>
      <c r="G86" s="340"/>
      <c r="H86" s="340"/>
      <c r="I86" s="340"/>
    </row>
    <row r="87" spans="1:10" ht="9.9499999999999993" customHeight="1">
      <c r="A87" s="8"/>
      <c r="B87" s="11"/>
      <c r="C87" s="13"/>
      <c r="D87" s="13"/>
      <c r="E87" s="13"/>
      <c r="F87" s="13"/>
      <c r="G87" s="13"/>
      <c r="H87" s="13"/>
      <c r="I87" s="13"/>
    </row>
    <row r="88" spans="1:10" ht="81.75" customHeight="1">
      <c r="A88" s="8"/>
      <c r="B88" s="11" t="s">
        <v>71</v>
      </c>
      <c r="C88" s="340" t="s">
        <v>72</v>
      </c>
      <c r="D88" s="340"/>
      <c r="E88" s="340"/>
      <c r="F88" s="340"/>
      <c r="G88" s="340"/>
      <c r="H88" s="340"/>
      <c r="I88" s="340"/>
    </row>
    <row r="89" spans="1:10" ht="9.9499999999999993" customHeight="1">
      <c r="A89" s="8"/>
      <c r="B89" s="11"/>
      <c r="C89" s="13"/>
      <c r="D89" s="13"/>
      <c r="E89" s="13"/>
      <c r="F89" s="13"/>
      <c r="G89" s="13"/>
      <c r="H89" s="13"/>
      <c r="I89" s="13"/>
    </row>
    <row r="90" spans="1:10" ht="72" customHeight="1">
      <c r="A90" s="8"/>
      <c r="B90" s="11" t="s">
        <v>73</v>
      </c>
      <c r="C90" s="340" t="s">
        <v>74</v>
      </c>
      <c r="D90" s="340"/>
      <c r="E90" s="340"/>
      <c r="F90" s="340"/>
      <c r="G90" s="340"/>
      <c r="H90" s="340"/>
      <c r="I90" s="340"/>
    </row>
    <row r="91" spans="1:10" ht="8.1" customHeight="1">
      <c r="A91" s="8"/>
      <c r="B91" s="13"/>
      <c r="C91" s="13"/>
      <c r="D91" s="13"/>
      <c r="E91" s="13"/>
      <c r="F91" s="13"/>
      <c r="G91" s="13"/>
      <c r="H91" s="13"/>
      <c r="I91" s="13"/>
    </row>
    <row r="92" spans="1:10" ht="53.25" customHeight="1">
      <c r="A92" s="11" t="s">
        <v>59</v>
      </c>
      <c r="B92" s="340" t="s">
        <v>75</v>
      </c>
      <c r="C92" s="340"/>
      <c r="D92" s="340"/>
      <c r="E92" s="340"/>
      <c r="F92" s="340"/>
      <c r="G92" s="340"/>
      <c r="H92" s="340"/>
      <c r="I92" s="340"/>
    </row>
    <row r="93" spans="1:10" ht="62.25" customHeight="1">
      <c r="A93" s="4"/>
      <c r="B93" s="5"/>
      <c r="C93" s="5"/>
      <c r="D93" s="5"/>
      <c r="E93" s="5"/>
      <c r="F93" s="4"/>
      <c r="G93" s="5"/>
      <c r="H93" s="5"/>
      <c r="I93" s="5"/>
      <c r="J93" s="1"/>
    </row>
    <row r="94" spans="1:10" ht="21" customHeight="1">
      <c r="A94" s="340" t="s">
        <v>44</v>
      </c>
      <c r="B94" s="340"/>
      <c r="C94" s="340"/>
      <c r="D94" s="340"/>
      <c r="E94" s="344" t="s">
        <v>44</v>
      </c>
      <c r="F94" s="344"/>
      <c r="G94" s="344"/>
      <c r="H94" s="344"/>
      <c r="I94" s="344"/>
      <c r="J94" s="1"/>
    </row>
    <row r="95" spans="1:10" ht="33" customHeight="1">
      <c r="A95" s="342" t="s">
        <v>45</v>
      </c>
      <c r="B95" s="342"/>
      <c r="C95" s="342"/>
      <c r="D95" s="342"/>
      <c r="E95" s="343" t="s">
        <v>46</v>
      </c>
      <c r="F95" s="343"/>
      <c r="G95" s="343"/>
      <c r="H95" s="343"/>
      <c r="I95" s="343"/>
      <c r="J95" s="1"/>
    </row>
    <row r="96" spans="1:10" ht="20.25" customHeight="1">
      <c r="A96" s="56" t="s">
        <v>12</v>
      </c>
      <c r="B96" s="5"/>
      <c r="C96" s="5"/>
      <c r="D96" s="5"/>
      <c r="E96" s="5"/>
      <c r="F96" s="5"/>
      <c r="G96" s="5"/>
      <c r="H96" s="5"/>
      <c r="I96" s="57" t="s">
        <v>76</v>
      </c>
      <c r="J96" s="1"/>
    </row>
    <row r="97" spans="1:10" ht="27.75" customHeight="1">
      <c r="A97" s="341" t="s">
        <v>77</v>
      </c>
      <c r="B97" s="341"/>
      <c r="C97" s="341"/>
      <c r="D97" s="341"/>
      <c r="E97" s="341"/>
      <c r="F97" s="341"/>
      <c r="G97" s="341"/>
      <c r="H97" s="341"/>
      <c r="I97" s="341"/>
    </row>
    <row r="98" spans="1:10" ht="21.75" customHeight="1">
      <c r="A98" s="9"/>
      <c r="B98" s="340"/>
      <c r="C98" s="340"/>
      <c r="D98" s="340"/>
      <c r="E98" s="340"/>
      <c r="F98" s="340"/>
      <c r="G98" s="340"/>
      <c r="H98" s="340"/>
      <c r="I98" s="340"/>
    </row>
    <row r="99" spans="1:10" ht="85.5" customHeight="1">
      <c r="A99" s="11" t="s">
        <v>51</v>
      </c>
      <c r="B99" s="340" t="s">
        <v>78</v>
      </c>
      <c r="C99" s="340"/>
      <c r="D99" s="340"/>
      <c r="E99" s="340"/>
      <c r="F99" s="340"/>
      <c r="G99" s="340"/>
      <c r="H99" s="340"/>
      <c r="I99" s="340"/>
    </row>
    <row r="100" spans="1:10" ht="15.75">
      <c r="A100" s="56"/>
      <c r="B100" s="5"/>
      <c r="C100" s="5"/>
      <c r="D100" s="5"/>
      <c r="E100" s="5"/>
      <c r="F100" s="5"/>
      <c r="G100" s="5"/>
      <c r="H100" s="5"/>
      <c r="I100" s="57"/>
      <c r="J100" s="1"/>
    </row>
    <row r="101" spans="1:10" ht="165.75" customHeight="1">
      <c r="A101" s="11" t="s">
        <v>59</v>
      </c>
      <c r="B101" s="340" t="s">
        <v>79</v>
      </c>
      <c r="C101" s="340"/>
      <c r="D101" s="340"/>
      <c r="E101" s="340"/>
      <c r="F101" s="340"/>
      <c r="G101" s="340"/>
      <c r="H101" s="340"/>
      <c r="I101" s="340"/>
    </row>
    <row r="102" spans="1:10" ht="18" customHeight="1">
      <c r="A102" s="11"/>
      <c r="B102" s="9"/>
      <c r="C102" s="9"/>
      <c r="D102" s="9"/>
      <c r="E102" s="9"/>
      <c r="F102" s="9"/>
      <c r="G102" s="9"/>
      <c r="H102" s="9"/>
      <c r="I102" s="9"/>
    </row>
    <row r="103" spans="1:10" ht="62.25" customHeight="1">
      <c r="A103" s="11" t="s">
        <v>80</v>
      </c>
      <c r="B103" s="340" t="s">
        <v>81</v>
      </c>
      <c r="C103" s="340"/>
      <c r="D103" s="340"/>
      <c r="E103" s="340"/>
      <c r="F103" s="340"/>
      <c r="G103" s="340"/>
      <c r="H103" s="340"/>
      <c r="I103" s="340"/>
    </row>
    <row r="104" spans="1:10" ht="15" customHeight="1">
      <c r="A104" s="9"/>
      <c r="B104" s="8"/>
      <c r="C104" s="8"/>
      <c r="D104" s="8"/>
      <c r="E104" s="8"/>
      <c r="F104" s="8"/>
      <c r="G104" s="8"/>
      <c r="H104" s="8"/>
      <c r="I104" s="8"/>
    </row>
    <row r="105" spans="1:10" ht="29.25" customHeight="1">
      <c r="A105" s="341" t="s">
        <v>82</v>
      </c>
      <c r="B105" s="341"/>
      <c r="C105" s="341"/>
      <c r="D105" s="341"/>
      <c r="E105" s="341"/>
      <c r="F105" s="341"/>
      <c r="G105" s="341"/>
      <c r="H105" s="341"/>
      <c r="I105" s="341"/>
    </row>
    <row r="106" spans="1:10" ht="29.25" customHeight="1">
      <c r="A106" s="10"/>
      <c r="B106" s="8"/>
      <c r="C106" s="8"/>
      <c r="D106" s="8"/>
      <c r="E106" s="8"/>
      <c r="F106" s="8"/>
      <c r="G106" s="8"/>
      <c r="H106" s="8"/>
      <c r="I106" s="8"/>
    </row>
    <row r="107" spans="1:10" ht="54.75" customHeight="1">
      <c r="A107" s="11" t="s">
        <v>51</v>
      </c>
      <c r="B107" s="345" t="s">
        <v>83</v>
      </c>
      <c r="C107" s="345"/>
      <c r="D107" s="345"/>
      <c r="E107" s="345"/>
      <c r="F107" s="345"/>
      <c r="G107" s="345"/>
      <c r="H107" s="345"/>
      <c r="I107" s="345"/>
    </row>
    <row r="108" spans="1:10" ht="15" customHeight="1">
      <c r="A108" s="11"/>
      <c r="B108" s="8"/>
      <c r="C108" s="8"/>
      <c r="D108" s="8"/>
      <c r="E108" s="8"/>
      <c r="F108" s="8"/>
      <c r="G108" s="8"/>
      <c r="H108" s="8"/>
      <c r="I108" s="8"/>
    </row>
    <row r="109" spans="1:10" ht="66.75" customHeight="1">
      <c r="A109" s="11" t="s">
        <v>59</v>
      </c>
      <c r="B109" s="345" t="s">
        <v>84</v>
      </c>
      <c r="C109" s="345"/>
      <c r="D109" s="345"/>
      <c r="E109" s="345"/>
      <c r="F109" s="345"/>
      <c r="G109" s="345"/>
      <c r="H109" s="345"/>
      <c r="I109" s="345"/>
    </row>
    <row r="110" spans="1:10" ht="15" customHeight="1">
      <c r="A110" s="9"/>
      <c r="B110" s="8"/>
      <c r="C110" s="8"/>
      <c r="D110" s="8"/>
      <c r="E110" s="8"/>
      <c r="F110" s="8"/>
      <c r="G110" s="8"/>
      <c r="H110" s="8"/>
      <c r="I110" s="8"/>
    </row>
    <row r="111" spans="1:10" ht="25.5" customHeight="1">
      <c r="A111" s="341" t="s">
        <v>85</v>
      </c>
      <c r="B111" s="341"/>
      <c r="C111" s="341"/>
      <c r="D111" s="341"/>
      <c r="E111" s="341"/>
      <c r="F111" s="341"/>
      <c r="G111" s="341"/>
      <c r="H111" s="341"/>
      <c r="I111" s="341"/>
    </row>
    <row r="112" spans="1:10" ht="22.5" customHeight="1">
      <c r="A112" s="10"/>
      <c r="B112" s="8"/>
      <c r="C112" s="8"/>
      <c r="D112" s="8"/>
      <c r="E112" s="8"/>
      <c r="F112" s="8"/>
      <c r="G112" s="8"/>
      <c r="H112" s="8"/>
      <c r="I112" s="8"/>
    </row>
    <row r="113" spans="1:10" ht="58.5" customHeight="1">
      <c r="A113" s="11" t="s">
        <v>51</v>
      </c>
      <c r="B113" s="345" t="s">
        <v>86</v>
      </c>
      <c r="C113" s="345"/>
      <c r="D113" s="345"/>
      <c r="E113" s="345"/>
      <c r="F113" s="345"/>
      <c r="G113" s="345"/>
      <c r="H113" s="345"/>
      <c r="I113" s="345"/>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40" t="s">
        <v>44</v>
      </c>
      <c r="B116" s="340"/>
      <c r="C116" s="340"/>
      <c r="D116" s="340"/>
      <c r="E116" s="344" t="s">
        <v>44</v>
      </c>
      <c r="F116" s="344"/>
      <c r="G116" s="344"/>
      <c r="H116" s="344"/>
      <c r="I116" s="344"/>
      <c r="J116" s="1"/>
    </row>
    <row r="117" spans="1:10" ht="33" customHeight="1">
      <c r="A117" s="342" t="s">
        <v>45</v>
      </c>
      <c r="B117" s="342"/>
      <c r="C117" s="342"/>
      <c r="D117" s="342"/>
      <c r="E117" s="343" t="s">
        <v>46</v>
      </c>
      <c r="F117" s="343"/>
      <c r="G117" s="343"/>
      <c r="H117" s="343"/>
      <c r="I117" s="343"/>
      <c r="J117" s="1"/>
    </row>
    <row r="118" spans="1:10" ht="19.5" customHeight="1">
      <c r="A118" s="56" t="s">
        <v>12</v>
      </c>
      <c r="B118" s="5"/>
      <c r="C118" s="5"/>
      <c r="D118" s="5"/>
      <c r="E118" s="5"/>
      <c r="F118" s="5"/>
      <c r="G118" s="5"/>
      <c r="H118" s="5"/>
      <c r="I118" s="57" t="s">
        <v>87</v>
      </c>
    </row>
    <row r="119" spans="1:10" ht="60.75" customHeight="1">
      <c r="A119" s="11" t="s">
        <v>59</v>
      </c>
      <c r="B119" s="345" t="s">
        <v>88</v>
      </c>
      <c r="C119" s="345"/>
      <c r="D119" s="345"/>
      <c r="E119" s="345"/>
      <c r="F119" s="345"/>
      <c r="G119" s="345"/>
      <c r="H119" s="345"/>
      <c r="I119" s="345"/>
    </row>
    <row r="120" spans="1:10" ht="15.95" customHeight="1">
      <c r="A120" s="9"/>
      <c r="B120" s="8"/>
      <c r="C120" s="8"/>
      <c r="D120" s="8"/>
      <c r="E120" s="8"/>
      <c r="F120" s="8"/>
      <c r="G120" s="8"/>
      <c r="H120" s="8"/>
      <c r="I120" s="8"/>
    </row>
    <row r="121" spans="1:10" ht="26.25" customHeight="1">
      <c r="A121" s="341" t="s">
        <v>89</v>
      </c>
      <c r="B121" s="341"/>
      <c r="C121" s="341"/>
      <c r="D121" s="341"/>
      <c r="E121" s="341"/>
      <c r="F121" s="341"/>
      <c r="G121" s="341"/>
      <c r="H121" s="341"/>
      <c r="I121" s="341"/>
    </row>
    <row r="122" spans="1:10" ht="24.75" customHeight="1">
      <c r="A122" s="9"/>
      <c r="B122" s="8"/>
      <c r="C122" s="8"/>
      <c r="D122" s="8"/>
      <c r="E122" s="8"/>
      <c r="F122" s="8"/>
      <c r="G122" s="8"/>
      <c r="H122" s="8"/>
      <c r="I122" s="8"/>
    </row>
    <row r="123" spans="1:10" ht="39.75" customHeight="1">
      <c r="A123" s="11" t="s">
        <v>51</v>
      </c>
      <c r="B123" s="345" t="s">
        <v>90</v>
      </c>
      <c r="C123" s="345"/>
      <c r="D123" s="345"/>
      <c r="E123" s="345"/>
      <c r="F123" s="345"/>
      <c r="G123" s="345"/>
      <c r="H123" s="345"/>
      <c r="I123" s="345"/>
    </row>
    <row r="124" spans="1:10" ht="25.5" customHeight="1">
      <c r="A124" s="8"/>
      <c r="B124" s="8"/>
      <c r="C124" s="8"/>
      <c r="D124" s="8"/>
      <c r="E124" s="8"/>
      <c r="F124" s="8"/>
      <c r="G124" s="8"/>
      <c r="H124" s="8"/>
      <c r="I124" s="8"/>
      <c r="J124" s="1"/>
    </row>
    <row r="125" spans="1:10" ht="43.5" customHeight="1">
      <c r="A125" s="11" t="s">
        <v>59</v>
      </c>
      <c r="B125" s="345" t="s">
        <v>91</v>
      </c>
      <c r="C125" s="345"/>
      <c r="D125" s="345"/>
      <c r="E125" s="345"/>
      <c r="F125" s="345"/>
      <c r="G125" s="345"/>
      <c r="H125" s="345"/>
      <c r="I125" s="345"/>
    </row>
    <row r="126" spans="1:10" ht="21.75" customHeight="1">
      <c r="A126" s="10"/>
      <c r="B126" s="8"/>
      <c r="C126" s="8"/>
      <c r="D126" s="8"/>
      <c r="E126" s="8"/>
      <c r="F126" s="8"/>
      <c r="G126" s="8"/>
      <c r="H126" s="8"/>
      <c r="I126" s="8"/>
    </row>
    <row r="127" spans="1:10" ht="25.5" customHeight="1">
      <c r="A127" s="341" t="s">
        <v>92</v>
      </c>
      <c r="B127" s="341"/>
      <c r="C127" s="341"/>
      <c r="D127" s="341"/>
      <c r="E127" s="341"/>
      <c r="F127" s="341"/>
      <c r="G127" s="341"/>
      <c r="H127" s="341"/>
      <c r="I127" s="341"/>
    </row>
    <row r="128" spans="1:10" ht="23.25" customHeight="1">
      <c r="A128" s="9"/>
      <c r="B128" s="8"/>
      <c r="C128" s="8"/>
      <c r="D128" s="8"/>
      <c r="E128" s="8"/>
      <c r="F128" s="8"/>
      <c r="G128" s="8"/>
      <c r="H128" s="8"/>
      <c r="I128" s="8"/>
    </row>
    <row r="129" spans="1:10" ht="88.5" customHeight="1">
      <c r="A129" s="345" t="s">
        <v>93</v>
      </c>
      <c r="B129" s="345"/>
      <c r="C129" s="345"/>
      <c r="D129" s="345"/>
      <c r="E129" s="345"/>
      <c r="F129" s="345"/>
      <c r="G129" s="345"/>
      <c r="H129" s="345"/>
      <c r="I129" s="345"/>
    </row>
    <row r="130" spans="1:10" ht="26.25" customHeight="1">
      <c r="A130" s="8"/>
      <c r="B130" s="8"/>
      <c r="C130" s="8"/>
      <c r="D130" s="8"/>
      <c r="E130" s="8"/>
      <c r="F130" s="8"/>
      <c r="G130" s="8"/>
      <c r="H130" s="8"/>
      <c r="I130" s="8"/>
    </row>
    <row r="131" spans="1:10" ht="21.75" customHeight="1">
      <c r="A131" s="341" t="s">
        <v>94</v>
      </c>
      <c r="B131" s="341"/>
      <c r="C131" s="341"/>
      <c r="D131" s="341"/>
      <c r="E131" s="341"/>
      <c r="F131" s="341"/>
      <c r="G131" s="341"/>
      <c r="H131" s="341"/>
      <c r="I131" s="341"/>
    </row>
    <row r="132" spans="1:10" ht="25.5" customHeight="1">
      <c r="A132" s="10"/>
      <c r="B132" s="8"/>
      <c r="C132" s="8"/>
      <c r="D132" s="8"/>
      <c r="E132" s="8"/>
      <c r="F132" s="8"/>
      <c r="G132" s="8"/>
      <c r="H132" s="8"/>
      <c r="I132" s="8"/>
    </row>
    <row r="133" spans="1:10" ht="69" customHeight="1">
      <c r="A133" s="11" t="s">
        <v>51</v>
      </c>
      <c r="B133" s="345" t="s">
        <v>95</v>
      </c>
      <c r="C133" s="345"/>
      <c r="D133" s="345"/>
      <c r="E133" s="345"/>
      <c r="F133" s="345"/>
      <c r="G133" s="345"/>
      <c r="H133" s="345"/>
      <c r="I133" s="345"/>
    </row>
    <row r="134" spans="1:10" ht="21" customHeight="1">
      <c r="A134" s="11"/>
      <c r="B134" s="345"/>
      <c r="C134" s="345"/>
      <c r="D134" s="345"/>
      <c r="E134" s="345"/>
      <c r="F134" s="345"/>
      <c r="G134" s="345"/>
      <c r="H134" s="345"/>
      <c r="I134" s="345"/>
    </row>
    <row r="135" spans="1:10" ht="191.25" customHeight="1">
      <c r="A135" s="11" t="s">
        <v>59</v>
      </c>
      <c r="B135" s="345" t="s">
        <v>96</v>
      </c>
      <c r="C135" s="345"/>
      <c r="D135" s="345"/>
      <c r="E135" s="345"/>
      <c r="F135" s="345"/>
      <c r="G135" s="345"/>
      <c r="H135" s="345"/>
      <c r="I135" s="345"/>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40" t="s">
        <v>44</v>
      </c>
      <c r="B138" s="340"/>
      <c r="C138" s="340"/>
      <c r="D138" s="340"/>
      <c r="E138" s="344" t="s">
        <v>44</v>
      </c>
      <c r="F138" s="344"/>
      <c r="G138" s="344"/>
      <c r="H138" s="344"/>
      <c r="I138" s="344"/>
      <c r="J138" s="1"/>
    </row>
    <row r="139" spans="1:10" ht="37.5" customHeight="1">
      <c r="A139" s="342" t="s">
        <v>45</v>
      </c>
      <c r="B139" s="342"/>
      <c r="C139" s="342"/>
      <c r="D139" s="342"/>
      <c r="E139" s="343" t="s">
        <v>46</v>
      </c>
      <c r="F139" s="343"/>
      <c r="G139" s="343"/>
      <c r="H139" s="343"/>
      <c r="I139" s="343"/>
      <c r="J139" s="1"/>
    </row>
    <row r="140" spans="1:10" ht="20.25" customHeight="1">
      <c r="A140" s="56" t="s">
        <v>12</v>
      </c>
      <c r="B140" s="5"/>
      <c r="C140" s="5"/>
      <c r="D140" s="5"/>
      <c r="E140" s="5"/>
      <c r="F140" s="5"/>
      <c r="G140" s="5"/>
      <c r="H140" s="5"/>
      <c r="I140" s="57" t="s">
        <v>97</v>
      </c>
      <c r="J140" s="1"/>
    </row>
    <row r="141" spans="1:10" ht="70.5" customHeight="1">
      <c r="A141" s="11" t="s">
        <v>80</v>
      </c>
      <c r="B141" s="345" t="s">
        <v>98</v>
      </c>
      <c r="C141" s="345"/>
      <c r="D141" s="345"/>
      <c r="E141" s="345"/>
      <c r="F141" s="345"/>
      <c r="G141" s="345"/>
      <c r="H141" s="345"/>
      <c r="I141" s="345"/>
    </row>
    <row r="142" spans="1:10" ht="31.5" customHeight="1">
      <c r="A142" s="11"/>
      <c r="B142" s="345"/>
      <c r="C142" s="345"/>
      <c r="D142" s="345"/>
      <c r="E142" s="345"/>
      <c r="F142" s="345"/>
      <c r="G142" s="345"/>
      <c r="H142" s="345"/>
      <c r="I142" s="345"/>
    </row>
    <row r="143" spans="1:10" ht="141.75" customHeight="1">
      <c r="A143" s="11" t="s">
        <v>99</v>
      </c>
      <c r="B143" s="345" t="s">
        <v>100</v>
      </c>
      <c r="C143" s="345"/>
      <c r="D143" s="345"/>
      <c r="E143" s="345"/>
      <c r="F143" s="345"/>
      <c r="G143" s="345"/>
      <c r="H143" s="345"/>
      <c r="I143" s="345"/>
    </row>
    <row r="144" spans="1:10" ht="22.5" customHeight="1">
      <c r="A144" s="9"/>
      <c r="B144" s="345"/>
      <c r="C144" s="345"/>
      <c r="D144" s="345"/>
      <c r="E144" s="345"/>
      <c r="F144" s="345"/>
      <c r="G144" s="345"/>
      <c r="H144" s="345"/>
      <c r="I144" s="345"/>
    </row>
    <row r="145" spans="1:10" ht="74.25" customHeight="1">
      <c r="A145" s="11" t="s">
        <v>101</v>
      </c>
      <c r="B145" s="345" t="s">
        <v>102</v>
      </c>
      <c r="C145" s="345"/>
      <c r="D145" s="345"/>
      <c r="E145" s="345"/>
      <c r="F145" s="345"/>
      <c r="G145" s="345"/>
      <c r="H145" s="345"/>
      <c r="I145" s="345"/>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45" t="s">
        <v>104</v>
      </c>
      <c r="C148" s="345"/>
      <c r="D148" s="345"/>
      <c r="E148" s="345"/>
      <c r="F148" s="345"/>
      <c r="G148" s="345"/>
      <c r="H148" s="345"/>
      <c r="I148" s="345"/>
    </row>
    <row r="149" spans="1:10" ht="15.95" customHeight="1">
      <c r="A149" s="11"/>
      <c r="B149" s="345"/>
      <c r="C149" s="345"/>
      <c r="D149" s="345"/>
      <c r="E149" s="345"/>
      <c r="F149" s="345"/>
      <c r="G149" s="345"/>
      <c r="H149" s="345"/>
      <c r="I149" s="345"/>
    </row>
    <row r="150" spans="1:10" ht="90" customHeight="1">
      <c r="A150" s="11" t="s">
        <v>105</v>
      </c>
      <c r="B150" s="345" t="s">
        <v>106</v>
      </c>
      <c r="C150" s="345"/>
      <c r="D150" s="345"/>
      <c r="E150" s="345"/>
      <c r="F150" s="345"/>
      <c r="G150" s="345"/>
      <c r="H150" s="345"/>
      <c r="I150" s="345"/>
    </row>
    <row r="151" spans="1:10" ht="15.95" customHeight="1">
      <c r="A151" s="11"/>
      <c r="B151" s="8"/>
      <c r="C151" s="8"/>
      <c r="D151" s="8"/>
      <c r="E151" s="8"/>
      <c r="F151" s="8"/>
      <c r="G151" s="8"/>
      <c r="H151" s="8"/>
      <c r="I151" s="8"/>
    </row>
    <row r="152" spans="1:10" ht="111.75" customHeight="1">
      <c r="A152" s="11" t="s">
        <v>107</v>
      </c>
      <c r="B152" s="345" t="s">
        <v>108</v>
      </c>
      <c r="C152" s="345"/>
      <c r="D152" s="345"/>
      <c r="E152" s="345"/>
      <c r="F152" s="345"/>
      <c r="G152" s="345"/>
      <c r="H152" s="345"/>
      <c r="I152" s="345"/>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40" t="s">
        <v>44</v>
      </c>
      <c r="B155" s="340"/>
      <c r="C155" s="340"/>
      <c r="D155" s="340"/>
      <c r="E155" s="344" t="s">
        <v>44</v>
      </c>
      <c r="F155" s="344"/>
      <c r="G155" s="344"/>
      <c r="H155" s="344"/>
      <c r="I155" s="344"/>
      <c r="J155" s="1"/>
    </row>
    <row r="156" spans="1:10" ht="33" customHeight="1">
      <c r="A156" s="342" t="s">
        <v>45</v>
      </c>
      <c r="B156" s="342"/>
      <c r="C156" s="342"/>
      <c r="D156" s="342"/>
      <c r="E156" s="343" t="s">
        <v>46</v>
      </c>
      <c r="F156" s="343"/>
      <c r="G156" s="343"/>
      <c r="H156" s="343"/>
      <c r="I156" s="343"/>
      <c r="J156" s="1"/>
    </row>
    <row r="157" spans="1:10" ht="27" customHeight="1">
      <c r="A157" s="56" t="s">
        <v>12</v>
      </c>
      <c r="B157" s="5"/>
      <c r="C157" s="5"/>
      <c r="D157" s="5"/>
      <c r="E157" s="5"/>
      <c r="F157" s="5"/>
      <c r="G157" s="5"/>
      <c r="H157" s="5"/>
      <c r="I157" s="57" t="s">
        <v>109</v>
      </c>
      <c r="J157" s="1"/>
    </row>
    <row r="158" spans="1:10" ht="21" customHeight="1">
      <c r="A158" s="11" t="s">
        <v>110</v>
      </c>
      <c r="B158" s="345" t="s">
        <v>111</v>
      </c>
      <c r="C158" s="345"/>
      <c r="D158" s="345"/>
      <c r="E158" s="345"/>
      <c r="F158" s="345"/>
      <c r="G158" s="345"/>
      <c r="H158" s="345"/>
      <c r="I158" s="345"/>
    </row>
    <row r="159" spans="1:10" ht="30" customHeight="1">
      <c r="A159" s="11"/>
      <c r="B159" s="8"/>
      <c r="C159" s="8"/>
      <c r="D159" s="8"/>
      <c r="E159" s="8"/>
      <c r="F159" s="8"/>
      <c r="G159" s="8"/>
      <c r="H159" s="8"/>
      <c r="I159" s="8"/>
    </row>
    <row r="160" spans="1:10" ht="74.25" customHeight="1">
      <c r="A160" s="11" t="s">
        <v>112</v>
      </c>
      <c r="B160" s="345" t="s">
        <v>113</v>
      </c>
      <c r="C160" s="345"/>
      <c r="D160" s="345"/>
      <c r="E160" s="345"/>
      <c r="F160" s="345"/>
      <c r="G160" s="345"/>
      <c r="H160" s="345"/>
      <c r="I160" s="345"/>
    </row>
    <row r="161" spans="1:10" ht="13.5" customHeight="1">
      <c r="A161" s="9"/>
      <c r="B161" s="8"/>
      <c r="C161" s="8"/>
      <c r="D161" s="8"/>
      <c r="E161" s="8"/>
      <c r="F161" s="8"/>
      <c r="G161" s="8"/>
      <c r="H161" s="8"/>
      <c r="I161" s="8"/>
    </row>
    <row r="162" spans="1:10" ht="16.5">
      <c r="A162" s="341" t="s">
        <v>114</v>
      </c>
      <c r="B162" s="341"/>
      <c r="C162" s="341"/>
      <c r="D162" s="341"/>
      <c r="E162" s="341"/>
      <c r="F162" s="341"/>
      <c r="G162" s="341"/>
      <c r="H162" s="341"/>
      <c r="I162" s="341"/>
    </row>
    <row r="163" spans="1:10" ht="30" customHeight="1">
      <c r="A163" s="9"/>
      <c r="B163" s="8"/>
      <c r="C163" s="8"/>
      <c r="D163" s="8"/>
      <c r="E163" s="8"/>
      <c r="F163" s="8"/>
      <c r="G163" s="8"/>
      <c r="H163" s="8"/>
      <c r="I163" s="8"/>
    </row>
    <row r="164" spans="1:10" ht="60" customHeight="1">
      <c r="A164" s="345" t="s">
        <v>115</v>
      </c>
      <c r="B164" s="345"/>
      <c r="C164" s="345"/>
      <c r="D164" s="345"/>
      <c r="E164" s="345"/>
      <c r="F164" s="345"/>
      <c r="G164" s="345"/>
      <c r="H164" s="345"/>
      <c r="I164" s="345"/>
    </row>
    <row r="165" spans="1:10" ht="11.25" customHeight="1">
      <c r="A165" s="10"/>
      <c r="B165" s="8"/>
      <c r="C165" s="8"/>
      <c r="D165" s="8"/>
      <c r="E165" s="8"/>
      <c r="F165" s="8"/>
      <c r="G165" s="8"/>
      <c r="H165" s="8"/>
      <c r="I165" s="8"/>
    </row>
    <row r="166" spans="1:10" ht="27.75" customHeight="1">
      <c r="A166" s="341" t="s">
        <v>116</v>
      </c>
      <c r="B166" s="341"/>
      <c r="C166" s="341"/>
      <c r="D166" s="341"/>
      <c r="E166" s="341"/>
      <c r="F166" s="341"/>
      <c r="G166" s="341"/>
      <c r="H166" s="341"/>
      <c r="I166" s="341"/>
    </row>
    <row r="167" spans="1:10" ht="12.75" customHeight="1">
      <c r="A167" s="9"/>
      <c r="B167" s="8"/>
      <c r="C167" s="8"/>
      <c r="D167" s="8"/>
      <c r="E167" s="8"/>
      <c r="F167" s="8"/>
      <c r="G167" s="8"/>
      <c r="H167" s="8"/>
      <c r="I167" s="8"/>
    </row>
    <row r="168" spans="1:10" ht="74.25" customHeight="1">
      <c r="A168" s="11" t="s">
        <v>51</v>
      </c>
      <c r="B168" s="345" t="s">
        <v>117</v>
      </c>
      <c r="C168" s="345"/>
      <c r="D168" s="345"/>
      <c r="E168" s="345"/>
      <c r="F168" s="345"/>
      <c r="G168" s="345"/>
      <c r="H168" s="345"/>
      <c r="I168" s="345"/>
    </row>
    <row r="169" spans="1:10" ht="23.25" customHeight="1">
      <c r="A169" s="12"/>
      <c r="B169" s="8"/>
      <c r="C169" s="8"/>
      <c r="D169" s="8"/>
      <c r="E169" s="8"/>
      <c r="F169" s="8"/>
      <c r="G169" s="8"/>
      <c r="H169" s="8"/>
      <c r="I169" s="8"/>
    </row>
    <row r="170" spans="1:10" ht="36" customHeight="1">
      <c r="A170" s="11" t="s">
        <v>59</v>
      </c>
      <c r="B170" s="345" t="s">
        <v>118</v>
      </c>
      <c r="C170" s="345"/>
      <c r="D170" s="345"/>
      <c r="E170" s="345"/>
      <c r="F170" s="345"/>
      <c r="G170" s="345"/>
      <c r="H170" s="345"/>
      <c r="I170" s="345"/>
    </row>
    <row r="171" spans="1:10" ht="21" customHeight="1">
      <c r="J171" s="1"/>
    </row>
    <row r="172" spans="1:10">
      <c r="J172" s="1"/>
    </row>
    <row r="173" spans="1:10" ht="52.5" customHeight="1">
      <c r="A173" s="11" t="s">
        <v>80</v>
      </c>
      <c r="B173" s="345" t="s">
        <v>119</v>
      </c>
      <c r="C173" s="345"/>
      <c r="D173" s="345"/>
      <c r="E173" s="345"/>
      <c r="F173" s="345"/>
      <c r="G173" s="345"/>
      <c r="H173" s="345"/>
      <c r="I173" s="345"/>
    </row>
    <row r="174" spans="1:10" ht="20.25" customHeight="1">
      <c r="A174" s="11"/>
      <c r="B174" s="8"/>
      <c r="C174" s="8"/>
      <c r="D174" s="8"/>
      <c r="E174" s="8"/>
      <c r="F174" s="8"/>
      <c r="G174" s="8"/>
      <c r="H174" s="8"/>
      <c r="I174" s="8"/>
    </row>
    <row r="175" spans="1:10" ht="40.5" customHeight="1">
      <c r="A175" s="11" t="s">
        <v>99</v>
      </c>
      <c r="B175" s="345" t="s">
        <v>120</v>
      </c>
      <c r="C175" s="345"/>
      <c r="D175" s="345"/>
      <c r="E175" s="345"/>
      <c r="F175" s="345"/>
      <c r="G175" s="345"/>
      <c r="H175" s="345"/>
      <c r="I175" s="345"/>
    </row>
    <row r="176" spans="1:10" ht="21.75" customHeight="1">
      <c r="A176" s="11"/>
      <c r="B176" s="8"/>
      <c r="C176" s="8"/>
      <c r="D176" s="8"/>
      <c r="E176" s="8"/>
      <c r="F176" s="8"/>
      <c r="G176" s="8"/>
      <c r="H176" s="8"/>
      <c r="I176" s="8"/>
    </row>
    <row r="177" spans="1:10" ht="88.5" customHeight="1">
      <c r="A177" s="11" t="s">
        <v>101</v>
      </c>
      <c r="B177" s="345" t="s">
        <v>121</v>
      </c>
      <c r="C177" s="345"/>
      <c r="D177" s="345"/>
      <c r="E177" s="345"/>
      <c r="F177" s="345"/>
      <c r="G177" s="345"/>
      <c r="H177" s="345"/>
      <c r="I177" s="345"/>
    </row>
    <row r="178" spans="1:10" ht="18" customHeight="1">
      <c r="A178" s="11"/>
      <c r="B178" s="8"/>
      <c r="C178" s="8"/>
      <c r="D178" s="8"/>
      <c r="E178" s="8"/>
      <c r="F178" s="8"/>
      <c r="G178" s="8"/>
      <c r="H178" s="8"/>
      <c r="I178" s="8"/>
    </row>
    <row r="179" spans="1:10" ht="63" customHeight="1">
      <c r="A179" s="11" t="s">
        <v>122</v>
      </c>
      <c r="B179" s="345" t="s">
        <v>123</v>
      </c>
      <c r="C179" s="345"/>
      <c r="D179" s="345"/>
      <c r="E179" s="345"/>
      <c r="F179" s="345"/>
      <c r="G179" s="345"/>
      <c r="H179" s="345"/>
      <c r="I179" s="345"/>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40" t="s">
        <v>44</v>
      </c>
      <c r="B182" s="340"/>
      <c r="C182" s="340"/>
      <c r="D182" s="340"/>
      <c r="E182" s="344" t="s">
        <v>44</v>
      </c>
      <c r="F182" s="344"/>
      <c r="G182" s="344"/>
      <c r="H182" s="344"/>
      <c r="I182" s="344"/>
      <c r="J182" s="1"/>
    </row>
    <row r="183" spans="1:10" ht="33" customHeight="1">
      <c r="A183" s="342" t="s">
        <v>45</v>
      </c>
      <c r="B183" s="342"/>
      <c r="C183" s="342"/>
      <c r="D183" s="342"/>
      <c r="E183" s="343" t="s">
        <v>46</v>
      </c>
      <c r="F183" s="343"/>
      <c r="G183" s="343"/>
      <c r="H183" s="343"/>
      <c r="I183" s="343"/>
      <c r="J183" s="1"/>
    </row>
    <row r="184" spans="1:10" ht="22.5" customHeight="1">
      <c r="A184" s="56" t="s">
        <v>12</v>
      </c>
      <c r="B184" s="5"/>
      <c r="C184" s="5"/>
      <c r="D184" s="5"/>
      <c r="E184" s="5"/>
      <c r="F184" s="5"/>
      <c r="G184" s="5"/>
      <c r="H184" s="5"/>
      <c r="I184" s="57" t="s">
        <v>124</v>
      </c>
      <c r="J184" s="1"/>
    </row>
    <row r="185" spans="1:10" ht="53.25" customHeight="1">
      <c r="A185" s="11" t="s">
        <v>103</v>
      </c>
      <c r="B185" s="345" t="s">
        <v>125</v>
      </c>
      <c r="C185" s="345"/>
      <c r="D185" s="345"/>
      <c r="E185" s="345"/>
      <c r="F185" s="345"/>
      <c r="G185" s="345"/>
      <c r="H185" s="345"/>
      <c r="I185" s="345"/>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57" t="s">
        <v>45</v>
      </c>
      <c r="C189" s="357"/>
      <c r="D189" s="357"/>
      <c r="E189" s="357"/>
      <c r="F189" s="358" t="s">
        <v>46</v>
      </c>
      <c r="G189" s="357"/>
      <c r="H189" s="357"/>
      <c r="I189" s="357"/>
    </row>
    <row r="190" spans="1:10" ht="21.95" customHeight="1">
      <c r="A190" s="8"/>
      <c r="B190" s="15"/>
      <c r="C190" s="9"/>
      <c r="D190" s="9"/>
      <c r="E190" s="9"/>
      <c r="F190" s="16"/>
      <c r="G190" s="16"/>
      <c r="H190" s="16"/>
      <c r="I190" s="16"/>
    </row>
    <row r="191" spans="1:10" ht="21.95" customHeight="1">
      <c r="A191" s="8"/>
      <c r="B191" s="340" t="s">
        <v>127</v>
      </c>
      <c r="C191" s="340"/>
      <c r="D191" s="340"/>
      <c r="E191" s="340"/>
      <c r="F191" s="340" t="s">
        <v>127</v>
      </c>
      <c r="G191" s="340"/>
      <c r="H191" s="340"/>
      <c r="I191" s="34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49" t="str">
        <f>"Name : "&amp;'Name of Bidder'!C17</f>
        <v xml:space="preserve">Name : </v>
      </c>
      <c r="G194" s="349"/>
      <c r="H194" s="349"/>
      <c r="I194" s="349"/>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40" t="s">
        <v>129</v>
      </c>
      <c r="C197" s="340"/>
      <c r="D197" s="340"/>
      <c r="E197" s="340"/>
      <c r="F197" s="340" t="s">
        <v>129</v>
      </c>
      <c r="G197" s="340"/>
      <c r="H197" s="340"/>
      <c r="I197" s="340"/>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40" t="s">
        <v>130</v>
      </c>
      <c r="C201" s="340"/>
      <c r="D201" s="340"/>
      <c r="E201" s="340"/>
      <c r="F201" s="340" t="s">
        <v>130</v>
      </c>
      <c r="G201" s="340"/>
      <c r="H201" s="340"/>
      <c r="I201" s="340"/>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66">
        <v>155885</v>
      </c>
      <c r="B3" s="367"/>
      <c r="C3" s="32"/>
      <c r="D3" s="33"/>
      <c r="E3" s="32"/>
      <c r="F3" s="366">
        <v>4960</v>
      </c>
      <c r="G3" s="367"/>
      <c r="H3" s="32"/>
      <c r="I3" s="33"/>
      <c r="K3" s="366">
        <v>10352</v>
      </c>
      <c r="L3" s="367"/>
      <c r="M3" s="32"/>
      <c r="N3" s="33"/>
      <c r="P3" s="366">
        <v>691647</v>
      </c>
      <c r="Q3" s="367"/>
      <c r="R3" s="32"/>
      <c r="S3" s="33"/>
      <c r="U3" s="31" t="s">
        <v>133</v>
      </c>
    </row>
    <row r="4" spans="1:27" hidden="1">
      <c r="A4" s="361"/>
      <c r="B4" s="362"/>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63" t="str">
        <f>IF(OR((A3&gt;9999999999),(A3&lt;0)),"Invalid Entry - More than 1000 crore OR -ve value",IF(A3=0, "",+CONCATENATE(U2,B13,D13,B12,D12,B11,D11,B10,D10,B9,D9,B8," Only")))</f>
        <v>USD One Lac Fifty Five Thousand Eight Hundred Eighty Five Only</v>
      </c>
      <c r="B6" s="364"/>
      <c r="C6" s="364"/>
      <c r="D6" s="365"/>
      <c r="E6" s="37"/>
      <c r="F6" s="363" t="str">
        <f>IF(OR((F3&gt;9999999999),(F3&lt;0)),"Invalid Entry - More than 1000 crore OR -ve value",IF(F3=0, "",+CONCATENATE(U3, G13,I13,G12,I12,G11,I11,G10,I10,G9,I9,G8," Only")))</f>
        <v>EURO Four Thousand Nine Hundred Sixty Only</v>
      </c>
      <c r="G6" s="364"/>
      <c r="H6" s="364"/>
      <c r="I6" s="365"/>
      <c r="J6" s="37"/>
      <c r="K6" s="363" t="str">
        <f>IF(OR((K3&gt;9999999999),(K3&lt;0)),"Invalid Entry - More than 1000 crore OR -ve value",IF(K3=0, "",+CONCATENATE(U4, L13,N13,L12,N12,L11,N11,L10,N10,L9,N9,L8," Only")))</f>
        <v>RMB Ten Thousand Three Hundred Fifty Two Only</v>
      </c>
      <c r="L6" s="364"/>
      <c r="M6" s="364"/>
      <c r="N6" s="365"/>
      <c r="P6" s="363" t="str">
        <f>IF(OR((P3&gt;9999999999),(P3&lt;0)),"Invalid Entry - More than 1000 crore OR -ve value",IF(P3=0, "",+CONCATENATE(U5, Q13,S13,Q12,S12,Q11,S11,Q10,S10,Q9,S9,Q8," Only")))</f>
        <v>INR Six Lac Ninety One Thousand Six Hundred Forty Seven Only</v>
      </c>
      <c r="Q6" s="364"/>
      <c r="R6" s="364"/>
      <c r="S6" s="365"/>
      <c r="U6" s="368" t="str">
        <f>VLOOKUP(1,T30:Y45,6,FALSE)</f>
        <v>USD 155885/- + EURO 4960/- + RMB 10352/- + INR 691647/-</v>
      </c>
      <c r="V6" s="368"/>
      <c r="W6" s="368"/>
      <c r="X6" s="368"/>
      <c r="Y6" s="368"/>
      <c r="Z6" s="368"/>
      <c r="AA6" s="368"/>
    </row>
    <row r="7" spans="1:27" ht="70.5" hidden="1" customHeight="1" thickBot="1">
      <c r="A7" s="34"/>
      <c r="B7" s="35"/>
      <c r="C7" s="35"/>
      <c r="D7" s="36"/>
      <c r="E7" s="35"/>
      <c r="F7" s="34"/>
      <c r="G7" s="35"/>
      <c r="H7" s="35"/>
      <c r="I7" s="36"/>
      <c r="K7" s="34"/>
      <c r="L7" s="35"/>
      <c r="M7" s="35"/>
      <c r="N7" s="36"/>
      <c r="P7" s="34"/>
      <c r="Q7" s="35"/>
      <c r="R7" s="35"/>
      <c r="S7" s="36"/>
      <c r="U7" s="369" t="str">
        <f>VLOOKUP(1,T10:Y25,6,FALSE)</f>
        <v>USD One Lac Fifty Five Thousand Eight Hundred Eighty Five Only plus EURO Four Thousand Nine Hundred Sixty Only plus RMB Ten Thousand Three Hundred Fifty Two Only plus INR Six Lac Ninety One Thousand Six Hundred Forty Seven Only</v>
      </c>
      <c r="V7" s="370"/>
      <c r="W7" s="370"/>
      <c r="X7" s="370"/>
      <c r="Y7" s="370"/>
      <c r="Z7" s="370"/>
      <c r="AA7" s="371"/>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59" t="e">
        <f>#REF!</f>
        <v>#REF!</v>
      </c>
      <c r="B124" s="360"/>
      <c r="C124" s="32"/>
      <c r="D124" s="33"/>
    </row>
    <row r="125" spans="1:19">
      <c r="A125" s="361"/>
      <c r="B125" s="362"/>
      <c r="C125" s="32"/>
      <c r="D125" s="33"/>
    </row>
    <row r="126" spans="1:19">
      <c r="A126" s="34"/>
      <c r="B126" s="35"/>
      <c r="C126" s="35"/>
      <c r="D126" s="36"/>
    </row>
    <row r="127" spans="1:19" ht="69" customHeight="1">
      <c r="A127" s="363" t="e">
        <f>IF(OR((A124&gt;9999999999),(A124&lt;0)),"Invalid Entry - More than 1000 crore OR -ve value",IF(A124=0, "",+CONCATENATE(A122," ", U123,B134,D134,B133,D133,B132,D132,B131,D131,B130,D130,B129," Only")))</f>
        <v>#REF!</v>
      </c>
      <c r="B127" s="364"/>
      <c r="C127" s="364"/>
      <c r="D127" s="36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303"/>
  <sheetViews>
    <sheetView view="pageBreakPreview" zoomScale="85" zoomScaleNormal="90" zoomScaleSheetLayoutView="85" workbookViewId="0">
      <pane ySplit="10" topLeftCell="A262" activePane="bottomLeft" state="frozen"/>
      <selection pane="bottomLeft" activeCell="N266" sqref="N266"/>
    </sheetView>
  </sheetViews>
  <sheetFormatPr defaultRowHeight="15.75"/>
  <cols>
    <col min="1" max="1" width="5" style="136" customWidth="1"/>
    <col min="2" max="2" width="18.85546875" style="137" customWidth="1"/>
    <col min="3" max="3" width="14.42578125" style="138" customWidth="1"/>
    <col min="4" max="4" width="15.28515625" style="139" bestFit="1" customWidth="1"/>
    <col min="5" max="5" width="17" style="138" customWidth="1"/>
    <col min="6" max="6" width="12" style="138" customWidth="1"/>
    <col min="7" max="7" width="23.5703125" style="139" customWidth="1"/>
    <col min="8" max="8" width="78" style="139" customWidth="1"/>
    <col min="9" max="9" width="10.5703125" style="139" customWidth="1"/>
    <col min="10" max="10" width="12.42578125" style="139" bestFit="1" customWidth="1"/>
    <col min="11" max="11" width="15.140625" style="139" customWidth="1"/>
    <col min="12" max="12" width="13" style="139" customWidth="1"/>
    <col min="13" max="13" width="16.5703125" style="139" customWidth="1"/>
    <col min="14" max="14" width="27" style="139" customWidth="1"/>
    <col min="15" max="16" width="26.7109375" style="139" customWidth="1"/>
    <col min="17" max="16384" width="9.140625" style="139"/>
  </cols>
  <sheetData>
    <row r="1" spans="1:15" ht="43.5" customHeight="1">
      <c r="A1" s="381" t="str">
        <f>'Name of Bidder'!A1:C1</f>
        <v>Construction of Township (Residential Quarters) at Kurnool-III PS under Transmission System for evacuation of power from RE sources in Kurnool Wind Energy Zone (3000MW)/ Solar Energy Zone (1500MW) Part-A and Part-B.</v>
      </c>
      <c r="B1" s="381"/>
      <c r="C1" s="381"/>
      <c r="D1" s="381"/>
      <c r="E1" s="381"/>
      <c r="F1" s="381"/>
      <c r="G1" s="381"/>
      <c r="H1" s="381"/>
      <c r="I1" s="381"/>
      <c r="J1" s="381"/>
      <c r="K1" s="381"/>
      <c r="L1" s="381"/>
      <c r="M1" s="381"/>
      <c r="N1" s="381"/>
      <c r="O1" s="381"/>
    </row>
    <row r="2" spans="1:15" ht="16.5">
      <c r="A2" s="381" t="s">
        <v>241</v>
      </c>
      <c r="B2" s="381"/>
      <c r="C2" s="381"/>
      <c r="D2" s="381"/>
      <c r="E2" s="381"/>
      <c r="F2" s="381"/>
      <c r="G2" s="381"/>
      <c r="H2" s="381"/>
      <c r="I2" s="381"/>
      <c r="J2" s="381"/>
      <c r="K2" s="381"/>
      <c r="L2" s="381"/>
      <c r="M2" s="381"/>
      <c r="N2" s="381"/>
      <c r="O2" s="381"/>
    </row>
    <row r="3" spans="1:15" s="133" customFormat="1">
      <c r="A3" s="130"/>
      <c r="B3" s="131"/>
      <c r="C3" s="375"/>
      <c r="D3" s="375"/>
      <c r="E3" s="375"/>
      <c r="F3" s="375"/>
      <c r="G3" s="375"/>
      <c r="H3" s="375"/>
      <c r="I3" s="375"/>
      <c r="J3" s="375"/>
      <c r="K3" s="374" t="s">
        <v>242</v>
      </c>
      <c r="L3" s="374"/>
      <c r="M3" s="374"/>
    </row>
    <row r="4" spans="1:15" s="133" customFormat="1">
      <c r="A4" s="132" t="s">
        <v>243</v>
      </c>
      <c r="B4" s="134"/>
      <c r="C4" s="375">
        <f>'Name of Bidder'!C9</f>
        <v>0</v>
      </c>
      <c r="D4" s="375"/>
      <c r="E4" s="375"/>
      <c r="F4" s="375"/>
      <c r="G4" s="375"/>
      <c r="H4" s="375"/>
      <c r="I4" s="375"/>
      <c r="J4" s="375"/>
      <c r="K4" s="374" t="s">
        <v>244</v>
      </c>
      <c r="L4" s="374"/>
      <c r="M4" s="374"/>
    </row>
    <row r="5" spans="1:15" s="133" customFormat="1">
      <c r="A5" s="132" t="s">
        <v>15</v>
      </c>
      <c r="B5" s="134"/>
      <c r="C5" s="375">
        <f>'Name of Bidder'!C10</f>
        <v>0</v>
      </c>
      <c r="D5" s="375"/>
      <c r="E5" s="375"/>
      <c r="F5" s="375"/>
      <c r="G5" s="375"/>
      <c r="H5" s="375"/>
      <c r="I5" s="375"/>
      <c r="J5" s="375"/>
      <c r="K5" s="374" t="s">
        <v>245</v>
      </c>
      <c r="L5" s="374"/>
      <c r="M5" s="374"/>
    </row>
    <row r="6" spans="1:15" s="133" customFormat="1">
      <c r="A6" s="135"/>
      <c r="B6" s="134"/>
      <c r="C6" s="375">
        <f>'Name of Bidder'!C11</f>
        <v>0</v>
      </c>
      <c r="D6" s="375"/>
      <c r="E6" s="375"/>
      <c r="F6" s="375"/>
      <c r="G6" s="375"/>
      <c r="H6" s="375"/>
      <c r="I6" s="375"/>
      <c r="J6" s="375"/>
      <c r="K6" s="133" t="s">
        <v>246</v>
      </c>
    </row>
    <row r="7" spans="1:15" s="133" customFormat="1">
      <c r="A7" s="135"/>
      <c r="B7" s="134"/>
      <c r="C7" s="375">
        <f>'Name of Bidder'!C12</f>
        <v>0</v>
      </c>
      <c r="D7" s="375"/>
      <c r="E7" s="375"/>
      <c r="F7" s="375"/>
      <c r="G7" s="375"/>
      <c r="H7" s="375"/>
      <c r="I7" s="375"/>
      <c r="J7" s="375"/>
      <c r="K7" s="133" t="s">
        <v>247</v>
      </c>
    </row>
    <row r="8" spans="1:15">
      <c r="N8" s="382" t="s">
        <v>248</v>
      </c>
      <c r="O8" s="382"/>
    </row>
    <row r="9" spans="1:15" ht="99">
      <c r="A9" s="127" t="s">
        <v>249</v>
      </c>
      <c r="B9" s="127" t="s">
        <v>250</v>
      </c>
      <c r="C9" s="127" t="s">
        <v>251</v>
      </c>
      <c r="D9" s="128" t="s">
        <v>252</v>
      </c>
      <c r="E9" s="140" t="s">
        <v>253</v>
      </c>
      <c r="F9" s="128" t="s">
        <v>254</v>
      </c>
      <c r="G9" s="140" t="s">
        <v>255</v>
      </c>
      <c r="H9" s="127" t="s">
        <v>256</v>
      </c>
      <c r="I9" s="127" t="s">
        <v>257</v>
      </c>
      <c r="J9" s="127" t="s">
        <v>258</v>
      </c>
      <c r="K9" s="127" t="s">
        <v>259</v>
      </c>
      <c r="L9" s="127" t="s">
        <v>260</v>
      </c>
      <c r="M9" s="127" t="s">
        <v>261</v>
      </c>
      <c r="N9" s="127" t="s">
        <v>262</v>
      </c>
      <c r="O9" s="127" t="s">
        <v>263</v>
      </c>
    </row>
    <row r="10" spans="1:15" ht="16.5">
      <c r="A10" s="141">
        <v>1</v>
      </c>
      <c r="B10" s="141">
        <v>2</v>
      </c>
      <c r="C10" s="141">
        <v>3</v>
      </c>
      <c r="D10" s="141">
        <v>4</v>
      </c>
      <c r="E10" s="128">
        <v>5</v>
      </c>
      <c r="F10" s="142">
        <v>6</v>
      </c>
      <c r="G10" s="142">
        <v>7</v>
      </c>
      <c r="H10" s="143">
        <v>8</v>
      </c>
      <c r="I10" s="144">
        <v>9</v>
      </c>
      <c r="J10" s="144">
        <v>10</v>
      </c>
      <c r="K10" s="144">
        <v>11</v>
      </c>
      <c r="L10" s="144">
        <v>12</v>
      </c>
      <c r="M10" s="144" t="s">
        <v>264</v>
      </c>
      <c r="N10" s="144" t="s">
        <v>265</v>
      </c>
      <c r="O10" s="145" t="s">
        <v>266</v>
      </c>
    </row>
    <row r="11" spans="1:15" ht="18.75">
      <c r="A11" s="222"/>
      <c r="B11" s="216"/>
      <c r="C11" s="217"/>
      <c r="D11" s="218"/>
      <c r="E11" s="219"/>
      <c r="F11" s="220"/>
      <c r="G11" s="221"/>
      <c r="H11" s="247" t="s">
        <v>267</v>
      </c>
      <c r="I11" s="223"/>
      <c r="J11" s="223"/>
      <c r="K11" s="224"/>
      <c r="L11" s="225"/>
      <c r="M11" s="224"/>
      <c r="N11" s="224"/>
      <c r="O11" s="223"/>
    </row>
    <row r="12" spans="1:15" ht="18.75">
      <c r="A12" s="222"/>
      <c r="B12" s="216"/>
      <c r="C12" s="217"/>
      <c r="D12" s="218"/>
      <c r="E12" s="219"/>
      <c r="F12" s="220"/>
      <c r="G12" s="221"/>
      <c r="H12" s="306" t="s">
        <v>398</v>
      </c>
      <c r="I12" s="223"/>
      <c r="J12" s="223"/>
      <c r="K12" s="224"/>
      <c r="L12" s="225"/>
      <c r="M12" s="224"/>
      <c r="N12" s="224"/>
      <c r="O12" s="223"/>
    </row>
    <row r="13" spans="1:15" ht="43.5" customHeight="1">
      <c r="A13" s="246">
        <v>1</v>
      </c>
      <c r="B13" s="326" t="s">
        <v>268</v>
      </c>
      <c r="C13" s="208"/>
      <c r="D13" s="208"/>
      <c r="E13" s="242"/>
      <c r="F13" s="253">
        <v>0.18</v>
      </c>
      <c r="G13" s="243"/>
      <c r="H13" s="254" t="s">
        <v>397</v>
      </c>
      <c r="I13" s="314" t="s">
        <v>269</v>
      </c>
      <c r="J13" s="317">
        <v>678</v>
      </c>
      <c r="K13" s="323">
        <v>326.37</v>
      </c>
      <c r="L13" s="146">
        <v>0.12</v>
      </c>
      <c r="M13" s="147">
        <f>ROUND(K13/(1+L13),2)</f>
        <v>291.39999999999998</v>
      </c>
      <c r="N13" s="147">
        <f>ROUND(M13*J13,2)</f>
        <v>197569.2</v>
      </c>
      <c r="O13" s="148">
        <f>ROUND(N13*18%,2)</f>
        <v>35562.46</v>
      </c>
    </row>
    <row r="14" spans="1:15">
      <c r="A14" s="246">
        <v>2</v>
      </c>
      <c r="B14" s="307"/>
      <c r="C14" s="208"/>
      <c r="D14" s="208"/>
      <c r="E14" s="242"/>
      <c r="F14" s="253">
        <v>0.18</v>
      </c>
      <c r="G14" s="243"/>
      <c r="H14" s="306" t="s">
        <v>503</v>
      </c>
      <c r="I14" s="315"/>
      <c r="J14" s="317"/>
      <c r="K14" s="320"/>
      <c r="L14" s="146"/>
      <c r="M14" s="147"/>
      <c r="N14" s="147"/>
      <c r="O14" s="148"/>
    </row>
    <row r="15" spans="1:15" ht="84" customHeight="1">
      <c r="A15" s="246">
        <v>3</v>
      </c>
      <c r="B15" s="308" t="s">
        <v>399</v>
      </c>
      <c r="C15" s="208"/>
      <c r="D15" s="208"/>
      <c r="E15" s="242"/>
      <c r="F15" s="253">
        <v>0.18</v>
      </c>
      <c r="G15" s="243"/>
      <c r="H15" s="254" t="s">
        <v>504</v>
      </c>
      <c r="I15" s="314"/>
      <c r="J15" s="317"/>
      <c r="K15" s="320"/>
      <c r="L15" s="146"/>
      <c r="M15" s="147"/>
      <c r="N15" s="147"/>
      <c r="O15" s="148"/>
    </row>
    <row r="16" spans="1:15">
      <c r="A16" s="246">
        <v>4</v>
      </c>
      <c r="B16" s="308" t="s">
        <v>270</v>
      </c>
      <c r="C16" s="208"/>
      <c r="D16" s="208"/>
      <c r="E16" s="242"/>
      <c r="F16" s="253">
        <v>0.18</v>
      </c>
      <c r="G16" s="243"/>
      <c r="H16" s="254" t="s">
        <v>505</v>
      </c>
      <c r="I16" s="314" t="s">
        <v>269</v>
      </c>
      <c r="J16" s="317">
        <v>1349</v>
      </c>
      <c r="K16" s="320">
        <v>523.5</v>
      </c>
      <c r="L16" s="146">
        <v>0.12</v>
      </c>
      <c r="M16" s="147">
        <f t="shared" ref="M16:M33" si="0">ROUND(K16/(1+L16),2)</f>
        <v>467.41</v>
      </c>
      <c r="N16" s="147">
        <f t="shared" ref="N16:N33" si="1">ROUND(M16*J16,2)</f>
        <v>630536.09</v>
      </c>
      <c r="O16" s="148">
        <f t="shared" ref="O16:O33" si="2">ROUND(N16*18%,2)</f>
        <v>113496.5</v>
      </c>
    </row>
    <row r="17" spans="1:15">
      <c r="A17" s="246">
        <v>5</v>
      </c>
      <c r="B17" s="308" t="s">
        <v>271</v>
      </c>
      <c r="C17" s="208"/>
      <c r="D17" s="208"/>
      <c r="E17" s="242"/>
      <c r="F17" s="253">
        <v>0.18</v>
      </c>
      <c r="G17" s="243"/>
      <c r="H17" s="254" t="s">
        <v>506</v>
      </c>
      <c r="I17" s="314" t="s">
        <v>269</v>
      </c>
      <c r="J17" s="317">
        <v>900</v>
      </c>
      <c r="K17" s="320">
        <v>846.25</v>
      </c>
      <c r="L17" s="146">
        <v>0.12</v>
      </c>
      <c r="M17" s="147">
        <f t="shared" si="0"/>
        <v>755.58</v>
      </c>
      <c r="N17" s="147">
        <f t="shared" si="1"/>
        <v>680022</v>
      </c>
      <c r="O17" s="148">
        <f t="shared" si="2"/>
        <v>122403.96</v>
      </c>
    </row>
    <row r="18" spans="1:15" ht="120">
      <c r="A18" s="246">
        <v>6</v>
      </c>
      <c r="B18" s="308" t="s">
        <v>400</v>
      </c>
      <c r="C18" s="208"/>
      <c r="D18" s="208"/>
      <c r="E18" s="242"/>
      <c r="F18" s="253">
        <v>0.18</v>
      </c>
      <c r="G18" s="243"/>
      <c r="H18" s="254" t="s">
        <v>507</v>
      </c>
      <c r="I18" s="314"/>
      <c r="J18" s="317"/>
      <c r="K18" s="320"/>
      <c r="L18" s="146"/>
      <c r="M18" s="147"/>
      <c r="N18" s="147"/>
      <c r="O18" s="148"/>
    </row>
    <row r="19" spans="1:15" ht="30">
      <c r="A19" s="246">
        <v>7</v>
      </c>
      <c r="B19" s="308" t="s">
        <v>400</v>
      </c>
      <c r="C19" s="208"/>
      <c r="D19" s="208"/>
      <c r="E19" s="242"/>
      <c r="F19" s="253">
        <v>0.18</v>
      </c>
      <c r="G19" s="243"/>
      <c r="H19" s="254" t="s">
        <v>508</v>
      </c>
      <c r="I19" s="314" t="s">
        <v>646</v>
      </c>
      <c r="J19" s="317">
        <v>240</v>
      </c>
      <c r="K19" s="320">
        <v>933.35</v>
      </c>
      <c r="L19" s="146">
        <v>0.12</v>
      </c>
      <c r="M19" s="147">
        <f t="shared" ref="M19" si="3">ROUND(K19/(1+L19),2)</f>
        <v>833.35</v>
      </c>
      <c r="N19" s="147">
        <f t="shared" ref="N19" si="4">ROUND(M19*J19,2)</f>
        <v>200004</v>
      </c>
      <c r="O19" s="148">
        <f t="shared" ref="O19" si="5">ROUND(N19*18%,2)</f>
        <v>36000.720000000001</v>
      </c>
    </row>
    <row r="20" spans="1:15" ht="30">
      <c r="A20" s="246">
        <v>8</v>
      </c>
      <c r="B20" s="308" t="s">
        <v>401</v>
      </c>
      <c r="C20" s="208"/>
      <c r="D20" s="208"/>
      <c r="E20" s="242"/>
      <c r="F20" s="253">
        <v>0.18</v>
      </c>
      <c r="G20" s="243"/>
      <c r="H20" s="254" t="s">
        <v>509</v>
      </c>
      <c r="I20" s="314" t="s">
        <v>646</v>
      </c>
      <c r="J20" s="317">
        <v>160</v>
      </c>
      <c r="K20" s="320">
        <v>1316.9</v>
      </c>
      <c r="L20" s="146">
        <v>0.12</v>
      </c>
      <c r="M20" s="147">
        <f t="shared" si="0"/>
        <v>1175.8</v>
      </c>
      <c r="N20" s="147">
        <f t="shared" si="1"/>
        <v>188128</v>
      </c>
      <c r="O20" s="148">
        <f t="shared" si="2"/>
        <v>33863.040000000001</v>
      </c>
    </row>
    <row r="21" spans="1:15" ht="60">
      <c r="A21" s="246">
        <v>9</v>
      </c>
      <c r="B21" s="308">
        <v>2.25</v>
      </c>
      <c r="C21" s="208"/>
      <c r="D21" s="208"/>
      <c r="E21" s="242"/>
      <c r="F21" s="253">
        <v>0.18</v>
      </c>
      <c r="G21" s="243"/>
      <c r="H21" s="254" t="s">
        <v>510</v>
      </c>
      <c r="I21" s="314" t="s">
        <v>269</v>
      </c>
      <c r="J21" s="317">
        <v>2361</v>
      </c>
      <c r="K21" s="320">
        <v>253.95</v>
      </c>
      <c r="L21" s="146">
        <v>0.12</v>
      </c>
      <c r="M21" s="147">
        <f t="shared" si="0"/>
        <v>226.74</v>
      </c>
      <c r="N21" s="147">
        <f t="shared" si="1"/>
        <v>535333.14</v>
      </c>
      <c r="O21" s="148">
        <f t="shared" si="2"/>
        <v>96359.97</v>
      </c>
    </row>
    <row r="22" spans="1:15">
      <c r="A22" s="246">
        <v>10</v>
      </c>
      <c r="B22" s="308" t="s">
        <v>290</v>
      </c>
      <c r="C22" s="208"/>
      <c r="D22" s="208"/>
      <c r="E22" s="242"/>
      <c r="F22" s="253">
        <v>0.18</v>
      </c>
      <c r="G22" s="243"/>
      <c r="H22" s="254" t="s">
        <v>511</v>
      </c>
      <c r="I22" s="314" t="s">
        <v>269</v>
      </c>
      <c r="J22" s="317">
        <v>1530</v>
      </c>
      <c r="K22" s="320">
        <v>888.3</v>
      </c>
      <c r="L22" s="146">
        <v>0.12</v>
      </c>
      <c r="M22" s="147">
        <f t="shared" si="0"/>
        <v>793.13</v>
      </c>
      <c r="N22" s="147">
        <f t="shared" si="1"/>
        <v>1213488.8999999999</v>
      </c>
      <c r="O22" s="148">
        <f t="shared" si="2"/>
        <v>218428</v>
      </c>
    </row>
    <row r="23" spans="1:15" ht="30">
      <c r="A23" s="246">
        <v>11</v>
      </c>
      <c r="B23" s="308" t="s">
        <v>402</v>
      </c>
      <c r="C23" s="208"/>
      <c r="D23" s="208"/>
      <c r="E23" s="242"/>
      <c r="F23" s="253">
        <v>0.18</v>
      </c>
      <c r="G23" s="243"/>
      <c r="H23" s="254" t="s">
        <v>512</v>
      </c>
      <c r="I23" s="314" t="s">
        <v>272</v>
      </c>
      <c r="J23" s="317">
        <v>533</v>
      </c>
      <c r="K23" s="320">
        <v>200.9</v>
      </c>
      <c r="L23" s="146">
        <v>0.12</v>
      </c>
      <c r="M23" s="147">
        <f t="shared" si="0"/>
        <v>179.38</v>
      </c>
      <c r="N23" s="147">
        <f t="shared" si="1"/>
        <v>95609.54</v>
      </c>
      <c r="O23" s="148">
        <f t="shared" si="2"/>
        <v>17209.72</v>
      </c>
    </row>
    <row r="24" spans="1:15">
      <c r="A24" s="246">
        <v>12</v>
      </c>
      <c r="B24" s="305"/>
      <c r="C24" s="208"/>
      <c r="D24" s="208"/>
      <c r="E24" s="242"/>
      <c r="F24" s="253">
        <v>0.18</v>
      </c>
      <c r="G24" s="243"/>
      <c r="H24" s="254" t="s">
        <v>513</v>
      </c>
      <c r="I24" s="314"/>
      <c r="J24" s="317"/>
      <c r="K24" s="320"/>
      <c r="L24" s="146"/>
      <c r="M24" s="147"/>
      <c r="N24" s="147"/>
      <c r="O24" s="148"/>
    </row>
    <row r="25" spans="1:15" ht="60">
      <c r="A25" s="246">
        <v>13</v>
      </c>
      <c r="B25" s="308" t="s">
        <v>273</v>
      </c>
      <c r="C25" s="208"/>
      <c r="D25" s="208"/>
      <c r="E25" s="242"/>
      <c r="F25" s="253">
        <v>0.18</v>
      </c>
      <c r="G25" s="243"/>
      <c r="H25" s="254" t="s">
        <v>514</v>
      </c>
      <c r="I25" s="314" t="s">
        <v>269</v>
      </c>
      <c r="J25" s="317">
        <v>291</v>
      </c>
      <c r="K25" s="320">
        <v>6326.05</v>
      </c>
      <c r="L25" s="146">
        <v>0.12</v>
      </c>
      <c r="M25" s="147">
        <f t="shared" ref="M25" si="6">ROUND(K25/(1+L25),2)</f>
        <v>5648.26</v>
      </c>
      <c r="N25" s="147">
        <f t="shared" ref="N25" si="7">ROUND(M25*J25,2)</f>
        <v>1643643.66</v>
      </c>
      <c r="O25" s="148">
        <f t="shared" ref="O25" si="8">ROUND(N25*18%,2)</f>
        <v>295855.86</v>
      </c>
    </row>
    <row r="26" spans="1:15" ht="96">
      <c r="A26" s="246">
        <v>14</v>
      </c>
      <c r="B26" s="308" t="s">
        <v>403</v>
      </c>
      <c r="C26" s="208"/>
      <c r="D26" s="208"/>
      <c r="E26" s="242"/>
      <c r="F26" s="253">
        <v>0.18</v>
      </c>
      <c r="G26" s="243"/>
      <c r="H26" s="254" t="s">
        <v>515</v>
      </c>
      <c r="I26" s="314" t="s">
        <v>269</v>
      </c>
      <c r="J26" s="317">
        <v>18</v>
      </c>
      <c r="K26" s="320">
        <v>9375.2000000000007</v>
      </c>
      <c r="L26" s="146">
        <v>0.12</v>
      </c>
      <c r="M26" s="147">
        <f t="shared" si="0"/>
        <v>8370.7099999999991</v>
      </c>
      <c r="N26" s="147">
        <f t="shared" si="1"/>
        <v>150672.78</v>
      </c>
      <c r="O26" s="148">
        <f t="shared" si="2"/>
        <v>27121.1</v>
      </c>
    </row>
    <row r="27" spans="1:15" ht="60">
      <c r="A27" s="246">
        <v>15</v>
      </c>
      <c r="B27" s="308" t="s">
        <v>404</v>
      </c>
      <c r="C27" s="208"/>
      <c r="D27" s="208"/>
      <c r="E27" s="242"/>
      <c r="F27" s="253">
        <v>0.18</v>
      </c>
      <c r="G27" s="243"/>
      <c r="H27" s="254" t="s">
        <v>275</v>
      </c>
      <c r="I27" s="314" t="s">
        <v>274</v>
      </c>
      <c r="J27" s="317">
        <v>117</v>
      </c>
      <c r="K27" s="320">
        <v>113.85</v>
      </c>
      <c r="L27" s="146">
        <v>0.12</v>
      </c>
      <c r="M27" s="147">
        <f t="shared" si="0"/>
        <v>101.65</v>
      </c>
      <c r="N27" s="147">
        <f t="shared" si="1"/>
        <v>11893.05</v>
      </c>
      <c r="O27" s="148">
        <f t="shared" si="2"/>
        <v>2140.75</v>
      </c>
    </row>
    <row r="28" spans="1:15" ht="30">
      <c r="A28" s="246">
        <v>16</v>
      </c>
      <c r="B28" s="308" t="s">
        <v>405</v>
      </c>
      <c r="C28" s="208"/>
      <c r="D28" s="208"/>
      <c r="E28" s="242"/>
      <c r="F28" s="253">
        <v>0.18</v>
      </c>
      <c r="G28" s="243"/>
      <c r="H28" s="254" t="s">
        <v>516</v>
      </c>
      <c r="I28" s="316" t="s">
        <v>647</v>
      </c>
      <c r="J28" s="317">
        <v>33</v>
      </c>
      <c r="K28" s="320">
        <v>57.15</v>
      </c>
      <c r="L28" s="146">
        <v>0.12</v>
      </c>
      <c r="M28" s="147">
        <f t="shared" si="0"/>
        <v>51.03</v>
      </c>
      <c r="N28" s="147">
        <f t="shared" si="1"/>
        <v>1683.99</v>
      </c>
      <c r="O28" s="148">
        <f t="shared" si="2"/>
        <v>303.12</v>
      </c>
    </row>
    <row r="29" spans="1:15" ht="60">
      <c r="A29" s="246">
        <v>17</v>
      </c>
      <c r="B29" s="308" t="s">
        <v>406</v>
      </c>
      <c r="C29" s="208"/>
      <c r="D29" s="208"/>
      <c r="E29" s="242"/>
      <c r="F29" s="253">
        <v>0.18</v>
      </c>
      <c r="G29" s="243"/>
      <c r="H29" s="254" t="s">
        <v>517</v>
      </c>
      <c r="I29" s="316" t="s">
        <v>274</v>
      </c>
      <c r="J29" s="317">
        <v>220</v>
      </c>
      <c r="K29" s="320">
        <v>370.85</v>
      </c>
      <c r="L29" s="146">
        <v>0.12</v>
      </c>
      <c r="M29" s="147">
        <f t="shared" si="0"/>
        <v>331.12</v>
      </c>
      <c r="N29" s="147">
        <f t="shared" si="1"/>
        <v>72846.399999999994</v>
      </c>
      <c r="O29" s="148">
        <f t="shared" si="2"/>
        <v>13112.35</v>
      </c>
    </row>
    <row r="30" spans="1:15" ht="90">
      <c r="A30" s="246">
        <v>18</v>
      </c>
      <c r="B30" s="308" t="s">
        <v>407</v>
      </c>
      <c r="C30" s="208"/>
      <c r="D30" s="208"/>
      <c r="E30" s="242"/>
      <c r="F30" s="253">
        <v>0.18</v>
      </c>
      <c r="G30" s="243"/>
      <c r="H30" s="254" t="s">
        <v>276</v>
      </c>
      <c r="I30" s="314" t="s">
        <v>274</v>
      </c>
      <c r="J30" s="317">
        <v>485</v>
      </c>
      <c r="K30" s="320">
        <v>681.65</v>
      </c>
      <c r="L30" s="146">
        <v>0.12</v>
      </c>
      <c r="M30" s="147">
        <f t="shared" si="0"/>
        <v>608.62</v>
      </c>
      <c r="N30" s="147">
        <f t="shared" si="1"/>
        <v>295180.7</v>
      </c>
      <c r="O30" s="148">
        <f t="shared" si="2"/>
        <v>53132.53</v>
      </c>
    </row>
    <row r="31" spans="1:15">
      <c r="A31" s="246">
        <v>19</v>
      </c>
      <c r="B31" s="305"/>
      <c r="C31" s="208"/>
      <c r="D31" s="208"/>
      <c r="E31" s="242"/>
      <c r="F31" s="253">
        <v>0.18</v>
      </c>
      <c r="G31" s="243"/>
      <c r="H31" s="254" t="s">
        <v>518</v>
      </c>
      <c r="I31" s="314"/>
      <c r="J31" s="317"/>
      <c r="K31" s="320"/>
      <c r="L31" s="146"/>
      <c r="M31" s="147"/>
      <c r="N31" s="147"/>
      <c r="O31" s="148"/>
    </row>
    <row r="32" spans="1:15" ht="280.5">
      <c r="A32" s="246">
        <v>20</v>
      </c>
      <c r="B32" s="308" t="s">
        <v>408</v>
      </c>
      <c r="C32" s="208"/>
      <c r="D32" s="208"/>
      <c r="E32" s="242"/>
      <c r="F32" s="253">
        <v>0.18</v>
      </c>
      <c r="G32" s="243"/>
      <c r="H32" s="254" t="s">
        <v>519</v>
      </c>
      <c r="I32" s="314" t="s">
        <v>269</v>
      </c>
      <c r="J32" s="318">
        <v>461</v>
      </c>
      <c r="K32" s="320">
        <v>8683.7999999999993</v>
      </c>
      <c r="L32" s="146">
        <v>0.12</v>
      </c>
      <c r="M32" s="147">
        <f t="shared" ref="M32" si="9">ROUND(K32/(1+L32),2)</f>
        <v>7753.39</v>
      </c>
      <c r="N32" s="147">
        <f t="shared" ref="N32" si="10">ROUND(M32*J32,2)</f>
        <v>3574312.79</v>
      </c>
      <c r="O32" s="148">
        <f t="shared" ref="O32" si="11">ROUND(N32*18%,2)</f>
        <v>643376.30000000005</v>
      </c>
    </row>
    <row r="33" spans="1:15" ht="280.5">
      <c r="A33" s="246">
        <v>21</v>
      </c>
      <c r="B33" s="308" t="s">
        <v>409</v>
      </c>
      <c r="C33" s="208"/>
      <c r="D33" s="208"/>
      <c r="E33" s="242"/>
      <c r="F33" s="253">
        <v>0.18</v>
      </c>
      <c r="G33" s="243"/>
      <c r="H33" s="254" t="s">
        <v>520</v>
      </c>
      <c r="I33" s="314" t="s">
        <v>269</v>
      </c>
      <c r="J33" s="317">
        <v>628</v>
      </c>
      <c r="K33" s="320">
        <v>10306.200000000001</v>
      </c>
      <c r="L33" s="146">
        <v>0.12</v>
      </c>
      <c r="M33" s="147">
        <f t="shared" si="0"/>
        <v>9201.9599999999991</v>
      </c>
      <c r="N33" s="147">
        <f t="shared" si="1"/>
        <v>5778830.8799999999</v>
      </c>
      <c r="O33" s="148">
        <f t="shared" si="2"/>
        <v>1040189.56</v>
      </c>
    </row>
    <row r="34" spans="1:15" ht="30">
      <c r="A34" s="246">
        <v>22</v>
      </c>
      <c r="B34" s="308">
        <v>5.35</v>
      </c>
      <c r="C34" s="208"/>
      <c r="D34" s="208"/>
      <c r="E34" s="242"/>
      <c r="F34" s="253">
        <v>0.18</v>
      </c>
      <c r="G34" s="243"/>
      <c r="H34" s="254" t="s">
        <v>521</v>
      </c>
      <c r="I34" s="314" t="s">
        <v>648</v>
      </c>
      <c r="J34" s="317">
        <v>217.8</v>
      </c>
      <c r="K34" s="320">
        <v>688.45</v>
      </c>
      <c r="L34" s="146">
        <v>0.12</v>
      </c>
      <c r="M34" s="147">
        <f t="shared" ref="M34" si="12">ROUND(K34/(1+L34),2)</f>
        <v>614.69000000000005</v>
      </c>
      <c r="N34" s="147">
        <f t="shared" ref="N34" si="13">ROUND(M34*J34,2)</f>
        <v>133879.48000000001</v>
      </c>
      <c r="O34" s="148">
        <f t="shared" ref="O34" si="14">ROUND(N34*18%,2)</f>
        <v>24098.31</v>
      </c>
    </row>
    <row r="35" spans="1:15" ht="30">
      <c r="A35" s="246">
        <v>23</v>
      </c>
      <c r="B35" s="308" t="s">
        <v>410</v>
      </c>
      <c r="C35" s="208"/>
      <c r="D35" s="208"/>
      <c r="E35" s="242"/>
      <c r="F35" s="253">
        <v>0.18</v>
      </c>
      <c r="G35" s="243"/>
      <c r="H35" s="254" t="s">
        <v>522</v>
      </c>
      <c r="I35" s="314"/>
      <c r="J35" s="317"/>
      <c r="K35" s="320"/>
      <c r="L35" s="146"/>
      <c r="M35" s="147"/>
      <c r="N35" s="147"/>
      <c r="O35" s="148"/>
    </row>
    <row r="36" spans="1:15">
      <c r="A36" s="246">
        <v>24</v>
      </c>
      <c r="B36" s="308" t="s">
        <v>277</v>
      </c>
      <c r="C36" s="208"/>
      <c r="D36" s="208"/>
      <c r="E36" s="242"/>
      <c r="F36" s="253">
        <v>0.18</v>
      </c>
      <c r="G36" s="243"/>
      <c r="H36" s="254" t="s">
        <v>523</v>
      </c>
      <c r="I36" s="314" t="s">
        <v>274</v>
      </c>
      <c r="J36" s="317">
        <v>483</v>
      </c>
      <c r="K36" s="320">
        <v>307.95</v>
      </c>
      <c r="L36" s="146">
        <v>0.12</v>
      </c>
      <c r="M36" s="147">
        <f t="shared" ref="M36:M98" si="15">ROUND(K36/(1+L36),2)</f>
        <v>274.95999999999998</v>
      </c>
      <c r="N36" s="147">
        <f t="shared" ref="N36:N98" si="16">ROUND(M36*J36,2)</f>
        <v>132805.68</v>
      </c>
      <c r="O36" s="148">
        <f t="shared" ref="O36:O98" si="17">ROUND(N36*18%,2)</f>
        <v>23905.02</v>
      </c>
    </row>
    <row r="37" spans="1:15" ht="30">
      <c r="A37" s="246">
        <v>25</v>
      </c>
      <c r="B37" s="309" t="s">
        <v>411</v>
      </c>
      <c r="C37" s="208"/>
      <c r="D37" s="208"/>
      <c r="E37" s="242"/>
      <c r="F37" s="253">
        <v>0.18</v>
      </c>
      <c r="G37" s="243"/>
      <c r="H37" s="254" t="s">
        <v>524</v>
      </c>
      <c r="I37" s="314" t="s">
        <v>274</v>
      </c>
      <c r="J37" s="317">
        <v>298</v>
      </c>
      <c r="K37" s="320">
        <v>669.55</v>
      </c>
      <c r="L37" s="146">
        <v>0.12</v>
      </c>
      <c r="M37" s="147">
        <f t="shared" si="15"/>
        <v>597.80999999999995</v>
      </c>
      <c r="N37" s="147">
        <f t="shared" si="16"/>
        <v>178147.38</v>
      </c>
      <c r="O37" s="148">
        <f t="shared" si="17"/>
        <v>32066.53</v>
      </c>
    </row>
    <row r="38" spans="1:15">
      <c r="A38" s="246">
        <v>26</v>
      </c>
      <c r="B38" s="309" t="s">
        <v>278</v>
      </c>
      <c r="C38" s="208"/>
      <c r="D38" s="208"/>
      <c r="E38" s="242"/>
      <c r="F38" s="253">
        <v>0.18</v>
      </c>
      <c r="G38" s="243"/>
      <c r="H38" s="254" t="s">
        <v>525</v>
      </c>
      <c r="I38" s="314" t="s">
        <v>274</v>
      </c>
      <c r="J38" s="317">
        <v>1816</v>
      </c>
      <c r="K38" s="320">
        <v>766.55</v>
      </c>
      <c r="L38" s="146">
        <v>0.12</v>
      </c>
      <c r="M38" s="147">
        <f t="shared" si="15"/>
        <v>684.42</v>
      </c>
      <c r="N38" s="147">
        <f t="shared" si="16"/>
        <v>1242906.72</v>
      </c>
      <c r="O38" s="148">
        <f t="shared" si="17"/>
        <v>223723.21</v>
      </c>
    </row>
    <row r="39" spans="1:15">
      <c r="A39" s="246">
        <v>27</v>
      </c>
      <c r="B39" s="309" t="s">
        <v>279</v>
      </c>
      <c r="C39" s="208"/>
      <c r="D39" s="208"/>
      <c r="E39" s="242"/>
      <c r="F39" s="253">
        <v>0.18</v>
      </c>
      <c r="G39" s="243"/>
      <c r="H39" s="254" t="s">
        <v>526</v>
      </c>
      <c r="I39" s="314" t="s">
        <v>274</v>
      </c>
      <c r="J39" s="317">
        <v>3357</v>
      </c>
      <c r="K39" s="320">
        <v>608.35</v>
      </c>
      <c r="L39" s="146">
        <v>0.12</v>
      </c>
      <c r="M39" s="147">
        <f t="shared" si="15"/>
        <v>543.16999999999996</v>
      </c>
      <c r="N39" s="147">
        <f t="shared" si="16"/>
        <v>1823421.69</v>
      </c>
      <c r="O39" s="148">
        <f t="shared" si="17"/>
        <v>328215.90000000002</v>
      </c>
    </row>
    <row r="40" spans="1:15">
      <c r="A40" s="246">
        <v>28</v>
      </c>
      <c r="B40" s="309" t="s">
        <v>280</v>
      </c>
      <c r="C40" s="208"/>
      <c r="D40" s="208"/>
      <c r="E40" s="242"/>
      <c r="F40" s="253">
        <v>0.18</v>
      </c>
      <c r="G40" s="243"/>
      <c r="H40" s="254" t="s">
        <v>527</v>
      </c>
      <c r="I40" s="314" t="s">
        <v>274</v>
      </c>
      <c r="J40" s="317">
        <v>1743</v>
      </c>
      <c r="K40" s="320">
        <v>804.25</v>
      </c>
      <c r="L40" s="146">
        <v>0.12</v>
      </c>
      <c r="M40" s="147">
        <f t="shared" si="15"/>
        <v>718.08</v>
      </c>
      <c r="N40" s="147">
        <f t="shared" si="16"/>
        <v>1251613.44</v>
      </c>
      <c r="O40" s="148">
        <f t="shared" si="17"/>
        <v>225290.42</v>
      </c>
    </row>
    <row r="41" spans="1:15">
      <c r="A41" s="246">
        <v>29</v>
      </c>
      <c r="B41" s="309" t="s">
        <v>412</v>
      </c>
      <c r="C41" s="208"/>
      <c r="D41" s="208"/>
      <c r="E41" s="242"/>
      <c r="F41" s="253">
        <v>0.18</v>
      </c>
      <c r="G41" s="243"/>
      <c r="H41" s="254" t="s">
        <v>528</v>
      </c>
      <c r="I41" s="314" t="s">
        <v>274</v>
      </c>
      <c r="J41" s="317">
        <v>103</v>
      </c>
      <c r="K41" s="320">
        <v>657.75</v>
      </c>
      <c r="L41" s="146">
        <v>0.12</v>
      </c>
      <c r="M41" s="147">
        <f t="shared" si="15"/>
        <v>587.28</v>
      </c>
      <c r="N41" s="147">
        <f t="shared" si="16"/>
        <v>60489.84</v>
      </c>
      <c r="O41" s="148">
        <f t="shared" si="17"/>
        <v>10888.17</v>
      </c>
    </row>
    <row r="42" spans="1:15">
      <c r="A42" s="246">
        <v>30</v>
      </c>
      <c r="B42" s="309" t="s">
        <v>281</v>
      </c>
      <c r="C42" s="208"/>
      <c r="D42" s="208"/>
      <c r="E42" s="242"/>
      <c r="F42" s="253">
        <v>0.18</v>
      </c>
      <c r="G42" s="243"/>
      <c r="H42" s="254" t="s">
        <v>529</v>
      </c>
      <c r="I42" s="314" t="s">
        <v>274</v>
      </c>
      <c r="J42" s="317">
        <v>208</v>
      </c>
      <c r="K42" s="320">
        <v>814.95</v>
      </c>
      <c r="L42" s="146">
        <v>0.12</v>
      </c>
      <c r="M42" s="147">
        <f t="shared" si="15"/>
        <v>727.63</v>
      </c>
      <c r="N42" s="147">
        <f t="shared" si="16"/>
        <v>151347.04</v>
      </c>
      <c r="O42" s="148">
        <f t="shared" si="17"/>
        <v>27242.47</v>
      </c>
    </row>
    <row r="43" spans="1:15" ht="105">
      <c r="A43" s="246">
        <v>31</v>
      </c>
      <c r="B43" s="309" t="s">
        <v>413</v>
      </c>
      <c r="C43" s="208"/>
      <c r="D43" s="208"/>
      <c r="E43" s="242"/>
      <c r="F43" s="253">
        <v>0.18</v>
      </c>
      <c r="G43" s="243"/>
      <c r="H43" s="254" t="s">
        <v>530</v>
      </c>
      <c r="I43" s="314" t="s">
        <v>269</v>
      </c>
      <c r="J43" s="317">
        <v>10</v>
      </c>
      <c r="K43" s="320">
        <v>18644.599999999999</v>
      </c>
      <c r="L43" s="146">
        <v>0.12</v>
      </c>
      <c r="M43" s="147">
        <f t="shared" si="15"/>
        <v>16646.96</v>
      </c>
      <c r="N43" s="147">
        <f t="shared" si="16"/>
        <v>166469.6</v>
      </c>
      <c r="O43" s="148">
        <f t="shared" si="17"/>
        <v>29964.53</v>
      </c>
    </row>
    <row r="44" spans="1:15" ht="90">
      <c r="A44" s="246">
        <v>32</v>
      </c>
      <c r="B44" s="309" t="s">
        <v>414</v>
      </c>
      <c r="C44" s="208"/>
      <c r="D44" s="208"/>
      <c r="E44" s="242"/>
      <c r="F44" s="253">
        <v>0.18</v>
      </c>
      <c r="G44" s="243"/>
      <c r="H44" s="254" t="s">
        <v>531</v>
      </c>
      <c r="I44" s="314" t="s">
        <v>274</v>
      </c>
      <c r="J44" s="317">
        <v>50</v>
      </c>
      <c r="K44" s="320">
        <v>1430.3</v>
      </c>
      <c r="L44" s="146">
        <v>0.12</v>
      </c>
      <c r="M44" s="147">
        <f t="shared" si="15"/>
        <v>1277.05</v>
      </c>
      <c r="N44" s="147">
        <f t="shared" si="16"/>
        <v>63852.5</v>
      </c>
      <c r="O44" s="148">
        <f t="shared" si="17"/>
        <v>11493.45</v>
      </c>
    </row>
    <row r="45" spans="1:15" ht="45">
      <c r="A45" s="246">
        <v>33</v>
      </c>
      <c r="B45" s="309" t="s">
        <v>415</v>
      </c>
      <c r="C45" s="208"/>
      <c r="D45" s="208"/>
      <c r="E45" s="242"/>
      <c r="F45" s="253">
        <v>0.18</v>
      </c>
      <c r="G45" s="243"/>
      <c r="H45" s="254" t="s">
        <v>532</v>
      </c>
      <c r="I45" s="314" t="s">
        <v>649</v>
      </c>
      <c r="J45" s="317">
        <v>54055</v>
      </c>
      <c r="K45" s="320">
        <v>89.65</v>
      </c>
      <c r="L45" s="146">
        <v>0.12</v>
      </c>
      <c r="M45" s="147">
        <f t="shared" si="15"/>
        <v>80.040000000000006</v>
      </c>
      <c r="N45" s="147">
        <f t="shared" si="16"/>
        <v>4326562.2</v>
      </c>
      <c r="O45" s="148">
        <f t="shared" si="17"/>
        <v>778781.2</v>
      </c>
    </row>
    <row r="46" spans="1:15" ht="45">
      <c r="A46" s="246">
        <v>34</v>
      </c>
      <c r="B46" s="309" t="s">
        <v>416</v>
      </c>
      <c r="C46" s="208"/>
      <c r="D46" s="208"/>
      <c r="E46" s="242"/>
      <c r="F46" s="253">
        <v>0.18</v>
      </c>
      <c r="G46" s="243"/>
      <c r="H46" s="254" t="s">
        <v>533</v>
      </c>
      <c r="I46" s="314" t="s">
        <v>649</v>
      </c>
      <c r="J46" s="317">
        <v>83485</v>
      </c>
      <c r="K46" s="320">
        <v>89.65</v>
      </c>
      <c r="L46" s="146">
        <v>0.12</v>
      </c>
      <c r="M46" s="147">
        <f t="shared" si="15"/>
        <v>80.040000000000006</v>
      </c>
      <c r="N46" s="147">
        <f t="shared" si="16"/>
        <v>6682139.4000000004</v>
      </c>
      <c r="O46" s="148">
        <f t="shared" si="17"/>
        <v>1202785.0900000001</v>
      </c>
    </row>
    <row r="47" spans="1:15" ht="30">
      <c r="A47" s="246">
        <v>35</v>
      </c>
      <c r="B47" s="309" t="s">
        <v>417</v>
      </c>
      <c r="C47" s="208"/>
      <c r="D47" s="208"/>
      <c r="E47" s="242"/>
      <c r="F47" s="253">
        <v>0.18</v>
      </c>
      <c r="G47" s="243"/>
      <c r="H47" s="254" t="s">
        <v>534</v>
      </c>
      <c r="I47" s="314" t="s">
        <v>646</v>
      </c>
      <c r="J47" s="317">
        <v>396</v>
      </c>
      <c r="K47" s="320">
        <v>64.7</v>
      </c>
      <c r="L47" s="146">
        <v>0.12</v>
      </c>
      <c r="M47" s="147">
        <f t="shared" si="15"/>
        <v>57.77</v>
      </c>
      <c r="N47" s="147">
        <f t="shared" si="16"/>
        <v>22876.92</v>
      </c>
      <c r="O47" s="148">
        <f t="shared" si="17"/>
        <v>4117.8500000000004</v>
      </c>
    </row>
    <row r="48" spans="1:15">
      <c r="A48" s="246">
        <v>36</v>
      </c>
      <c r="B48" s="310"/>
      <c r="C48" s="208"/>
      <c r="D48" s="208"/>
      <c r="E48" s="242"/>
      <c r="F48" s="253">
        <v>0.18</v>
      </c>
      <c r="G48" s="243"/>
      <c r="H48" s="254" t="s">
        <v>535</v>
      </c>
      <c r="I48" s="314"/>
      <c r="J48" s="317"/>
      <c r="K48" s="320"/>
      <c r="L48" s="146"/>
      <c r="M48" s="147"/>
      <c r="N48" s="147"/>
      <c r="O48" s="148"/>
    </row>
    <row r="49" spans="1:15" ht="30">
      <c r="A49" s="246">
        <v>37</v>
      </c>
      <c r="B49" s="309" t="s">
        <v>418</v>
      </c>
      <c r="C49" s="208"/>
      <c r="D49" s="208"/>
      <c r="E49" s="242"/>
      <c r="F49" s="253">
        <v>0.18</v>
      </c>
      <c r="G49" s="243"/>
      <c r="H49" s="254" t="s">
        <v>536</v>
      </c>
      <c r="I49" s="314" t="s">
        <v>274</v>
      </c>
      <c r="J49" s="317">
        <v>2046</v>
      </c>
      <c r="K49" s="320">
        <v>86.45</v>
      </c>
      <c r="L49" s="146">
        <v>0.12</v>
      </c>
      <c r="M49" s="147">
        <f t="shared" si="15"/>
        <v>77.19</v>
      </c>
      <c r="N49" s="147">
        <f t="shared" si="16"/>
        <v>157930.74</v>
      </c>
      <c r="O49" s="148">
        <f t="shared" si="17"/>
        <v>28427.53</v>
      </c>
    </row>
    <row r="50" spans="1:15">
      <c r="A50" s="246">
        <v>38</v>
      </c>
      <c r="B50" s="310"/>
      <c r="C50" s="208"/>
      <c r="D50" s="208"/>
      <c r="E50" s="242"/>
      <c r="F50" s="253">
        <v>0.18</v>
      </c>
      <c r="G50" s="243"/>
      <c r="H50" s="254" t="s">
        <v>537</v>
      </c>
      <c r="I50" s="314"/>
      <c r="J50" s="317"/>
      <c r="K50" s="320"/>
      <c r="L50" s="146"/>
      <c r="M50" s="147"/>
      <c r="N50" s="147"/>
      <c r="O50" s="148"/>
    </row>
    <row r="51" spans="1:15" ht="60">
      <c r="A51" s="246">
        <v>39</v>
      </c>
      <c r="B51" s="309" t="s">
        <v>282</v>
      </c>
      <c r="C51" s="208"/>
      <c r="D51" s="208"/>
      <c r="E51" s="242"/>
      <c r="F51" s="253">
        <v>0.18</v>
      </c>
      <c r="G51" s="243"/>
      <c r="H51" s="254" t="s">
        <v>538</v>
      </c>
      <c r="I51" s="314" t="s">
        <v>269</v>
      </c>
      <c r="J51" s="317">
        <v>22</v>
      </c>
      <c r="K51" s="320">
        <v>6653.45</v>
      </c>
      <c r="L51" s="146">
        <v>0.12</v>
      </c>
      <c r="M51" s="147">
        <f t="shared" si="15"/>
        <v>5940.58</v>
      </c>
      <c r="N51" s="147">
        <f t="shared" si="16"/>
        <v>130692.76</v>
      </c>
      <c r="O51" s="148">
        <f t="shared" si="17"/>
        <v>23524.7</v>
      </c>
    </row>
    <row r="52" spans="1:15">
      <c r="A52" s="246">
        <v>40</v>
      </c>
      <c r="B52" s="310"/>
      <c r="C52" s="208"/>
      <c r="D52" s="208"/>
      <c r="E52" s="242"/>
      <c r="F52" s="253">
        <v>0.18</v>
      </c>
      <c r="G52" s="243"/>
      <c r="H52" s="254" t="s">
        <v>539</v>
      </c>
      <c r="I52" s="314"/>
      <c r="J52" s="317"/>
      <c r="K52" s="320"/>
      <c r="L52" s="146"/>
      <c r="M52" s="147"/>
      <c r="N52" s="147"/>
      <c r="O52" s="148"/>
    </row>
    <row r="53" spans="1:15" ht="135">
      <c r="A53" s="246">
        <v>41</v>
      </c>
      <c r="B53" s="309" t="s">
        <v>419</v>
      </c>
      <c r="C53" s="208"/>
      <c r="D53" s="208"/>
      <c r="E53" s="242"/>
      <c r="F53" s="253">
        <v>0.18</v>
      </c>
      <c r="G53" s="243"/>
      <c r="H53" s="254" t="s">
        <v>540</v>
      </c>
      <c r="I53" s="314" t="s">
        <v>274</v>
      </c>
      <c r="J53" s="317">
        <v>130</v>
      </c>
      <c r="K53" s="320">
        <v>4425.3500000000004</v>
      </c>
      <c r="L53" s="146">
        <v>0.12</v>
      </c>
      <c r="M53" s="147">
        <f t="shared" si="15"/>
        <v>3951.21</v>
      </c>
      <c r="N53" s="147">
        <f t="shared" si="16"/>
        <v>513657.3</v>
      </c>
      <c r="O53" s="148">
        <f t="shared" si="17"/>
        <v>92458.31</v>
      </c>
    </row>
    <row r="54" spans="1:15" ht="45">
      <c r="A54" s="246">
        <v>42</v>
      </c>
      <c r="B54" s="309" t="s">
        <v>420</v>
      </c>
      <c r="C54" s="208"/>
      <c r="D54" s="208"/>
      <c r="E54" s="242"/>
      <c r="F54" s="253">
        <v>0.18</v>
      </c>
      <c r="G54" s="243"/>
      <c r="H54" s="254" t="s">
        <v>541</v>
      </c>
      <c r="I54" s="314" t="s">
        <v>646</v>
      </c>
      <c r="J54" s="317">
        <v>467</v>
      </c>
      <c r="K54" s="320">
        <v>418.85</v>
      </c>
      <c r="L54" s="146">
        <v>0.12</v>
      </c>
      <c r="M54" s="147">
        <f t="shared" si="15"/>
        <v>373.97</v>
      </c>
      <c r="N54" s="147">
        <f t="shared" si="16"/>
        <v>174643.99</v>
      </c>
      <c r="O54" s="148">
        <f t="shared" si="17"/>
        <v>31435.919999999998</v>
      </c>
    </row>
    <row r="55" spans="1:15" ht="45">
      <c r="A55" s="246">
        <v>43</v>
      </c>
      <c r="B55" s="309" t="s">
        <v>421</v>
      </c>
      <c r="C55" s="208"/>
      <c r="D55" s="208"/>
      <c r="E55" s="242"/>
      <c r="F55" s="253">
        <v>0.18</v>
      </c>
      <c r="G55" s="243"/>
      <c r="H55" s="254" t="s">
        <v>542</v>
      </c>
      <c r="I55" s="314" t="s">
        <v>646</v>
      </c>
      <c r="J55" s="317">
        <v>77</v>
      </c>
      <c r="K55" s="320">
        <v>475.55</v>
      </c>
      <c r="L55" s="146">
        <v>0.12</v>
      </c>
      <c r="M55" s="147">
        <f t="shared" si="15"/>
        <v>424.6</v>
      </c>
      <c r="N55" s="147">
        <f t="shared" si="16"/>
        <v>32694.2</v>
      </c>
      <c r="O55" s="148">
        <f t="shared" si="17"/>
        <v>5884.96</v>
      </c>
    </row>
    <row r="56" spans="1:15" ht="60">
      <c r="A56" s="246">
        <v>44</v>
      </c>
      <c r="B56" s="309" t="s">
        <v>422</v>
      </c>
      <c r="C56" s="208"/>
      <c r="D56" s="208"/>
      <c r="E56" s="242"/>
      <c r="F56" s="253">
        <v>0.18</v>
      </c>
      <c r="G56" s="243"/>
      <c r="H56" s="254" t="s">
        <v>543</v>
      </c>
      <c r="I56" s="314" t="s">
        <v>650</v>
      </c>
      <c r="J56" s="317">
        <v>67</v>
      </c>
      <c r="K56" s="320">
        <v>808.15</v>
      </c>
      <c r="L56" s="146">
        <v>0.12</v>
      </c>
      <c r="M56" s="147">
        <f t="shared" si="15"/>
        <v>721.56</v>
      </c>
      <c r="N56" s="147">
        <f t="shared" si="16"/>
        <v>48344.52</v>
      </c>
      <c r="O56" s="148">
        <f t="shared" si="17"/>
        <v>8702.01</v>
      </c>
    </row>
    <row r="57" spans="1:15">
      <c r="A57" s="246">
        <v>45</v>
      </c>
      <c r="B57" s="310"/>
      <c r="C57" s="208"/>
      <c r="D57" s="208"/>
      <c r="E57" s="242"/>
      <c r="F57" s="253">
        <v>0.18</v>
      </c>
      <c r="G57" s="243"/>
      <c r="H57" s="254" t="s">
        <v>544</v>
      </c>
      <c r="I57" s="314"/>
      <c r="J57" s="317"/>
      <c r="K57" s="320"/>
      <c r="L57" s="146"/>
      <c r="M57" s="147"/>
      <c r="N57" s="147"/>
      <c r="O57" s="148"/>
    </row>
    <row r="58" spans="1:15" ht="60">
      <c r="A58" s="246">
        <v>46</v>
      </c>
      <c r="B58" s="309" t="s">
        <v>423</v>
      </c>
      <c r="C58" s="208"/>
      <c r="D58" s="208"/>
      <c r="E58" s="242"/>
      <c r="F58" s="253">
        <v>0.18</v>
      </c>
      <c r="G58" s="243"/>
      <c r="H58" s="254" t="s">
        <v>545</v>
      </c>
      <c r="I58" s="314" t="s">
        <v>269</v>
      </c>
      <c r="J58" s="317">
        <v>5</v>
      </c>
      <c r="K58" s="320">
        <v>131576.95000000001</v>
      </c>
      <c r="L58" s="146">
        <v>0.12</v>
      </c>
      <c r="M58" s="147">
        <f t="shared" si="15"/>
        <v>117479.42</v>
      </c>
      <c r="N58" s="147">
        <f t="shared" si="16"/>
        <v>587397.1</v>
      </c>
      <c r="O58" s="148">
        <f t="shared" si="17"/>
        <v>105731.48</v>
      </c>
    </row>
    <row r="59" spans="1:15" ht="90">
      <c r="A59" s="246">
        <v>47</v>
      </c>
      <c r="B59" s="325" t="s">
        <v>424</v>
      </c>
      <c r="C59" s="208"/>
      <c r="D59" s="208"/>
      <c r="E59" s="242"/>
      <c r="F59" s="253">
        <v>0.18</v>
      </c>
      <c r="G59" s="243"/>
      <c r="H59" s="254" t="s">
        <v>546</v>
      </c>
      <c r="I59" s="324" t="s">
        <v>274</v>
      </c>
      <c r="J59" s="317">
        <v>420</v>
      </c>
      <c r="K59" s="320">
        <v>2231.1999999999998</v>
      </c>
      <c r="L59" s="146">
        <v>0.12</v>
      </c>
      <c r="M59" s="147">
        <f t="shared" si="15"/>
        <v>1992.14</v>
      </c>
      <c r="N59" s="147">
        <f t="shared" si="16"/>
        <v>836698.8</v>
      </c>
      <c r="O59" s="148">
        <f t="shared" si="17"/>
        <v>150605.78</v>
      </c>
    </row>
    <row r="60" spans="1:15" ht="60">
      <c r="A60" s="246">
        <v>48</v>
      </c>
      <c r="B60" s="309" t="s">
        <v>425</v>
      </c>
      <c r="C60" s="208"/>
      <c r="D60" s="208"/>
      <c r="E60" s="242"/>
      <c r="F60" s="253">
        <v>0.18</v>
      </c>
      <c r="G60" s="243"/>
      <c r="H60" s="254" t="s">
        <v>547</v>
      </c>
      <c r="I60" s="314" t="s">
        <v>274</v>
      </c>
      <c r="J60" s="317">
        <v>27</v>
      </c>
      <c r="K60" s="320">
        <v>148.5</v>
      </c>
      <c r="L60" s="146">
        <v>0.12</v>
      </c>
      <c r="M60" s="147">
        <f t="shared" si="15"/>
        <v>132.59</v>
      </c>
      <c r="N60" s="147">
        <f t="shared" si="16"/>
        <v>3579.93</v>
      </c>
      <c r="O60" s="148">
        <f t="shared" si="17"/>
        <v>644.39</v>
      </c>
    </row>
    <row r="61" spans="1:15" ht="75">
      <c r="A61" s="246">
        <v>49</v>
      </c>
      <c r="B61" s="309" t="s">
        <v>426</v>
      </c>
      <c r="C61" s="208"/>
      <c r="D61" s="208"/>
      <c r="E61" s="242"/>
      <c r="F61" s="253">
        <v>0.18</v>
      </c>
      <c r="G61" s="243"/>
      <c r="H61" s="254" t="s">
        <v>548</v>
      </c>
      <c r="I61" s="314" t="s">
        <v>274</v>
      </c>
      <c r="J61" s="317">
        <v>234</v>
      </c>
      <c r="K61" s="320">
        <v>3086.1</v>
      </c>
      <c r="L61" s="146">
        <v>0.12</v>
      </c>
      <c r="M61" s="147">
        <f t="shared" si="15"/>
        <v>2755.45</v>
      </c>
      <c r="N61" s="147">
        <f t="shared" si="16"/>
        <v>644775.30000000005</v>
      </c>
      <c r="O61" s="148">
        <f t="shared" si="17"/>
        <v>116059.55</v>
      </c>
    </row>
    <row r="62" spans="1:15" ht="30">
      <c r="A62" s="246">
        <v>50</v>
      </c>
      <c r="B62" s="309" t="s">
        <v>427</v>
      </c>
      <c r="C62" s="208"/>
      <c r="D62" s="208"/>
      <c r="E62" s="242"/>
      <c r="F62" s="253">
        <v>0.18</v>
      </c>
      <c r="G62" s="243"/>
      <c r="H62" s="254" t="s">
        <v>549</v>
      </c>
      <c r="I62" s="314" t="s">
        <v>646</v>
      </c>
      <c r="J62" s="317">
        <v>392</v>
      </c>
      <c r="K62" s="320">
        <v>159.35</v>
      </c>
      <c r="L62" s="146">
        <v>0.12</v>
      </c>
      <c r="M62" s="147">
        <f t="shared" si="15"/>
        <v>142.28</v>
      </c>
      <c r="N62" s="147">
        <f t="shared" si="16"/>
        <v>55773.760000000002</v>
      </c>
      <c r="O62" s="148">
        <f t="shared" si="17"/>
        <v>10039.280000000001</v>
      </c>
    </row>
    <row r="63" spans="1:15" ht="60">
      <c r="A63" s="246">
        <v>51</v>
      </c>
      <c r="B63" s="309" t="s">
        <v>428</v>
      </c>
      <c r="C63" s="208"/>
      <c r="D63" s="208"/>
      <c r="E63" s="242"/>
      <c r="F63" s="253">
        <v>0.18</v>
      </c>
      <c r="G63" s="243"/>
      <c r="H63" s="254" t="s">
        <v>550</v>
      </c>
      <c r="I63" s="314" t="s">
        <v>649</v>
      </c>
      <c r="J63" s="317">
        <v>6686</v>
      </c>
      <c r="K63" s="320">
        <v>197.7</v>
      </c>
      <c r="L63" s="146">
        <v>0.12</v>
      </c>
      <c r="M63" s="147">
        <f t="shared" si="15"/>
        <v>176.52</v>
      </c>
      <c r="N63" s="147">
        <f t="shared" si="16"/>
        <v>1180212.72</v>
      </c>
      <c r="O63" s="148">
        <f t="shared" si="17"/>
        <v>212438.29</v>
      </c>
    </row>
    <row r="64" spans="1:15" ht="75">
      <c r="A64" s="246">
        <v>52</v>
      </c>
      <c r="B64" s="309" t="s">
        <v>429</v>
      </c>
      <c r="C64" s="208"/>
      <c r="D64" s="208"/>
      <c r="E64" s="242"/>
      <c r="F64" s="253">
        <v>0.18</v>
      </c>
      <c r="G64" s="243"/>
      <c r="H64" s="254" t="s">
        <v>551</v>
      </c>
      <c r="I64" s="314" t="s">
        <v>650</v>
      </c>
      <c r="J64" s="317">
        <v>72</v>
      </c>
      <c r="K64" s="320">
        <v>856.3</v>
      </c>
      <c r="L64" s="146">
        <v>0.12</v>
      </c>
      <c r="M64" s="147">
        <f t="shared" si="15"/>
        <v>764.55</v>
      </c>
      <c r="N64" s="147">
        <f t="shared" si="16"/>
        <v>55047.6</v>
      </c>
      <c r="O64" s="148">
        <f t="shared" si="17"/>
        <v>9908.57</v>
      </c>
    </row>
    <row r="65" spans="1:15">
      <c r="A65" s="246">
        <v>53</v>
      </c>
      <c r="B65" s="309" t="s">
        <v>430</v>
      </c>
      <c r="C65" s="208"/>
      <c r="D65" s="208"/>
      <c r="E65" s="242"/>
      <c r="F65" s="253">
        <v>0.18</v>
      </c>
      <c r="G65" s="243"/>
      <c r="H65" s="254" t="s">
        <v>13</v>
      </c>
      <c r="I65" s="315"/>
      <c r="J65" s="317"/>
      <c r="K65" s="320"/>
      <c r="L65" s="146"/>
      <c r="M65" s="147"/>
      <c r="N65" s="147"/>
      <c r="O65" s="148"/>
    </row>
    <row r="66" spans="1:15">
      <c r="A66" s="246">
        <v>54</v>
      </c>
      <c r="B66" s="309" t="s">
        <v>283</v>
      </c>
      <c r="C66" s="208"/>
      <c r="D66" s="208"/>
      <c r="E66" s="242"/>
      <c r="F66" s="253">
        <v>0.18</v>
      </c>
      <c r="G66" s="243"/>
      <c r="H66" s="254" t="s">
        <v>552</v>
      </c>
      <c r="I66" s="314" t="s">
        <v>650</v>
      </c>
      <c r="J66" s="317">
        <v>54</v>
      </c>
      <c r="K66" s="320">
        <v>260.3</v>
      </c>
      <c r="L66" s="146">
        <v>0.12</v>
      </c>
      <c r="M66" s="147">
        <f t="shared" si="15"/>
        <v>232.41</v>
      </c>
      <c r="N66" s="147">
        <f t="shared" si="16"/>
        <v>12550.14</v>
      </c>
      <c r="O66" s="148">
        <f t="shared" si="17"/>
        <v>2259.0300000000002</v>
      </c>
    </row>
    <row r="67" spans="1:15">
      <c r="A67" s="246">
        <v>55</v>
      </c>
      <c r="B67" s="309" t="s">
        <v>431</v>
      </c>
      <c r="C67" s="208"/>
      <c r="D67" s="208"/>
      <c r="E67" s="242"/>
      <c r="F67" s="253">
        <v>0.18</v>
      </c>
      <c r="G67" s="243"/>
      <c r="H67" s="254" t="s">
        <v>553</v>
      </c>
      <c r="I67" s="314" t="s">
        <v>650</v>
      </c>
      <c r="J67" s="317">
        <v>110</v>
      </c>
      <c r="K67" s="320">
        <v>234.9</v>
      </c>
      <c r="L67" s="146">
        <v>0.12</v>
      </c>
      <c r="M67" s="147">
        <f t="shared" si="15"/>
        <v>209.73</v>
      </c>
      <c r="N67" s="147">
        <f t="shared" si="16"/>
        <v>23070.3</v>
      </c>
      <c r="O67" s="148">
        <f t="shared" si="17"/>
        <v>4152.6499999999996</v>
      </c>
    </row>
    <row r="68" spans="1:15" ht="45">
      <c r="A68" s="246">
        <v>56</v>
      </c>
      <c r="B68" s="309" t="s">
        <v>432</v>
      </c>
      <c r="C68" s="208"/>
      <c r="D68" s="208"/>
      <c r="E68" s="242"/>
      <c r="F68" s="253">
        <v>0.18</v>
      </c>
      <c r="G68" s="243"/>
      <c r="H68" s="254" t="s">
        <v>554</v>
      </c>
      <c r="I68" s="314"/>
      <c r="J68" s="317"/>
      <c r="K68" s="320"/>
      <c r="L68" s="146"/>
      <c r="M68" s="147"/>
      <c r="N68" s="147"/>
      <c r="O68" s="148"/>
    </row>
    <row r="69" spans="1:15">
      <c r="A69" s="246">
        <v>57</v>
      </c>
      <c r="B69" s="309" t="s">
        <v>433</v>
      </c>
      <c r="C69" s="208"/>
      <c r="D69" s="208"/>
      <c r="E69" s="242"/>
      <c r="F69" s="253">
        <v>0.18</v>
      </c>
      <c r="G69" s="243"/>
      <c r="H69" s="254" t="s">
        <v>555</v>
      </c>
      <c r="I69" s="314" t="s">
        <v>650</v>
      </c>
      <c r="J69" s="317">
        <v>187</v>
      </c>
      <c r="K69" s="320">
        <v>104.4</v>
      </c>
      <c r="L69" s="146">
        <v>0.12</v>
      </c>
      <c r="M69" s="147">
        <f t="shared" si="15"/>
        <v>93.21</v>
      </c>
      <c r="N69" s="147">
        <f t="shared" si="16"/>
        <v>17430.27</v>
      </c>
      <c r="O69" s="148">
        <f t="shared" si="17"/>
        <v>3137.45</v>
      </c>
    </row>
    <row r="70" spans="1:15">
      <c r="A70" s="246">
        <v>58</v>
      </c>
      <c r="B70" s="310" t="s">
        <v>434</v>
      </c>
      <c r="C70" s="208"/>
      <c r="D70" s="208"/>
      <c r="E70" s="242"/>
      <c r="F70" s="253">
        <v>0.18</v>
      </c>
      <c r="G70" s="243"/>
      <c r="H70" s="254" t="s">
        <v>556</v>
      </c>
      <c r="I70" s="314" t="s">
        <v>650</v>
      </c>
      <c r="J70" s="317">
        <v>93</v>
      </c>
      <c r="K70" s="320">
        <v>75.55</v>
      </c>
      <c r="L70" s="146">
        <v>0.12</v>
      </c>
      <c r="M70" s="147">
        <f t="shared" si="15"/>
        <v>67.459999999999994</v>
      </c>
      <c r="N70" s="147">
        <f t="shared" si="16"/>
        <v>6273.78</v>
      </c>
      <c r="O70" s="148">
        <f t="shared" si="17"/>
        <v>1129.28</v>
      </c>
    </row>
    <row r="71" spans="1:15" ht="45">
      <c r="A71" s="246">
        <v>59</v>
      </c>
      <c r="B71" s="309" t="s">
        <v>284</v>
      </c>
      <c r="C71" s="208"/>
      <c r="D71" s="208"/>
      <c r="E71" s="242"/>
      <c r="F71" s="253">
        <v>0.18</v>
      </c>
      <c r="G71" s="243"/>
      <c r="H71" s="254" t="s">
        <v>557</v>
      </c>
      <c r="I71" s="314" t="s">
        <v>650</v>
      </c>
      <c r="J71" s="317">
        <v>146</v>
      </c>
      <c r="K71" s="320">
        <v>60.05</v>
      </c>
      <c r="L71" s="146">
        <v>0.12</v>
      </c>
      <c r="M71" s="147">
        <f t="shared" si="15"/>
        <v>53.62</v>
      </c>
      <c r="N71" s="147">
        <f t="shared" si="16"/>
        <v>7828.52</v>
      </c>
      <c r="O71" s="148">
        <f t="shared" si="17"/>
        <v>1409.13</v>
      </c>
    </row>
    <row r="72" spans="1:15" ht="60">
      <c r="A72" s="246">
        <v>60</v>
      </c>
      <c r="B72" s="309" t="s">
        <v>435</v>
      </c>
      <c r="C72" s="208"/>
      <c r="D72" s="208"/>
      <c r="E72" s="242"/>
      <c r="F72" s="253">
        <v>0.18</v>
      </c>
      <c r="G72" s="243"/>
      <c r="H72" s="254" t="s">
        <v>558</v>
      </c>
      <c r="I72" s="314" t="s">
        <v>650</v>
      </c>
      <c r="J72" s="317">
        <v>109</v>
      </c>
      <c r="K72" s="320">
        <v>62.25</v>
      </c>
      <c r="L72" s="146">
        <v>0.12</v>
      </c>
      <c r="M72" s="147">
        <f t="shared" si="15"/>
        <v>55.58</v>
      </c>
      <c r="N72" s="147">
        <f t="shared" si="16"/>
        <v>6058.22</v>
      </c>
      <c r="O72" s="148">
        <f t="shared" si="17"/>
        <v>1090.48</v>
      </c>
    </row>
    <row r="73" spans="1:15" ht="330">
      <c r="A73" s="246">
        <v>61</v>
      </c>
      <c r="B73" s="309" t="s">
        <v>436</v>
      </c>
      <c r="C73" s="208"/>
      <c r="D73" s="208"/>
      <c r="E73" s="242"/>
      <c r="F73" s="253">
        <v>0.18</v>
      </c>
      <c r="G73" s="243"/>
      <c r="H73" s="254" t="s">
        <v>559</v>
      </c>
      <c r="I73" s="314" t="s">
        <v>274</v>
      </c>
      <c r="J73" s="317">
        <v>118</v>
      </c>
      <c r="K73" s="320">
        <v>7249.9</v>
      </c>
      <c r="L73" s="146">
        <v>0.12</v>
      </c>
      <c r="M73" s="147">
        <f t="shared" si="15"/>
        <v>6473.13</v>
      </c>
      <c r="N73" s="147">
        <f t="shared" si="16"/>
        <v>763829.34</v>
      </c>
      <c r="O73" s="148">
        <f t="shared" si="17"/>
        <v>137489.28</v>
      </c>
    </row>
    <row r="74" spans="1:15" ht="293.25">
      <c r="A74" s="246">
        <v>62</v>
      </c>
      <c r="B74" s="309" t="s">
        <v>437</v>
      </c>
      <c r="C74" s="208"/>
      <c r="D74" s="208"/>
      <c r="E74" s="242"/>
      <c r="F74" s="253">
        <v>0.18</v>
      </c>
      <c r="G74" s="243"/>
      <c r="H74" s="254" t="s">
        <v>560</v>
      </c>
      <c r="I74" s="314"/>
      <c r="J74" s="317"/>
      <c r="K74" s="320"/>
      <c r="L74" s="146"/>
      <c r="M74" s="147"/>
      <c r="N74" s="147"/>
      <c r="O74" s="148"/>
    </row>
    <row r="75" spans="1:15" ht="57.75">
      <c r="A75" s="246">
        <v>63</v>
      </c>
      <c r="B75" s="309" t="s">
        <v>438</v>
      </c>
      <c r="C75" s="208"/>
      <c r="D75" s="208"/>
      <c r="E75" s="242"/>
      <c r="F75" s="253">
        <v>0.18</v>
      </c>
      <c r="G75" s="243"/>
      <c r="H75" s="254" t="s">
        <v>561</v>
      </c>
      <c r="I75" s="314" t="s">
        <v>274</v>
      </c>
      <c r="J75" s="317">
        <v>62</v>
      </c>
      <c r="K75" s="320">
        <v>10030.299999999999</v>
      </c>
      <c r="L75" s="146">
        <v>0.12</v>
      </c>
      <c r="M75" s="147">
        <f t="shared" si="15"/>
        <v>8955.6299999999992</v>
      </c>
      <c r="N75" s="147">
        <f t="shared" si="16"/>
        <v>555249.06000000006</v>
      </c>
      <c r="O75" s="148">
        <f t="shared" si="17"/>
        <v>99944.83</v>
      </c>
    </row>
    <row r="76" spans="1:15" ht="57.75">
      <c r="A76" s="246">
        <v>64</v>
      </c>
      <c r="B76" s="309" t="s">
        <v>439</v>
      </c>
      <c r="C76" s="208"/>
      <c r="D76" s="208"/>
      <c r="E76" s="242"/>
      <c r="F76" s="253">
        <v>0.18</v>
      </c>
      <c r="G76" s="243"/>
      <c r="H76" s="254" t="s">
        <v>562</v>
      </c>
      <c r="I76" s="314" t="s">
        <v>274</v>
      </c>
      <c r="J76" s="317">
        <v>391</v>
      </c>
      <c r="K76" s="320">
        <v>9642.6</v>
      </c>
      <c r="L76" s="146">
        <v>0.12</v>
      </c>
      <c r="M76" s="147">
        <f t="shared" si="15"/>
        <v>8609.4599999999991</v>
      </c>
      <c r="N76" s="147">
        <f t="shared" si="16"/>
        <v>3366298.86</v>
      </c>
      <c r="O76" s="148">
        <f t="shared" si="17"/>
        <v>605933.79</v>
      </c>
    </row>
    <row r="77" spans="1:15">
      <c r="A77" s="246">
        <v>65</v>
      </c>
      <c r="B77" s="310"/>
      <c r="C77" s="208"/>
      <c r="D77" s="208"/>
      <c r="E77" s="242"/>
      <c r="F77" s="253">
        <v>0.18</v>
      </c>
      <c r="G77" s="243"/>
      <c r="H77" s="254" t="s">
        <v>563</v>
      </c>
      <c r="I77" s="314"/>
      <c r="J77" s="317"/>
      <c r="K77" s="320"/>
      <c r="L77" s="146"/>
      <c r="M77" s="147"/>
      <c r="N77" s="147"/>
      <c r="O77" s="148"/>
    </row>
    <row r="78" spans="1:15" ht="60">
      <c r="A78" s="246">
        <v>66</v>
      </c>
      <c r="B78" s="309" t="s">
        <v>440</v>
      </c>
      <c r="C78" s="208"/>
      <c r="D78" s="208"/>
      <c r="E78" s="242"/>
      <c r="F78" s="253">
        <v>0.18</v>
      </c>
      <c r="G78" s="243"/>
      <c r="H78" s="254" t="s">
        <v>564</v>
      </c>
      <c r="I78" s="314" t="s">
        <v>649</v>
      </c>
      <c r="J78" s="317">
        <v>6093</v>
      </c>
      <c r="K78" s="320">
        <v>168.95</v>
      </c>
      <c r="L78" s="146">
        <v>0.12</v>
      </c>
      <c r="M78" s="147">
        <f t="shared" si="15"/>
        <v>150.85</v>
      </c>
      <c r="N78" s="147">
        <f t="shared" si="16"/>
        <v>919129.05</v>
      </c>
      <c r="O78" s="148">
        <f t="shared" si="17"/>
        <v>165443.23000000001</v>
      </c>
    </row>
    <row r="79" spans="1:15" ht="75">
      <c r="A79" s="246">
        <v>67</v>
      </c>
      <c r="B79" s="309" t="s">
        <v>285</v>
      </c>
      <c r="C79" s="208"/>
      <c r="D79" s="208"/>
      <c r="E79" s="242"/>
      <c r="F79" s="253">
        <v>0.18</v>
      </c>
      <c r="G79" s="243"/>
      <c r="H79" s="254" t="s">
        <v>565</v>
      </c>
      <c r="I79" s="314" t="s">
        <v>649</v>
      </c>
      <c r="J79" s="317">
        <v>266</v>
      </c>
      <c r="K79" s="320">
        <v>142.30000000000001</v>
      </c>
      <c r="L79" s="146">
        <v>0.12</v>
      </c>
      <c r="M79" s="147">
        <f t="shared" si="15"/>
        <v>127.05</v>
      </c>
      <c r="N79" s="147">
        <f t="shared" si="16"/>
        <v>33795.300000000003</v>
      </c>
      <c r="O79" s="148">
        <f t="shared" si="17"/>
        <v>6083.15</v>
      </c>
    </row>
    <row r="80" spans="1:15" ht="135">
      <c r="A80" s="246">
        <v>68</v>
      </c>
      <c r="B80" s="309" t="s">
        <v>441</v>
      </c>
      <c r="C80" s="208"/>
      <c r="D80" s="208"/>
      <c r="E80" s="242"/>
      <c r="F80" s="253">
        <v>0.18</v>
      </c>
      <c r="G80" s="243"/>
      <c r="H80" s="254" t="s">
        <v>566</v>
      </c>
      <c r="I80" s="314" t="s">
        <v>649</v>
      </c>
      <c r="J80" s="317">
        <v>513</v>
      </c>
      <c r="K80" s="320">
        <v>612.25</v>
      </c>
      <c r="L80" s="146">
        <v>0.12</v>
      </c>
      <c r="M80" s="147">
        <f t="shared" si="15"/>
        <v>546.65</v>
      </c>
      <c r="N80" s="147">
        <f t="shared" si="16"/>
        <v>280431.45</v>
      </c>
      <c r="O80" s="148">
        <f t="shared" si="17"/>
        <v>50477.66</v>
      </c>
    </row>
    <row r="81" spans="1:15">
      <c r="A81" s="246">
        <v>69</v>
      </c>
      <c r="B81" s="310"/>
      <c r="C81" s="208"/>
      <c r="D81" s="208"/>
      <c r="E81" s="242"/>
      <c r="F81" s="253">
        <v>0.18</v>
      </c>
      <c r="G81" s="243"/>
      <c r="H81" s="254" t="s">
        <v>567</v>
      </c>
      <c r="I81" s="314"/>
      <c r="J81" s="317"/>
      <c r="K81" s="320"/>
      <c r="L81" s="146"/>
      <c r="M81" s="147"/>
      <c r="N81" s="147"/>
      <c r="O81" s="148"/>
    </row>
    <row r="82" spans="1:15" ht="72.75">
      <c r="A82" s="246">
        <v>70</v>
      </c>
      <c r="B82" s="309" t="s">
        <v>442</v>
      </c>
      <c r="C82" s="208"/>
      <c r="D82" s="208"/>
      <c r="E82" s="242"/>
      <c r="F82" s="253">
        <v>0.18</v>
      </c>
      <c r="G82" s="243"/>
      <c r="H82" s="254" t="s">
        <v>568</v>
      </c>
      <c r="I82" s="314" t="s">
        <v>274</v>
      </c>
      <c r="J82" s="317">
        <v>174</v>
      </c>
      <c r="K82" s="320">
        <v>2100.4</v>
      </c>
      <c r="L82" s="146">
        <v>0.12</v>
      </c>
      <c r="M82" s="147">
        <f t="shared" si="15"/>
        <v>1875.36</v>
      </c>
      <c r="N82" s="147">
        <f t="shared" si="16"/>
        <v>326312.64</v>
      </c>
      <c r="O82" s="148">
        <f t="shared" si="17"/>
        <v>58736.28</v>
      </c>
    </row>
    <row r="83" spans="1:15">
      <c r="A83" s="246">
        <v>71</v>
      </c>
      <c r="B83" s="309" t="s">
        <v>443</v>
      </c>
      <c r="C83" s="208"/>
      <c r="D83" s="208"/>
      <c r="E83" s="242"/>
      <c r="F83" s="253">
        <v>0.18</v>
      </c>
      <c r="G83" s="243"/>
      <c r="H83" s="254" t="s">
        <v>569</v>
      </c>
      <c r="I83" s="314" t="s">
        <v>646</v>
      </c>
      <c r="J83" s="317">
        <v>216</v>
      </c>
      <c r="K83" s="320">
        <v>593.29999999999995</v>
      </c>
      <c r="L83" s="146">
        <v>0.12</v>
      </c>
      <c r="M83" s="147">
        <f t="shared" si="15"/>
        <v>529.73</v>
      </c>
      <c r="N83" s="147">
        <f t="shared" si="16"/>
        <v>114421.68</v>
      </c>
      <c r="O83" s="148">
        <f t="shared" si="17"/>
        <v>20595.900000000001</v>
      </c>
    </row>
    <row r="84" spans="1:15" ht="30">
      <c r="A84" s="246">
        <v>72</v>
      </c>
      <c r="B84" s="309" t="s">
        <v>444</v>
      </c>
      <c r="C84" s="208"/>
      <c r="D84" s="208"/>
      <c r="E84" s="242"/>
      <c r="F84" s="253">
        <v>0.18</v>
      </c>
      <c r="G84" s="243"/>
      <c r="H84" s="254" t="s">
        <v>570</v>
      </c>
      <c r="I84" s="314" t="s">
        <v>274</v>
      </c>
      <c r="J84" s="317">
        <v>104</v>
      </c>
      <c r="K84" s="320">
        <v>701.5</v>
      </c>
      <c r="L84" s="146">
        <v>0.12</v>
      </c>
      <c r="M84" s="147">
        <f t="shared" si="15"/>
        <v>626.34</v>
      </c>
      <c r="N84" s="147">
        <f t="shared" si="16"/>
        <v>65139.360000000001</v>
      </c>
      <c r="O84" s="148">
        <f t="shared" si="17"/>
        <v>11725.08</v>
      </c>
    </row>
    <row r="85" spans="1:15" ht="90">
      <c r="A85" s="246">
        <v>73</v>
      </c>
      <c r="B85" s="309" t="s">
        <v>445</v>
      </c>
      <c r="C85" s="208"/>
      <c r="D85" s="208"/>
      <c r="E85" s="242"/>
      <c r="F85" s="253">
        <v>0.18</v>
      </c>
      <c r="G85" s="243"/>
      <c r="H85" s="254" t="s">
        <v>571</v>
      </c>
      <c r="I85" s="314" t="s">
        <v>274</v>
      </c>
      <c r="J85" s="317">
        <v>221</v>
      </c>
      <c r="K85" s="320">
        <v>1142.8</v>
      </c>
      <c r="L85" s="146">
        <v>0.12</v>
      </c>
      <c r="M85" s="147">
        <f t="shared" si="15"/>
        <v>1020.36</v>
      </c>
      <c r="N85" s="147">
        <f t="shared" si="16"/>
        <v>225499.56</v>
      </c>
      <c r="O85" s="148">
        <f t="shared" si="17"/>
        <v>40589.919999999998</v>
      </c>
    </row>
    <row r="86" spans="1:15" ht="90">
      <c r="A86" s="246">
        <v>74</v>
      </c>
      <c r="B86" s="309" t="s">
        <v>286</v>
      </c>
      <c r="C86" s="208"/>
      <c r="D86" s="208"/>
      <c r="E86" s="242"/>
      <c r="F86" s="253">
        <v>0.18</v>
      </c>
      <c r="G86" s="243"/>
      <c r="H86" s="254" t="s">
        <v>572</v>
      </c>
      <c r="I86" s="314" t="s">
        <v>274</v>
      </c>
      <c r="J86" s="317">
        <v>1292</v>
      </c>
      <c r="K86" s="320">
        <v>1416.65</v>
      </c>
      <c r="L86" s="146">
        <v>0.12</v>
      </c>
      <c r="M86" s="147">
        <f t="shared" si="15"/>
        <v>1264.8699999999999</v>
      </c>
      <c r="N86" s="147">
        <f t="shared" si="16"/>
        <v>1634212.04</v>
      </c>
      <c r="O86" s="148">
        <f t="shared" si="17"/>
        <v>294158.17</v>
      </c>
    </row>
    <row r="87" spans="1:15" ht="105">
      <c r="A87" s="246">
        <v>75</v>
      </c>
      <c r="B87" s="309" t="s">
        <v>287</v>
      </c>
      <c r="C87" s="208"/>
      <c r="D87" s="208"/>
      <c r="E87" s="242"/>
      <c r="F87" s="253">
        <v>0.18</v>
      </c>
      <c r="G87" s="243"/>
      <c r="H87" s="254" t="s">
        <v>573</v>
      </c>
      <c r="I87" s="314" t="s">
        <v>274</v>
      </c>
      <c r="J87" s="317">
        <v>148</v>
      </c>
      <c r="K87" s="320">
        <v>1466.5</v>
      </c>
      <c r="L87" s="146">
        <v>0.12</v>
      </c>
      <c r="M87" s="147">
        <f t="shared" si="15"/>
        <v>1309.3800000000001</v>
      </c>
      <c r="N87" s="147">
        <f t="shared" si="16"/>
        <v>193788.24</v>
      </c>
      <c r="O87" s="148">
        <f t="shared" si="17"/>
        <v>34881.879999999997</v>
      </c>
    </row>
    <row r="88" spans="1:15">
      <c r="A88" s="246">
        <v>76</v>
      </c>
      <c r="B88" s="310"/>
      <c r="C88" s="208"/>
      <c r="D88" s="208"/>
      <c r="E88" s="242"/>
      <c r="F88" s="253">
        <v>0.18</v>
      </c>
      <c r="G88" s="243"/>
      <c r="H88" s="254" t="s">
        <v>574</v>
      </c>
      <c r="I88" s="314"/>
      <c r="J88" s="317"/>
      <c r="K88" s="320"/>
      <c r="L88" s="146"/>
      <c r="M88" s="147"/>
      <c r="N88" s="147"/>
      <c r="O88" s="148"/>
    </row>
    <row r="89" spans="1:15" ht="75">
      <c r="A89" s="246">
        <v>77</v>
      </c>
      <c r="B89" s="309" t="s">
        <v>446</v>
      </c>
      <c r="C89" s="208"/>
      <c r="D89" s="208"/>
      <c r="E89" s="242"/>
      <c r="F89" s="253">
        <v>0.18</v>
      </c>
      <c r="G89" s="243"/>
      <c r="H89" s="254" t="s">
        <v>575</v>
      </c>
      <c r="I89" s="314" t="s">
        <v>274</v>
      </c>
      <c r="J89" s="317">
        <v>20</v>
      </c>
      <c r="K89" s="320">
        <v>620</v>
      </c>
      <c r="L89" s="146">
        <v>0.12</v>
      </c>
      <c r="M89" s="147">
        <f t="shared" si="15"/>
        <v>553.57000000000005</v>
      </c>
      <c r="N89" s="147">
        <f t="shared" si="16"/>
        <v>11071.4</v>
      </c>
      <c r="O89" s="148">
        <f t="shared" si="17"/>
        <v>1992.85</v>
      </c>
    </row>
    <row r="90" spans="1:15" ht="60">
      <c r="A90" s="246">
        <v>78</v>
      </c>
      <c r="B90" s="310" t="s">
        <v>447</v>
      </c>
      <c r="C90" s="208"/>
      <c r="D90" s="208"/>
      <c r="E90" s="242"/>
      <c r="F90" s="253">
        <v>0.18</v>
      </c>
      <c r="G90" s="243"/>
      <c r="H90" s="254" t="s">
        <v>576</v>
      </c>
      <c r="I90" s="314" t="s">
        <v>646</v>
      </c>
      <c r="J90" s="317">
        <v>662</v>
      </c>
      <c r="K90" s="320">
        <v>260.2</v>
      </c>
      <c r="L90" s="146">
        <v>0.12</v>
      </c>
      <c r="M90" s="147">
        <f t="shared" si="15"/>
        <v>232.32</v>
      </c>
      <c r="N90" s="147">
        <f t="shared" si="16"/>
        <v>153795.84</v>
      </c>
      <c r="O90" s="148">
        <f t="shared" si="17"/>
        <v>27683.25</v>
      </c>
    </row>
    <row r="91" spans="1:15" ht="60">
      <c r="A91" s="246">
        <v>79</v>
      </c>
      <c r="B91" s="310" t="s">
        <v>448</v>
      </c>
      <c r="C91" s="208"/>
      <c r="D91" s="208"/>
      <c r="E91" s="242"/>
      <c r="F91" s="253">
        <v>0.18</v>
      </c>
      <c r="G91" s="243"/>
      <c r="H91" s="254" t="s">
        <v>577</v>
      </c>
      <c r="I91" s="314" t="s">
        <v>646</v>
      </c>
      <c r="J91" s="317">
        <v>188</v>
      </c>
      <c r="K91" s="320">
        <v>319.75</v>
      </c>
      <c r="L91" s="146">
        <v>0.12</v>
      </c>
      <c r="M91" s="147">
        <f t="shared" si="15"/>
        <v>285.49</v>
      </c>
      <c r="N91" s="147">
        <f t="shared" si="16"/>
        <v>53672.12</v>
      </c>
      <c r="O91" s="148">
        <f t="shared" si="17"/>
        <v>9660.98</v>
      </c>
    </row>
    <row r="92" spans="1:15" ht="60">
      <c r="A92" s="246">
        <v>80</v>
      </c>
      <c r="B92" s="309" t="s">
        <v>449</v>
      </c>
      <c r="C92" s="208"/>
      <c r="D92" s="208"/>
      <c r="E92" s="242"/>
      <c r="F92" s="253">
        <v>0.18</v>
      </c>
      <c r="G92" s="243"/>
      <c r="H92" s="254" t="s">
        <v>578</v>
      </c>
      <c r="I92" s="314"/>
      <c r="J92" s="317"/>
      <c r="K92" s="320"/>
      <c r="L92" s="146"/>
      <c r="M92" s="147"/>
      <c r="N92" s="147"/>
      <c r="O92" s="148"/>
    </row>
    <row r="93" spans="1:15">
      <c r="A93" s="246">
        <v>81</v>
      </c>
      <c r="B93" s="309" t="s">
        <v>450</v>
      </c>
      <c r="C93" s="208"/>
      <c r="D93" s="208"/>
      <c r="E93" s="242"/>
      <c r="F93" s="253">
        <v>0.18</v>
      </c>
      <c r="G93" s="243"/>
      <c r="H93" s="254" t="s">
        <v>579</v>
      </c>
      <c r="I93" s="314" t="s">
        <v>650</v>
      </c>
      <c r="J93" s="317">
        <v>27</v>
      </c>
      <c r="K93" s="320">
        <v>119.95</v>
      </c>
      <c r="L93" s="146">
        <v>0.12</v>
      </c>
      <c r="M93" s="147">
        <f t="shared" si="15"/>
        <v>107.1</v>
      </c>
      <c r="N93" s="147">
        <f t="shared" si="16"/>
        <v>2891.7</v>
      </c>
      <c r="O93" s="148">
        <f t="shared" si="17"/>
        <v>520.51</v>
      </c>
    </row>
    <row r="94" spans="1:15">
      <c r="A94" s="246">
        <v>82</v>
      </c>
      <c r="B94" s="309" t="s">
        <v>451</v>
      </c>
      <c r="C94" s="208"/>
      <c r="D94" s="208"/>
      <c r="E94" s="242"/>
      <c r="F94" s="253">
        <v>0.18</v>
      </c>
      <c r="G94" s="243"/>
      <c r="H94" s="254" t="s">
        <v>580</v>
      </c>
      <c r="I94" s="314" t="s">
        <v>650</v>
      </c>
      <c r="J94" s="317">
        <v>27</v>
      </c>
      <c r="K94" s="320">
        <v>205.45</v>
      </c>
      <c r="L94" s="146">
        <v>0.12</v>
      </c>
      <c r="M94" s="147">
        <f t="shared" si="15"/>
        <v>183.44</v>
      </c>
      <c r="N94" s="147">
        <f t="shared" si="16"/>
        <v>4952.88</v>
      </c>
      <c r="O94" s="148">
        <f t="shared" si="17"/>
        <v>891.52</v>
      </c>
    </row>
    <row r="95" spans="1:15">
      <c r="A95" s="246">
        <v>83</v>
      </c>
      <c r="B95" s="309" t="s">
        <v>452</v>
      </c>
      <c r="C95" s="208"/>
      <c r="D95" s="208"/>
      <c r="E95" s="242"/>
      <c r="F95" s="253">
        <v>0.18</v>
      </c>
      <c r="G95" s="243"/>
      <c r="H95" s="254" t="s">
        <v>581</v>
      </c>
      <c r="I95" s="314" t="s">
        <v>650</v>
      </c>
      <c r="J95" s="317">
        <v>48</v>
      </c>
      <c r="K95" s="320">
        <v>132</v>
      </c>
      <c r="L95" s="146">
        <v>0.12</v>
      </c>
      <c r="M95" s="147">
        <f t="shared" si="15"/>
        <v>117.86</v>
      </c>
      <c r="N95" s="147">
        <f t="shared" si="16"/>
        <v>5657.28</v>
      </c>
      <c r="O95" s="148">
        <f t="shared" si="17"/>
        <v>1018.31</v>
      </c>
    </row>
    <row r="96" spans="1:15">
      <c r="A96" s="246">
        <v>84</v>
      </c>
      <c r="B96" s="309" t="s">
        <v>453</v>
      </c>
      <c r="C96" s="208"/>
      <c r="D96" s="208"/>
      <c r="E96" s="242"/>
      <c r="F96" s="253">
        <v>0.18</v>
      </c>
      <c r="G96" s="243"/>
      <c r="H96" s="254" t="s">
        <v>582</v>
      </c>
      <c r="I96" s="314" t="s">
        <v>650</v>
      </c>
      <c r="J96" s="317">
        <v>48</v>
      </c>
      <c r="K96" s="320">
        <v>115.95</v>
      </c>
      <c r="L96" s="146">
        <v>0.12</v>
      </c>
      <c r="M96" s="147">
        <f t="shared" si="15"/>
        <v>103.53</v>
      </c>
      <c r="N96" s="147">
        <f t="shared" si="16"/>
        <v>4969.4399999999996</v>
      </c>
      <c r="O96" s="148">
        <f t="shared" si="17"/>
        <v>894.5</v>
      </c>
    </row>
    <row r="97" spans="1:15" ht="75">
      <c r="A97" s="246">
        <v>85</v>
      </c>
      <c r="B97" s="309" t="s">
        <v>454</v>
      </c>
      <c r="C97" s="208"/>
      <c r="D97" s="208"/>
      <c r="E97" s="242"/>
      <c r="F97" s="253">
        <v>0.18</v>
      </c>
      <c r="G97" s="243"/>
      <c r="H97" s="254" t="s">
        <v>583</v>
      </c>
      <c r="I97" s="314" t="s">
        <v>650</v>
      </c>
      <c r="J97" s="317">
        <v>154</v>
      </c>
      <c r="K97" s="320">
        <v>309.5</v>
      </c>
      <c r="L97" s="146">
        <v>0.12</v>
      </c>
      <c r="M97" s="147">
        <f t="shared" si="15"/>
        <v>276.33999999999997</v>
      </c>
      <c r="N97" s="147">
        <f t="shared" si="16"/>
        <v>42556.36</v>
      </c>
      <c r="O97" s="148">
        <f t="shared" si="17"/>
        <v>7660.14</v>
      </c>
    </row>
    <row r="98" spans="1:15" ht="45">
      <c r="A98" s="246">
        <v>86</v>
      </c>
      <c r="B98" s="309" t="s">
        <v>455</v>
      </c>
      <c r="C98" s="208"/>
      <c r="D98" s="208"/>
      <c r="E98" s="242"/>
      <c r="F98" s="253">
        <v>0.18</v>
      </c>
      <c r="G98" s="243"/>
      <c r="H98" s="254" t="s">
        <v>584</v>
      </c>
      <c r="I98" s="314" t="s">
        <v>650</v>
      </c>
      <c r="J98" s="317">
        <v>42</v>
      </c>
      <c r="K98" s="320">
        <v>72</v>
      </c>
      <c r="L98" s="146">
        <v>0.12</v>
      </c>
      <c r="M98" s="147">
        <f t="shared" si="15"/>
        <v>64.290000000000006</v>
      </c>
      <c r="N98" s="147">
        <f t="shared" si="16"/>
        <v>2700.18</v>
      </c>
      <c r="O98" s="148">
        <f t="shared" si="17"/>
        <v>486.03</v>
      </c>
    </row>
    <row r="99" spans="1:15">
      <c r="A99" s="246">
        <v>87</v>
      </c>
      <c r="B99" s="310"/>
      <c r="C99" s="208"/>
      <c r="D99" s="208"/>
      <c r="E99" s="242"/>
      <c r="F99" s="253">
        <v>0.18</v>
      </c>
      <c r="G99" s="243"/>
      <c r="H99" s="254" t="s">
        <v>585</v>
      </c>
      <c r="I99" s="314"/>
      <c r="J99" s="317"/>
      <c r="K99" s="320"/>
      <c r="L99" s="146"/>
      <c r="M99" s="147"/>
      <c r="N99" s="147"/>
      <c r="O99" s="148"/>
    </row>
    <row r="100" spans="1:15">
      <c r="A100" s="246"/>
      <c r="B100" s="309" t="s">
        <v>456</v>
      </c>
      <c r="C100" s="208"/>
      <c r="D100" s="208"/>
      <c r="E100" s="242"/>
      <c r="F100" s="253"/>
      <c r="G100" s="243"/>
      <c r="H100" s="254" t="s">
        <v>586</v>
      </c>
      <c r="I100" s="314" t="s">
        <v>274</v>
      </c>
      <c r="J100" s="317">
        <v>3842</v>
      </c>
      <c r="K100" s="320">
        <v>294.35000000000002</v>
      </c>
      <c r="L100" s="146">
        <v>0.12</v>
      </c>
      <c r="M100" s="147">
        <f t="shared" ref="M100:M111" si="18">ROUND(K100/(1+L100),2)</f>
        <v>262.81</v>
      </c>
      <c r="N100" s="147">
        <f t="shared" ref="N100:N111" si="19">ROUND(M100*J100,2)</f>
        <v>1009716.02</v>
      </c>
      <c r="O100" s="148">
        <f t="shared" ref="O100:O111" si="20">ROUND(N100*18%,2)</f>
        <v>181748.88</v>
      </c>
    </row>
    <row r="101" spans="1:15" ht="30">
      <c r="A101" s="246"/>
      <c r="B101" s="309" t="s">
        <v>457</v>
      </c>
      <c r="C101" s="208"/>
      <c r="D101" s="208"/>
      <c r="E101" s="242"/>
      <c r="F101" s="253"/>
      <c r="G101" s="243"/>
      <c r="H101" s="254" t="s">
        <v>587</v>
      </c>
      <c r="I101" s="314" t="s">
        <v>274</v>
      </c>
      <c r="J101" s="317">
        <v>3911</v>
      </c>
      <c r="K101" s="320">
        <v>339.1</v>
      </c>
      <c r="L101" s="146">
        <v>0.12</v>
      </c>
      <c r="M101" s="147">
        <f t="shared" si="18"/>
        <v>302.77</v>
      </c>
      <c r="N101" s="147">
        <f t="shared" si="19"/>
        <v>1184133.47</v>
      </c>
      <c r="O101" s="148">
        <f t="shared" si="20"/>
        <v>213144.02</v>
      </c>
    </row>
    <row r="102" spans="1:15" ht="30">
      <c r="A102" s="246"/>
      <c r="B102" s="309" t="s">
        <v>458</v>
      </c>
      <c r="C102" s="208"/>
      <c r="D102" s="208"/>
      <c r="E102" s="242"/>
      <c r="F102" s="253"/>
      <c r="G102" s="243"/>
      <c r="H102" s="254" t="s">
        <v>588</v>
      </c>
      <c r="I102" s="314" t="s">
        <v>274</v>
      </c>
      <c r="J102" s="317">
        <v>535</v>
      </c>
      <c r="K102" s="320">
        <v>386.55</v>
      </c>
      <c r="L102" s="146">
        <v>0.12</v>
      </c>
      <c r="M102" s="147">
        <f t="shared" si="18"/>
        <v>345.13</v>
      </c>
      <c r="N102" s="147">
        <f t="shared" si="19"/>
        <v>184644.55</v>
      </c>
      <c r="O102" s="148">
        <f t="shared" si="20"/>
        <v>33236.019999999997</v>
      </c>
    </row>
    <row r="103" spans="1:15" ht="45">
      <c r="A103" s="246"/>
      <c r="B103" s="309" t="s">
        <v>459</v>
      </c>
      <c r="C103" s="208"/>
      <c r="D103" s="208"/>
      <c r="E103" s="242"/>
      <c r="F103" s="253"/>
      <c r="G103" s="243"/>
      <c r="H103" s="254" t="s">
        <v>589</v>
      </c>
      <c r="I103" s="314" t="s">
        <v>274</v>
      </c>
      <c r="J103" s="317">
        <v>3962</v>
      </c>
      <c r="K103" s="320">
        <v>442.75</v>
      </c>
      <c r="L103" s="146">
        <v>0.12</v>
      </c>
      <c r="M103" s="147">
        <f t="shared" si="18"/>
        <v>395.31</v>
      </c>
      <c r="N103" s="147">
        <f t="shared" si="19"/>
        <v>1566218.22</v>
      </c>
      <c r="O103" s="148">
        <f t="shared" si="20"/>
        <v>281919.28000000003</v>
      </c>
    </row>
    <row r="104" spans="1:15" ht="30.75">
      <c r="A104" s="246"/>
      <c r="B104" s="309" t="s">
        <v>288</v>
      </c>
      <c r="C104" s="208"/>
      <c r="D104" s="208"/>
      <c r="E104" s="242"/>
      <c r="F104" s="253"/>
      <c r="G104" s="243"/>
      <c r="H104" s="254" t="s">
        <v>645</v>
      </c>
      <c r="I104" s="314" t="s">
        <v>274</v>
      </c>
      <c r="J104" s="317">
        <v>2080</v>
      </c>
      <c r="K104" s="320">
        <v>253.05</v>
      </c>
      <c r="L104" s="146">
        <v>0.12</v>
      </c>
      <c r="M104" s="147">
        <f t="shared" si="18"/>
        <v>225.94</v>
      </c>
      <c r="N104" s="147">
        <f t="shared" si="19"/>
        <v>469955.2</v>
      </c>
      <c r="O104" s="148">
        <f t="shared" si="20"/>
        <v>84591.94</v>
      </c>
    </row>
    <row r="105" spans="1:15" ht="45">
      <c r="A105" s="246"/>
      <c r="B105" s="309" t="s">
        <v>460</v>
      </c>
      <c r="C105" s="208"/>
      <c r="D105" s="208"/>
      <c r="E105" s="242"/>
      <c r="F105" s="253"/>
      <c r="G105" s="243"/>
      <c r="H105" s="254" t="s">
        <v>590</v>
      </c>
      <c r="I105" s="316" t="s">
        <v>651</v>
      </c>
      <c r="J105" s="317">
        <v>512</v>
      </c>
      <c r="K105" s="320">
        <v>60.55</v>
      </c>
      <c r="L105" s="146">
        <v>0.12</v>
      </c>
      <c r="M105" s="147">
        <f t="shared" si="18"/>
        <v>54.06</v>
      </c>
      <c r="N105" s="147">
        <f t="shared" si="19"/>
        <v>27678.720000000001</v>
      </c>
      <c r="O105" s="148">
        <f t="shared" si="20"/>
        <v>4982.17</v>
      </c>
    </row>
    <row r="106" spans="1:15" ht="45">
      <c r="A106" s="246"/>
      <c r="B106" s="309" t="s">
        <v>461</v>
      </c>
      <c r="C106" s="208"/>
      <c r="D106" s="208"/>
      <c r="E106" s="242"/>
      <c r="F106" s="253"/>
      <c r="G106" s="243"/>
      <c r="H106" s="254" t="s">
        <v>591</v>
      </c>
      <c r="I106" s="314" t="s">
        <v>274</v>
      </c>
      <c r="J106" s="317">
        <v>8479</v>
      </c>
      <c r="K106" s="320">
        <v>162.55000000000001</v>
      </c>
      <c r="L106" s="146">
        <v>0.12</v>
      </c>
      <c r="M106" s="147">
        <f t="shared" si="18"/>
        <v>145.13</v>
      </c>
      <c r="N106" s="147">
        <f t="shared" si="19"/>
        <v>1230557.27</v>
      </c>
      <c r="O106" s="148">
        <f t="shared" si="20"/>
        <v>221500.31</v>
      </c>
    </row>
    <row r="107" spans="1:15" ht="60">
      <c r="A107" s="246"/>
      <c r="B107" s="309" t="s">
        <v>462</v>
      </c>
      <c r="C107" s="208"/>
      <c r="D107" s="208"/>
      <c r="E107" s="242"/>
      <c r="F107" s="253"/>
      <c r="G107" s="243"/>
      <c r="H107" s="254" t="s">
        <v>592</v>
      </c>
      <c r="I107" s="314" t="s">
        <v>274</v>
      </c>
      <c r="J107" s="317">
        <v>5843</v>
      </c>
      <c r="K107" s="320">
        <v>162.35</v>
      </c>
      <c r="L107" s="146">
        <v>0.12</v>
      </c>
      <c r="M107" s="147">
        <f t="shared" si="18"/>
        <v>144.96</v>
      </c>
      <c r="N107" s="147">
        <f t="shared" si="19"/>
        <v>847001.28</v>
      </c>
      <c r="O107" s="148">
        <f t="shared" si="20"/>
        <v>152460.23000000001</v>
      </c>
    </row>
    <row r="108" spans="1:15" ht="30">
      <c r="A108" s="246"/>
      <c r="B108" s="309" t="s">
        <v>463</v>
      </c>
      <c r="C108" s="208"/>
      <c r="D108" s="208"/>
      <c r="E108" s="242"/>
      <c r="F108" s="253"/>
      <c r="G108" s="243"/>
      <c r="H108" s="254" t="s">
        <v>593</v>
      </c>
      <c r="I108" s="314" t="s">
        <v>274</v>
      </c>
      <c r="J108" s="317">
        <v>215</v>
      </c>
      <c r="K108" s="320">
        <v>61.45</v>
      </c>
      <c r="L108" s="146">
        <v>0.12</v>
      </c>
      <c r="M108" s="147">
        <f t="shared" si="18"/>
        <v>54.87</v>
      </c>
      <c r="N108" s="147">
        <f t="shared" si="19"/>
        <v>11797.05</v>
      </c>
      <c r="O108" s="148">
        <f t="shared" si="20"/>
        <v>2123.4699999999998</v>
      </c>
    </row>
    <row r="109" spans="1:15" ht="30">
      <c r="A109" s="246"/>
      <c r="B109" s="309" t="s">
        <v>289</v>
      </c>
      <c r="C109" s="208"/>
      <c r="D109" s="208"/>
      <c r="E109" s="242"/>
      <c r="F109" s="253"/>
      <c r="G109" s="243"/>
      <c r="H109" s="254" t="s">
        <v>594</v>
      </c>
      <c r="I109" s="314" t="s">
        <v>274</v>
      </c>
      <c r="J109" s="317">
        <v>1181</v>
      </c>
      <c r="K109" s="320">
        <v>131.44999999999999</v>
      </c>
      <c r="L109" s="146">
        <v>0.12</v>
      </c>
      <c r="M109" s="147">
        <f t="shared" si="18"/>
        <v>117.37</v>
      </c>
      <c r="N109" s="147">
        <f t="shared" si="19"/>
        <v>138613.97</v>
      </c>
      <c r="O109" s="148">
        <f t="shared" si="20"/>
        <v>24950.51</v>
      </c>
    </row>
    <row r="110" spans="1:15" ht="30">
      <c r="A110" s="246"/>
      <c r="B110" s="309" t="s">
        <v>464</v>
      </c>
      <c r="C110" s="208"/>
      <c r="D110" s="208"/>
      <c r="E110" s="242"/>
      <c r="F110" s="253"/>
      <c r="G110" s="243"/>
      <c r="H110" s="254" t="s">
        <v>595</v>
      </c>
      <c r="I110" s="314" t="s">
        <v>274</v>
      </c>
      <c r="J110" s="317">
        <v>55</v>
      </c>
      <c r="K110" s="320">
        <v>368.3</v>
      </c>
      <c r="L110" s="146">
        <v>0.12</v>
      </c>
      <c r="M110" s="147">
        <f t="shared" si="18"/>
        <v>328.84</v>
      </c>
      <c r="N110" s="147">
        <f t="shared" si="19"/>
        <v>18086.2</v>
      </c>
      <c r="O110" s="148">
        <f t="shared" si="20"/>
        <v>3255.52</v>
      </c>
    </row>
    <row r="111" spans="1:15" ht="45">
      <c r="A111" s="246"/>
      <c r="B111" s="309" t="s">
        <v>465</v>
      </c>
      <c r="C111" s="208"/>
      <c r="D111" s="208"/>
      <c r="E111" s="242"/>
      <c r="F111" s="253"/>
      <c r="G111" s="243"/>
      <c r="H111" s="254" t="s">
        <v>596</v>
      </c>
      <c r="I111" s="314" t="s">
        <v>274</v>
      </c>
      <c r="J111" s="317">
        <v>8479</v>
      </c>
      <c r="K111" s="320">
        <v>123.85</v>
      </c>
      <c r="L111" s="146">
        <v>0.12</v>
      </c>
      <c r="M111" s="147">
        <f t="shared" si="18"/>
        <v>110.58</v>
      </c>
      <c r="N111" s="147">
        <f t="shared" si="19"/>
        <v>937607.82</v>
      </c>
      <c r="O111" s="148">
        <f t="shared" si="20"/>
        <v>168769.41</v>
      </c>
    </row>
    <row r="112" spans="1:15">
      <c r="A112" s="246"/>
      <c r="B112" s="309"/>
      <c r="C112" s="208"/>
      <c r="D112" s="208"/>
      <c r="E112" s="242"/>
      <c r="F112" s="253"/>
      <c r="G112" s="243"/>
      <c r="H112" s="254" t="s">
        <v>597</v>
      </c>
      <c r="I112" s="314"/>
      <c r="J112" s="317"/>
      <c r="K112" s="320"/>
      <c r="L112" s="146"/>
      <c r="M112" s="147"/>
      <c r="N112" s="147"/>
      <c r="O112" s="148"/>
    </row>
    <row r="113" spans="1:15" ht="90">
      <c r="A113" s="246"/>
      <c r="B113" s="309" t="s">
        <v>466</v>
      </c>
      <c r="C113" s="208"/>
      <c r="D113" s="208"/>
      <c r="E113" s="242"/>
      <c r="F113" s="253"/>
      <c r="G113" s="243"/>
      <c r="H113" s="254" t="s">
        <v>598</v>
      </c>
      <c r="I113" s="314" t="s">
        <v>650</v>
      </c>
      <c r="J113" s="317">
        <v>29</v>
      </c>
      <c r="K113" s="320">
        <v>5540.55</v>
      </c>
      <c r="L113" s="146">
        <v>0.12</v>
      </c>
      <c r="M113" s="147">
        <f t="shared" ref="M113:M116" si="21">ROUND(K113/(1+L113),2)</f>
        <v>4946.92</v>
      </c>
      <c r="N113" s="147">
        <f t="shared" ref="N113:N116" si="22">ROUND(M113*J113,2)</f>
        <v>143460.68</v>
      </c>
      <c r="O113" s="148">
        <f t="shared" ref="O113:O116" si="23">ROUND(N113*18%,2)</f>
        <v>25822.92</v>
      </c>
    </row>
    <row r="114" spans="1:15" ht="75">
      <c r="A114" s="246"/>
      <c r="B114" s="309" t="s">
        <v>467</v>
      </c>
      <c r="C114" s="208"/>
      <c r="D114" s="208"/>
      <c r="E114" s="242"/>
      <c r="F114" s="253"/>
      <c r="G114" s="243"/>
      <c r="H114" s="254" t="s">
        <v>599</v>
      </c>
      <c r="I114" s="314" t="s">
        <v>650</v>
      </c>
      <c r="J114" s="317">
        <v>41</v>
      </c>
      <c r="K114" s="320">
        <v>1679.6</v>
      </c>
      <c r="L114" s="146">
        <v>0.12</v>
      </c>
      <c r="M114" s="147">
        <f t="shared" si="21"/>
        <v>1499.64</v>
      </c>
      <c r="N114" s="147">
        <f t="shared" si="22"/>
        <v>61485.24</v>
      </c>
      <c r="O114" s="148">
        <f t="shared" si="23"/>
        <v>11067.34</v>
      </c>
    </row>
    <row r="115" spans="1:15" ht="30">
      <c r="A115" s="246"/>
      <c r="B115" s="309" t="s">
        <v>468</v>
      </c>
      <c r="C115" s="208"/>
      <c r="D115" s="208"/>
      <c r="E115" s="242"/>
      <c r="F115" s="253"/>
      <c r="G115" s="243"/>
      <c r="H115" s="311" t="s">
        <v>600</v>
      </c>
      <c r="I115" s="314" t="s">
        <v>650</v>
      </c>
      <c r="J115" s="317">
        <v>58</v>
      </c>
      <c r="K115" s="320">
        <v>1500.05</v>
      </c>
      <c r="L115" s="146">
        <v>0.12</v>
      </c>
      <c r="M115" s="147">
        <f t="shared" si="21"/>
        <v>1339.33</v>
      </c>
      <c r="N115" s="147">
        <f t="shared" si="22"/>
        <v>77681.14</v>
      </c>
      <c r="O115" s="148">
        <f t="shared" si="23"/>
        <v>13982.61</v>
      </c>
    </row>
    <row r="116" spans="1:15" ht="75">
      <c r="A116" s="246"/>
      <c r="B116" s="309" t="s">
        <v>469</v>
      </c>
      <c r="C116" s="208"/>
      <c r="D116" s="208"/>
      <c r="E116" s="242"/>
      <c r="F116" s="253"/>
      <c r="G116" s="243"/>
      <c r="H116" s="311" t="s">
        <v>601</v>
      </c>
      <c r="I116" s="314" t="s">
        <v>650</v>
      </c>
      <c r="J116" s="317">
        <v>18</v>
      </c>
      <c r="K116" s="320">
        <v>6276</v>
      </c>
      <c r="L116" s="146">
        <v>0.12</v>
      </c>
      <c r="M116" s="147">
        <f t="shared" si="21"/>
        <v>5603.57</v>
      </c>
      <c r="N116" s="147">
        <f t="shared" si="22"/>
        <v>100864.26</v>
      </c>
      <c r="O116" s="148">
        <f t="shared" si="23"/>
        <v>18155.57</v>
      </c>
    </row>
    <row r="117" spans="1:15" ht="30">
      <c r="A117" s="246"/>
      <c r="B117" s="309" t="s">
        <v>470</v>
      </c>
      <c r="C117" s="208"/>
      <c r="D117" s="208"/>
      <c r="E117" s="242"/>
      <c r="F117" s="253"/>
      <c r="G117" s="243"/>
      <c r="H117" s="311" t="s">
        <v>602</v>
      </c>
      <c r="I117" s="314"/>
      <c r="J117" s="317"/>
      <c r="K117" s="320"/>
      <c r="L117" s="146"/>
      <c r="M117" s="147"/>
      <c r="N117" s="147"/>
      <c r="O117" s="148"/>
    </row>
    <row r="118" spans="1:15">
      <c r="A118" s="246"/>
      <c r="B118" s="309" t="s">
        <v>291</v>
      </c>
      <c r="C118" s="208"/>
      <c r="D118" s="208"/>
      <c r="E118" s="242"/>
      <c r="F118" s="253"/>
      <c r="G118" s="243"/>
      <c r="H118" s="311" t="s">
        <v>603</v>
      </c>
      <c r="I118" s="314" t="s">
        <v>650</v>
      </c>
      <c r="J118" s="317">
        <v>59</v>
      </c>
      <c r="K118" s="320">
        <v>104.35</v>
      </c>
      <c r="L118" s="146">
        <v>0.12</v>
      </c>
      <c r="M118" s="147">
        <f t="shared" ref="M118:M124" si="24">ROUND(K118/(1+L118),2)</f>
        <v>93.17</v>
      </c>
      <c r="N118" s="147">
        <f t="shared" ref="N118:N124" si="25">ROUND(M118*J118,2)</f>
        <v>5497.03</v>
      </c>
      <c r="O118" s="148">
        <f t="shared" ref="O118:O124" si="26">ROUND(N118*18%,2)</f>
        <v>989.47</v>
      </c>
    </row>
    <row r="119" spans="1:15">
      <c r="A119" s="246"/>
      <c r="B119" s="309" t="s">
        <v>471</v>
      </c>
      <c r="C119" s="208"/>
      <c r="D119" s="208"/>
      <c r="E119" s="242"/>
      <c r="F119" s="253"/>
      <c r="G119" s="243"/>
      <c r="H119" s="311" t="s">
        <v>604</v>
      </c>
      <c r="I119" s="314" t="s">
        <v>650</v>
      </c>
      <c r="J119" s="317">
        <v>19</v>
      </c>
      <c r="K119" s="320">
        <v>104.35</v>
      </c>
      <c r="L119" s="146">
        <v>0.12</v>
      </c>
      <c r="M119" s="147">
        <f t="shared" si="24"/>
        <v>93.17</v>
      </c>
      <c r="N119" s="147">
        <f t="shared" si="25"/>
        <v>1770.23</v>
      </c>
      <c r="O119" s="148">
        <f t="shared" si="26"/>
        <v>318.64</v>
      </c>
    </row>
    <row r="120" spans="1:15" ht="60">
      <c r="A120" s="246"/>
      <c r="B120" s="310" t="s">
        <v>472</v>
      </c>
      <c r="C120" s="208"/>
      <c r="D120" s="208"/>
      <c r="E120" s="242"/>
      <c r="F120" s="253"/>
      <c r="G120" s="243"/>
      <c r="H120" s="311" t="s">
        <v>605</v>
      </c>
      <c r="I120" s="314" t="s">
        <v>650</v>
      </c>
      <c r="J120" s="317">
        <v>59</v>
      </c>
      <c r="K120" s="320">
        <v>1158.95</v>
      </c>
      <c r="L120" s="146">
        <v>0.12</v>
      </c>
      <c r="M120" s="147">
        <f t="shared" si="24"/>
        <v>1034.78</v>
      </c>
      <c r="N120" s="147">
        <f t="shared" si="25"/>
        <v>61052.02</v>
      </c>
      <c r="O120" s="148">
        <f t="shared" si="26"/>
        <v>10989.36</v>
      </c>
    </row>
    <row r="121" spans="1:15" ht="60">
      <c r="A121" s="246"/>
      <c r="B121" s="309" t="s">
        <v>473</v>
      </c>
      <c r="C121" s="208"/>
      <c r="D121" s="208"/>
      <c r="E121" s="242"/>
      <c r="F121" s="253"/>
      <c r="G121" s="243"/>
      <c r="H121" s="311" t="s">
        <v>606</v>
      </c>
      <c r="I121" s="314" t="s">
        <v>650</v>
      </c>
      <c r="J121" s="317">
        <v>59</v>
      </c>
      <c r="K121" s="320">
        <v>942.15</v>
      </c>
      <c r="L121" s="146">
        <v>0.12</v>
      </c>
      <c r="M121" s="147">
        <f t="shared" si="24"/>
        <v>841.21</v>
      </c>
      <c r="N121" s="147">
        <f t="shared" si="25"/>
        <v>49631.39</v>
      </c>
      <c r="O121" s="148">
        <f t="shared" si="26"/>
        <v>8933.65</v>
      </c>
    </row>
    <row r="122" spans="1:15">
      <c r="A122" s="246"/>
      <c r="B122" s="309" t="s">
        <v>474</v>
      </c>
      <c r="C122" s="208"/>
      <c r="D122" s="208"/>
      <c r="E122" s="242"/>
      <c r="F122" s="253"/>
      <c r="G122" s="243"/>
      <c r="H122" s="311" t="s">
        <v>607</v>
      </c>
      <c r="I122" s="314" t="s">
        <v>650</v>
      </c>
      <c r="J122" s="317">
        <v>42</v>
      </c>
      <c r="K122" s="320">
        <v>680.8</v>
      </c>
      <c r="L122" s="146">
        <v>0.12</v>
      </c>
      <c r="M122" s="147">
        <f t="shared" si="24"/>
        <v>607.86</v>
      </c>
      <c r="N122" s="147">
        <f t="shared" si="25"/>
        <v>25530.12</v>
      </c>
      <c r="O122" s="148">
        <f t="shared" si="26"/>
        <v>4595.42</v>
      </c>
    </row>
    <row r="123" spans="1:15" ht="45">
      <c r="A123" s="246"/>
      <c r="B123" s="309" t="s">
        <v>475</v>
      </c>
      <c r="C123" s="208"/>
      <c r="D123" s="208"/>
      <c r="E123" s="242"/>
      <c r="F123" s="253"/>
      <c r="G123" s="243"/>
      <c r="H123" s="311" t="s">
        <v>608</v>
      </c>
      <c r="I123" s="314" t="s">
        <v>650</v>
      </c>
      <c r="J123" s="317">
        <v>23</v>
      </c>
      <c r="K123" s="320">
        <v>109.7</v>
      </c>
      <c r="L123" s="146">
        <v>0.12</v>
      </c>
      <c r="M123" s="147">
        <f t="shared" si="24"/>
        <v>97.95</v>
      </c>
      <c r="N123" s="147">
        <f t="shared" si="25"/>
        <v>2252.85</v>
      </c>
      <c r="O123" s="148">
        <f t="shared" si="26"/>
        <v>405.51</v>
      </c>
    </row>
    <row r="124" spans="1:15" ht="60">
      <c r="A124" s="246"/>
      <c r="B124" s="309" t="s">
        <v>476</v>
      </c>
      <c r="C124" s="208"/>
      <c r="D124" s="208"/>
      <c r="E124" s="242"/>
      <c r="F124" s="253"/>
      <c r="G124" s="243"/>
      <c r="H124" s="311" t="s">
        <v>609</v>
      </c>
      <c r="I124" s="314" t="s">
        <v>650</v>
      </c>
      <c r="J124" s="317">
        <v>61</v>
      </c>
      <c r="K124" s="320">
        <v>325.10000000000002</v>
      </c>
      <c r="L124" s="146">
        <v>0.12</v>
      </c>
      <c r="M124" s="147">
        <f t="shared" si="24"/>
        <v>290.27</v>
      </c>
      <c r="N124" s="147">
        <f t="shared" si="25"/>
        <v>17706.47</v>
      </c>
      <c r="O124" s="148">
        <f t="shared" si="26"/>
        <v>3187.16</v>
      </c>
    </row>
    <row r="125" spans="1:15">
      <c r="A125" s="246"/>
      <c r="B125" s="310"/>
      <c r="C125" s="208"/>
      <c r="D125" s="208"/>
      <c r="E125" s="242"/>
      <c r="F125" s="253"/>
      <c r="G125" s="243"/>
      <c r="H125" s="312" t="s">
        <v>610</v>
      </c>
      <c r="I125" s="315"/>
      <c r="J125" s="317"/>
      <c r="K125" s="320"/>
      <c r="L125" s="146"/>
      <c r="M125" s="147"/>
      <c r="N125" s="147"/>
      <c r="O125" s="148"/>
    </row>
    <row r="126" spans="1:15" ht="90">
      <c r="A126" s="246"/>
      <c r="B126" s="309" t="s">
        <v>477</v>
      </c>
      <c r="C126" s="208"/>
      <c r="D126" s="208"/>
      <c r="E126" s="242"/>
      <c r="F126" s="253"/>
      <c r="G126" s="243"/>
      <c r="H126" s="311" t="s">
        <v>611</v>
      </c>
      <c r="I126" s="314"/>
      <c r="J126" s="317"/>
      <c r="K126" s="320"/>
      <c r="L126" s="146"/>
      <c r="M126" s="147"/>
      <c r="N126" s="147"/>
      <c r="O126" s="148"/>
    </row>
    <row r="127" spans="1:15" ht="30">
      <c r="A127" s="246"/>
      <c r="B127" s="309" t="s">
        <v>478</v>
      </c>
      <c r="C127" s="208"/>
      <c r="D127" s="208"/>
      <c r="E127" s="242"/>
      <c r="F127" s="253"/>
      <c r="G127" s="243"/>
      <c r="H127" s="311" t="s">
        <v>612</v>
      </c>
      <c r="I127" s="314" t="s">
        <v>646</v>
      </c>
      <c r="J127" s="317">
        <v>220</v>
      </c>
      <c r="K127" s="320">
        <v>325.10000000000002</v>
      </c>
      <c r="L127" s="146">
        <v>0.12</v>
      </c>
      <c r="M127" s="147">
        <f t="shared" ref="M127:M130" si="27">ROUND(K127/(1+L127),2)</f>
        <v>290.27</v>
      </c>
      <c r="N127" s="147">
        <f t="shared" ref="N127:N130" si="28">ROUND(M127*J127,2)</f>
        <v>63859.4</v>
      </c>
      <c r="O127" s="148">
        <f t="shared" ref="O127:O130" si="29">ROUND(N127*18%,2)</f>
        <v>11494.69</v>
      </c>
    </row>
    <row r="128" spans="1:15">
      <c r="A128" s="246"/>
      <c r="B128" s="309" t="s">
        <v>479</v>
      </c>
      <c r="C128" s="208"/>
      <c r="D128" s="208"/>
      <c r="E128" s="242"/>
      <c r="F128" s="253"/>
      <c r="G128" s="243"/>
      <c r="H128" s="311" t="s">
        <v>613</v>
      </c>
      <c r="I128" s="314" t="s">
        <v>646</v>
      </c>
      <c r="J128" s="317">
        <v>401</v>
      </c>
      <c r="K128" s="320">
        <v>408.55</v>
      </c>
      <c r="L128" s="146">
        <v>0.12</v>
      </c>
      <c r="M128" s="147">
        <f t="shared" si="27"/>
        <v>364.78</v>
      </c>
      <c r="N128" s="147">
        <f t="shared" si="28"/>
        <v>146276.78</v>
      </c>
      <c r="O128" s="148">
        <f t="shared" si="29"/>
        <v>26329.82</v>
      </c>
    </row>
    <row r="129" spans="1:15">
      <c r="A129" s="246"/>
      <c r="B129" s="309" t="s">
        <v>480</v>
      </c>
      <c r="C129" s="208"/>
      <c r="D129" s="208"/>
      <c r="E129" s="242"/>
      <c r="F129" s="253"/>
      <c r="G129" s="243"/>
      <c r="H129" s="311" t="s">
        <v>614</v>
      </c>
      <c r="I129" s="314" t="s">
        <v>646</v>
      </c>
      <c r="J129" s="317">
        <v>340</v>
      </c>
      <c r="K129" s="320">
        <v>500.95</v>
      </c>
      <c r="L129" s="146">
        <v>0.12</v>
      </c>
      <c r="M129" s="147">
        <f t="shared" si="27"/>
        <v>447.28</v>
      </c>
      <c r="N129" s="147">
        <f t="shared" si="28"/>
        <v>152075.20000000001</v>
      </c>
      <c r="O129" s="148">
        <f t="shared" si="29"/>
        <v>27373.54</v>
      </c>
    </row>
    <row r="130" spans="1:15">
      <c r="A130" s="246"/>
      <c r="B130" s="309" t="s">
        <v>481</v>
      </c>
      <c r="C130" s="208"/>
      <c r="D130" s="208"/>
      <c r="E130" s="242"/>
      <c r="F130" s="253"/>
      <c r="G130" s="243"/>
      <c r="H130" s="311" t="s">
        <v>615</v>
      </c>
      <c r="I130" s="314" t="s">
        <v>646</v>
      </c>
      <c r="J130" s="317">
        <v>360</v>
      </c>
      <c r="K130" s="320">
        <v>674.35</v>
      </c>
      <c r="L130" s="146">
        <v>0.12</v>
      </c>
      <c r="M130" s="147">
        <f t="shared" si="27"/>
        <v>602.1</v>
      </c>
      <c r="N130" s="147">
        <f t="shared" si="28"/>
        <v>216756</v>
      </c>
      <c r="O130" s="148">
        <f t="shared" si="29"/>
        <v>39016.080000000002</v>
      </c>
    </row>
    <row r="131" spans="1:15" ht="105">
      <c r="A131" s="246"/>
      <c r="B131" s="309" t="s">
        <v>482</v>
      </c>
      <c r="C131" s="208"/>
      <c r="D131" s="208"/>
      <c r="E131" s="242"/>
      <c r="F131" s="253"/>
      <c r="G131" s="243"/>
      <c r="H131" s="311" t="s">
        <v>616</v>
      </c>
      <c r="I131" s="314"/>
      <c r="J131" s="317"/>
      <c r="K131" s="320"/>
      <c r="L131" s="146"/>
      <c r="M131" s="147"/>
      <c r="N131" s="147"/>
      <c r="O131" s="148"/>
    </row>
    <row r="132" spans="1:15">
      <c r="A132" s="246"/>
      <c r="B132" s="309" t="s">
        <v>483</v>
      </c>
      <c r="C132" s="208"/>
      <c r="D132" s="208"/>
      <c r="E132" s="242"/>
      <c r="F132" s="253"/>
      <c r="G132" s="243"/>
      <c r="H132" s="311" t="s">
        <v>617</v>
      </c>
      <c r="I132" s="314" t="s">
        <v>646</v>
      </c>
      <c r="J132" s="317">
        <v>540</v>
      </c>
      <c r="K132" s="320">
        <v>513.75</v>
      </c>
      <c r="L132" s="146">
        <v>0.12</v>
      </c>
      <c r="M132" s="147">
        <f t="shared" ref="M132:M133" si="30">ROUND(K132/(1+L132),2)</f>
        <v>458.71</v>
      </c>
      <c r="N132" s="147">
        <f t="shared" ref="N132:N133" si="31">ROUND(M132*J132,2)</f>
        <v>247703.4</v>
      </c>
      <c r="O132" s="148">
        <f t="shared" ref="O132:O133" si="32">ROUND(N132*18%,2)</f>
        <v>44586.61</v>
      </c>
    </row>
    <row r="133" spans="1:15">
      <c r="A133" s="246"/>
      <c r="B133" s="309" t="s">
        <v>484</v>
      </c>
      <c r="C133" s="208"/>
      <c r="D133" s="208"/>
      <c r="E133" s="242"/>
      <c r="F133" s="253"/>
      <c r="G133" s="243"/>
      <c r="H133" s="311" t="s">
        <v>618</v>
      </c>
      <c r="I133" s="314" t="s">
        <v>646</v>
      </c>
      <c r="J133" s="317">
        <v>301</v>
      </c>
      <c r="K133" s="320">
        <v>626.04999999999995</v>
      </c>
      <c r="L133" s="146">
        <v>0.12</v>
      </c>
      <c r="M133" s="147">
        <f t="shared" si="30"/>
        <v>558.97</v>
      </c>
      <c r="N133" s="147">
        <f t="shared" si="31"/>
        <v>168249.97</v>
      </c>
      <c r="O133" s="148">
        <f t="shared" si="32"/>
        <v>30284.99</v>
      </c>
    </row>
    <row r="134" spans="1:15" ht="30">
      <c r="A134" s="246"/>
      <c r="B134" s="309" t="s">
        <v>485</v>
      </c>
      <c r="C134" s="208"/>
      <c r="D134" s="208"/>
      <c r="E134" s="242"/>
      <c r="F134" s="253"/>
      <c r="G134" s="243"/>
      <c r="H134" s="311" t="s">
        <v>619</v>
      </c>
      <c r="I134" s="314"/>
      <c r="J134" s="317">
        <v>0</v>
      </c>
      <c r="K134" s="320"/>
      <c r="L134" s="146"/>
      <c r="M134" s="147"/>
      <c r="N134" s="147"/>
      <c r="O134" s="148"/>
    </row>
    <row r="135" spans="1:15">
      <c r="A135" s="246"/>
      <c r="B135" s="309" t="s">
        <v>292</v>
      </c>
      <c r="C135" s="208"/>
      <c r="D135" s="208"/>
      <c r="E135" s="242"/>
      <c r="F135" s="253"/>
      <c r="G135" s="243"/>
      <c r="H135" s="311" t="s">
        <v>620</v>
      </c>
      <c r="I135" s="314" t="s">
        <v>650</v>
      </c>
      <c r="J135" s="317">
        <v>28</v>
      </c>
      <c r="K135" s="320">
        <v>532.35</v>
      </c>
      <c r="L135" s="146">
        <v>0.12</v>
      </c>
      <c r="M135" s="147">
        <f t="shared" ref="M135:M144" si="33">ROUND(K135/(1+L135),2)</f>
        <v>475.31</v>
      </c>
      <c r="N135" s="147">
        <f t="shared" ref="N135:N144" si="34">ROUND(M135*J135,2)</f>
        <v>13308.68</v>
      </c>
      <c r="O135" s="148">
        <f t="shared" ref="O135:O144" si="35">ROUND(N135*18%,2)</f>
        <v>2395.56</v>
      </c>
    </row>
    <row r="136" spans="1:15">
      <c r="A136" s="246"/>
      <c r="B136" s="309" t="s">
        <v>486</v>
      </c>
      <c r="C136" s="208"/>
      <c r="D136" s="208"/>
      <c r="E136" s="242"/>
      <c r="F136" s="253"/>
      <c r="G136" s="243"/>
      <c r="H136" s="311" t="s">
        <v>621</v>
      </c>
      <c r="I136" s="314" t="s">
        <v>650</v>
      </c>
      <c r="J136" s="317">
        <v>28</v>
      </c>
      <c r="K136" s="320">
        <v>589.9</v>
      </c>
      <c r="L136" s="146">
        <v>0.12</v>
      </c>
      <c r="M136" s="147">
        <f t="shared" si="33"/>
        <v>526.70000000000005</v>
      </c>
      <c r="N136" s="147">
        <f t="shared" si="34"/>
        <v>14747.6</v>
      </c>
      <c r="O136" s="148">
        <f t="shared" si="35"/>
        <v>2654.57</v>
      </c>
    </row>
    <row r="137" spans="1:15">
      <c r="A137" s="246"/>
      <c r="B137" s="309" t="s">
        <v>487</v>
      </c>
      <c r="C137" s="208"/>
      <c r="D137" s="208"/>
      <c r="E137" s="242"/>
      <c r="F137" s="253"/>
      <c r="G137" s="243"/>
      <c r="H137" s="311" t="s">
        <v>622</v>
      </c>
      <c r="I137" s="314" t="s">
        <v>650</v>
      </c>
      <c r="J137" s="317">
        <v>28</v>
      </c>
      <c r="K137" s="320">
        <v>707.3</v>
      </c>
      <c r="L137" s="146">
        <v>0.12</v>
      </c>
      <c r="M137" s="147">
        <f t="shared" si="33"/>
        <v>631.52</v>
      </c>
      <c r="N137" s="147">
        <f t="shared" si="34"/>
        <v>17682.560000000001</v>
      </c>
      <c r="O137" s="148">
        <f t="shared" si="35"/>
        <v>3182.86</v>
      </c>
    </row>
    <row r="138" spans="1:15" ht="30">
      <c r="A138" s="246"/>
      <c r="B138" s="310" t="s">
        <v>488</v>
      </c>
      <c r="C138" s="208"/>
      <c r="D138" s="208"/>
      <c r="E138" s="242"/>
      <c r="F138" s="253"/>
      <c r="G138" s="243"/>
      <c r="H138" s="311" t="s">
        <v>623</v>
      </c>
      <c r="I138" s="314" t="s">
        <v>650</v>
      </c>
      <c r="J138" s="317">
        <v>30</v>
      </c>
      <c r="K138" s="320">
        <v>399.15</v>
      </c>
      <c r="L138" s="146">
        <v>0.12</v>
      </c>
      <c r="M138" s="147">
        <f t="shared" si="33"/>
        <v>356.38</v>
      </c>
      <c r="N138" s="147">
        <f t="shared" si="34"/>
        <v>10691.4</v>
      </c>
      <c r="O138" s="148">
        <f t="shared" si="35"/>
        <v>1924.45</v>
      </c>
    </row>
    <row r="139" spans="1:15" ht="30">
      <c r="A139" s="246"/>
      <c r="B139" s="309" t="s">
        <v>293</v>
      </c>
      <c r="C139" s="208"/>
      <c r="D139" s="208"/>
      <c r="E139" s="242"/>
      <c r="F139" s="253"/>
      <c r="G139" s="243"/>
      <c r="H139" s="311" t="s">
        <v>624</v>
      </c>
      <c r="I139" s="314" t="s">
        <v>650</v>
      </c>
      <c r="J139" s="317">
        <v>149</v>
      </c>
      <c r="K139" s="320">
        <v>85.2</v>
      </c>
      <c r="L139" s="146">
        <v>0.12</v>
      </c>
      <c r="M139" s="147">
        <f t="shared" si="33"/>
        <v>76.069999999999993</v>
      </c>
      <c r="N139" s="147">
        <f t="shared" si="34"/>
        <v>11334.43</v>
      </c>
      <c r="O139" s="148">
        <f t="shared" si="35"/>
        <v>2040.2</v>
      </c>
    </row>
    <row r="140" spans="1:15" ht="60">
      <c r="A140" s="246"/>
      <c r="B140" s="309" t="s">
        <v>489</v>
      </c>
      <c r="C140" s="208"/>
      <c r="D140" s="208"/>
      <c r="E140" s="242"/>
      <c r="F140" s="253"/>
      <c r="G140" s="243"/>
      <c r="H140" s="311" t="s">
        <v>625</v>
      </c>
      <c r="I140" s="314" t="s">
        <v>272</v>
      </c>
      <c r="J140" s="317">
        <v>9500</v>
      </c>
      <c r="K140" s="320">
        <v>9.6999999999999993</v>
      </c>
      <c r="L140" s="146">
        <v>0.12</v>
      </c>
      <c r="M140" s="147">
        <f t="shared" si="33"/>
        <v>8.66</v>
      </c>
      <c r="N140" s="147">
        <f t="shared" si="34"/>
        <v>82270</v>
      </c>
      <c r="O140" s="148">
        <f t="shared" si="35"/>
        <v>14808.6</v>
      </c>
    </row>
    <row r="141" spans="1:15" ht="30">
      <c r="A141" s="246"/>
      <c r="B141" s="310" t="s">
        <v>490</v>
      </c>
      <c r="C141" s="208"/>
      <c r="D141" s="208"/>
      <c r="E141" s="242"/>
      <c r="F141" s="253"/>
      <c r="G141" s="243"/>
      <c r="H141" s="311" t="s">
        <v>626</v>
      </c>
      <c r="I141" s="314" t="s">
        <v>650</v>
      </c>
      <c r="J141" s="317">
        <v>55</v>
      </c>
      <c r="K141" s="320">
        <v>434.2</v>
      </c>
      <c r="L141" s="146">
        <v>0.12</v>
      </c>
      <c r="M141" s="147">
        <f t="shared" si="33"/>
        <v>387.68</v>
      </c>
      <c r="N141" s="147">
        <f t="shared" si="34"/>
        <v>21322.400000000001</v>
      </c>
      <c r="O141" s="148">
        <f t="shared" si="35"/>
        <v>3838.03</v>
      </c>
    </row>
    <row r="142" spans="1:15" ht="45">
      <c r="A142" s="246"/>
      <c r="B142" s="309" t="s">
        <v>491</v>
      </c>
      <c r="C142" s="208"/>
      <c r="D142" s="208"/>
      <c r="E142" s="242"/>
      <c r="F142" s="253"/>
      <c r="G142" s="243"/>
      <c r="H142" s="311" t="s">
        <v>627</v>
      </c>
      <c r="I142" s="314" t="s">
        <v>650</v>
      </c>
      <c r="J142" s="317">
        <v>175</v>
      </c>
      <c r="K142" s="320">
        <v>500.35</v>
      </c>
      <c r="L142" s="146">
        <v>0.12</v>
      </c>
      <c r="M142" s="147">
        <f t="shared" si="33"/>
        <v>446.74</v>
      </c>
      <c r="N142" s="147">
        <f t="shared" si="34"/>
        <v>78179.5</v>
      </c>
      <c r="O142" s="148">
        <f t="shared" si="35"/>
        <v>14072.31</v>
      </c>
    </row>
    <row r="143" spans="1:15" ht="30">
      <c r="A143" s="246"/>
      <c r="B143" s="309" t="s">
        <v>492</v>
      </c>
      <c r="C143" s="208"/>
      <c r="D143" s="208"/>
      <c r="E143" s="242"/>
      <c r="F143" s="253"/>
      <c r="G143" s="243"/>
      <c r="H143" s="311" t="s">
        <v>628</v>
      </c>
      <c r="I143" s="314" t="s">
        <v>650</v>
      </c>
      <c r="J143" s="317">
        <v>140</v>
      </c>
      <c r="K143" s="320">
        <v>61.7</v>
      </c>
      <c r="L143" s="146">
        <v>0.12</v>
      </c>
      <c r="M143" s="147">
        <f t="shared" si="33"/>
        <v>55.09</v>
      </c>
      <c r="N143" s="147">
        <f t="shared" si="34"/>
        <v>7712.6</v>
      </c>
      <c r="O143" s="148">
        <f t="shared" si="35"/>
        <v>1388.27</v>
      </c>
    </row>
    <row r="144" spans="1:15" ht="60">
      <c r="A144" s="246"/>
      <c r="B144" s="309" t="s">
        <v>493</v>
      </c>
      <c r="C144" s="208"/>
      <c r="D144" s="208"/>
      <c r="E144" s="242"/>
      <c r="F144" s="253"/>
      <c r="G144" s="243"/>
      <c r="H144" s="311" t="s">
        <v>629</v>
      </c>
      <c r="I144" s="314" t="s">
        <v>650</v>
      </c>
      <c r="J144" s="317">
        <v>102</v>
      </c>
      <c r="K144" s="320">
        <v>377.1</v>
      </c>
      <c r="L144" s="146">
        <v>0.12</v>
      </c>
      <c r="M144" s="147">
        <f t="shared" si="33"/>
        <v>336.7</v>
      </c>
      <c r="N144" s="147">
        <f t="shared" si="34"/>
        <v>34343.4</v>
      </c>
      <c r="O144" s="148">
        <f t="shared" si="35"/>
        <v>6181.81</v>
      </c>
    </row>
    <row r="145" spans="1:15">
      <c r="A145" s="246"/>
      <c r="B145" s="310"/>
      <c r="C145" s="208"/>
      <c r="D145" s="208"/>
      <c r="E145" s="242"/>
      <c r="F145" s="253"/>
      <c r="G145" s="243"/>
      <c r="H145" s="306" t="s">
        <v>630</v>
      </c>
      <c r="I145" s="314"/>
      <c r="J145" s="317"/>
      <c r="K145" s="320"/>
      <c r="L145" s="146"/>
      <c r="M145" s="147"/>
      <c r="N145" s="147"/>
      <c r="O145" s="148"/>
    </row>
    <row r="146" spans="1:15" ht="90">
      <c r="A146" s="246"/>
      <c r="B146" s="309" t="s">
        <v>295</v>
      </c>
      <c r="C146" s="208"/>
      <c r="D146" s="208"/>
      <c r="E146" s="242"/>
      <c r="F146" s="253"/>
      <c r="G146" s="243"/>
      <c r="H146" s="311" t="s">
        <v>631</v>
      </c>
      <c r="I146" s="314" t="s">
        <v>650</v>
      </c>
      <c r="J146" s="317">
        <v>39</v>
      </c>
      <c r="K146" s="320">
        <v>2453.5500000000002</v>
      </c>
      <c r="L146" s="146">
        <v>0.12</v>
      </c>
      <c r="M146" s="147">
        <f t="shared" ref="M146" si="36">ROUND(K146/(1+L146),2)</f>
        <v>2190.67</v>
      </c>
      <c r="N146" s="147">
        <f t="shared" ref="N146" si="37">ROUND(M146*J146,2)</f>
        <v>85436.13</v>
      </c>
      <c r="O146" s="148">
        <f t="shared" ref="O146" si="38">ROUND(N146*18%,2)</f>
        <v>15378.5</v>
      </c>
    </row>
    <row r="147" spans="1:15" ht="45">
      <c r="A147" s="246"/>
      <c r="B147" s="309" t="s">
        <v>494</v>
      </c>
      <c r="C147" s="208"/>
      <c r="D147" s="208"/>
      <c r="E147" s="242"/>
      <c r="F147" s="253"/>
      <c r="G147" s="243"/>
      <c r="H147" s="311" t="s">
        <v>632</v>
      </c>
      <c r="I147" s="314"/>
      <c r="J147" s="317"/>
      <c r="K147" s="320"/>
      <c r="L147" s="146"/>
      <c r="M147" s="147"/>
      <c r="N147" s="147"/>
      <c r="O147" s="148"/>
    </row>
    <row r="148" spans="1:15">
      <c r="A148" s="246"/>
      <c r="B148" s="309" t="s">
        <v>495</v>
      </c>
      <c r="C148" s="208"/>
      <c r="D148" s="208"/>
      <c r="E148" s="242"/>
      <c r="F148" s="253"/>
      <c r="G148" s="243"/>
      <c r="H148" s="311" t="s">
        <v>633</v>
      </c>
      <c r="I148" s="314" t="s">
        <v>646</v>
      </c>
      <c r="J148" s="317">
        <v>210</v>
      </c>
      <c r="K148" s="320">
        <v>902.05</v>
      </c>
      <c r="L148" s="146">
        <v>0.12</v>
      </c>
      <c r="M148" s="147">
        <f t="shared" ref="M148:M151" si="39">ROUND(K148/(1+L148),2)</f>
        <v>805.4</v>
      </c>
      <c r="N148" s="147">
        <f t="shared" ref="N148:N151" si="40">ROUND(M148*J148,2)</f>
        <v>169134</v>
      </c>
      <c r="O148" s="148">
        <f t="shared" ref="O148:O151" si="41">ROUND(N148*18%,2)</f>
        <v>30444.12</v>
      </c>
    </row>
    <row r="149" spans="1:15">
      <c r="A149" s="246"/>
      <c r="B149" s="309" t="s">
        <v>496</v>
      </c>
      <c r="C149" s="208"/>
      <c r="D149" s="208"/>
      <c r="E149" s="242"/>
      <c r="F149" s="253"/>
      <c r="G149" s="243"/>
      <c r="H149" s="311" t="s">
        <v>634</v>
      </c>
      <c r="I149" s="314" t="s">
        <v>646</v>
      </c>
      <c r="J149" s="317">
        <v>90</v>
      </c>
      <c r="K149" s="320">
        <v>1481.55</v>
      </c>
      <c r="L149" s="146">
        <v>0.12</v>
      </c>
      <c r="M149" s="147">
        <f t="shared" si="39"/>
        <v>1322.81</v>
      </c>
      <c r="N149" s="147">
        <f t="shared" si="40"/>
        <v>119052.9</v>
      </c>
      <c r="O149" s="148">
        <f t="shared" si="41"/>
        <v>21429.52</v>
      </c>
    </row>
    <row r="150" spans="1:15" ht="210">
      <c r="A150" s="246"/>
      <c r="B150" s="309" t="s">
        <v>294</v>
      </c>
      <c r="C150" s="208"/>
      <c r="D150" s="208"/>
      <c r="E150" s="242"/>
      <c r="F150" s="253"/>
      <c r="G150" s="243"/>
      <c r="H150" s="311" t="s">
        <v>635</v>
      </c>
      <c r="I150" s="314" t="s">
        <v>650</v>
      </c>
      <c r="J150" s="317">
        <v>59</v>
      </c>
      <c r="K150" s="320">
        <v>11687.1</v>
      </c>
      <c r="L150" s="146">
        <v>0.12</v>
      </c>
      <c r="M150" s="147">
        <f t="shared" si="39"/>
        <v>10434.91</v>
      </c>
      <c r="N150" s="147">
        <f t="shared" si="40"/>
        <v>615659.68999999994</v>
      </c>
      <c r="O150" s="148">
        <f t="shared" si="41"/>
        <v>110818.74</v>
      </c>
    </row>
    <row r="151" spans="1:15" ht="30">
      <c r="A151" s="246"/>
      <c r="B151" s="309" t="s">
        <v>497</v>
      </c>
      <c r="C151" s="208"/>
      <c r="D151" s="208"/>
      <c r="E151" s="242"/>
      <c r="F151" s="253"/>
      <c r="G151" s="243"/>
      <c r="H151" s="311" t="s">
        <v>636</v>
      </c>
      <c r="I151" s="314" t="s">
        <v>646</v>
      </c>
      <c r="J151" s="317">
        <v>15</v>
      </c>
      <c r="K151" s="320">
        <v>8127.45</v>
      </c>
      <c r="L151" s="146">
        <v>0.12</v>
      </c>
      <c r="M151" s="147">
        <f t="shared" si="39"/>
        <v>7256.65</v>
      </c>
      <c r="N151" s="147">
        <f t="shared" si="40"/>
        <v>108849.75</v>
      </c>
      <c r="O151" s="148">
        <f t="shared" si="41"/>
        <v>19592.96</v>
      </c>
    </row>
    <row r="152" spans="1:15">
      <c r="A152" s="246"/>
      <c r="B152" s="310"/>
      <c r="C152" s="208"/>
      <c r="D152" s="208"/>
      <c r="E152" s="242"/>
      <c r="F152" s="253"/>
      <c r="G152" s="243"/>
      <c r="H152" s="306" t="s">
        <v>637</v>
      </c>
      <c r="I152" s="314"/>
      <c r="J152" s="317"/>
      <c r="K152" s="320"/>
      <c r="L152" s="146"/>
      <c r="M152" s="147"/>
      <c r="N152" s="147"/>
      <c r="O152" s="148"/>
    </row>
    <row r="153" spans="1:15" ht="210">
      <c r="A153" s="246"/>
      <c r="B153" s="309" t="s">
        <v>296</v>
      </c>
      <c r="C153" s="208"/>
      <c r="D153" s="208"/>
      <c r="E153" s="242"/>
      <c r="F153" s="253"/>
      <c r="G153" s="243"/>
      <c r="H153" s="311" t="s">
        <v>638</v>
      </c>
      <c r="I153" s="314" t="s">
        <v>649</v>
      </c>
      <c r="J153" s="317">
        <v>972</v>
      </c>
      <c r="K153" s="320">
        <v>466.3</v>
      </c>
      <c r="L153" s="146">
        <v>0.12</v>
      </c>
      <c r="M153" s="147">
        <f t="shared" ref="M153:M156" si="42">ROUND(K153/(1+L153),2)</f>
        <v>416.34</v>
      </c>
      <c r="N153" s="147">
        <f t="shared" ref="N153:N156" si="43">ROUND(M153*J153,2)</f>
        <v>404682.48</v>
      </c>
      <c r="O153" s="148">
        <f t="shared" ref="O153:O156" si="44">ROUND(N153*18%,2)</f>
        <v>72842.850000000006</v>
      </c>
    </row>
    <row r="154" spans="1:15" ht="90">
      <c r="A154" s="246"/>
      <c r="B154" s="309" t="s">
        <v>498</v>
      </c>
      <c r="C154" s="208"/>
      <c r="D154" s="208"/>
      <c r="E154" s="242"/>
      <c r="F154" s="253"/>
      <c r="G154" s="243"/>
      <c r="H154" s="311" t="s">
        <v>639</v>
      </c>
      <c r="I154" s="314" t="s">
        <v>646</v>
      </c>
      <c r="J154" s="317">
        <v>1000</v>
      </c>
      <c r="K154" s="320">
        <v>85.25</v>
      </c>
      <c r="L154" s="146">
        <v>0.12</v>
      </c>
      <c r="M154" s="147">
        <f t="shared" si="42"/>
        <v>76.12</v>
      </c>
      <c r="N154" s="147">
        <f t="shared" si="43"/>
        <v>76120</v>
      </c>
      <c r="O154" s="148">
        <f t="shared" si="44"/>
        <v>13701.6</v>
      </c>
    </row>
    <row r="155" spans="1:15" ht="45">
      <c r="A155" s="246"/>
      <c r="B155" s="309" t="s">
        <v>499</v>
      </c>
      <c r="C155" s="208"/>
      <c r="D155" s="208"/>
      <c r="E155" s="242"/>
      <c r="F155" s="253"/>
      <c r="G155" s="243"/>
      <c r="H155" s="311" t="s">
        <v>640</v>
      </c>
      <c r="I155" s="314" t="s">
        <v>650</v>
      </c>
      <c r="J155" s="317">
        <v>20</v>
      </c>
      <c r="K155" s="320">
        <v>89.6</v>
      </c>
      <c r="L155" s="146">
        <v>0.12</v>
      </c>
      <c r="M155" s="147">
        <f t="shared" si="42"/>
        <v>80</v>
      </c>
      <c r="N155" s="147">
        <f t="shared" si="43"/>
        <v>1600</v>
      </c>
      <c r="O155" s="148">
        <f t="shared" si="44"/>
        <v>288</v>
      </c>
    </row>
    <row r="156" spans="1:15" ht="135">
      <c r="A156" s="246"/>
      <c r="B156" s="309" t="s">
        <v>500</v>
      </c>
      <c r="C156" s="208"/>
      <c r="D156" s="208"/>
      <c r="E156" s="242"/>
      <c r="F156" s="253"/>
      <c r="G156" s="243"/>
      <c r="H156" s="311" t="s">
        <v>641</v>
      </c>
      <c r="I156" s="314" t="s">
        <v>649</v>
      </c>
      <c r="J156" s="317">
        <v>20</v>
      </c>
      <c r="K156" s="320">
        <v>560.85</v>
      </c>
      <c r="L156" s="146">
        <v>0.12</v>
      </c>
      <c r="M156" s="147">
        <f t="shared" si="42"/>
        <v>500.76</v>
      </c>
      <c r="N156" s="147">
        <f t="shared" si="43"/>
        <v>10015.200000000001</v>
      </c>
      <c r="O156" s="148">
        <f t="shared" si="44"/>
        <v>1802.74</v>
      </c>
    </row>
    <row r="157" spans="1:15">
      <c r="A157" s="246">
        <v>88</v>
      </c>
      <c r="B157" s="310"/>
      <c r="C157" s="208"/>
      <c r="D157" s="208"/>
      <c r="E157" s="242"/>
      <c r="F157" s="253">
        <v>0.18</v>
      </c>
      <c r="G157" s="243"/>
      <c r="H157" s="306" t="s">
        <v>642</v>
      </c>
      <c r="I157" s="314"/>
      <c r="J157" s="317"/>
      <c r="K157" s="320"/>
      <c r="L157" s="146"/>
      <c r="M157" s="147"/>
      <c r="N157" s="147"/>
      <c r="O157" s="148"/>
    </row>
    <row r="158" spans="1:15" ht="165">
      <c r="A158" s="246">
        <v>89</v>
      </c>
      <c r="B158" s="309" t="s">
        <v>501</v>
      </c>
      <c r="C158" s="208"/>
      <c r="D158" s="208"/>
      <c r="E158" s="242"/>
      <c r="F158" s="253">
        <v>0.18</v>
      </c>
      <c r="G158" s="243"/>
      <c r="H158" s="311" t="s">
        <v>643</v>
      </c>
      <c r="I158" s="314" t="s">
        <v>274</v>
      </c>
      <c r="J158" s="317">
        <v>207</v>
      </c>
      <c r="K158" s="320">
        <v>516.6</v>
      </c>
      <c r="L158" s="146">
        <v>0.12</v>
      </c>
      <c r="M158" s="147">
        <f t="shared" ref="M158:M159" si="45">ROUND(K158/(1+L158),2)</f>
        <v>461.25</v>
      </c>
      <c r="N158" s="147">
        <f t="shared" ref="N158:N159" si="46">ROUND(M158*J158,2)</f>
        <v>95478.75</v>
      </c>
      <c r="O158" s="148">
        <f t="shared" ref="O158:O159" si="47">ROUND(N158*18%,2)</f>
        <v>17186.18</v>
      </c>
    </row>
    <row r="159" spans="1:15" ht="409.5">
      <c r="A159" s="246">
        <v>90</v>
      </c>
      <c r="B159" s="309" t="s">
        <v>502</v>
      </c>
      <c r="C159" s="208"/>
      <c r="D159" s="208"/>
      <c r="E159" s="242"/>
      <c r="F159" s="253">
        <v>0.18</v>
      </c>
      <c r="G159" s="243"/>
      <c r="H159" s="313" t="s">
        <v>644</v>
      </c>
      <c r="I159" s="314" t="s">
        <v>274</v>
      </c>
      <c r="J159" s="317">
        <v>1365</v>
      </c>
      <c r="K159" s="320">
        <v>1522.95</v>
      </c>
      <c r="L159" s="146">
        <v>0.12</v>
      </c>
      <c r="M159" s="147">
        <f t="shared" si="45"/>
        <v>1359.78</v>
      </c>
      <c r="N159" s="147">
        <f t="shared" si="46"/>
        <v>1856099.7</v>
      </c>
      <c r="O159" s="148">
        <f t="shared" si="47"/>
        <v>334097.95</v>
      </c>
    </row>
    <row r="160" spans="1:15" ht="18.75">
      <c r="A160" s="269"/>
      <c r="B160" s="270"/>
      <c r="C160" s="271"/>
      <c r="D160" s="272"/>
      <c r="E160" s="273"/>
      <c r="F160" s="274"/>
      <c r="G160" s="275"/>
      <c r="H160" s="276" t="s">
        <v>297</v>
      </c>
      <c r="I160" s="277"/>
      <c r="J160" s="277"/>
      <c r="K160" s="321"/>
      <c r="L160" s="279"/>
      <c r="M160" s="278"/>
      <c r="N160" s="280">
        <f>SUM(N13:N159)</f>
        <v>57762883.860000014</v>
      </c>
      <c r="O160" s="280">
        <f>SUM(O13:O159)</f>
        <v>10397319.099999996</v>
      </c>
    </row>
    <row r="161" spans="1:15" ht="18.75">
      <c r="A161" s="269"/>
      <c r="B161" s="270"/>
      <c r="C161" s="271"/>
      <c r="D161" s="272"/>
      <c r="E161" s="273"/>
      <c r="F161" s="274"/>
      <c r="G161" s="275"/>
      <c r="H161" s="276" t="s">
        <v>298</v>
      </c>
      <c r="I161" s="277"/>
      <c r="J161" s="277"/>
      <c r="K161" s="321"/>
      <c r="L161" s="279"/>
      <c r="M161" s="278"/>
      <c r="N161" s="280">
        <f>ROUND(0.07*N160,2)</f>
        <v>4043401.87</v>
      </c>
      <c r="O161" s="280"/>
    </row>
    <row r="162" spans="1:15" ht="18.75">
      <c r="A162" s="222"/>
      <c r="B162" s="216" t="s">
        <v>299</v>
      </c>
      <c r="C162" s="217"/>
      <c r="D162" s="218"/>
      <c r="E162" s="219"/>
      <c r="F162" s="220"/>
      <c r="G162" s="221"/>
      <c r="H162" s="247" t="s">
        <v>300</v>
      </c>
      <c r="I162" s="223"/>
      <c r="J162" s="223"/>
      <c r="K162" s="321"/>
      <c r="L162" s="225"/>
      <c r="M162" s="224"/>
      <c r="N162" s="224"/>
      <c r="O162" s="223"/>
    </row>
    <row r="163" spans="1:15" ht="75">
      <c r="A163" s="246">
        <v>81</v>
      </c>
      <c r="B163" s="283">
        <v>1.1000000000000001</v>
      </c>
      <c r="C163" s="149"/>
      <c r="D163" s="149"/>
      <c r="E163" s="242"/>
      <c r="F163" s="253">
        <v>0.18</v>
      </c>
      <c r="G163" s="243"/>
      <c r="H163" s="254" t="s">
        <v>301</v>
      </c>
      <c r="I163" s="282"/>
      <c r="J163" s="285"/>
      <c r="K163" s="322"/>
      <c r="L163" s="146"/>
      <c r="M163" s="147"/>
      <c r="N163" s="147"/>
      <c r="O163" s="148"/>
    </row>
    <row r="164" spans="1:15">
      <c r="A164" s="246"/>
      <c r="B164" s="282" t="s">
        <v>303</v>
      </c>
      <c r="C164" s="149"/>
      <c r="D164" s="149"/>
      <c r="E164" s="242"/>
      <c r="F164" s="253">
        <v>0.18</v>
      </c>
      <c r="G164" s="243"/>
      <c r="H164" s="254" t="s">
        <v>304</v>
      </c>
      <c r="I164" s="316" t="s">
        <v>302</v>
      </c>
      <c r="J164" s="319">
        <v>1022</v>
      </c>
      <c r="K164" s="320">
        <v>1182</v>
      </c>
      <c r="L164" s="146">
        <v>0.12</v>
      </c>
      <c r="M164" s="147">
        <f t="shared" ref="M164:M263" si="48">ROUND(K164/(1+L164),2)</f>
        <v>1055.3599999999999</v>
      </c>
      <c r="N164" s="147">
        <f t="shared" ref="N164:N263" si="49">ROUND(M164*J164,2)</f>
        <v>1078577.92</v>
      </c>
      <c r="O164" s="148">
        <f t="shared" ref="O164:O263" si="50">ROUND(N164*18%,2)</f>
        <v>194144.03</v>
      </c>
    </row>
    <row r="165" spans="1:15">
      <c r="A165" s="246"/>
      <c r="B165" s="282" t="s">
        <v>305</v>
      </c>
      <c r="C165" s="149"/>
      <c r="D165" s="149"/>
      <c r="E165" s="242"/>
      <c r="F165" s="253">
        <v>0.18</v>
      </c>
      <c r="G165" s="243"/>
      <c r="H165" s="254" t="s">
        <v>306</v>
      </c>
      <c r="I165" s="316" t="s">
        <v>302</v>
      </c>
      <c r="J165" s="319">
        <v>160</v>
      </c>
      <c r="K165" s="320">
        <v>1467</v>
      </c>
      <c r="L165" s="146">
        <v>0.12</v>
      </c>
      <c r="M165" s="147">
        <f t="shared" si="48"/>
        <v>1309.82</v>
      </c>
      <c r="N165" s="147">
        <f t="shared" si="49"/>
        <v>209571.20000000001</v>
      </c>
      <c r="O165" s="148">
        <f t="shared" si="50"/>
        <v>37722.82</v>
      </c>
    </row>
    <row r="166" spans="1:15" ht="75">
      <c r="A166" s="246"/>
      <c r="B166" s="305">
        <v>1.1100000000000001</v>
      </c>
      <c r="C166" s="149"/>
      <c r="D166" s="149"/>
      <c r="E166" s="242"/>
      <c r="F166" s="253"/>
      <c r="G166" s="243"/>
      <c r="H166" s="254" t="s">
        <v>700</v>
      </c>
      <c r="I166" s="316" t="s">
        <v>302</v>
      </c>
      <c r="J166" s="319">
        <v>40</v>
      </c>
      <c r="K166" s="320">
        <v>1562</v>
      </c>
      <c r="L166" s="146">
        <v>0.12</v>
      </c>
      <c r="M166" s="147">
        <f t="shared" ref="M166:M168" si="51">ROUND(K166/(1+L166),2)</f>
        <v>1394.64</v>
      </c>
      <c r="N166" s="147">
        <f t="shared" ref="N166:N168" si="52">ROUND(M166*J166,2)</f>
        <v>55785.599999999999</v>
      </c>
      <c r="O166" s="148">
        <f t="shared" ref="O166:O168" si="53">ROUND(N166*18%,2)</f>
        <v>10041.41</v>
      </c>
    </row>
    <row r="167" spans="1:15" ht="60">
      <c r="A167" s="246"/>
      <c r="B167" s="305">
        <v>1.1200000000000001</v>
      </c>
      <c r="C167" s="149"/>
      <c r="D167" s="149"/>
      <c r="E167" s="242"/>
      <c r="F167" s="253"/>
      <c r="G167" s="243"/>
      <c r="H167" s="254" t="s">
        <v>701</v>
      </c>
      <c r="I167" s="316" t="s">
        <v>646</v>
      </c>
      <c r="J167" s="319">
        <v>2526</v>
      </c>
      <c r="K167" s="320">
        <v>334</v>
      </c>
      <c r="L167" s="146">
        <v>0.12</v>
      </c>
      <c r="M167" s="147">
        <f t="shared" si="51"/>
        <v>298.20999999999998</v>
      </c>
      <c r="N167" s="147">
        <f t="shared" si="52"/>
        <v>753278.46</v>
      </c>
      <c r="O167" s="148">
        <f t="shared" si="53"/>
        <v>135590.12</v>
      </c>
    </row>
    <row r="168" spans="1:15" ht="60">
      <c r="A168" s="246"/>
      <c r="B168" s="305">
        <v>1.1299999999999999</v>
      </c>
      <c r="C168" s="149"/>
      <c r="D168" s="149"/>
      <c r="E168" s="242"/>
      <c r="F168" s="253"/>
      <c r="G168" s="243"/>
      <c r="H168" s="254" t="s">
        <v>702</v>
      </c>
      <c r="I168" s="316" t="s">
        <v>646</v>
      </c>
      <c r="J168" s="319">
        <v>407</v>
      </c>
      <c r="K168" s="320">
        <v>537</v>
      </c>
      <c r="L168" s="146">
        <v>0.12</v>
      </c>
      <c r="M168" s="147">
        <f t="shared" si="51"/>
        <v>479.46</v>
      </c>
      <c r="N168" s="147">
        <f t="shared" si="52"/>
        <v>195140.22</v>
      </c>
      <c r="O168" s="148">
        <f t="shared" si="53"/>
        <v>35125.24</v>
      </c>
    </row>
    <row r="169" spans="1:15" ht="45">
      <c r="A169" s="246"/>
      <c r="B169" s="305">
        <v>1.1399999999999999</v>
      </c>
      <c r="C169" s="149"/>
      <c r="D169" s="149"/>
      <c r="E169" s="242"/>
      <c r="F169" s="253"/>
      <c r="G169" s="243"/>
      <c r="H169" s="254" t="s">
        <v>703</v>
      </c>
      <c r="I169" s="316" t="s">
        <v>678</v>
      </c>
      <c r="J169" s="319"/>
      <c r="K169" s="320"/>
      <c r="L169" s="146"/>
      <c r="M169" s="147"/>
      <c r="N169" s="147"/>
      <c r="O169" s="148"/>
    </row>
    <row r="170" spans="1:15">
      <c r="A170" s="246"/>
      <c r="B170" s="305" t="s">
        <v>652</v>
      </c>
      <c r="C170" s="149"/>
      <c r="D170" s="149"/>
      <c r="E170" s="242"/>
      <c r="F170" s="253"/>
      <c r="G170" s="243"/>
      <c r="H170" s="254" t="s">
        <v>704</v>
      </c>
      <c r="I170" s="316" t="s">
        <v>646</v>
      </c>
      <c r="J170" s="319">
        <v>300</v>
      </c>
      <c r="K170" s="320">
        <v>233</v>
      </c>
      <c r="L170" s="146">
        <v>0.12</v>
      </c>
      <c r="M170" s="147">
        <f t="shared" ref="M170:M175" si="54">ROUND(K170/(1+L170),2)</f>
        <v>208.04</v>
      </c>
      <c r="N170" s="147">
        <f t="shared" ref="N170:N175" si="55">ROUND(M170*J170,2)</f>
        <v>62412</v>
      </c>
      <c r="O170" s="148">
        <f t="shared" ref="O170:O175" si="56">ROUND(N170*18%,2)</f>
        <v>11234.16</v>
      </c>
    </row>
    <row r="171" spans="1:15">
      <c r="A171" s="246"/>
      <c r="B171" s="305" t="s">
        <v>653</v>
      </c>
      <c r="C171" s="149"/>
      <c r="D171" s="149"/>
      <c r="E171" s="242"/>
      <c r="F171" s="253"/>
      <c r="G171" s="243"/>
      <c r="H171" s="254" t="s">
        <v>705</v>
      </c>
      <c r="I171" s="316" t="s">
        <v>646</v>
      </c>
      <c r="J171" s="319">
        <v>2016</v>
      </c>
      <c r="K171" s="320">
        <v>275</v>
      </c>
      <c r="L171" s="146">
        <v>0.12</v>
      </c>
      <c r="M171" s="147">
        <f t="shared" si="54"/>
        <v>245.54</v>
      </c>
      <c r="N171" s="147">
        <f t="shared" si="55"/>
        <v>495008.64</v>
      </c>
      <c r="O171" s="148">
        <f t="shared" si="56"/>
        <v>89101.56</v>
      </c>
    </row>
    <row r="172" spans="1:15">
      <c r="A172" s="246"/>
      <c r="B172" s="305" t="s">
        <v>654</v>
      </c>
      <c r="C172" s="149"/>
      <c r="D172" s="149"/>
      <c r="E172" s="242"/>
      <c r="F172" s="253"/>
      <c r="G172" s="243"/>
      <c r="H172" s="254" t="s">
        <v>706</v>
      </c>
      <c r="I172" s="316" t="s">
        <v>646</v>
      </c>
      <c r="J172" s="319">
        <v>1244</v>
      </c>
      <c r="K172" s="320">
        <v>334</v>
      </c>
      <c r="L172" s="146">
        <v>0.12</v>
      </c>
      <c r="M172" s="147">
        <f t="shared" si="54"/>
        <v>298.20999999999998</v>
      </c>
      <c r="N172" s="147">
        <f t="shared" si="55"/>
        <v>370973.24</v>
      </c>
      <c r="O172" s="148">
        <f t="shared" si="56"/>
        <v>66775.179999999993</v>
      </c>
    </row>
    <row r="173" spans="1:15">
      <c r="A173" s="246"/>
      <c r="B173" s="305" t="s">
        <v>655</v>
      </c>
      <c r="C173" s="149"/>
      <c r="D173" s="149"/>
      <c r="E173" s="242"/>
      <c r="F173" s="253"/>
      <c r="G173" s="243"/>
      <c r="H173" s="254" t="s">
        <v>707</v>
      </c>
      <c r="I173" s="316" t="s">
        <v>646</v>
      </c>
      <c r="J173" s="319">
        <v>300</v>
      </c>
      <c r="K173" s="320">
        <v>1005</v>
      </c>
      <c r="L173" s="146">
        <v>0.12</v>
      </c>
      <c r="M173" s="147">
        <f t="shared" si="54"/>
        <v>897.32</v>
      </c>
      <c r="N173" s="147">
        <f t="shared" si="55"/>
        <v>269196</v>
      </c>
      <c r="O173" s="148">
        <f t="shared" si="56"/>
        <v>48455.28</v>
      </c>
    </row>
    <row r="174" spans="1:15" ht="45">
      <c r="A174" s="246"/>
      <c r="B174" s="305" t="s">
        <v>656</v>
      </c>
      <c r="C174" s="149"/>
      <c r="D174" s="149"/>
      <c r="E174" s="242"/>
      <c r="F174" s="253"/>
      <c r="G174" s="243"/>
      <c r="H174" s="254" t="s">
        <v>708</v>
      </c>
      <c r="I174" s="316" t="s">
        <v>646</v>
      </c>
      <c r="J174" s="319">
        <v>1000</v>
      </c>
      <c r="K174" s="320">
        <v>38</v>
      </c>
      <c r="L174" s="146">
        <v>0.12</v>
      </c>
      <c r="M174" s="147">
        <f t="shared" si="54"/>
        <v>33.93</v>
      </c>
      <c r="N174" s="147">
        <f t="shared" si="55"/>
        <v>33930</v>
      </c>
      <c r="O174" s="148">
        <f t="shared" si="56"/>
        <v>6107.4</v>
      </c>
    </row>
    <row r="175" spans="1:15" ht="60">
      <c r="A175" s="246"/>
      <c r="B175" s="305">
        <v>1.19</v>
      </c>
      <c r="C175" s="149"/>
      <c r="D175" s="149"/>
      <c r="E175" s="242"/>
      <c r="F175" s="253"/>
      <c r="G175" s="243"/>
      <c r="H175" s="254" t="s">
        <v>709</v>
      </c>
      <c r="I175" s="316" t="s">
        <v>646</v>
      </c>
      <c r="J175" s="319">
        <v>820</v>
      </c>
      <c r="K175" s="320">
        <v>47</v>
      </c>
      <c r="L175" s="146">
        <v>0.12</v>
      </c>
      <c r="M175" s="147">
        <f t="shared" si="54"/>
        <v>41.96</v>
      </c>
      <c r="N175" s="147">
        <f t="shared" si="55"/>
        <v>34407.199999999997</v>
      </c>
      <c r="O175" s="148">
        <f t="shared" si="56"/>
        <v>6193.3</v>
      </c>
    </row>
    <row r="176" spans="1:15" ht="45">
      <c r="A176" s="246"/>
      <c r="B176" s="305">
        <v>1.21</v>
      </c>
      <c r="C176" s="149"/>
      <c r="D176" s="149"/>
      <c r="E176" s="242"/>
      <c r="F176" s="253"/>
      <c r="G176" s="243"/>
      <c r="H176" s="254" t="s">
        <v>710</v>
      </c>
      <c r="I176" s="316" t="s">
        <v>678</v>
      </c>
      <c r="J176" s="319"/>
      <c r="K176" s="320"/>
      <c r="L176" s="146"/>
      <c r="M176" s="147"/>
      <c r="N176" s="147"/>
      <c r="O176" s="148"/>
    </row>
    <row r="177" spans="1:15">
      <c r="A177" s="246"/>
      <c r="B177" s="305" t="s">
        <v>657</v>
      </c>
      <c r="C177" s="149"/>
      <c r="D177" s="149"/>
      <c r="E177" s="242"/>
      <c r="F177" s="253"/>
      <c r="G177" s="243"/>
      <c r="H177" s="254" t="s">
        <v>711</v>
      </c>
      <c r="I177" s="316" t="s">
        <v>646</v>
      </c>
      <c r="J177" s="319">
        <v>300</v>
      </c>
      <c r="K177" s="320">
        <v>145</v>
      </c>
      <c r="L177" s="146">
        <v>0.12</v>
      </c>
      <c r="M177" s="147">
        <f t="shared" ref="M177:M178" si="57">ROUND(K177/(1+L177),2)</f>
        <v>129.46</v>
      </c>
      <c r="N177" s="147">
        <f t="shared" ref="N177:N178" si="58">ROUND(M177*J177,2)</f>
        <v>38838</v>
      </c>
      <c r="O177" s="148">
        <f t="shared" ref="O177:O178" si="59">ROUND(N177*18%,2)</f>
        <v>6990.84</v>
      </c>
    </row>
    <row r="178" spans="1:15">
      <c r="A178" s="246"/>
      <c r="B178" s="305" t="s">
        <v>658</v>
      </c>
      <c r="C178" s="149"/>
      <c r="D178" s="149"/>
      <c r="E178" s="242"/>
      <c r="F178" s="253"/>
      <c r="G178" s="243"/>
      <c r="H178" s="254" t="s">
        <v>712</v>
      </c>
      <c r="I178" s="316" t="s">
        <v>646</v>
      </c>
      <c r="J178" s="319">
        <v>300</v>
      </c>
      <c r="K178" s="320">
        <v>184</v>
      </c>
      <c r="L178" s="146">
        <v>0.12</v>
      </c>
      <c r="M178" s="147">
        <f t="shared" si="57"/>
        <v>164.29</v>
      </c>
      <c r="N178" s="147">
        <f t="shared" si="58"/>
        <v>49287</v>
      </c>
      <c r="O178" s="148">
        <f t="shared" si="59"/>
        <v>8871.66</v>
      </c>
    </row>
    <row r="179" spans="1:15" ht="45">
      <c r="A179" s="246"/>
      <c r="B179" s="305">
        <v>1.24</v>
      </c>
      <c r="C179" s="149"/>
      <c r="D179" s="149"/>
      <c r="E179" s="242"/>
      <c r="F179" s="253"/>
      <c r="G179" s="243"/>
      <c r="H179" s="254" t="s">
        <v>713</v>
      </c>
      <c r="I179" s="316" t="s">
        <v>678</v>
      </c>
      <c r="J179" s="319"/>
      <c r="K179" s="320"/>
      <c r="L179" s="146"/>
      <c r="M179" s="147"/>
      <c r="N179" s="147"/>
      <c r="O179" s="148"/>
    </row>
    <row r="180" spans="1:15">
      <c r="A180" s="246"/>
      <c r="B180" s="305" t="s">
        <v>307</v>
      </c>
      <c r="C180" s="149"/>
      <c r="D180" s="149"/>
      <c r="E180" s="242"/>
      <c r="F180" s="253"/>
      <c r="G180" s="243"/>
      <c r="H180" s="254" t="s">
        <v>714</v>
      </c>
      <c r="I180" s="316" t="s">
        <v>650</v>
      </c>
      <c r="J180" s="319">
        <v>28</v>
      </c>
      <c r="K180" s="320">
        <v>103</v>
      </c>
      <c r="L180" s="146">
        <v>0.12</v>
      </c>
      <c r="M180" s="147">
        <f t="shared" ref="M180:M189" si="60">ROUND(K180/(1+L180),2)</f>
        <v>91.96</v>
      </c>
      <c r="N180" s="147">
        <f t="shared" ref="N180:N189" si="61">ROUND(M180*J180,2)</f>
        <v>2574.88</v>
      </c>
      <c r="O180" s="148">
        <f t="shared" ref="O180:O189" si="62">ROUND(N180*18%,2)</f>
        <v>463.48</v>
      </c>
    </row>
    <row r="181" spans="1:15">
      <c r="A181" s="246"/>
      <c r="B181" s="305" t="s">
        <v>659</v>
      </c>
      <c r="C181" s="149"/>
      <c r="D181" s="149"/>
      <c r="E181" s="242"/>
      <c r="F181" s="253"/>
      <c r="G181" s="243"/>
      <c r="H181" s="254" t="s">
        <v>715</v>
      </c>
      <c r="I181" s="316" t="s">
        <v>650</v>
      </c>
      <c r="J181" s="319">
        <v>40</v>
      </c>
      <c r="K181" s="320">
        <v>148</v>
      </c>
      <c r="L181" s="146">
        <v>0.12</v>
      </c>
      <c r="M181" s="147">
        <f t="shared" si="60"/>
        <v>132.13999999999999</v>
      </c>
      <c r="N181" s="147">
        <f t="shared" si="61"/>
        <v>5285.6</v>
      </c>
      <c r="O181" s="148">
        <f t="shared" si="62"/>
        <v>951.41</v>
      </c>
    </row>
    <row r="182" spans="1:15">
      <c r="A182" s="246"/>
      <c r="B182" s="305" t="s">
        <v>660</v>
      </c>
      <c r="C182" s="149"/>
      <c r="D182" s="149"/>
      <c r="E182" s="242"/>
      <c r="F182" s="253"/>
      <c r="G182" s="243"/>
      <c r="H182" s="254" t="s">
        <v>716</v>
      </c>
      <c r="I182" s="316" t="s">
        <v>650</v>
      </c>
      <c r="J182" s="319">
        <v>179</v>
      </c>
      <c r="K182" s="320">
        <v>156</v>
      </c>
      <c r="L182" s="146">
        <v>0.12</v>
      </c>
      <c r="M182" s="147">
        <f t="shared" si="60"/>
        <v>139.29</v>
      </c>
      <c r="N182" s="147">
        <f t="shared" si="61"/>
        <v>24932.91</v>
      </c>
      <c r="O182" s="148">
        <f t="shared" si="62"/>
        <v>4487.92</v>
      </c>
    </row>
    <row r="183" spans="1:15">
      <c r="A183" s="246"/>
      <c r="B183" s="305" t="s">
        <v>661</v>
      </c>
      <c r="C183" s="149"/>
      <c r="D183" s="149"/>
      <c r="E183" s="242"/>
      <c r="F183" s="253"/>
      <c r="G183" s="243"/>
      <c r="H183" s="254" t="s">
        <v>717</v>
      </c>
      <c r="I183" s="316" t="s">
        <v>650</v>
      </c>
      <c r="J183" s="319">
        <v>254</v>
      </c>
      <c r="K183" s="320">
        <v>122</v>
      </c>
      <c r="L183" s="146">
        <v>0.12</v>
      </c>
      <c r="M183" s="147">
        <f t="shared" si="60"/>
        <v>108.93</v>
      </c>
      <c r="N183" s="147">
        <f t="shared" si="61"/>
        <v>27668.22</v>
      </c>
      <c r="O183" s="148">
        <f t="shared" si="62"/>
        <v>4980.28</v>
      </c>
    </row>
    <row r="184" spans="1:15">
      <c r="A184" s="246"/>
      <c r="B184" s="305" t="s">
        <v>662</v>
      </c>
      <c r="C184" s="149"/>
      <c r="D184" s="149"/>
      <c r="E184" s="242"/>
      <c r="F184" s="253"/>
      <c r="G184" s="243"/>
      <c r="H184" s="254" t="s">
        <v>718</v>
      </c>
      <c r="I184" s="316" t="s">
        <v>650</v>
      </c>
      <c r="J184" s="319">
        <v>241</v>
      </c>
      <c r="K184" s="320">
        <v>197</v>
      </c>
      <c r="L184" s="146">
        <v>0.12</v>
      </c>
      <c r="M184" s="147">
        <f t="shared" si="60"/>
        <v>175.89</v>
      </c>
      <c r="N184" s="147">
        <f t="shared" si="61"/>
        <v>42389.49</v>
      </c>
      <c r="O184" s="148">
        <f t="shared" si="62"/>
        <v>7630.11</v>
      </c>
    </row>
    <row r="185" spans="1:15">
      <c r="A185" s="246"/>
      <c r="B185" s="305" t="s">
        <v>663</v>
      </c>
      <c r="C185" s="149"/>
      <c r="D185" s="149"/>
      <c r="E185" s="242"/>
      <c r="F185" s="253"/>
      <c r="G185" s="243"/>
      <c r="H185" s="254" t="s">
        <v>719</v>
      </c>
      <c r="I185" s="316" t="s">
        <v>650</v>
      </c>
      <c r="J185" s="319">
        <v>79</v>
      </c>
      <c r="K185" s="320">
        <v>148</v>
      </c>
      <c r="L185" s="146">
        <v>0.12</v>
      </c>
      <c r="M185" s="147">
        <f t="shared" si="60"/>
        <v>132.13999999999999</v>
      </c>
      <c r="N185" s="147">
        <f t="shared" si="61"/>
        <v>10439.06</v>
      </c>
      <c r="O185" s="148">
        <f t="shared" si="62"/>
        <v>1879.03</v>
      </c>
    </row>
    <row r="186" spans="1:15">
      <c r="A186" s="246"/>
      <c r="B186" s="305" t="s">
        <v>664</v>
      </c>
      <c r="C186" s="149"/>
      <c r="D186" s="149"/>
      <c r="E186" s="242"/>
      <c r="F186" s="253"/>
      <c r="G186" s="243"/>
      <c r="H186" s="254" t="s">
        <v>720</v>
      </c>
      <c r="I186" s="316" t="s">
        <v>650</v>
      </c>
      <c r="J186" s="319">
        <v>61</v>
      </c>
      <c r="K186" s="320">
        <v>148</v>
      </c>
      <c r="L186" s="146">
        <v>0.12</v>
      </c>
      <c r="M186" s="147">
        <f t="shared" si="60"/>
        <v>132.13999999999999</v>
      </c>
      <c r="N186" s="147">
        <f t="shared" si="61"/>
        <v>8060.54</v>
      </c>
      <c r="O186" s="148">
        <f t="shared" si="62"/>
        <v>1450.9</v>
      </c>
    </row>
    <row r="187" spans="1:15">
      <c r="A187" s="246"/>
      <c r="B187" s="305" t="s">
        <v>665</v>
      </c>
      <c r="C187" s="149"/>
      <c r="D187" s="149"/>
      <c r="E187" s="242"/>
      <c r="F187" s="253"/>
      <c r="G187" s="243"/>
      <c r="H187" s="254" t="s">
        <v>721</v>
      </c>
      <c r="I187" s="316" t="s">
        <v>650</v>
      </c>
      <c r="J187" s="319">
        <v>20</v>
      </c>
      <c r="K187" s="320">
        <v>140</v>
      </c>
      <c r="L187" s="146">
        <v>0.12</v>
      </c>
      <c r="M187" s="147">
        <f t="shared" si="60"/>
        <v>125</v>
      </c>
      <c r="N187" s="147">
        <f t="shared" si="61"/>
        <v>2500</v>
      </c>
      <c r="O187" s="148">
        <f t="shared" si="62"/>
        <v>450</v>
      </c>
    </row>
    <row r="188" spans="1:15" ht="45">
      <c r="A188" s="246"/>
      <c r="B188" s="305">
        <v>1.25</v>
      </c>
      <c r="C188" s="149"/>
      <c r="D188" s="149"/>
      <c r="E188" s="242"/>
      <c r="F188" s="253"/>
      <c r="G188" s="243"/>
      <c r="H188" s="254" t="s">
        <v>722</v>
      </c>
      <c r="I188" s="316" t="s">
        <v>650</v>
      </c>
      <c r="J188" s="319">
        <v>143</v>
      </c>
      <c r="K188" s="320">
        <v>369</v>
      </c>
      <c r="L188" s="146">
        <v>0.12</v>
      </c>
      <c r="M188" s="147">
        <f t="shared" si="60"/>
        <v>329.46</v>
      </c>
      <c r="N188" s="147">
        <f t="shared" si="61"/>
        <v>47112.78</v>
      </c>
      <c r="O188" s="148">
        <f t="shared" si="62"/>
        <v>8480.2999999999993</v>
      </c>
    </row>
    <row r="189" spans="1:15" ht="30">
      <c r="A189" s="246"/>
      <c r="B189" s="305">
        <v>1.26</v>
      </c>
      <c r="C189" s="149"/>
      <c r="D189" s="149"/>
      <c r="E189" s="242"/>
      <c r="F189" s="253"/>
      <c r="G189" s="243"/>
      <c r="H189" s="254" t="s">
        <v>723</v>
      </c>
      <c r="I189" s="316" t="s">
        <v>650</v>
      </c>
      <c r="J189" s="319">
        <v>100</v>
      </c>
      <c r="K189" s="320">
        <v>40</v>
      </c>
      <c r="L189" s="146">
        <v>0.12</v>
      </c>
      <c r="M189" s="147">
        <f t="shared" si="60"/>
        <v>35.71</v>
      </c>
      <c r="N189" s="147">
        <f t="shared" si="61"/>
        <v>3571</v>
      </c>
      <c r="O189" s="148">
        <f t="shared" si="62"/>
        <v>642.78</v>
      </c>
    </row>
    <row r="190" spans="1:15" ht="30">
      <c r="A190" s="246"/>
      <c r="B190" s="305">
        <v>1.27</v>
      </c>
      <c r="C190" s="149"/>
      <c r="D190" s="149"/>
      <c r="E190" s="242"/>
      <c r="F190" s="253"/>
      <c r="G190" s="243"/>
      <c r="H190" s="254" t="s">
        <v>724</v>
      </c>
      <c r="I190" s="316" t="s">
        <v>678</v>
      </c>
      <c r="J190" s="319"/>
      <c r="K190" s="320"/>
      <c r="L190" s="146"/>
      <c r="M190" s="147"/>
      <c r="N190" s="147"/>
      <c r="O190" s="148"/>
    </row>
    <row r="191" spans="1:15">
      <c r="A191" s="246"/>
      <c r="B191" s="305" t="s">
        <v>666</v>
      </c>
      <c r="C191" s="149"/>
      <c r="D191" s="149"/>
      <c r="E191" s="242"/>
      <c r="F191" s="253"/>
      <c r="G191" s="243"/>
      <c r="H191" s="254" t="s">
        <v>725</v>
      </c>
      <c r="I191" s="316" t="s">
        <v>650</v>
      </c>
      <c r="J191" s="319">
        <v>100</v>
      </c>
      <c r="K191" s="320">
        <v>298</v>
      </c>
      <c r="L191" s="146">
        <v>0.12</v>
      </c>
      <c r="M191" s="147">
        <f t="shared" ref="M191:M206" si="63">ROUND(K191/(1+L191),2)</f>
        <v>266.07</v>
      </c>
      <c r="N191" s="147">
        <f t="shared" ref="N191:N206" si="64">ROUND(M191*J191,2)</f>
        <v>26607</v>
      </c>
      <c r="O191" s="148">
        <f t="shared" ref="O191:O206" si="65">ROUND(N191*18%,2)</f>
        <v>4789.26</v>
      </c>
    </row>
    <row r="192" spans="1:15">
      <c r="A192" s="246"/>
      <c r="B192" s="305" t="s">
        <v>667</v>
      </c>
      <c r="C192" s="149"/>
      <c r="D192" s="149"/>
      <c r="E192" s="242"/>
      <c r="F192" s="253"/>
      <c r="G192" s="243"/>
      <c r="H192" s="254" t="s">
        <v>726</v>
      </c>
      <c r="I192" s="316" t="s">
        <v>650</v>
      </c>
      <c r="J192" s="319">
        <v>95</v>
      </c>
      <c r="K192" s="320">
        <v>327</v>
      </c>
      <c r="L192" s="146">
        <v>0.12</v>
      </c>
      <c r="M192" s="147">
        <f t="shared" si="63"/>
        <v>291.95999999999998</v>
      </c>
      <c r="N192" s="147">
        <f t="shared" si="64"/>
        <v>27736.2</v>
      </c>
      <c r="O192" s="148">
        <f t="shared" si="65"/>
        <v>4992.5200000000004</v>
      </c>
    </row>
    <row r="193" spans="1:15">
      <c r="A193" s="246"/>
      <c r="B193" s="305" t="s">
        <v>668</v>
      </c>
      <c r="C193" s="149"/>
      <c r="D193" s="149"/>
      <c r="E193" s="242"/>
      <c r="F193" s="253"/>
      <c r="G193" s="243"/>
      <c r="H193" s="254" t="s">
        <v>727</v>
      </c>
      <c r="I193" s="316" t="s">
        <v>650</v>
      </c>
      <c r="J193" s="319">
        <v>95</v>
      </c>
      <c r="K193" s="320">
        <v>343</v>
      </c>
      <c r="L193" s="146">
        <v>0.12</v>
      </c>
      <c r="M193" s="147">
        <f t="shared" si="63"/>
        <v>306.25</v>
      </c>
      <c r="N193" s="147">
        <f t="shared" si="64"/>
        <v>29093.75</v>
      </c>
      <c r="O193" s="148">
        <f t="shared" si="65"/>
        <v>5236.88</v>
      </c>
    </row>
    <row r="194" spans="1:15">
      <c r="A194" s="246"/>
      <c r="B194" s="305" t="s">
        <v>669</v>
      </c>
      <c r="C194" s="149"/>
      <c r="D194" s="149"/>
      <c r="E194" s="242"/>
      <c r="F194" s="253"/>
      <c r="G194" s="243"/>
      <c r="H194" s="254" t="s">
        <v>728</v>
      </c>
      <c r="I194" s="316" t="s">
        <v>650</v>
      </c>
      <c r="J194" s="319">
        <v>95</v>
      </c>
      <c r="K194" s="320">
        <v>402</v>
      </c>
      <c r="L194" s="146">
        <v>0.12</v>
      </c>
      <c r="M194" s="147">
        <f t="shared" si="63"/>
        <v>358.93</v>
      </c>
      <c r="N194" s="147">
        <f t="shared" si="64"/>
        <v>34098.35</v>
      </c>
      <c r="O194" s="148">
        <f t="shared" si="65"/>
        <v>6137.7</v>
      </c>
    </row>
    <row r="195" spans="1:15">
      <c r="A195" s="246"/>
      <c r="B195" s="305" t="s">
        <v>670</v>
      </c>
      <c r="C195" s="149"/>
      <c r="D195" s="149"/>
      <c r="E195" s="242"/>
      <c r="F195" s="253"/>
      <c r="G195" s="243"/>
      <c r="H195" s="254" t="s">
        <v>729</v>
      </c>
      <c r="I195" s="316" t="s">
        <v>650</v>
      </c>
      <c r="J195" s="319">
        <v>95</v>
      </c>
      <c r="K195" s="320">
        <v>454</v>
      </c>
      <c r="L195" s="146">
        <v>0.12</v>
      </c>
      <c r="M195" s="147">
        <f t="shared" si="63"/>
        <v>405.36</v>
      </c>
      <c r="N195" s="147">
        <f t="shared" si="64"/>
        <v>38509.199999999997</v>
      </c>
      <c r="O195" s="148">
        <f t="shared" si="65"/>
        <v>6931.66</v>
      </c>
    </row>
    <row r="196" spans="1:15">
      <c r="A196" s="246"/>
      <c r="B196" s="305" t="s">
        <v>671</v>
      </c>
      <c r="C196" s="149"/>
      <c r="D196" s="149"/>
      <c r="E196" s="242"/>
      <c r="F196" s="253"/>
      <c r="G196" s="243"/>
      <c r="H196" s="254" t="s">
        <v>730</v>
      </c>
      <c r="I196" s="316" t="s">
        <v>650</v>
      </c>
      <c r="J196" s="319">
        <v>95</v>
      </c>
      <c r="K196" s="320">
        <v>547</v>
      </c>
      <c r="L196" s="146">
        <v>0.12</v>
      </c>
      <c r="M196" s="147">
        <f t="shared" si="63"/>
        <v>488.39</v>
      </c>
      <c r="N196" s="147">
        <f t="shared" si="64"/>
        <v>46397.05</v>
      </c>
      <c r="O196" s="148">
        <f t="shared" si="65"/>
        <v>8351.4699999999993</v>
      </c>
    </row>
    <row r="197" spans="1:15" ht="60">
      <c r="A197" s="246"/>
      <c r="B197" s="305">
        <v>1.31</v>
      </c>
      <c r="C197" s="149"/>
      <c r="D197" s="149"/>
      <c r="E197" s="242"/>
      <c r="F197" s="253"/>
      <c r="G197" s="243"/>
      <c r="H197" s="254" t="s">
        <v>731</v>
      </c>
      <c r="I197" s="316" t="s">
        <v>650</v>
      </c>
      <c r="J197" s="319">
        <v>95</v>
      </c>
      <c r="K197" s="320">
        <v>477</v>
      </c>
      <c r="L197" s="146">
        <v>0.12</v>
      </c>
      <c r="M197" s="147">
        <f t="shared" si="63"/>
        <v>425.89</v>
      </c>
      <c r="N197" s="147">
        <f t="shared" si="64"/>
        <v>40459.550000000003</v>
      </c>
      <c r="O197" s="148">
        <f t="shared" si="65"/>
        <v>7282.72</v>
      </c>
    </row>
    <row r="198" spans="1:15" ht="60">
      <c r="A198" s="246"/>
      <c r="B198" s="305">
        <v>1.32</v>
      </c>
      <c r="C198" s="149"/>
      <c r="D198" s="149"/>
      <c r="E198" s="242"/>
      <c r="F198" s="253"/>
      <c r="G198" s="243"/>
      <c r="H198" s="254" t="s">
        <v>732</v>
      </c>
      <c r="I198" s="316" t="s">
        <v>650</v>
      </c>
      <c r="J198" s="319">
        <v>95</v>
      </c>
      <c r="K198" s="320">
        <v>586</v>
      </c>
      <c r="L198" s="146">
        <v>0.12</v>
      </c>
      <c r="M198" s="147">
        <f t="shared" si="63"/>
        <v>523.21</v>
      </c>
      <c r="N198" s="147">
        <f t="shared" si="64"/>
        <v>49704.95</v>
      </c>
      <c r="O198" s="148">
        <f t="shared" si="65"/>
        <v>8946.89</v>
      </c>
    </row>
    <row r="199" spans="1:15" ht="30">
      <c r="A199" s="246"/>
      <c r="B199" s="305">
        <v>1.33</v>
      </c>
      <c r="C199" s="149"/>
      <c r="D199" s="149"/>
      <c r="E199" s="242"/>
      <c r="F199" s="253"/>
      <c r="G199" s="243"/>
      <c r="H199" s="254" t="s">
        <v>733</v>
      </c>
      <c r="I199" s="316" t="s">
        <v>650</v>
      </c>
      <c r="J199" s="319">
        <v>241</v>
      </c>
      <c r="K199" s="320">
        <v>87</v>
      </c>
      <c r="L199" s="146">
        <v>0.12</v>
      </c>
      <c r="M199" s="147">
        <f t="shared" si="63"/>
        <v>77.680000000000007</v>
      </c>
      <c r="N199" s="147">
        <f t="shared" si="64"/>
        <v>18720.88</v>
      </c>
      <c r="O199" s="148">
        <f t="shared" si="65"/>
        <v>3369.76</v>
      </c>
    </row>
    <row r="200" spans="1:15" ht="45">
      <c r="A200" s="246"/>
      <c r="B200" s="305">
        <v>1.35</v>
      </c>
      <c r="C200" s="149"/>
      <c r="D200" s="149"/>
      <c r="E200" s="242"/>
      <c r="F200" s="253"/>
      <c r="G200" s="243"/>
      <c r="H200" s="254" t="s">
        <v>734</v>
      </c>
      <c r="I200" s="316" t="s">
        <v>650</v>
      </c>
      <c r="J200" s="319">
        <v>79</v>
      </c>
      <c r="K200" s="320">
        <v>119</v>
      </c>
      <c r="L200" s="146">
        <v>0.12</v>
      </c>
      <c r="M200" s="147">
        <f t="shared" si="63"/>
        <v>106.25</v>
      </c>
      <c r="N200" s="147">
        <f t="shared" si="64"/>
        <v>8393.75</v>
      </c>
      <c r="O200" s="148">
        <f t="shared" si="65"/>
        <v>1510.88</v>
      </c>
    </row>
    <row r="201" spans="1:15" ht="30">
      <c r="A201" s="246"/>
      <c r="B201" s="305">
        <v>1.38</v>
      </c>
      <c r="C201" s="149"/>
      <c r="D201" s="149"/>
      <c r="E201" s="242"/>
      <c r="F201" s="253"/>
      <c r="G201" s="243"/>
      <c r="H201" s="254" t="s">
        <v>735</v>
      </c>
      <c r="I201" s="316" t="s">
        <v>650</v>
      </c>
      <c r="J201" s="319">
        <v>20</v>
      </c>
      <c r="K201" s="320">
        <v>99</v>
      </c>
      <c r="L201" s="146">
        <v>0.12</v>
      </c>
      <c r="M201" s="147">
        <f t="shared" si="63"/>
        <v>88.39</v>
      </c>
      <c r="N201" s="147">
        <f t="shared" si="64"/>
        <v>1767.8</v>
      </c>
      <c r="O201" s="148">
        <f t="shared" si="65"/>
        <v>318.2</v>
      </c>
    </row>
    <row r="202" spans="1:15" ht="45">
      <c r="A202" s="246"/>
      <c r="B202" s="305">
        <v>1.39</v>
      </c>
      <c r="C202" s="149"/>
      <c r="D202" s="149"/>
      <c r="E202" s="242"/>
      <c r="F202" s="253"/>
      <c r="G202" s="243"/>
      <c r="H202" s="254" t="s">
        <v>736</v>
      </c>
      <c r="I202" s="316" t="s">
        <v>646</v>
      </c>
      <c r="J202" s="319">
        <v>100</v>
      </c>
      <c r="K202" s="320">
        <v>44</v>
      </c>
      <c r="L202" s="146">
        <v>0.12</v>
      </c>
      <c r="M202" s="147">
        <f t="shared" si="63"/>
        <v>39.29</v>
      </c>
      <c r="N202" s="147">
        <f t="shared" si="64"/>
        <v>3929</v>
      </c>
      <c r="O202" s="148">
        <f t="shared" si="65"/>
        <v>707.22</v>
      </c>
    </row>
    <row r="203" spans="1:15" ht="45">
      <c r="A203" s="246"/>
      <c r="B203" s="305">
        <v>1.4</v>
      </c>
      <c r="C203" s="149"/>
      <c r="D203" s="149"/>
      <c r="E203" s="242"/>
      <c r="F203" s="253"/>
      <c r="G203" s="243"/>
      <c r="H203" s="254" t="s">
        <v>737</v>
      </c>
      <c r="I203" s="316" t="s">
        <v>646</v>
      </c>
      <c r="J203" s="319">
        <v>100</v>
      </c>
      <c r="K203" s="320">
        <v>40</v>
      </c>
      <c r="L203" s="146">
        <v>0.12</v>
      </c>
      <c r="M203" s="147">
        <f t="shared" si="63"/>
        <v>35.71</v>
      </c>
      <c r="N203" s="147">
        <f t="shared" si="64"/>
        <v>3571</v>
      </c>
      <c r="O203" s="148">
        <f t="shared" si="65"/>
        <v>642.78</v>
      </c>
    </row>
    <row r="204" spans="1:15" ht="75">
      <c r="A204" s="246"/>
      <c r="B204" s="305">
        <v>1.41</v>
      </c>
      <c r="C204" s="149"/>
      <c r="D204" s="149"/>
      <c r="E204" s="242"/>
      <c r="F204" s="253"/>
      <c r="G204" s="243"/>
      <c r="H204" s="254" t="s">
        <v>738</v>
      </c>
      <c r="I204" s="316" t="s">
        <v>650</v>
      </c>
      <c r="J204" s="319">
        <v>178</v>
      </c>
      <c r="K204" s="320">
        <v>206</v>
      </c>
      <c r="L204" s="146">
        <v>0.12</v>
      </c>
      <c r="M204" s="147">
        <f t="shared" si="63"/>
        <v>183.93</v>
      </c>
      <c r="N204" s="147">
        <f t="shared" si="64"/>
        <v>32739.54</v>
      </c>
      <c r="O204" s="148">
        <f t="shared" si="65"/>
        <v>5893.12</v>
      </c>
    </row>
    <row r="205" spans="1:15" ht="75">
      <c r="A205" s="246"/>
      <c r="B205" s="305">
        <v>1.43</v>
      </c>
      <c r="C205" s="149"/>
      <c r="D205" s="149"/>
      <c r="E205" s="242"/>
      <c r="F205" s="253"/>
      <c r="G205" s="243"/>
      <c r="H205" s="254" t="s">
        <v>739</v>
      </c>
      <c r="I205" s="316" t="s">
        <v>650</v>
      </c>
      <c r="J205" s="319">
        <v>19</v>
      </c>
      <c r="K205" s="320">
        <v>55</v>
      </c>
      <c r="L205" s="146">
        <v>0.12</v>
      </c>
      <c r="M205" s="147">
        <f t="shared" si="63"/>
        <v>49.11</v>
      </c>
      <c r="N205" s="147">
        <f t="shared" si="64"/>
        <v>933.09</v>
      </c>
      <c r="O205" s="148">
        <f t="shared" si="65"/>
        <v>167.96</v>
      </c>
    </row>
    <row r="206" spans="1:15" ht="60">
      <c r="A206" s="246"/>
      <c r="B206" s="305">
        <v>1.45</v>
      </c>
      <c r="C206" s="149"/>
      <c r="D206" s="149"/>
      <c r="E206" s="242"/>
      <c r="F206" s="253"/>
      <c r="G206" s="243"/>
      <c r="H206" s="254" t="s">
        <v>740</v>
      </c>
      <c r="I206" s="316" t="s">
        <v>650</v>
      </c>
      <c r="J206" s="319">
        <v>122</v>
      </c>
      <c r="K206" s="320">
        <v>339</v>
      </c>
      <c r="L206" s="146">
        <v>0.12</v>
      </c>
      <c r="M206" s="147">
        <f t="shared" si="63"/>
        <v>302.68</v>
      </c>
      <c r="N206" s="147">
        <f t="shared" si="64"/>
        <v>36926.959999999999</v>
      </c>
      <c r="O206" s="148">
        <f t="shared" si="65"/>
        <v>6646.85</v>
      </c>
    </row>
    <row r="207" spans="1:15" ht="30">
      <c r="A207" s="246"/>
      <c r="B207" s="305">
        <v>1.5</v>
      </c>
      <c r="C207" s="149"/>
      <c r="D207" s="149"/>
      <c r="E207" s="242"/>
      <c r="F207" s="253"/>
      <c r="G207" s="243"/>
      <c r="H207" s="254" t="s">
        <v>741</v>
      </c>
      <c r="I207" s="316" t="s">
        <v>678</v>
      </c>
      <c r="J207" s="319"/>
      <c r="K207" s="320"/>
      <c r="L207" s="146"/>
      <c r="M207" s="147"/>
      <c r="N207" s="147"/>
      <c r="O207" s="148"/>
    </row>
    <row r="208" spans="1:15">
      <c r="A208" s="246"/>
      <c r="B208" s="305" t="s">
        <v>672</v>
      </c>
      <c r="C208" s="149"/>
      <c r="D208" s="149"/>
      <c r="E208" s="242"/>
      <c r="F208" s="253"/>
      <c r="G208" s="243"/>
      <c r="H208" s="254" t="s">
        <v>742</v>
      </c>
      <c r="I208" s="316" t="s">
        <v>650</v>
      </c>
      <c r="J208" s="319">
        <v>59</v>
      </c>
      <c r="K208" s="320">
        <v>450</v>
      </c>
      <c r="L208" s="146">
        <v>0.12</v>
      </c>
      <c r="M208" s="147">
        <f t="shared" ref="M208:M209" si="66">ROUND(K208/(1+L208),2)</f>
        <v>401.79</v>
      </c>
      <c r="N208" s="147">
        <f t="shared" ref="N208:N209" si="67">ROUND(M208*J208,2)</f>
        <v>23705.61</v>
      </c>
      <c r="O208" s="148">
        <f t="shared" ref="O208:O209" si="68">ROUND(N208*18%,2)</f>
        <v>4267.01</v>
      </c>
    </row>
    <row r="209" spans="1:15" ht="30">
      <c r="A209" s="246"/>
      <c r="B209" s="305">
        <v>1.51</v>
      </c>
      <c r="C209" s="149"/>
      <c r="D209" s="149"/>
      <c r="E209" s="242"/>
      <c r="F209" s="253"/>
      <c r="G209" s="243"/>
      <c r="H209" s="254" t="s">
        <v>743</v>
      </c>
      <c r="I209" s="316" t="s">
        <v>650</v>
      </c>
      <c r="J209" s="319">
        <v>59</v>
      </c>
      <c r="K209" s="320">
        <v>207</v>
      </c>
      <c r="L209" s="146">
        <v>0.12</v>
      </c>
      <c r="M209" s="147">
        <f t="shared" si="66"/>
        <v>184.82</v>
      </c>
      <c r="N209" s="147">
        <f t="shared" si="67"/>
        <v>10904.38</v>
      </c>
      <c r="O209" s="148">
        <f t="shared" si="68"/>
        <v>1962.79</v>
      </c>
    </row>
    <row r="210" spans="1:15" ht="30">
      <c r="A210" s="246"/>
      <c r="B210" s="305">
        <v>1.53</v>
      </c>
      <c r="C210" s="149"/>
      <c r="D210" s="149"/>
      <c r="E210" s="242"/>
      <c r="F210" s="253"/>
      <c r="G210" s="243"/>
      <c r="H210" s="254" t="s">
        <v>744</v>
      </c>
      <c r="I210" s="316" t="s">
        <v>678</v>
      </c>
      <c r="J210" s="319"/>
      <c r="K210" s="320"/>
      <c r="L210" s="146"/>
      <c r="M210" s="147"/>
      <c r="N210" s="147"/>
      <c r="O210" s="148"/>
    </row>
    <row r="211" spans="1:15">
      <c r="A211" s="246"/>
      <c r="B211" s="305" t="s">
        <v>673</v>
      </c>
      <c r="C211" s="149"/>
      <c r="D211" s="149"/>
      <c r="E211" s="242"/>
      <c r="F211" s="253"/>
      <c r="G211" s="243"/>
      <c r="H211" s="254" t="s">
        <v>745</v>
      </c>
      <c r="I211" s="316" t="s">
        <v>646</v>
      </c>
      <c r="J211" s="319">
        <v>500</v>
      </c>
      <c r="K211" s="320">
        <v>57</v>
      </c>
      <c r="L211" s="146">
        <v>0.12</v>
      </c>
      <c r="M211" s="147">
        <f t="shared" ref="M211:M213" si="69">ROUND(K211/(1+L211),2)</f>
        <v>50.89</v>
      </c>
      <c r="N211" s="147">
        <f t="shared" ref="N211:N213" si="70">ROUND(M211*J211,2)</f>
        <v>25445</v>
      </c>
      <c r="O211" s="148">
        <f t="shared" ref="O211:O213" si="71">ROUND(N211*18%,2)</f>
        <v>4580.1000000000004</v>
      </c>
    </row>
    <row r="212" spans="1:15">
      <c r="A212" s="246"/>
      <c r="B212" s="305" t="s">
        <v>674</v>
      </c>
      <c r="C212" s="149"/>
      <c r="D212" s="149"/>
      <c r="E212" s="242"/>
      <c r="F212" s="253"/>
      <c r="G212" s="243"/>
      <c r="H212" s="254" t="s">
        <v>746</v>
      </c>
      <c r="I212" s="316" t="s">
        <v>646</v>
      </c>
      <c r="J212" s="319">
        <v>190</v>
      </c>
      <c r="K212" s="320">
        <v>96</v>
      </c>
      <c r="L212" s="146">
        <v>0.12</v>
      </c>
      <c r="M212" s="147">
        <f t="shared" si="69"/>
        <v>85.71</v>
      </c>
      <c r="N212" s="147">
        <f t="shared" si="70"/>
        <v>16284.9</v>
      </c>
      <c r="O212" s="148">
        <f t="shared" si="71"/>
        <v>2931.28</v>
      </c>
    </row>
    <row r="213" spans="1:15">
      <c r="A213" s="246"/>
      <c r="B213" s="305" t="s">
        <v>675</v>
      </c>
      <c r="C213" s="149"/>
      <c r="D213" s="149"/>
      <c r="E213" s="242"/>
      <c r="F213" s="253"/>
      <c r="G213" s="243"/>
      <c r="H213" s="254" t="s">
        <v>747</v>
      </c>
      <c r="I213" s="316" t="s">
        <v>646</v>
      </c>
      <c r="J213" s="319">
        <v>95</v>
      </c>
      <c r="K213" s="320">
        <v>134</v>
      </c>
      <c r="L213" s="146">
        <v>0.12</v>
      </c>
      <c r="M213" s="147">
        <f t="shared" si="69"/>
        <v>119.64</v>
      </c>
      <c r="N213" s="147">
        <f t="shared" si="70"/>
        <v>11365.8</v>
      </c>
      <c r="O213" s="148">
        <f t="shared" si="71"/>
        <v>2045.84</v>
      </c>
    </row>
    <row r="214" spans="1:15" ht="75">
      <c r="A214" s="246"/>
      <c r="B214" s="305">
        <v>1.55</v>
      </c>
      <c r="C214" s="149"/>
      <c r="D214" s="149"/>
      <c r="E214" s="242"/>
      <c r="F214" s="253"/>
      <c r="G214" s="243"/>
      <c r="H214" s="254" t="s">
        <v>748</v>
      </c>
      <c r="I214" s="316" t="s">
        <v>678</v>
      </c>
      <c r="J214" s="319"/>
      <c r="K214" s="320"/>
      <c r="L214" s="146"/>
      <c r="M214" s="147"/>
      <c r="N214" s="147"/>
      <c r="O214" s="148"/>
    </row>
    <row r="215" spans="1:15">
      <c r="A215" s="246"/>
      <c r="B215" s="305" t="s">
        <v>676</v>
      </c>
      <c r="C215" s="149"/>
      <c r="D215" s="149"/>
      <c r="E215" s="242"/>
      <c r="F215" s="253"/>
      <c r="G215" s="243"/>
      <c r="H215" s="254" t="s">
        <v>749</v>
      </c>
      <c r="I215" s="316" t="s">
        <v>302</v>
      </c>
      <c r="J215" s="319">
        <v>28</v>
      </c>
      <c r="K215" s="320">
        <v>753</v>
      </c>
      <c r="L215" s="146">
        <v>0.12</v>
      </c>
      <c r="M215" s="147">
        <f t="shared" ref="M215:M218" si="72">ROUND(K215/(1+L215),2)</f>
        <v>672.32</v>
      </c>
      <c r="N215" s="147">
        <f t="shared" ref="N215:N218" si="73">ROUND(M215*J215,2)</f>
        <v>18824.96</v>
      </c>
      <c r="O215" s="148">
        <f t="shared" ref="O215:O218" si="74">ROUND(N215*18%,2)</f>
        <v>3388.49</v>
      </c>
    </row>
    <row r="216" spans="1:15">
      <c r="A216" s="246"/>
      <c r="B216" s="305" t="s">
        <v>677</v>
      </c>
      <c r="C216" s="149"/>
      <c r="D216" s="149"/>
      <c r="E216" s="242"/>
      <c r="F216" s="253"/>
      <c r="G216" s="243"/>
      <c r="H216" s="254" t="s">
        <v>750</v>
      </c>
      <c r="I216" s="316" t="s">
        <v>302</v>
      </c>
      <c r="J216" s="319">
        <v>28</v>
      </c>
      <c r="K216" s="320">
        <v>858</v>
      </c>
      <c r="L216" s="146">
        <v>0.12</v>
      </c>
      <c r="M216" s="147">
        <f t="shared" si="72"/>
        <v>766.07</v>
      </c>
      <c r="N216" s="147">
        <f t="shared" si="73"/>
        <v>21449.96</v>
      </c>
      <c r="O216" s="148">
        <f t="shared" si="74"/>
        <v>3860.99</v>
      </c>
    </row>
    <row r="217" spans="1:15" ht="60">
      <c r="A217" s="246"/>
      <c r="B217" s="305">
        <v>1.57</v>
      </c>
      <c r="C217" s="149"/>
      <c r="D217" s="149"/>
      <c r="E217" s="242"/>
      <c r="F217" s="253"/>
      <c r="G217" s="243"/>
      <c r="H217" s="254" t="s">
        <v>751</v>
      </c>
      <c r="I217" s="316" t="s">
        <v>650</v>
      </c>
      <c r="J217" s="319">
        <v>60</v>
      </c>
      <c r="K217" s="320">
        <v>727</v>
      </c>
      <c r="L217" s="146">
        <v>0.12</v>
      </c>
      <c r="M217" s="147">
        <f t="shared" si="72"/>
        <v>649.11</v>
      </c>
      <c r="N217" s="147">
        <f t="shared" si="73"/>
        <v>38946.6</v>
      </c>
      <c r="O217" s="148">
        <f t="shared" si="74"/>
        <v>7010.39</v>
      </c>
    </row>
    <row r="218" spans="1:15" ht="30">
      <c r="A218" s="246"/>
      <c r="B218" s="305">
        <v>1.58</v>
      </c>
      <c r="C218" s="149"/>
      <c r="D218" s="149"/>
      <c r="E218" s="242"/>
      <c r="F218" s="253"/>
      <c r="G218" s="243"/>
      <c r="H218" s="254" t="s">
        <v>752</v>
      </c>
      <c r="I218" s="316" t="s">
        <v>650</v>
      </c>
      <c r="J218" s="319">
        <v>271</v>
      </c>
      <c r="K218" s="320">
        <v>110</v>
      </c>
      <c r="L218" s="146">
        <v>0.12</v>
      </c>
      <c r="M218" s="147">
        <f t="shared" si="72"/>
        <v>98.21</v>
      </c>
      <c r="N218" s="147">
        <f t="shared" si="73"/>
        <v>26614.91</v>
      </c>
      <c r="O218" s="148">
        <f t="shared" si="74"/>
        <v>4790.68</v>
      </c>
    </row>
    <row r="219" spans="1:15">
      <c r="A219" s="246"/>
      <c r="B219" s="305" t="s">
        <v>678</v>
      </c>
      <c r="C219" s="149"/>
      <c r="D219" s="149"/>
      <c r="E219" s="242"/>
      <c r="F219" s="253"/>
      <c r="G219" s="243"/>
      <c r="H219" s="254" t="s">
        <v>753</v>
      </c>
      <c r="I219" s="316" t="s">
        <v>678</v>
      </c>
      <c r="J219" s="319"/>
      <c r="K219" s="320"/>
      <c r="L219" s="146"/>
      <c r="M219" s="147"/>
      <c r="N219" s="147"/>
      <c r="O219" s="148"/>
    </row>
    <row r="220" spans="1:15" ht="60">
      <c r="A220" s="246"/>
      <c r="B220" s="305">
        <v>2.2000000000000002</v>
      </c>
      <c r="C220" s="149"/>
      <c r="D220" s="149"/>
      <c r="E220" s="242"/>
      <c r="F220" s="253"/>
      <c r="G220" s="243"/>
      <c r="H220" s="254" t="s">
        <v>754</v>
      </c>
      <c r="I220" s="316" t="s">
        <v>678</v>
      </c>
      <c r="J220" s="319"/>
      <c r="K220" s="320"/>
      <c r="L220" s="146"/>
      <c r="M220" s="147"/>
      <c r="N220" s="147"/>
      <c r="O220" s="148"/>
    </row>
    <row r="221" spans="1:15">
      <c r="A221" s="246"/>
      <c r="B221" s="305" t="s">
        <v>679</v>
      </c>
      <c r="C221" s="149"/>
      <c r="D221" s="149"/>
      <c r="E221" s="242"/>
      <c r="F221" s="253"/>
      <c r="G221" s="243"/>
      <c r="H221" s="254" t="s">
        <v>755</v>
      </c>
      <c r="I221" s="316" t="s">
        <v>650</v>
      </c>
      <c r="J221" s="319">
        <v>19</v>
      </c>
      <c r="K221" s="320">
        <v>3777</v>
      </c>
      <c r="L221" s="146">
        <v>0.12</v>
      </c>
      <c r="M221" s="147">
        <f t="shared" ref="M221:M222" si="75">ROUND(K221/(1+L221),2)</f>
        <v>3372.32</v>
      </c>
      <c r="N221" s="147">
        <f t="shared" ref="N221:N222" si="76">ROUND(M221*J221,2)</f>
        <v>64074.080000000002</v>
      </c>
      <c r="O221" s="148">
        <f t="shared" ref="O221:O222" si="77">ROUND(N221*18%,2)</f>
        <v>11533.33</v>
      </c>
    </row>
    <row r="222" spans="1:15">
      <c r="A222" s="246"/>
      <c r="B222" s="305" t="s">
        <v>680</v>
      </c>
      <c r="C222" s="149"/>
      <c r="D222" s="149"/>
      <c r="E222" s="242"/>
      <c r="F222" s="253"/>
      <c r="G222" s="243"/>
      <c r="H222" s="254" t="s">
        <v>756</v>
      </c>
      <c r="I222" s="316" t="s">
        <v>650</v>
      </c>
      <c r="J222" s="319">
        <v>9</v>
      </c>
      <c r="K222" s="320">
        <v>12984</v>
      </c>
      <c r="L222" s="146">
        <v>0.12</v>
      </c>
      <c r="M222" s="147">
        <f t="shared" si="75"/>
        <v>11592.86</v>
      </c>
      <c r="N222" s="147">
        <f t="shared" si="76"/>
        <v>104335.74</v>
      </c>
      <c r="O222" s="148">
        <f t="shared" si="77"/>
        <v>18780.43</v>
      </c>
    </row>
    <row r="223" spans="1:15" ht="75">
      <c r="A223" s="246"/>
      <c r="B223" s="305">
        <v>2.4</v>
      </c>
      <c r="C223" s="149"/>
      <c r="D223" s="149"/>
      <c r="E223" s="242"/>
      <c r="F223" s="253"/>
      <c r="G223" s="243"/>
      <c r="H223" s="254" t="s">
        <v>757</v>
      </c>
      <c r="I223" s="316" t="s">
        <v>678</v>
      </c>
      <c r="J223" s="319"/>
      <c r="K223" s="320"/>
      <c r="L223" s="146"/>
      <c r="M223" s="147"/>
      <c r="N223" s="147"/>
      <c r="O223" s="148"/>
    </row>
    <row r="224" spans="1:15">
      <c r="A224" s="246"/>
      <c r="B224" s="305" t="s">
        <v>681</v>
      </c>
      <c r="C224" s="149"/>
      <c r="D224" s="149"/>
      <c r="E224" s="242"/>
      <c r="F224" s="253"/>
      <c r="G224" s="243"/>
      <c r="H224" s="254" t="s">
        <v>758</v>
      </c>
      <c r="I224" s="316" t="s">
        <v>650</v>
      </c>
      <c r="J224" s="319">
        <v>19</v>
      </c>
      <c r="K224" s="320">
        <v>5967</v>
      </c>
      <c r="L224" s="146">
        <v>0.12</v>
      </c>
      <c r="M224" s="147">
        <f t="shared" ref="M224" si="78">ROUND(K224/(1+L224),2)</f>
        <v>5327.68</v>
      </c>
      <c r="N224" s="147">
        <f t="shared" ref="N224" si="79">ROUND(M224*J224,2)</f>
        <v>101225.92</v>
      </c>
      <c r="O224" s="148">
        <f t="shared" ref="O224" si="80">ROUND(N224*18%,2)</f>
        <v>18220.669999999998</v>
      </c>
    </row>
    <row r="225" spans="1:15" ht="90">
      <c r="A225" s="246"/>
      <c r="B225" s="305">
        <v>2.5</v>
      </c>
      <c r="C225" s="149"/>
      <c r="D225" s="149"/>
      <c r="E225" s="242"/>
      <c r="F225" s="253"/>
      <c r="G225" s="243"/>
      <c r="H225" s="254" t="s">
        <v>759</v>
      </c>
      <c r="I225" s="316" t="s">
        <v>678</v>
      </c>
      <c r="J225" s="319"/>
      <c r="K225" s="320"/>
      <c r="L225" s="146"/>
      <c r="M225" s="147"/>
      <c r="N225" s="147"/>
      <c r="O225" s="148"/>
    </row>
    <row r="226" spans="1:15">
      <c r="A226" s="246"/>
      <c r="B226" s="305" t="s">
        <v>682</v>
      </c>
      <c r="C226" s="149"/>
      <c r="D226" s="149"/>
      <c r="E226" s="242"/>
      <c r="F226" s="253"/>
      <c r="G226" s="243"/>
      <c r="H226" s="254" t="s">
        <v>758</v>
      </c>
      <c r="I226" s="316" t="s">
        <v>650</v>
      </c>
      <c r="J226" s="319">
        <v>10</v>
      </c>
      <c r="K226" s="320">
        <v>10165</v>
      </c>
      <c r="L226" s="146">
        <v>0.12</v>
      </c>
      <c r="M226" s="147">
        <f t="shared" ref="M226" si="81">ROUND(K226/(1+L226),2)</f>
        <v>9075.89</v>
      </c>
      <c r="N226" s="147">
        <f t="shared" ref="N226" si="82">ROUND(M226*J226,2)</f>
        <v>90758.9</v>
      </c>
      <c r="O226" s="148">
        <f t="shared" ref="O226" si="83">ROUND(N226*18%,2)</f>
        <v>16336.6</v>
      </c>
    </row>
    <row r="227" spans="1:15" ht="60">
      <c r="A227" s="246"/>
      <c r="B227" s="305">
        <v>2.1</v>
      </c>
      <c r="C227" s="149"/>
      <c r="D227" s="149"/>
      <c r="E227" s="242"/>
      <c r="F227" s="253"/>
      <c r="G227" s="243"/>
      <c r="H227" s="254" t="s">
        <v>760</v>
      </c>
      <c r="I227" s="316" t="s">
        <v>678</v>
      </c>
      <c r="J227" s="319"/>
      <c r="K227" s="320"/>
      <c r="L227" s="146"/>
      <c r="M227" s="147"/>
      <c r="N227" s="147"/>
      <c r="O227" s="148"/>
    </row>
    <row r="228" spans="1:15">
      <c r="A228" s="246"/>
      <c r="B228" s="305" t="s">
        <v>683</v>
      </c>
      <c r="C228" s="149"/>
      <c r="D228" s="149"/>
      <c r="E228" s="242"/>
      <c r="F228" s="253"/>
      <c r="G228" s="243"/>
      <c r="H228" s="254" t="s">
        <v>761</v>
      </c>
      <c r="I228" s="316" t="s">
        <v>650</v>
      </c>
      <c r="J228" s="319">
        <v>278</v>
      </c>
      <c r="K228" s="320">
        <v>256</v>
      </c>
      <c r="L228" s="146">
        <v>0.12</v>
      </c>
      <c r="M228" s="147">
        <f t="shared" ref="M228:M233" si="84">ROUND(K228/(1+L228),2)</f>
        <v>228.57</v>
      </c>
      <c r="N228" s="147">
        <f t="shared" ref="N228:N233" si="85">ROUND(M228*J228,2)</f>
        <v>63542.46</v>
      </c>
      <c r="O228" s="148">
        <f t="shared" ref="O228:O233" si="86">ROUND(N228*18%,2)</f>
        <v>11437.64</v>
      </c>
    </row>
    <row r="229" spans="1:15">
      <c r="A229" s="246"/>
      <c r="B229" s="305" t="s">
        <v>684</v>
      </c>
      <c r="C229" s="149"/>
      <c r="D229" s="149"/>
      <c r="E229" s="242"/>
      <c r="F229" s="253"/>
      <c r="G229" s="243"/>
      <c r="H229" s="254" t="s">
        <v>762</v>
      </c>
      <c r="I229" s="316" t="s">
        <v>650</v>
      </c>
      <c r="J229" s="319">
        <v>61</v>
      </c>
      <c r="K229" s="320">
        <v>599</v>
      </c>
      <c r="L229" s="146">
        <v>0.12</v>
      </c>
      <c r="M229" s="147">
        <f t="shared" si="84"/>
        <v>534.82000000000005</v>
      </c>
      <c r="N229" s="147">
        <f t="shared" si="85"/>
        <v>32624.02</v>
      </c>
      <c r="O229" s="148">
        <f t="shared" si="86"/>
        <v>5872.32</v>
      </c>
    </row>
    <row r="230" spans="1:15">
      <c r="A230" s="246"/>
      <c r="B230" s="305" t="s">
        <v>685</v>
      </c>
      <c r="C230" s="149"/>
      <c r="D230" s="149"/>
      <c r="E230" s="242"/>
      <c r="F230" s="253"/>
      <c r="G230" s="243"/>
      <c r="H230" s="254" t="s">
        <v>763</v>
      </c>
      <c r="I230" s="316" t="s">
        <v>650</v>
      </c>
      <c r="J230" s="319">
        <v>19</v>
      </c>
      <c r="K230" s="320">
        <v>1228</v>
      </c>
      <c r="L230" s="146">
        <v>0.12</v>
      </c>
      <c r="M230" s="147">
        <f t="shared" si="84"/>
        <v>1096.43</v>
      </c>
      <c r="N230" s="147">
        <f t="shared" si="85"/>
        <v>20832.169999999998</v>
      </c>
      <c r="O230" s="148">
        <f t="shared" si="86"/>
        <v>3749.79</v>
      </c>
    </row>
    <row r="231" spans="1:15" ht="30">
      <c r="A231" s="246"/>
      <c r="B231" s="305">
        <v>2.11</v>
      </c>
      <c r="C231" s="149"/>
      <c r="D231" s="149"/>
      <c r="E231" s="242"/>
      <c r="F231" s="253"/>
      <c r="G231" s="243"/>
      <c r="H231" s="254" t="s">
        <v>764</v>
      </c>
      <c r="I231" s="316" t="s">
        <v>650</v>
      </c>
      <c r="J231" s="319">
        <v>19</v>
      </c>
      <c r="K231" s="320">
        <v>13</v>
      </c>
      <c r="L231" s="146">
        <v>0.12</v>
      </c>
      <c r="M231" s="147">
        <f t="shared" si="84"/>
        <v>11.61</v>
      </c>
      <c r="N231" s="147">
        <f t="shared" si="85"/>
        <v>220.59</v>
      </c>
      <c r="O231" s="148">
        <f t="shared" si="86"/>
        <v>39.71</v>
      </c>
    </row>
    <row r="232" spans="1:15" ht="60">
      <c r="A232" s="246"/>
      <c r="B232" s="305" t="s">
        <v>686</v>
      </c>
      <c r="C232" s="149"/>
      <c r="D232" s="149"/>
      <c r="E232" s="242"/>
      <c r="F232" s="253"/>
      <c r="G232" s="243"/>
      <c r="H232" s="254" t="s">
        <v>765</v>
      </c>
      <c r="I232" s="316" t="s">
        <v>650</v>
      </c>
      <c r="J232" s="319">
        <v>19</v>
      </c>
      <c r="K232" s="320">
        <v>527</v>
      </c>
      <c r="L232" s="146">
        <v>0.12</v>
      </c>
      <c r="M232" s="147">
        <f t="shared" si="84"/>
        <v>470.54</v>
      </c>
      <c r="N232" s="147">
        <f t="shared" si="85"/>
        <v>8940.26</v>
      </c>
      <c r="O232" s="148">
        <f t="shared" si="86"/>
        <v>1609.25</v>
      </c>
    </row>
    <row r="233" spans="1:15" ht="60">
      <c r="A233" s="246"/>
      <c r="B233" s="305" t="s">
        <v>687</v>
      </c>
      <c r="C233" s="149"/>
      <c r="D233" s="149"/>
      <c r="E233" s="242"/>
      <c r="F233" s="253"/>
      <c r="G233" s="243"/>
      <c r="H233" s="254" t="s">
        <v>766</v>
      </c>
      <c r="I233" s="316" t="s">
        <v>650</v>
      </c>
      <c r="J233" s="319">
        <v>19</v>
      </c>
      <c r="K233" s="320">
        <v>1227</v>
      </c>
      <c r="L233" s="146">
        <v>0.12</v>
      </c>
      <c r="M233" s="147">
        <f t="shared" si="84"/>
        <v>1095.54</v>
      </c>
      <c r="N233" s="147">
        <f t="shared" si="85"/>
        <v>20815.259999999998</v>
      </c>
      <c r="O233" s="148">
        <f t="shared" si="86"/>
        <v>3746.75</v>
      </c>
    </row>
    <row r="234" spans="1:15" ht="60">
      <c r="A234" s="246"/>
      <c r="B234" s="305">
        <v>2.14</v>
      </c>
      <c r="C234" s="149"/>
      <c r="D234" s="149"/>
      <c r="E234" s="242"/>
      <c r="F234" s="253"/>
      <c r="G234" s="243"/>
      <c r="H234" s="254" t="s">
        <v>767</v>
      </c>
      <c r="I234" s="316" t="s">
        <v>678</v>
      </c>
      <c r="J234" s="319"/>
      <c r="K234" s="320"/>
      <c r="L234" s="146"/>
      <c r="M234" s="147"/>
      <c r="N234" s="147"/>
      <c r="O234" s="148"/>
    </row>
    <row r="235" spans="1:15">
      <c r="A235" s="246"/>
      <c r="B235" s="305" t="s">
        <v>688</v>
      </c>
      <c r="C235" s="149"/>
      <c r="D235" s="149"/>
      <c r="E235" s="242"/>
      <c r="F235" s="253"/>
      <c r="G235" s="243"/>
      <c r="H235" s="254" t="s">
        <v>768</v>
      </c>
      <c r="I235" s="316" t="s">
        <v>650</v>
      </c>
      <c r="J235" s="319">
        <v>58</v>
      </c>
      <c r="K235" s="320">
        <v>2028</v>
      </c>
      <c r="L235" s="146">
        <v>0.12</v>
      </c>
      <c r="M235" s="147">
        <f t="shared" ref="M235:M237" si="87">ROUND(K235/(1+L235),2)</f>
        <v>1810.71</v>
      </c>
      <c r="N235" s="147">
        <f t="shared" ref="N235:N237" si="88">ROUND(M235*J235,2)</f>
        <v>105021.18</v>
      </c>
      <c r="O235" s="148">
        <f t="shared" ref="O235:O237" si="89">ROUND(N235*18%,2)</f>
        <v>18903.810000000001</v>
      </c>
    </row>
    <row r="236" spans="1:15">
      <c r="A236" s="246"/>
      <c r="B236" s="305" t="s">
        <v>689</v>
      </c>
      <c r="C236" s="149"/>
      <c r="D236" s="149"/>
      <c r="E236" s="242"/>
      <c r="F236" s="253"/>
      <c r="G236" s="243"/>
      <c r="H236" s="254" t="s">
        <v>769</v>
      </c>
      <c r="I236" s="316" t="s">
        <v>650</v>
      </c>
      <c r="J236" s="319">
        <v>20</v>
      </c>
      <c r="K236" s="320">
        <v>2722</v>
      </c>
      <c r="L236" s="146">
        <v>0.12</v>
      </c>
      <c r="M236" s="147">
        <f t="shared" si="87"/>
        <v>2430.36</v>
      </c>
      <c r="N236" s="147">
        <f t="shared" si="88"/>
        <v>48607.199999999997</v>
      </c>
      <c r="O236" s="148">
        <f t="shared" si="89"/>
        <v>8749.2999999999993</v>
      </c>
    </row>
    <row r="237" spans="1:15" ht="75">
      <c r="A237" s="246"/>
      <c r="B237" s="305" t="s">
        <v>690</v>
      </c>
      <c r="C237" s="149"/>
      <c r="D237" s="149"/>
      <c r="E237" s="242"/>
      <c r="F237" s="253"/>
      <c r="G237" s="243"/>
      <c r="H237" s="254" t="s">
        <v>770</v>
      </c>
      <c r="I237" s="316" t="s">
        <v>650</v>
      </c>
      <c r="J237" s="319">
        <v>10</v>
      </c>
      <c r="K237" s="320">
        <v>2872</v>
      </c>
      <c r="L237" s="146">
        <v>0.12</v>
      </c>
      <c r="M237" s="147">
        <f t="shared" si="87"/>
        <v>2564.29</v>
      </c>
      <c r="N237" s="147">
        <f t="shared" si="88"/>
        <v>25642.9</v>
      </c>
      <c r="O237" s="148">
        <f t="shared" si="89"/>
        <v>4615.72</v>
      </c>
    </row>
    <row r="238" spans="1:15">
      <c r="A238" s="246"/>
      <c r="B238" s="305" t="s">
        <v>678</v>
      </c>
      <c r="C238" s="149"/>
      <c r="D238" s="149"/>
      <c r="E238" s="242"/>
      <c r="F238" s="253"/>
      <c r="G238" s="243"/>
      <c r="H238" s="254" t="s">
        <v>771</v>
      </c>
      <c r="I238" s="316" t="s">
        <v>678</v>
      </c>
      <c r="J238" s="319"/>
      <c r="K238" s="320"/>
      <c r="L238" s="146"/>
      <c r="M238" s="147"/>
      <c r="N238" s="147"/>
      <c r="O238" s="148"/>
    </row>
    <row r="239" spans="1:15" ht="60">
      <c r="A239" s="246"/>
      <c r="B239" s="305">
        <v>5.6</v>
      </c>
      <c r="C239" s="149"/>
      <c r="D239" s="149"/>
      <c r="E239" s="242"/>
      <c r="F239" s="253"/>
      <c r="G239" s="243"/>
      <c r="H239" s="254" t="s">
        <v>772</v>
      </c>
      <c r="I239" s="316" t="s">
        <v>308</v>
      </c>
      <c r="J239" s="319">
        <v>18</v>
      </c>
      <c r="K239" s="320">
        <v>13838</v>
      </c>
      <c r="L239" s="146">
        <v>0.12</v>
      </c>
      <c r="M239" s="147">
        <f t="shared" ref="M239:M246" si="90">ROUND(K239/(1+L239),2)</f>
        <v>12355.36</v>
      </c>
      <c r="N239" s="147">
        <f t="shared" ref="N239:N246" si="91">ROUND(M239*J239,2)</f>
        <v>222396.48</v>
      </c>
      <c r="O239" s="148">
        <f t="shared" ref="O239:O246" si="92">ROUND(N239*18%,2)</f>
        <v>40031.370000000003</v>
      </c>
    </row>
    <row r="240" spans="1:15" ht="45">
      <c r="A240" s="246"/>
      <c r="B240" s="308" t="s">
        <v>691</v>
      </c>
      <c r="C240" s="149"/>
      <c r="D240" s="149"/>
      <c r="E240" s="242"/>
      <c r="F240" s="253"/>
      <c r="G240" s="243"/>
      <c r="H240" s="254" t="s">
        <v>773</v>
      </c>
      <c r="I240" s="316" t="s">
        <v>646</v>
      </c>
      <c r="J240" s="319">
        <v>180</v>
      </c>
      <c r="K240" s="320">
        <v>1551</v>
      </c>
      <c r="L240" s="146">
        <v>0.12</v>
      </c>
      <c r="M240" s="147">
        <f t="shared" si="90"/>
        <v>1384.82</v>
      </c>
      <c r="N240" s="147">
        <f t="shared" si="91"/>
        <v>249267.6</v>
      </c>
      <c r="O240" s="148">
        <f t="shared" si="92"/>
        <v>44868.17</v>
      </c>
    </row>
    <row r="241" spans="1:15" ht="30">
      <c r="A241" s="246"/>
      <c r="B241" s="305">
        <v>5.15</v>
      </c>
      <c r="C241" s="149"/>
      <c r="D241" s="149"/>
      <c r="E241" s="242"/>
      <c r="F241" s="253"/>
      <c r="G241" s="243"/>
      <c r="H241" s="254" t="s">
        <v>774</v>
      </c>
      <c r="I241" s="316" t="s">
        <v>646</v>
      </c>
      <c r="J241" s="319">
        <v>180</v>
      </c>
      <c r="K241" s="320">
        <v>244</v>
      </c>
      <c r="L241" s="146">
        <v>0.12</v>
      </c>
      <c r="M241" s="147">
        <f t="shared" si="90"/>
        <v>217.86</v>
      </c>
      <c r="N241" s="147">
        <f t="shared" si="91"/>
        <v>39214.800000000003</v>
      </c>
      <c r="O241" s="148">
        <f t="shared" si="92"/>
        <v>7058.66</v>
      </c>
    </row>
    <row r="242" spans="1:15" ht="45">
      <c r="A242" s="246"/>
      <c r="B242" s="305">
        <v>6.2</v>
      </c>
      <c r="C242" s="149"/>
      <c r="D242" s="149"/>
      <c r="E242" s="242"/>
      <c r="F242" s="253"/>
      <c r="G242" s="243"/>
      <c r="H242" s="254" t="s">
        <v>775</v>
      </c>
      <c r="I242" s="316" t="s">
        <v>650</v>
      </c>
      <c r="J242" s="319">
        <v>10</v>
      </c>
      <c r="K242" s="320">
        <v>518</v>
      </c>
      <c r="L242" s="146">
        <v>0.12</v>
      </c>
      <c r="M242" s="147">
        <f t="shared" si="90"/>
        <v>462.5</v>
      </c>
      <c r="N242" s="147">
        <f t="shared" si="91"/>
        <v>4625</v>
      </c>
      <c r="O242" s="148">
        <f t="shared" si="92"/>
        <v>832.5</v>
      </c>
    </row>
    <row r="243" spans="1:15" ht="45">
      <c r="A243" s="246"/>
      <c r="B243" s="305">
        <v>6.4</v>
      </c>
      <c r="C243" s="149"/>
      <c r="D243" s="149"/>
      <c r="E243" s="242"/>
      <c r="F243" s="253"/>
      <c r="G243" s="243"/>
      <c r="H243" s="254" t="s">
        <v>776</v>
      </c>
      <c r="I243" s="316" t="s">
        <v>650</v>
      </c>
      <c r="J243" s="319">
        <v>50</v>
      </c>
      <c r="K243" s="320">
        <v>113</v>
      </c>
      <c r="L243" s="146">
        <v>0.12</v>
      </c>
      <c r="M243" s="147">
        <f t="shared" si="90"/>
        <v>100.89</v>
      </c>
      <c r="N243" s="147">
        <f t="shared" si="91"/>
        <v>5044.5</v>
      </c>
      <c r="O243" s="148">
        <f t="shared" si="92"/>
        <v>908.01</v>
      </c>
    </row>
    <row r="244" spans="1:15" ht="30">
      <c r="A244" s="246"/>
      <c r="B244" s="305">
        <v>6.7</v>
      </c>
      <c r="C244" s="149"/>
      <c r="D244" s="149"/>
      <c r="E244" s="242"/>
      <c r="F244" s="253"/>
      <c r="G244" s="243"/>
      <c r="H244" s="254" t="s">
        <v>777</v>
      </c>
      <c r="I244" s="316" t="s">
        <v>646</v>
      </c>
      <c r="J244" s="319">
        <v>700</v>
      </c>
      <c r="K244" s="320">
        <v>126</v>
      </c>
      <c r="L244" s="146">
        <v>0.12</v>
      </c>
      <c r="M244" s="147">
        <f t="shared" si="90"/>
        <v>112.5</v>
      </c>
      <c r="N244" s="147">
        <f t="shared" si="91"/>
        <v>78750</v>
      </c>
      <c r="O244" s="148">
        <f t="shared" si="92"/>
        <v>14175</v>
      </c>
    </row>
    <row r="245" spans="1:15" ht="30">
      <c r="A245" s="246"/>
      <c r="B245" s="305">
        <v>6.8</v>
      </c>
      <c r="C245" s="149"/>
      <c r="D245" s="149"/>
      <c r="E245" s="242"/>
      <c r="F245" s="253"/>
      <c r="G245" s="243"/>
      <c r="H245" s="254" t="s">
        <v>778</v>
      </c>
      <c r="I245" s="316" t="s">
        <v>646</v>
      </c>
      <c r="J245" s="319">
        <v>94</v>
      </c>
      <c r="K245" s="320">
        <v>197</v>
      </c>
      <c r="L245" s="146">
        <v>0.12</v>
      </c>
      <c r="M245" s="147">
        <f t="shared" si="90"/>
        <v>175.89</v>
      </c>
      <c r="N245" s="147">
        <f t="shared" si="91"/>
        <v>16533.66</v>
      </c>
      <c r="O245" s="148">
        <f t="shared" si="92"/>
        <v>2976.06</v>
      </c>
    </row>
    <row r="246" spans="1:15" ht="45">
      <c r="A246" s="246"/>
      <c r="B246" s="305">
        <v>6.12</v>
      </c>
      <c r="C246" s="149"/>
      <c r="D246" s="149"/>
      <c r="E246" s="242"/>
      <c r="F246" s="253"/>
      <c r="G246" s="243"/>
      <c r="H246" s="254" t="s">
        <v>779</v>
      </c>
      <c r="I246" s="316" t="s">
        <v>650</v>
      </c>
      <c r="J246" s="319">
        <v>18</v>
      </c>
      <c r="K246" s="320">
        <v>121</v>
      </c>
      <c r="L246" s="146">
        <v>0.12</v>
      </c>
      <c r="M246" s="147">
        <f t="shared" si="90"/>
        <v>108.04</v>
      </c>
      <c r="N246" s="147">
        <f t="shared" si="91"/>
        <v>1944.72</v>
      </c>
      <c r="O246" s="148">
        <f t="shared" si="92"/>
        <v>350.05</v>
      </c>
    </row>
    <row r="247" spans="1:15">
      <c r="A247" s="246"/>
      <c r="B247" s="305" t="s">
        <v>678</v>
      </c>
      <c r="C247" s="149"/>
      <c r="D247" s="149"/>
      <c r="E247" s="242"/>
      <c r="F247" s="253"/>
      <c r="G247" s="243"/>
      <c r="H247" s="254" t="s">
        <v>780</v>
      </c>
      <c r="I247" s="316" t="s">
        <v>678</v>
      </c>
      <c r="J247" s="319"/>
      <c r="K247" s="320"/>
      <c r="L247" s="146"/>
      <c r="M247" s="147"/>
      <c r="N247" s="147"/>
      <c r="O247" s="148"/>
    </row>
    <row r="248" spans="1:15" ht="60">
      <c r="A248" s="246"/>
      <c r="B248" s="305">
        <v>7.1</v>
      </c>
      <c r="C248" s="149"/>
      <c r="D248" s="149"/>
      <c r="E248" s="242"/>
      <c r="F248" s="253"/>
      <c r="G248" s="243"/>
      <c r="H248" s="254" t="s">
        <v>781</v>
      </c>
      <c r="I248" s="316" t="s">
        <v>678</v>
      </c>
      <c r="J248" s="319"/>
      <c r="K248" s="320"/>
      <c r="L248" s="146"/>
      <c r="M248" s="147"/>
      <c r="N248" s="147"/>
      <c r="O248" s="148"/>
    </row>
    <row r="249" spans="1:15">
      <c r="A249" s="246"/>
      <c r="B249" s="305" t="s">
        <v>282</v>
      </c>
      <c r="C249" s="149"/>
      <c r="D249" s="149"/>
      <c r="E249" s="242"/>
      <c r="F249" s="253"/>
      <c r="G249" s="243"/>
      <c r="H249" s="254" t="s">
        <v>782</v>
      </c>
      <c r="I249" s="316" t="s">
        <v>646</v>
      </c>
      <c r="J249" s="319">
        <v>500</v>
      </c>
      <c r="K249" s="320">
        <v>387</v>
      </c>
      <c r="L249" s="146">
        <v>0.12</v>
      </c>
      <c r="M249" s="147">
        <f t="shared" ref="M249:M250" si="93">ROUND(K249/(1+L249),2)</f>
        <v>345.54</v>
      </c>
      <c r="N249" s="147">
        <f t="shared" ref="N249:N250" si="94">ROUND(M249*J249,2)</f>
        <v>172770</v>
      </c>
      <c r="O249" s="148">
        <f t="shared" ref="O249:O250" si="95">ROUND(N249*18%,2)</f>
        <v>31098.6</v>
      </c>
    </row>
    <row r="250" spans="1:15">
      <c r="A250" s="246"/>
      <c r="B250" s="305" t="s">
        <v>692</v>
      </c>
      <c r="C250" s="149"/>
      <c r="D250" s="149"/>
      <c r="E250" s="242"/>
      <c r="F250" s="253"/>
      <c r="G250" s="243"/>
      <c r="H250" s="254" t="s">
        <v>783</v>
      </c>
      <c r="I250" s="316" t="s">
        <v>646</v>
      </c>
      <c r="J250" s="319">
        <v>500</v>
      </c>
      <c r="K250" s="320">
        <v>405</v>
      </c>
      <c r="L250" s="146">
        <v>0.12</v>
      </c>
      <c r="M250" s="147">
        <f t="shared" si="93"/>
        <v>361.61</v>
      </c>
      <c r="N250" s="147">
        <f t="shared" si="94"/>
        <v>180805</v>
      </c>
      <c r="O250" s="148">
        <f t="shared" si="95"/>
        <v>32544.9</v>
      </c>
    </row>
    <row r="251" spans="1:15" ht="30">
      <c r="A251" s="246"/>
      <c r="B251" s="305">
        <v>7.7</v>
      </c>
      <c r="C251" s="149"/>
      <c r="D251" s="149"/>
      <c r="E251" s="242"/>
      <c r="F251" s="253"/>
      <c r="G251" s="243"/>
      <c r="H251" s="254" t="s">
        <v>784</v>
      </c>
      <c r="I251" s="316" t="s">
        <v>678</v>
      </c>
      <c r="J251" s="319"/>
      <c r="K251" s="320"/>
      <c r="L251" s="146"/>
      <c r="M251" s="147"/>
      <c r="N251" s="147"/>
      <c r="O251" s="148"/>
    </row>
    <row r="252" spans="1:15">
      <c r="A252" s="246"/>
      <c r="B252" s="305" t="s">
        <v>693</v>
      </c>
      <c r="C252" s="149"/>
      <c r="D252" s="149"/>
      <c r="E252" s="242"/>
      <c r="F252" s="253"/>
      <c r="G252" s="243"/>
      <c r="H252" s="254" t="s">
        <v>785</v>
      </c>
      <c r="I252" s="316" t="s">
        <v>646</v>
      </c>
      <c r="J252" s="319">
        <v>500</v>
      </c>
      <c r="K252" s="320">
        <v>55</v>
      </c>
      <c r="L252" s="146">
        <v>0.12</v>
      </c>
      <c r="M252" s="147">
        <f t="shared" ref="M252:M254" si="96">ROUND(K252/(1+L252),2)</f>
        <v>49.11</v>
      </c>
      <c r="N252" s="147">
        <f t="shared" ref="N252:N254" si="97">ROUND(M252*J252,2)</f>
        <v>24555</v>
      </c>
      <c r="O252" s="148">
        <f t="shared" ref="O252:O254" si="98">ROUND(N252*18%,2)</f>
        <v>4419.8999999999996</v>
      </c>
    </row>
    <row r="253" spans="1:15" ht="30">
      <c r="A253" s="246"/>
      <c r="B253" s="305" t="s">
        <v>694</v>
      </c>
      <c r="C253" s="149"/>
      <c r="D253" s="149"/>
      <c r="E253" s="242"/>
      <c r="F253" s="253"/>
      <c r="G253" s="243"/>
      <c r="H253" s="254" t="s">
        <v>786</v>
      </c>
      <c r="I253" s="316" t="s">
        <v>646</v>
      </c>
      <c r="J253" s="319">
        <v>500</v>
      </c>
      <c r="K253" s="320">
        <v>130</v>
      </c>
      <c r="L253" s="146">
        <v>0.12</v>
      </c>
      <c r="M253" s="147">
        <f t="shared" si="96"/>
        <v>116.07</v>
      </c>
      <c r="N253" s="147">
        <f t="shared" si="97"/>
        <v>58035</v>
      </c>
      <c r="O253" s="148">
        <f t="shared" si="98"/>
        <v>10446.299999999999</v>
      </c>
    </row>
    <row r="254" spans="1:15" ht="60">
      <c r="A254" s="246"/>
      <c r="B254" s="305">
        <v>7.9</v>
      </c>
      <c r="C254" s="149"/>
      <c r="D254" s="149"/>
      <c r="E254" s="242"/>
      <c r="F254" s="253"/>
      <c r="G254" s="243"/>
      <c r="H254" s="254" t="s">
        <v>787</v>
      </c>
      <c r="I254" s="316" t="s">
        <v>650</v>
      </c>
      <c r="J254" s="319">
        <v>100</v>
      </c>
      <c r="K254" s="320">
        <v>585</v>
      </c>
      <c r="L254" s="146">
        <v>0.12</v>
      </c>
      <c r="M254" s="147">
        <f t="shared" si="96"/>
        <v>522.32000000000005</v>
      </c>
      <c r="N254" s="147">
        <f t="shared" si="97"/>
        <v>52232</v>
      </c>
      <c r="O254" s="148">
        <f t="shared" si="98"/>
        <v>9401.76</v>
      </c>
    </row>
    <row r="255" spans="1:15">
      <c r="A255" s="246"/>
      <c r="B255" s="305" t="s">
        <v>678</v>
      </c>
      <c r="C255" s="149"/>
      <c r="D255" s="149"/>
      <c r="E255" s="242"/>
      <c r="F255" s="253"/>
      <c r="G255" s="243"/>
      <c r="H255" s="254" t="s">
        <v>788</v>
      </c>
      <c r="I255" s="316" t="s">
        <v>678</v>
      </c>
      <c r="J255" s="319"/>
      <c r="K255" s="320"/>
      <c r="L255" s="146"/>
      <c r="M255" s="147"/>
      <c r="N255" s="147"/>
      <c r="O255" s="148"/>
    </row>
    <row r="256" spans="1:15" ht="45">
      <c r="A256" s="246"/>
      <c r="B256" s="305">
        <v>9.1</v>
      </c>
      <c r="C256" s="149"/>
      <c r="D256" s="149"/>
      <c r="E256" s="242"/>
      <c r="F256" s="253"/>
      <c r="G256" s="243"/>
      <c r="H256" s="254" t="s">
        <v>789</v>
      </c>
      <c r="I256" s="316" t="s">
        <v>678</v>
      </c>
      <c r="J256" s="319"/>
      <c r="K256" s="320"/>
      <c r="L256" s="146"/>
      <c r="M256" s="147"/>
      <c r="N256" s="147"/>
      <c r="O256" s="148"/>
    </row>
    <row r="257" spans="1:15">
      <c r="A257" s="246"/>
      <c r="B257" s="305" t="s">
        <v>695</v>
      </c>
      <c r="C257" s="149"/>
      <c r="D257" s="149"/>
      <c r="E257" s="242"/>
      <c r="F257" s="253"/>
      <c r="G257" s="243"/>
      <c r="H257" s="254" t="s">
        <v>790</v>
      </c>
      <c r="I257" s="316" t="s">
        <v>650</v>
      </c>
      <c r="J257" s="319">
        <v>12</v>
      </c>
      <c r="K257" s="320">
        <v>370</v>
      </c>
      <c r="L257" s="146">
        <v>0.12</v>
      </c>
      <c r="M257" s="147">
        <f t="shared" ref="M257" si="99">ROUND(K257/(1+L257),2)</f>
        <v>330.36</v>
      </c>
      <c r="N257" s="147">
        <f t="shared" ref="N257" si="100">ROUND(M257*J257,2)</f>
        <v>3964.32</v>
      </c>
      <c r="O257" s="148">
        <f t="shared" ref="O257" si="101">ROUND(N257*18%,2)</f>
        <v>713.58</v>
      </c>
    </row>
    <row r="258" spans="1:15">
      <c r="A258" s="246"/>
      <c r="B258" s="305" t="s">
        <v>678</v>
      </c>
      <c r="C258" s="149"/>
      <c r="D258" s="149"/>
      <c r="E258" s="242"/>
      <c r="F258" s="253"/>
      <c r="G258" s="243"/>
      <c r="H258" s="254" t="s">
        <v>791</v>
      </c>
      <c r="I258" s="316" t="s">
        <v>678</v>
      </c>
      <c r="J258" s="319"/>
      <c r="K258" s="320"/>
      <c r="L258" s="146"/>
      <c r="M258" s="147"/>
      <c r="N258" s="147"/>
      <c r="O258" s="148"/>
    </row>
    <row r="259" spans="1:15" ht="60">
      <c r="A259" s="246"/>
      <c r="B259" s="305">
        <v>14.14</v>
      </c>
      <c r="C259" s="149"/>
      <c r="D259" s="149"/>
      <c r="E259" s="242"/>
      <c r="F259" s="253"/>
      <c r="G259" s="243"/>
      <c r="H259" s="254" t="s">
        <v>792</v>
      </c>
      <c r="I259" s="316" t="s">
        <v>678</v>
      </c>
      <c r="J259" s="319"/>
      <c r="K259" s="320"/>
      <c r="L259" s="146"/>
      <c r="M259" s="147"/>
      <c r="N259" s="147"/>
      <c r="O259" s="148"/>
    </row>
    <row r="260" spans="1:15">
      <c r="A260" s="246"/>
      <c r="B260" s="305" t="s">
        <v>696</v>
      </c>
      <c r="C260" s="149"/>
      <c r="D260" s="149"/>
      <c r="E260" s="242"/>
      <c r="F260" s="253"/>
      <c r="G260" s="243"/>
      <c r="H260" s="254" t="s">
        <v>793</v>
      </c>
      <c r="I260" s="316" t="s">
        <v>646</v>
      </c>
      <c r="J260" s="319">
        <v>50</v>
      </c>
      <c r="K260" s="320">
        <v>724</v>
      </c>
      <c r="L260" s="146">
        <v>0.12</v>
      </c>
      <c r="M260" s="147">
        <f t="shared" ref="M260:M262" si="102">ROUND(K260/(1+L260),2)</f>
        <v>646.42999999999995</v>
      </c>
      <c r="N260" s="147">
        <f t="shared" ref="N260:N262" si="103">ROUND(M260*J260,2)</f>
        <v>32321.5</v>
      </c>
      <c r="O260" s="148">
        <f t="shared" ref="O260:O262" si="104">ROUND(N260*18%,2)</f>
        <v>5817.87</v>
      </c>
    </row>
    <row r="261" spans="1:15">
      <c r="A261" s="246"/>
      <c r="B261" s="305" t="s">
        <v>697</v>
      </c>
      <c r="C261" s="149"/>
      <c r="D261" s="149"/>
      <c r="E261" s="242"/>
      <c r="F261" s="253"/>
      <c r="G261" s="243"/>
      <c r="H261" s="254" t="s">
        <v>794</v>
      </c>
      <c r="I261" s="316" t="s">
        <v>646</v>
      </c>
      <c r="J261" s="319">
        <v>50</v>
      </c>
      <c r="K261" s="320">
        <v>975</v>
      </c>
      <c r="L261" s="146">
        <v>0.12</v>
      </c>
      <c r="M261" s="147">
        <f t="shared" si="102"/>
        <v>870.54</v>
      </c>
      <c r="N261" s="147">
        <f t="shared" si="103"/>
        <v>43527</v>
      </c>
      <c r="O261" s="148">
        <f t="shared" si="104"/>
        <v>7834.86</v>
      </c>
    </row>
    <row r="262" spans="1:15" ht="75">
      <c r="A262" s="246"/>
      <c r="B262" s="305" t="s">
        <v>698</v>
      </c>
      <c r="C262" s="149"/>
      <c r="D262" s="149"/>
      <c r="E262" s="242"/>
      <c r="F262" s="253"/>
      <c r="G262" s="243"/>
      <c r="H262" s="254" t="s">
        <v>795</v>
      </c>
      <c r="I262" s="316" t="s">
        <v>646</v>
      </c>
      <c r="J262" s="319">
        <v>50</v>
      </c>
      <c r="K262" s="320">
        <v>127</v>
      </c>
      <c r="L262" s="146">
        <v>0.12</v>
      </c>
      <c r="M262" s="147">
        <f t="shared" si="102"/>
        <v>113.39</v>
      </c>
      <c r="N262" s="147">
        <f t="shared" si="103"/>
        <v>5669.5</v>
      </c>
      <c r="O262" s="148">
        <f t="shared" si="104"/>
        <v>1020.51</v>
      </c>
    </row>
    <row r="263" spans="1:15" ht="90">
      <c r="A263" s="246"/>
      <c r="B263" s="284" t="s">
        <v>699</v>
      </c>
      <c r="C263" s="149"/>
      <c r="D263" s="149"/>
      <c r="E263" s="242"/>
      <c r="F263" s="253">
        <v>0.18</v>
      </c>
      <c r="G263" s="243"/>
      <c r="H263" s="254" t="s">
        <v>796</v>
      </c>
      <c r="I263" s="316" t="s">
        <v>646</v>
      </c>
      <c r="J263" s="319">
        <v>50</v>
      </c>
      <c r="K263" s="320">
        <v>247</v>
      </c>
      <c r="L263" s="146">
        <v>0.12</v>
      </c>
      <c r="M263" s="147">
        <f t="shared" si="48"/>
        <v>220.54</v>
      </c>
      <c r="N263" s="147">
        <f t="shared" si="49"/>
        <v>11027</v>
      </c>
      <c r="O263" s="148">
        <f t="shared" si="50"/>
        <v>1984.86</v>
      </c>
    </row>
    <row r="264" spans="1:15" ht="18.75">
      <c r="A264" s="269"/>
      <c r="B264" s="270"/>
      <c r="C264" s="271"/>
      <c r="D264" s="272"/>
      <c r="E264" s="273"/>
      <c r="F264" s="274"/>
      <c r="G264" s="275"/>
      <c r="H264" s="276" t="s">
        <v>309</v>
      </c>
      <c r="I264" s="277"/>
      <c r="J264" s="277"/>
      <c r="K264" s="278"/>
      <c r="L264" s="279"/>
      <c r="M264" s="278"/>
      <c r="N264" s="280">
        <f>+SUM(N164:N263)</f>
        <v>6303393.9100000011</v>
      </c>
      <c r="O264" s="280">
        <f>+SUM(O164:O263)</f>
        <v>1134610.9300000009</v>
      </c>
    </row>
    <row r="265" spans="1:15" ht="16.5">
      <c r="A265" s="376" t="s">
        <v>310</v>
      </c>
      <c r="B265" s="376"/>
      <c r="C265" s="376"/>
      <c r="D265" s="376"/>
      <c r="E265" s="376"/>
      <c r="F265" s="376"/>
      <c r="G265" s="376"/>
      <c r="H265" s="376"/>
      <c r="I265" s="376"/>
      <c r="J265" s="376"/>
      <c r="K265" s="376"/>
      <c r="L265" s="376"/>
      <c r="M265" s="376"/>
      <c r="N265" s="150">
        <f>+N264+N160+N161</f>
        <v>68109679.640000015</v>
      </c>
      <c r="O265" s="150">
        <f>+O264+O160+O34</f>
        <v>11556028.339999998</v>
      </c>
    </row>
    <row r="266" spans="1:15" ht="26.25">
      <c r="A266" s="377" t="s">
        <v>311</v>
      </c>
      <c r="B266" s="377"/>
      <c r="C266" s="377"/>
      <c r="D266" s="377"/>
      <c r="E266" s="377"/>
      <c r="F266" s="377"/>
      <c r="G266" s="377"/>
      <c r="H266" s="377"/>
      <c r="I266" s="377"/>
      <c r="J266" s="377"/>
      <c r="K266" s="377"/>
      <c r="L266" s="377"/>
      <c r="M266" s="377"/>
      <c r="N266" s="245"/>
      <c r="O266" s="226">
        <f>N266</f>
        <v>0</v>
      </c>
    </row>
    <row r="267" spans="1:15" ht="18.75">
      <c r="A267" s="378" t="s">
        <v>312</v>
      </c>
      <c r="B267" s="378"/>
      <c r="C267" s="378"/>
      <c r="D267" s="378"/>
      <c r="E267" s="378"/>
      <c r="F267" s="378"/>
      <c r="G267" s="378"/>
      <c r="H267" s="378"/>
      <c r="I267" s="378"/>
      <c r="J267" s="378"/>
      <c r="K267" s="378"/>
      <c r="L267" s="378"/>
      <c r="M267" s="378"/>
      <c r="N267" s="153" t="str">
        <f>IF(N266="", "",$N$265*$N$266)</f>
        <v/>
      </c>
      <c r="O267" s="150" t="str">
        <f>IF(N266="","",ROUND(N267*18%,2))</f>
        <v/>
      </c>
    </row>
    <row r="268" spans="1:15" ht="18.75">
      <c r="A268" s="379" t="s">
        <v>313</v>
      </c>
      <c r="B268" s="379"/>
      <c r="C268" s="379"/>
      <c r="D268" s="379"/>
      <c r="E268" s="379"/>
      <c r="F268" s="379"/>
      <c r="G268" s="379"/>
      <c r="H268" s="379"/>
      <c r="I268" s="379"/>
      <c r="J268" s="379"/>
      <c r="K268" s="379"/>
      <c r="L268" s="379"/>
      <c r="M268" s="379"/>
      <c r="N268" s="227" t="str">
        <f>IF(N266="", "",$N$265*(1+$N$266))</f>
        <v/>
      </c>
      <c r="O268" s="228"/>
    </row>
    <row r="269" spans="1:15" ht="18.75">
      <c r="A269" s="380" t="s">
        <v>314</v>
      </c>
      <c r="B269" s="380"/>
      <c r="C269" s="380"/>
      <c r="D269" s="380"/>
      <c r="E269" s="380"/>
      <c r="F269" s="380"/>
      <c r="G269" s="380"/>
      <c r="H269" s="380"/>
      <c r="I269" s="380"/>
      <c r="J269" s="380"/>
      <c r="K269" s="380"/>
      <c r="L269" s="380"/>
      <c r="M269" s="380"/>
      <c r="N269" s="151"/>
      <c r="O269" s="153" t="str">
        <f>IF(N267="", "",($O$265+O267))</f>
        <v/>
      </c>
    </row>
    <row r="270" spans="1:15" ht="23.25">
      <c r="A270" s="372" t="str">
        <f>IF(N266="","As the %variation w.r.t total DSR Amount cell left Blank the bid is considered as Non-responsive","Sheet OK")</f>
        <v>As the %variation w.r.t total DSR Amount cell left Blank the bid is considered as Non-responsive</v>
      </c>
      <c r="B270" s="372"/>
      <c r="C270" s="372"/>
      <c r="D270" s="372"/>
      <c r="E270" s="372"/>
      <c r="F270" s="372"/>
      <c r="G270" s="372"/>
      <c r="H270" s="372"/>
      <c r="I270" s="372"/>
      <c r="J270" s="372"/>
      <c r="K270" s="372"/>
      <c r="L270" s="372"/>
      <c r="M270" s="372"/>
      <c r="N270" s="372"/>
      <c r="O270" s="373"/>
    </row>
    <row r="271" spans="1:15">
      <c r="A271" s="139"/>
      <c r="C271" s="136"/>
      <c r="D271" s="155"/>
      <c r="E271" s="136"/>
      <c r="F271" s="136"/>
      <c r="G271" s="155"/>
      <c r="H271" s="155"/>
      <c r="I271" s="155"/>
      <c r="J271" s="155"/>
      <c r="K271" s="155"/>
      <c r="M271" s="155"/>
      <c r="N271" s="139">
        <f>IF('Name of Bidder'!D9=TRUE,0,1)</f>
        <v>0</v>
      </c>
    </row>
    <row r="272" spans="1:15">
      <c r="A272" s="139"/>
      <c r="C272" s="136"/>
      <c r="D272" s="155"/>
      <c r="E272" s="136"/>
      <c r="F272" s="136"/>
      <c r="G272" s="155"/>
      <c r="H272" s="155"/>
      <c r="I272" s="155"/>
      <c r="J272" s="155"/>
      <c r="K272" s="155"/>
      <c r="M272" s="155"/>
    </row>
    <row r="273" spans="1:14">
      <c r="A273" s="139"/>
      <c r="C273" s="136"/>
      <c r="D273" s="155"/>
      <c r="E273" s="136"/>
      <c r="F273" s="136"/>
      <c r="G273" s="155"/>
      <c r="H273" s="155"/>
      <c r="I273" s="155"/>
      <c r="J273" s="155"/>
      <c r="K273" s="155"/>
      <c r="M273" s="155"/>
      <c r="N273" s="156">
        <v>70652568.569999993</v>
      </c>
    </row>
    <row r="274" spans="1:14">
      <c r="A274" s="139"/>
      <c r="C274" s="136"/>
      <c r="D274" s="155"/>
      <c r="E274" s="136"/>
      <c r="F274" s="136"/>
      <c r="G274" s="155"/>
      <c r="H274" s="155"/>
      <c r="I274" s="155"/>
      <c r="J274" s="155"/>
      <c r="K274" s="155"/>
      <c r="M274" s="155"/>
    </row>
    <row r="275" spans="1:14">
      <c r="A275" s="139"/>
      <c r="C275" s="136"/>
      <c r="D275" s="155"/>
      <c r="E275" s="136"/>
      <c r="F275" s="136"/>
      <c r="G275" s="155"/>
      <c r="H275" s="155"/>
      <c r="I275" s="155"/>
      <c r="J275" s="155"/>
      <c r="K275" s="155"/>
      <c r="M275" s="155"/>
    </row>
    <row r="276" spans="1:14">
      <c r="A276" s="139"/>
      <c r="C276" s="136"/>
      <c r="D276" s="155"/>
      <c r="E276" s="136"/>
      <c r="F276" s="136"/>
      <c r="G276" s="155"/>
      <c r="H276" s="155"/>
      <c r="I276" s="155"/>
      <c r="J276" s="155"/>
      <c r="K276" s="155"/>
      <c r="M276" s="155"/>
    </row>
    <row r="277" spans="1:14">
      <c r="A277" s="139"/>
      <c r="C277" s="136"/>
      <c r="D277" s="155"/>
      <c r="E277" s="136"/>
      <c r="F277" s="136"/>
      <c r="G277" s="155"/>
      <c r="H277" s="155"/>
      <c r="I277" s="155"/>
      <c r="J277" s="155"/>
      <c r="K277" s="155"/>
      <c r="M277" s="155"/>
    </row>
    <row r="278" spans="1:14">
      <c r="A278" s="139"/>
      <c r="C278" s="136"/>
      <c r="D278" s="155"/>
      <c r="E278" s="136"/>
      <c r="F278" s="136"/>
      <c r="G278" s="155"/>
      <c r="H278" s="155"/>
      <c r="I278" s="155"/>
      <c r="J278" s="155"/>
      <c r="K278" s="155"/>
      <c r="M278" s="155"/>
    </row>
    <row r="279" spans="1:14">
      <c r="A279" s="139"/>
      <c r="C279" s="136"/>
      <c r="D279" s="155"/>
      <c r="E279" s="136"/>
      <c r="F279" s="136"/>
      <c r="G279" s="155"/>
      <c r="H279" s="155"/>
      <c r="I279" s="155"/>
      <c r="J279" s="155"/>
      <c r="K279" s="155"/>
      <c r="M279" s="155"/>
    </row>
    <row r="280" spans="1:14">
      <c r="A280" s="139"/>
      <c r="C280" s="136"/>
      <c r="D280" s="155"/>
      <c r="E280" s="136"/>
      <c r="F280" s="136"/>
      <c r="G280" s="155"/>
      <c r="H280" s="155"/>
      <c r="I280" s="155"/>
      <c r="J280" s="155"/>
      <c r="K280" s="155"/>
      <c r="M280" s="155"/>
    </row>
    <row r="281" spans="1:14">
      <c r="A281" s="139"/>
      <c r="C281" s="136"/>
      <c r="D281" s="155"/>
      <c r="E281" s="136"/>
      <c r="F281" s="136"/>
      <c r="G281" s="155"/>
      <c r="H281" s="155"/>
      <c r="I281" s="155"/>
      <c r="J281" s="155"/>
      <c r="K281" s="155"/>
      <c r="M281" s="155"/>
    </row>
    <row r="282" spans="1:14">
      <c r="A282" s="139"/>
      <c r="C282" s="136"/>
      <c r="D282" s="155"/>
      <c r="E282" s="136"/>
      <c r="F282" s="136"/>
      <c r="G282" s="155"/>
      <c r="H282" s="155"/>
      <c r="I282" s="155"/>
      <c r="J282" s="155"/>
      <c r="K282" s="155"/>
      <c r="M282" s="155"/>
    </row>
    <row r="283" spans="1:14">
      <c r="A283" s="139"/>
      <c r="C283" s="136"/>
      <c r="D283" s="155"/>
      <c r="E283" s="136"/>
      <c r="F283" s="136"/>
      <c r="G283" s="155"/>
      <c r="H283" s="155"/>
      <c r="I283" s="155"/>
      <c r="J283" s="155"/>
      <c r="K283" s="155"/>
      <c r="M283" s="155"/>
    </row>
    <row r="284" spans="1:14">
      <c r="A284" s="139"/>
      <c r="C284" s="136"/>
      <c r="D284" s="155"/>
      <c r="E284" s="136"/>
      <c r="F284" s="136"/>
      <c r="G284" s="155"/>
      <c r="H284" s="155"/>
      <c r="I284" s="155"/>
      <c r="J284" s="155"/>
      <c r="K284" s="155"/>
      <c r="M284" s="155"/>
    </row>
    <row r="285" spans="1:14">
      <c r="A285" s="139"/>
      <c r="C285" s="136"/>
      <c r="D285" s="155"/>
      <c r="E285" s="136"/>
      <c r="F285" s="136"/>
      <c r="G285" s="155"/>
      <c r="H285" s="155"/>
      <c r="I285" s="155"/>
      <c r="J285" s="155"/>
      <c r="K285" s="155"/>
      <c r="M285" s="155"/>
    </row>
    <row r="286" spans="1:14">
      <c r="A286" s="139"/>
      <c r="C286" s="136"/>
      <c r="D286" s="155"/>
      <c r="E286" s="136"/>
      <c r="F286" s="136"/>
      <c r="G286" s="155"/>
      <c r="H286" s="155"/>
      <c r="I286" s="155"/>
      <c r="J286" s="155"/>
      <c r="K286" s="155"/>
      <c r="M286" s="155"/>
    </row>
    <row r="287" spans="1:14">
      <c r="A287" s="139"/>
      <c r="C287" s="136"/>
      <c r="D287" s="155"/>
      <c r="E287" s="136"/>
      <c r="F287" s="136"/>
      <c r="G287" s="155"/>
      <c r="H287" s="155"/>
      <c r="I287" s="155"/>
      <c r="J287" s="155"/>
      <c r="K287" s="155"/>
      <c r="M287" s="155"/>
    </row>
    <row r="288" spans="1:14">
      <c r="A288" s="139"/>
      <c r="C288" s="136"/>
      <c r="D288" s="155"/>
      <c r="E288" s="136"/>
      <c r="F288" s="136"/>
      <c r="G288" s="155"/>
      <c r="H288" s="155"/>
      <c r="I288" s="155"/>
      <c r="J288" s="155"/>
      <c r="K288" s="155"/>
      <c r="M288" s="155"/>
    </row>
    <row r="289" spans="1:13">
      <c r="A289" s="139"/>
      <c r="C289" s="136"/>
      <c r="D289" s="155"/>
      <c r="E289" s="136"/>
      <c r="F289" s="136"/>
      <c r="G289" s="155"/>
      <c r="H289" s="155"/>
      <c r="I289" s="155"/>
      <c r="J289" s="155"/>
      <c r="K289" s="155"/>
      <c r="M289" s="155"/>
    </row>
    <row r="290" spans="1:13">
      <c r="A290" s="139"/>
      <c r="C290" s="136"/>
      <c r="D290" s="155"/>
      <c r="E290" s="136"/>
      <c r="F290" s="136"/>
      <c r="G290" s="155"/>
      <c r="H290" s="155"/>
      <c r="I290" s="155"/>
      <c r="J290" s="155"/>
      <c r="K290" s="155"/>
      <c r="M290" s="155"/>
    </row>
    <row r="291" spans="1:13">
      <c r="A291" s="139"/>
      <c r="C291" s="136"/>
      <c r="D291" s="155"/>
      <c r="E291" s="136"/>
      <c r="F291" s="136"/>
      <c r="G291" s="155"/>
      <c r="H291" s="155"/>
      <c r="I291" s="155"/>
      <c r="J291" s="155"/>
      <c r="K291" s="155"/>
      <c r="M291" s="155"/>
    </row>
    <row r="292" spans="1:13">
      <c r="A292" s="139"/>
      <c r="C292" s="136"/>
      <c r="D292" s="155"/>
      <c r="E292" s="136"/>
      <c r="F292" s="136"/>
      <c r="G292" s="155"/>
      <c r="H292" s="155"/>
      <c r="I292" s="155"/>
      <c r="J292" s="155"/>
      <c r="K292" s="155"/>
      <c r="M292" s="155"/>
    </row>
    <row r="293" spans="1:13">
      <c r="A293" s="139"/>
      <c r="C293" s="136"/>
      <c r="D293" s="155"/>
      <c r="E293" s="136"/>
      <c r="F293" s="136"/>
      <c r="G293" s="155"/>
      <c r="H293" s="155"/>
      <c r="I293" s="155"/>
      <c r="J293" s="155"/>
      <c r="K293" s="155"/>
      <c r="M293" s="155"/>
    </row>
    <row r="294" spans="1:13">
      <c r="A294" s="139"/>
      <c r="C294" s="136"/>
      <c r="D294" s="155"/>
      <c r="E294" s="136"/>
      <c r="F294" s="136"/>
      <c r="G294" s="155"/>
      <c r="H294" s="155"/>
      <c r="I294" s="155"/>
      <c r="J294" s="155"/>
      <c r="K294" s="155"/>
      <c r="M294" s="155"/>
    </row>
    <row r="295" spans="1:13">
      <c r="A295" s="139"/>
      <c r="C295" s="136"/>
      <c r="D295" s="155"/>
      <c r="E295" s="136"/>
      <c r="F295" s="136"/>
      <c r="G295" s="155"/>
      <c r="H295" s="155"/>
      <c r="I295" s="155"/>
      <c r="J295" s="155"/>
      <c r="K295" s="155"/>
      <c r="M295" s="155"/>
    </row>
    <row r="296" spans="1:13">
      <c r="A296" s="139"/>
      <c r="C296" s="136"/>
      <c r="D296" s="155"/>
      <c r="E296" s="136"/>
      <c r="F296" s="136"/>
      <c r="G296" s="155"/>
      <c r="H296" s="155"/>
      <c r="I296" s="155"/>
      <c r="J296" s="155"/>
      <c r="K296" s="155"/>
      <c r="M296" s="155"/>
    </row>
    <row r="297" spans="1:13">
      <c r="A297" s="139"/>
      <c r="C297" s="136"/>
      <c r="D297" s="155"/>
      <c r="E297" s="136"/>
      <c r="F297" s="136"/>
      <c r="G297" s="155"/>
      <c r="H297" s="155"/>
      <c r="I297" s="155"/>
      <c r="J297" s="155"/>
      <c r="K297" s="155"/>
      <c r="M297" s="155"/>
    </row>
    <row r="298" spans="1:13">
      <c r="A298" s="139"/>
      <c r="C298" s="136"/>
      <c r="D298" s="155"/>
      <c r="E298" s="136"/>
      <c r="F298" s="136"/>
      <c r="G298" s="155"/>
      <c r="H298" s="155"/>
      <c r="I298" s="155"/>
      <c r="J298" s="155"/>
      <c r="K298" s="155"/>
      <c r="M298" s="155"/>
    </row>
    <row r="299" spans="1:13">
      <c r="A299" s="139"/>
      <c r="C299" s="136"/>
      <c r="D299" s="155"/>
      <c r="E299" s="136"/>
      <c r="F299" s="136"/>
      <c r="G299" s="155"/>
      <c r="H299" s="155"/>
      <c r="I299" s="155"/>
      <c r="J299" s="155"/>
      <c r="K299" s="155"/>
      <c r="M299" s="155"/>
    </row>
    <row r="300" spans="1:13">
      <c r="A300" s="139"/>
      <c r="C300" s="136"/>
      <c r="D300" s="155"/>
      <c r="E300" s="136"/>
      <c r="F300" s="136"/>
      <c r="G300" s="155"/>
      <c r="H300" s="155"/>
      <c r="I300" s="155"/>
      <c r="J300" s="155"/>
      <c r="K300" s="155"/>
      <c r="M300" s="155"/>
    </row>
    <row r="301" spans="1:13">
      <c r="A301" s="139"/>
      <c r="C301" s="136"/>
      <c r="D301" s="155"/>
      <c r="E301" s="136"/>
      <c r="F301" s="136"/>
      <c r="G301" s="155"/>
      <c r="H301" s="155"/>
      <c r="I301" s="155"/>
      <c r="J301" s="155"/>
      <c r="K301" s="155"/>
      <c r="M301" s="155"/>
    </row>
    <row r="302" spans="1:13">
      <c r="A302" s="139"/>
      <c r="C302" s="136"/>
      <c r="D302" s="155"/>
      <c r="E302" s="136"/>
      <c r="F302" s="136"/>
      <c r="G302" s="155"/>
      <c r="H302" s="155"/>
      <c r="I302" s="155"/>
      <c r="J302" s="155"/>
      <c r="K302" s="155"/>
      <c r="M302" s="155"/>
    </row>
    <row r="303" spans="1:13">
      <c r="A303" s="139"/>
      <c r="C303" s="136"/>
      <c r="D303" s="155"/>
      <c r="E303" s="136"/>
      <c r="F303" s="136"/>
      <c r="G303" s="155"/>
      <c r="H303" s="155"/>
      <c r="I303" s="155"/>
      <c r="J303" s="155"/>
      <c r="K303" s="155"/>
      <c r="M303" s="155"/>
    </row>
  </sheetData>
  <sheetProtection algorithmName="SHA-512" hashValue="MR82KPECrFXS+ZckaW939H5PSUIBr5A1exw9g4OOTYy0m1wh/bg+fdP+lFJE8/a66HyJZU5430+mfgO0dERaDA==" saltValue="MBB5LSKWWRk7+gZGF4YlaQ=="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1:O1"/>
    <mergeCell ref="A2:O2"/>
    <mergeCell ref="N8:O8"/>
    <mergeCell ref="C7:J7"/>
    <mergeCell ref="C4:J4"/>
    <mergeCell ref="K5:M5"/>
    <mergeCell ref="C5:J5"/>
    <mergeCell ref="C3:J3"/>
    <mergeCell ref="A270:O270"/>
    <mergeCell ref="K3:M3"/>
    <mergeCell ref="C6:J6"/>
    <mergeCell ref="K4:M4"/>
    <mergeCell ref="A265:M265"/>
    <mergeCell ref="A266:M266"/>
    <mergeCell ref="A267:M267"/>
    <mergeCell ref="A268:M268"/>
    <mergeCell ref="A269:M269"/>
  </mergeCells>
  <conditionalFormatting sqref="A270">
    <cfRule type="containsText" dxfId="9" priority="2" stopIfTrue="1" operator="containsText" text="sheet">
      <formula>NOT(ISERROR(SEARCH("sheet",A270)))</formula>
    </cfRule>
    <cfRule type="containsText" dxfId="8" priority="3" stopIfTrue="1" operator="containsText" text="responsive">
      <formula>NOT(ISERROR(SEARCH("responsive",A270)))</formula>
    </cfRule>
  </conditionalFormatting>
  <conditionalFormatting sqref="N267:N268">
    <cfRule type="containsText" dxfId="7" priority="4" stopIfTrue="1" operator="containsText" text="percentage">
      <formula>NOT(ISERROR(SEARCH("percentage",N267)))</formula>
    </cfRule>
  </conditionalFormatting>
  <conditionalFormatting sqref="O269">
    <cfRule type="containsText" dxfId="6" priority="1" stopIfTrue="1" operator="containsText" text="percentage">
      <formula>NOT(ISERROR(SEARCH("percentage",O269)))</formula>
    </cfRule>
  </conditionalFormatting>
  <dataValidations count="1">
    <dataValidation type="decimal" allowBlank="1" showInputMessage="1" showErrorMessage="1" prompt="Please Enter Percentage" sqref="N266" xr:uid="{00000000-0002-0000-0400-000000000000}">
      <formula1>-100</formula1>
      <formula2>100</formula2>
    </dataValidation>
  </dataValidations>
  <pageMargins left="0.45" right="0.45" top="0.75" bottom="0.75" header="0.3" footer="0.3"/>
  <pageSetup paperSize="9" scale="50" fitToHeight="0" orientation="landscape" r:id="rId5"/>
  <rowBreaks count="1" manualBreakCount="1">
    <brk id="27"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74"/>
  <sheetViews>
    <sheetView view="pageBreakPreview" zoomScale="80" zoomScaleNormal="80" zoomScaleSheetLayoutView="80" workbookViewId="0">
      <pane ySplit="9" topLeftCell="A10" activePane="bottomLeft" state="frozen"/>
      <selection pane="bottomLeft" activeCell="J11" sqref="J11"/>
    </sheetView>
  </sheetViews>
  <sheetFormatPr defaultRowHeight="13.5"/>
  <cols>
    <col min="1" max="1" width="5.85546875" style="158" customWidth="1"/>
    <col min="2" max="2" width="11.28515625" style="158" bestFit="1" customWidth="1"/>
    <col min="3" max="3" width="12.7109375" style="158" customWidth="1"/>
    <col min="4" max="4" width="16.5703125" style="158" customWidth="1"/>
    <col min="5" max="5" width="10.85546875" style="158" customWidth="1"/>
    <col min="6" max="6" width="19.5703125" style="158" customWidth="1"/>
    <col min="7" max="7" width="67.5703125" style="158" customWidth="1"/>
    <col min="8" max="8" width="7.7109375" style="158" customWidth="1"/>
    <col min="9" max="9" width="15" style="158" customWidth="1"/>
    <col min="10" max="10" width="21.42578125" style="158" customWidth="1"/>
    <col min="11" max="11" width="24.42578125" style="158" customWidth="1"/>
    <col min="12" max="12" width="24.85546875" style="158" customWidth="1"/>
    <col min="13" max="13" width="32.28515625" style="158" customWidth="1"/>
    <col min="14" max="15" width="32.28515625" style="158" hidden="1" customWidth="1"/>
    <col min="16" max="17" width="32.28515625" style="158" customWidth="1"/>
    <col min="18" max="31" width="9.140625" style="158" customWidth="1"/>
    <col min="32" max="16384" width="9.140625" style="158"/>
  </cols>
  <sheetData>
    <row r="1" spans="1:16" s="157" customFormat="1" ht="39" customHeight="1">
      <c r="A1" s="381" t="str">
        <f>'Name of Bidder'!A1:C1</f>
        <v>Construction of Township (Residential Quarters) at Kurnool-III PS under Transmission System for evacuation of power from RE sources in Kurnool Wind Energy Zone (3000MW)/ Solar Energy Zone (1500MW) Part-A and Part-B.</v>
      </c>
      <c r="B1" s="381"/>
      <c r="C1" s="381"/>
      <c r="D1" s="381"/>
      <c r="E1" s="381"/>
      <c r="F1" s="381"/>
      <c r="G1" s="381"/>
      <c r="H1" s="381"/>
      <c r="I1" s="381"/>
      <c r="J1" s="381"/>
      <c r="K1" s="381"/>
      <c r="L1" s="381"/>
      <c r="M1" s="203"/>
      <c r="N1" s="212"/>
      <c r="O1" s="212"/>
      <c r="P1" s="212"/>
    </row>
    <row r="2" spans="1:16" s="157" customFormat="1" ht="16.5" customHeight="1">
      <c r="A2" s="381" t="s">
        <v>315</v>
      </c>
      <c r="B2" s="381"/>
      <c r="C2" s="381"/>
      <c r="D2" s="381"/>
      <c r="E2" s="381"/>
      <c r="F2" s="381"/>
      <c r="G2" s="381"/>
      <c r="H2" s="381"/>
      <c r="I2" s="381"/>
      <c r="J2" s="381"/>
      <c r="K2" s="381"/>
      <c r="L2" s="381"/>
      <c r="M2" s="203"/>
      <c r="N2" s="212"/>
      <c r="O2" s="212"/>
      <c r="P2" s="212"/>
    </row>
    <row r="3" spans="1:16" ht="15.75">
      <c r="A3" s="132" t="s">
        <v>316</v>
      </c>
      <c r="B3" s="132"/>
      <c r="C3" s="132"/>
      <c r="D3" s="375">
        <f>'Name of Bidder'!C9</f>
        <v>0</v>
      </c>
      <c r="E3" s="375"/>
      <c r="F3" s="375"/>
      <c r="G3" s="375"/>
      <c r="H3" s="375"/>
      <c r="I3" s="375"/>
      <c r="J3" s="374" t="s">
        <v>242</v>
      </c>
      <c r="K3" s="374"/>
      <c r="L3" s="374"/>
      <c r="M3" s="132"/>
      <c r="N3" s="213"/>
      <c r="O3" s="213"/>
      <c r="P3" s="213"/>
    </row>
    <row r="4" spans="1:16" ht="15.75">
      <c r="A4" s="375" t="s">
        <v>15</v>
      </c>
      <c r="B4" s="375"/>
      <c r="C4" s="375"/>
      <c r="D4" s="375">
        <f>'Name of Bidder'!C10</f>
        <v>0</v>
      </c>
      <c r="E4" s="375"/>
      <c r="F4" s="375"/>
      <c r="G4" s="375"/>
      <c r="H4" s="375"/>
      <c r="I4" s="375"/>
      <c r="J4" s="374" t="s">
        <v>244</v>
      </c>
      <c r="K4" s="374"/>
      <c r="L4" s="374"/>
      <c r="M4" s="132"/>
      <c r="N4" s="213"/>
      <c r="O4" s="213"/>
      <c r="P4" s="213"/>
    </row>
    <row r="5" spans="1:16" ht="15.75">
      <c r="A5" s="132"/>
      <c r="B5" s="132"/>
      <c r="C5" s="132"/>
      <c r="D5" s="375">
        <f>'Name of Bidder'!C11</f>
        <v>0</v>
      </c>
      <c r="E5" s="375"/>
      <c r="F5" s="375"/>
      <c r="G5" s="375"/>
      <c r="H5" s="375"/>
      <c r="I5" s="375"/>
      <c r="J5" s="374" t="s">
        <v>245</v>
      </c>
      <c r="K5" s="374"/>
      <c r="L5" s="374"/>
      <c r="M5" s="132"/>
      <c r="N5" s="213"/>
      <c r="O5" s="213"/>
      <c r="P5" s="213"/>
    </row>
    <row r="6" spans="1:16" ht="15.75">
      <c r="A6" s="132"/>
      <c r="B6" s="132"/>
      <c r="C6" s="132"/>
      <c r="D6" s="375">
        <f>'Name of Bidder'!C12</f>
        <v>0</v>
      </c>
      <c r="E6" s="375"/>
      <c r="F6" s="375"/>
      <c r="G6" s="375"/>
      <c r="H6" s="375"/>
      <c r="I6" s="375"/>
      <c r="J6" s="132" t="s">
        <v>246</v>
      </c>
      <c r="K6" s="132"/>
      <c r="L6" s="132"/>
      <c r="M6" s="132"/>
      <c r="N6" s="213"/>
      <c r="O6" s="213"/>
      <c r="P6" s="213"/>
    </row>
    <row r="7" spans="1:16" ht="15.75">
      <c r="A7" s="132"/>
      <c r="B7" s="132"/>
      <c r="C7" s="132"/>
      <c r="D7" s="132"/>
      <c r="E7" s="375"/>
      <c r="F7" s="375"/>
      <c r="G7" s="375"/>
      <c r="H7" s="375"/>
      <c r="I7" s="375"/>
      <c r="J7" s="132" t="s">
        <v>247</v>
      </c>
      <c r="K7" s="132"/>
      <c r="L7" s="132"/>
      <c r="M7" s="132"/>
      <c r="N7" s="213"/>
      <c r="O7" s="213"/>
      <c r="P7" s="213"/>
    </row>
    <row r="8" spans="1:16" s="159" customFormat="1" ht="99">
      <c r="A8" s="127" t="s">
        <v>249</v>
      </c>
      <c r="B8" s="127" t="s">
        <v>251</v>
      </c>
      <c r="C8" s="127" t="s">
        <v>317</v>
      </c>
      <c r="D8" s="128" t="s">
        <v>318</v>
      </c>
      <c r="E8" s="128" t="s">
        <v>254</v>
      </c>
      <c r="F8" s="241" t="s">
        <v>255</v>
      </c>
      <c r="G8" s="127" t="s">
        <v>319</v>
      </c>
      <c r="H8" s="127" t="s">
        <v>257</v>
      </c>
      <c r="I8" s="127" t="s">
        <v>258</v>
      </c>
      <c r="J8" s="127" t="s">
        <v>320</v>
      </c>
      <c r="K8" s="127" t="s">
        <v>321</v>
      </c>
      <c r="L8" s="127" t="s">
        <v>263</v>
      </c>
      <c r="M8" s="127" t="s">
        <v>322</v>
      </c>
      <c r="N8" s="211"/>
      <c r="O8" s="211"/>
      <c r="P8" s="214" t="e">
        <f>COUNTIF(J11,"")+COUNTIF(#REF!,"")+COUNTIF(#REF!,"")+COUNTIF(#REF!,"")+COUNTIF(#REF!,"")+COUNTIF(#REF!,"")</f>
        <v>#REF!</v>
      </c>
    </row>
    <row r="9" spans="1:16" ht="16.5">
      <c r="A9" s="204">
        <v>1</v>
      </c>
      <c r="B9" s="204"/>
      <c r="C9" s="204">
        <v>2</v>
      </c>
      <c r="D9" s="204">
        <v>3</v>
      </c>
      <c r="E9" s="205">
        <v>4</v>
      </c>
      <c r="F9" s="206">
        <v>5</v>
      </c>
      <c r="G9" s="207">
        <v>6</v>
      </c>
      <c r="H9" s="207">
        <v>7</v>
      </c>
      <c r="I9" s="207">
        <v>8</v>
      </c>
      <c r="J9" s="207">
        <v>9</v>
      </c>
      <c r="K9" s="208" t="s">
        <v>323</v>
      </c>
      <c r="L9" s="208" t="s">
        <v>324</v>
      </c>
      <c r="M9" s="208"/>
      <c r="N9" s="213"/>
      <c r="O9" s="213"/>
      <c r="P9" s="214">
        <f>COUNTIF(I11:I70,"&gt;0")</f>
        <v>55</v>
      </c>
    </row>
    <row r="10" spans="1:16" ht="30.75" customHeight="1">
      <c r="A10" s="229" t="s">
        <v>325</v>
      </c>
      <c r="B10" s="230"/>
      <c r="C10" s="231"/>
      <c r="D10" s="231"/>
      <c r="E10" s="232"/>
      <c r="F10" s="233"/>
      <c r="G10" s="238" t="s">
        <v>326</v>
      </c>
      <c r="H10" s="234"/>
      <c r="I10" s="235"/>
      <c r="J10" s="236"/>
      <c r="K10" s="237"/>
      <c r="L10" s="237"/>
      <c r="M10" s="237"/>
      <c r="N10" s="213"/>
      <c r="O10" s="213"/>
      <c r="P10" s="214"/>
    </row>
    <row r="11" spans="1:16" ht="180">
      <c r="A11" s="149">
        <v>1</v>
      </c>
      <c r="B11" s="310" t="s">
        <v>327</v>
      </c>
      <c r="C11" s="204"/>
      <c r="D11" s="249"/>
      <c r="E11" s="215">
        <v>0.18</v>
      </c>
      <c r="F11" s="244"/>
      <c r="G11" s="311" t="s">
        <v>834</v>
      </c>
      <c r="H11" s="314" t="s">
        <v>274</v>
      </c>
      <c r="I11" s="317">
        <v>1153</v>
      </c>
      <c r="J11" s="248"/>
      <c r="K11" s="252">
        <f>ROUND(J11*I11,2)</f>
        <v>0</v>
      </c>
      <c r="L11" s="209">
        <f>ROUND(K11*E11,2)</f>
        <v>0</v>
      </c>
      <c r="M11" s="210" t="e">
        <f t="shared" ref="M11" si="0">IF($P$9&lt;&gt;$P$8,IF(OR(J11="",J11=0),"Included in other item",""),"")</f>
        <v>#REF!</v>
      </c>
      <c r="N11" s="213" t="b">
        <f t="shared" ref="N11" si="1">ISBLANK(J11)</f>
        <v>1</v>
      </c>
      <c r="O11" s="213" t="b">
        <f t="shared" ref="O11" si="2">AND(N11=FALSE,J11=0)</f>
        <v>0</v>
      </c>
      <c r="P11" s="214"/>
    </row>
    <row r="12" spans="1:16" ht="60">
      <c r="A12" s="149">
        <v>2</v>
      </c>
      <c r="B12" s="310" t="s">
        <v>328</v>
      </c>
      <c r="C12" s="204"/>
      <c r="D12" s="250"/>
      <c r="E12" s="215">
        <v>0.18</v>
      </c>
      <c r="F12" s="251"/>
      <c r="G12" s="311" t="s">
        <v>835</v>
      </c>
      <c r="H12" s="314" t="s">
        <v>650</v>
      </c>
      <c r="I12" s="317">
        <v>180</v>
      </c>
      <c r="J12" s="248"/>
      <c r="K12" s="252">
        <f t="shared" ref="K12:K55" si="3">ROUND(J12*I12,2)</f>
        <v>0</v>
      </c>
      <c r="L12" s="209">
        <f t="shared" ref="L12:L55" si="4">ROUND(K12*E12,2)</f>
        <v>0</v>
      </c>
      <c r="M12" s="210"/>
      <c r="N12" s="213"/>
      <c r="O12" s="213"/>
      <c r="P12" s="214"/>
    </row>
    <row r="13" spans="1:16" ht="67.5" customHeight="1">
      <c r="A13" s="149">
        <v>3</v>
      </c>
      <c r="B13" s="310" t="s">
        <v>329</v>
      </c>
      <c r="C13" s="204"/>
      <c r="D13" s="250"/>
      <c r="E13" s="215">
        <v>0.18</v>
      </c>
      <c r="F13" s="251"/>
      <c r="G13" s="311" t="s">
        <v>836</v>
      </c>
      <c r="H13" s="314" t="s">
        <v>269</v>
      </c>
      <c r="I13" s="317">
        <v>141</v>
      </c>
      <c r="J13" s="248"/>
      <c r="K13" s="252">
        <f t="shared" si="3"/>
        <v>0</v>
      </c>
      <c r="L13" s="209">
        <f t="shared" si="4"/>
        <v>0</v>
      </c>
      <c r="M13" s="210"/>
      <c r="N13" s="213"/>
      <c r="O13" s="213"/>
      <c r="P13" s="214"/>
    </row>
    <row r="14" spans="1:16" ht="111" customHeight="1">
      <c r="A14" s="149"/>
      <c r="B14" s="310" t="s">
        <v>330</v>
      </c>
      <c r="C14" s="204"/>
      <c r="D14" s="250"/>
      <c r="E14" s="215"/>
      <c r="F14" s="251"/>
      <c r="G14" s="311" t="s">
        <v>837</v>
      </c>
      <c r="H14" s="314" t="s">
        <v>269</v>
      </c>
      <c r="I14" s="317">
        <v>172</v>
      </c>
      <c r="J14" s="248"/>
      <c r="K14" s="252">
        <f t="shared" si="3"/>
        <v>0</v>
      </c>
      <c r="L14" s="209">
        <f t="shared" si="4"/>
        <v>0</v>
      </c>
      <c r="M14" s="210"/>
      <c r="N14" s="213"/>
      <c r="O14" s="213"/>
      <c r="P14" s="214"/>
    </row>
    <row r="15" spans="1:16" ht="111" customHeight="1">
      <c r="A15" s="149"/>
      <c r="B15" s="310" t="s">
        <v>331</v>
      </c>
      <c r="C15" s="204"/>
      <c r="D15" s="250"/>
      <c r="E15" s="215"/>
      <c r="F15" s="251"/>
      <c r="G15" s="311" t="s">
        <v>838</v>
      </c>
      <c r="H15" s="314" t="s">
        <v>269</v>
      </c>
      <c r="I15" s="317">
        <v>600</v>
      </c>
      <c r="J15" s="248"/>
      <c r="K15" s="252">
        <f t="shared" si="3"/>
        <v>0</v>
      </c>
      <c r="L15" s="209">
        <f t="shared" si="4"/>
        <v>0</v>
      </c>
      <c r="M15" s="210"/>
      <c r="N15" s="213"/>
      <c r="O15" s="213"/>
      <c r="P15" s="214"/>
    </row>
    <row r="16" spans="1:16" ht="111" customHeight="1">
      <c r="A16" s="149"/>
      <c r="B16" s="310" t="s">
        <v>332</v>
      </c>
      <c r="C16" s="204"/>
      <c r="D16" s="250"/>
      <c r="E16" s="215"/>
      <c r="F16" s="251"/>
      <c r="G16" s="311" t="s">
        <v>839</v>
      </c>
      <c r="H16" s="314" t="s">
        <v>274</v>
      </c>
      <c r="I16" s="317">
        <v>2828</v>
      </c>
      <c r="J16" s="248"/>
      <c r="K16" s="252">
        <f t="shared" si="3"/>
        <v>0</v>
      </c>
      <c r="L16" s="209">
        <f t="shared" si="4"/>
        <v>0</v>
      </c>
      <c r="M16" s="210"/>
      <c r="N16" s="213"/>
      <c r="O16" s="213"/>
      <c r="P16" s="214"/>
    </row>
    <row r="17" spans="1:16" ht="66" customHeight="1">
      <c r="A17" s="149"/>
      <c r="B17" s="310" t="s">
        <v>333</v>
      </c>
      <c r="C17" s="204"/>
      <c r="D17" s="250"/>
      <c r="E17" s="215"/>
      <c r="F17" s="251"/>
      <c r="G17" s="311" t="s">
        <v>840</v>
      </c>
      <c r="H17" s="314" t="s">
        <v>274</v>
      </c>
      <c r="I17" s="317">
        <v>320</v>
      </c>
      <c r="J17" s="248"/>
      <c r="K17" s="252">
        <f t="shared" si="3"/>
        <v>0</v>
      </c>
      <c r="L17" s="209">
        <f t="shared" si="4"/>
        <v>0</v>
      </c>
      <c r="M17" s="210"/>
      <c r="N17" s="213"/>
      <c r="O17" s="213"/>
      <c r="P17" s="214"/>
    </row>
    <row r="18" spans="1:16" ht="111" customHeight="1">
      <c r="A18" s="149"/>
      <c r="B18" s="310" t="s">
        <v>334</v>
      </c>
      <c r="C18" s="204"/>
      <c r="D18" s="250"/>
      <c r="E18" s="215"/>
      <c r="F18" s="251"/>
      <c r="G18" s="311" t="s">
        <v>841</v>
      </c>
      <c r="H18" s="314" t="s">
        <v>274</v>
      </c>
      <c r="I18" s="317">
        <v>275</v>
      </c>
      <c r="J18" s="248"/>
      <c r="K18" s="252">
        <f t="shared" si="3"/>
        <v>0</v>
      </c>
      <c r="L18" s="209">
        <f t="shared" si="4"/>
        <v>0</v>
      </c>
      <c r="M18" s="210"/>
      <c r="N18" s="213"/>
      <c r="O18" s="213"/>
      <c r="P18" s="214"/>
    </row>
    <row r="19" spans="1:16" ht="111" customHeight="1">
      <c r="A19" s="149"/>
      <c r="B19" s="310" t="s">
        <v>797</v>
      </c>
      <c r="C19" s="204"/>
      <c r="D19" s="250"/>
      <c r="E19" s="215"/>
      <c r="F19" s="251"/>
      <c r="G19" s="311" t="s">
        <v>842</v>
      </c>
      <c r="H19" s="314" t="s">
        <v>646</v>
      </c>
      <c r="I19" s="317">
        <v>448</v>
      </c>
      <c r="J19" s="248"/>
      <c r="K19" s="252">
        <f t="shared" si="3"/>
        <v>0</v>
      </c>
      <c r="L19" s="209">
        <f t="shared" si="4"/>
        <v>0</v>
      </c>
      <c r="M19" s="210"/>
      <c r="N19" s="213"/>
      <c r="O19" s="213"/>
      <c r="P19" s="214"/>
    </row>
    <row r="20" spans="1:16" ht="89.25" customHeight="1">
      <c r="A20" s="149"/>
      <c r="B20" s="310" t="s">
        <v>798</v>
      </c>
      <c r="C20" s="204"/>
      <c r="D20" s="250"/>
      <c r="E20" s="215"/>
      <c r="F20" s="251"/>
      <c r="G20" s="311" t="s">
        <v>843</v>
      </c>
      <c r="H20" s="314" t="s">
        <v>646</v>
      </c>
      <c r="I20" s="317">
        <v>640</v>
      </c>
      <c r="J20" s="248"/>
      <c r="K20" s="252">
        <f t="shared" si="3"/>
        <v>0</v>
      </c>
      <c r="L20" s="209">
        <f t="shared" si="4"/>
        <v>0</v>
      </c>
      <c r="M20" s="210"/>
      <c r="N20" s="213"/>
      <c r="O20" s="213"/>
      <c r="P20" s="214"/>
    </row>
    <row r="21" spans="1:16" ht="135">
      <c r="A21" s="149"/>
      <c r="B21" s="310" t="s">
        <v>799</v>
      </c>
      <c r="C21" s="204"/>
      <c r="D21" s="250"/>
      <c r="E21" s="215"/>
      <c r="F21" s="251"/>
      <c r="G21" s="311" t="s">
        <v>844</v>
      </c>
      <c r="H21" s="314" t="s">
        <v>646</v>
      </c>
      <c r="I21" s="317">
        <v>259</v>
      </c>
      <c r="J21" s="248"/>
      <c r="K21" s="252">
        <f t="shared" si="3"/>
        <v>0</v>
      </c>
      <c r="L21" s="209">
        <f t="shared" si="4"/>
        <v>0</v>
      </c>
      <c r="M21" s="210"/>
      <c r="N21" s="213"/>
      <c r="O21" s="213"/>
      <c r="P21" s="214"/>
    </row>
    <row r="22" spans="1:16" ht="150">
      <c r="A22" s="149"/>
      <c r="B22" s="310" t="s">
        <v>800</v>
      </c>
      <c r="C22" s="204"/>
      <c r="D22" s="250"/>
      <c r="E22" s="215"/>
      <c r="F22" s="251"/>
      <c r="G22" s="311" t="s">
        <v>845</v>
      </c>
      <c r="H22" s="314" t="s">
        <v>646</v>
      </c>
      <c r="I22" s="317">
        <v>0</v>
      </c>
      <c r="J22" s="248"/>
      <c r="K22" s="252">
        <f t="shared" si="3"/>
        <v>0</v>
      </c>
      <c r="L22" s="209">
        <f t="shared" si="4"/>
        <v>0</v>
      </c>
      <c r="M22" s="210"/>
      <c r="N22" s="213"/>
      <c r="O22" s="213"/>
      <c r="P22" s="214"/>
    </row>
    <row r="23" spans="1:16" ht="120">
      <c r="A23" s="149"/>
      <c r="B23" s="310" t="s">
        <v>801</v>
      </c>
      <c r="C23" s="204"/>
      <c r="D23" s="250"/>
      <c r="E23" s="215"/>
      <c r="F23" s="251"/>
      <c r="G23" s="311" t="s">
        <v>846</v>
      </c>
      <c r="H23" s="314" t="s">
        <v>274</v>
      </c>
      <c r="I23" s="317">
        <v>92</v>
      </c>
      <c r="J23" s="248"/>
      <c r="K23" s="252">
        <f t="shared" si="3"/>
        <v>0</v>
      </c>
      <c r="L23" s="209">
        <f t="shared" si="4"/>
        <v>0</v>
      </c>
      <c r="M23" s="210"/>
      <c r="N23" s="213"/>
      <c r="O23" s="213"/>
      <c r="P23" s="214"/>
    </row>
    <row r="24" spans="1:16" ht="66" customHeight="1">
      <c r="A24" s="149"/>
      <c r="B24" s="310" t="s">
        <v>802</v>
      </c>
      <c r="C24" s="204"/>
      <c r="D24" s="250"/>
      <c r="E24" s="215"/>
      <c r="F24" s="251"/>
      <c r="G24" s="311" t="s">
        <v>847</v>
      </c>
      <c r="H24" s="314" t="s">
        <v>650</v>
      </c>
      <c r="I24" s="317">
        <v>112</v>
      </c>
      <c r="J24" s="248"/>
      <c r="K24" s="252">
        <f t="shared" si="3"/>
        <v>0</v>
      </c>
      <c r="L24" s="209">
        <f t="shared" si="4"/>
        <v>0</v>
      </c>
      <c r="M24" s="210"/>
      <c r="N24" s="213"/>
      <c r="O24" s="213"/>
      <c r="P24" s="214"/>
    </row>
    <row r="25" spans="1:16" ht="166.5">
      <c r="A25" s="149"/>
      <c r="B25" s="310" t="s">
        <v>803</v>
      </c>
      <c r="C25" s="204"/>
      <c r="D25" s="250"/>
      <c r="E25" s="215"/>
      <c r="F25" s="251"/>
      <c r="G25" s="311" t="s">
        <v>878</v>
      </c>
      <c r="H25" s="314" t="s">
        <v>274</v>
      </c>
      <c r="I25" s="317">
        <v>689</v>
      </c>
      <c r="J25" s="248"/>
      <c r="K25" s="252">
        <f t="shared" si="3"/>
        <v>0</v>
      </c>
      <c r="L25" s="209">
        <f t="shared" si="4"/>
        <v>0</v>
      </c>
      <c r="M25" s="210"/>
      <c r="N25" s="213"/>
      <c r="O25" s="213"/>
      <c r="P25" s="214"/>
    </row>
    <row r="26" spans="1:16" ht="111" customHeight="1">
      <c r="A26" s="149"/>
      <c r="B26" s="310" t="s">
        <v>804</v>
      </c>
      <c r="C26" s="204"/>
      <c r="D26" s="250"/>
      <c r="E26" s="215"/>
      <c r="F26" s="251"/>
      <c r="G26" s="311" t="s">
        <v>848</v>
      </c>
      <c r="H26" s="314" t="s">
        <v>274</v>
      </c>
      <c r="I26" s="317">
        <v>3962</v>
      </c>
      <c r="J26" s="248"/>
      <c r="K26" s="252">
        <f t="shared" si="3"/>
        <v>0</v>
      </c>
      <c r="L26" s="209">
        <f t="shared" si="4"/>
        <v>0</v>
      </c>
      <c r="M26" s="210"/>
      <c r="N26" s="213"/>
      <c r="O26" s="213"/>
      <c r="P26" s="214"/>
    </row>
    <row r="27" spans="1:16" ht="92.25" customHeight="1">
      <c r="A27" s="149"/>
      <c r="B27" s="310" t="s">
        <v>805</v>
      </c>
      <c r="C27" s="204"/>
      <c r="D27" s="250"/>
      <c r="E27" s="215"/>
      <c r="F27" s="251"/>
      <c r="G27" s="311" t="s">
        <v>849</v>
      </c>
      <c r="H27" s="314" t="s">
        <v>274</v>
      </c>
      <c r="I27" s="317">
        <v>489</v>
      </c>
      <c r="J27" s="248"/>
      <c r="K27" s="252">
        <f t="shared" si="3"/>
        <v>0</v>
      </c>
      <c r="L27" s="209">
        <f t="shared" si="4"/>
        <v>0</v>
      </c>
      <c r="M27" s="210"/>
      <c r="N27" s="213"/>
      <c r="O27" s="213"/>
      <c r="P27" s="214"/>
    </row>
    <row r="28" spans="1:16" ht="75" customHeight="1">
      <c r="A28" s="149"/>
      <c r="B28" s="310" t="s">
        <v>806</v>
      </c>
      <c r="C28" s="204"/>
      <c r="D28" s="250"/>
      <c r="E28" s="215"/>
      <c r="F28" s="251"/>
      <c r="G28" s="311" t="s">
        <v>850</v>
      </c>
      <c r="H28" s="314" t="s">
        <v>646</v>
      </c>
      <c r="I28" s="317">
        <v>522</v>
      </c>
      <c r="J28" s="248"/>
      <c r="K28" s="252">
        <f t="shared" si="3"/>
        <v>0</v>
      </c>
      <c r="L28" s="209">
        <f t="shared" si="4"/>
        <v>0</v>
      </c>
      <c r="M28" s="210"/>
      <c r="N28" s="213"/>
      <c r="O28" s="213"/>
      <c r="P28" s="214"/>
    </row>
    <row r="29" spans="1:16" ht="78" customHeight="1">
      <c r="A29" s="149"/>
      <c r="B29" s="310" t="s">
        <v>807</v>
      </c>
      <c r="C29" s="204"/>
      <c r="D29" s="250"/>
      <c r="E29" s="215"/>
      <c r="F29" s="251"/>
      <c r="G29" s="311" t="s">
        <v>851</v>
      </c>
      <c r="H29" s="314" t="s">
        <v>646</v>
      </c>
      <c r="I29" s="317">
        <v>243</v>
      </c>
      <c r="J29" s="248"/>
      <c r="K29" s="252">
        <f t="shared" si="3"/>
        <v>0</v>
      </c>
      <c r="L29" s="209">
        <f t="shared" si="4"/>
        <v>0</v>
      </c>
      <c r="M29" s="210"/>
      <c r="N29" s="213"/>
      <c r="O29" s="213"/>
      <c r="P29" s="214"/>
    </row>
    <row r="30" spans="1:16" ht="78.75" customHeight="1">
      <c r="A30" s="149"/>
      <c r="B30" s="310" t="s">
        <v>808</v>
      </c>
      <c r="C30" s="204"/>
      <c r="D30" s="250"/>
      <c r="E30" s="215"/>
      <c r="F30" s="251"/>
      <c r="G30" s="311" t="s">
        <v>852</v>
      </c>
      <c r="H30" s="314" t="s">
        <v>650</v>
      </c>
      <c r="I30" s="317">
        <v>143</v>
      </c>
      <c r="J30" s="248"/>
      <c r="K30" s="252">
        <f t="shared" si="3"/>
        <v>0</v>
      </c>
      <c r="L30" s="209">
        <f t="shared" si="4"/>
        <v>0</v>
      </c>
      <c r="M30" s="210"/>
      <c r="N30" s="213"/>
      <c r="O30" s="213"/>
      <c r="P30" s="214"/>
    </row>
    <row r="31" spans="1:16" ht="73.5" customHeight="1">
      <c r="A31" s="149"/>
      <c r="B31" s="310" t="s">
        <v>809</v>
      </c>
      <c r="C31" s="204"/>
      <c r="D31" s="250"/>
      <c r="E31" s="215"/>
      <c r="F31" s="251"/>
      <c r="G31" s="311" t="s">
        <v>853</v>
      </c>
      <c r="H31" s="314" t="s">
        <v>650</v>
      </c>
      <c r="I31" s="317">
        <v>124</v>
      </c>
      <c r="J31" s="248"/>
      <c r="K31" s="252">
        <f t="shared" si="3"/>
        <v>0</v>
      </c>
      <c r="L31" s="209">
        <f t="shared" si="4"/>
        <v>0</v>
      </c>
      <c r="M31" s="210"/>
      <c r="N31" s="213"/>
      <c r="O31" s="213"/>
      <c r="P31" s="214"/>
    </row>
    <row r="32" spans="1:16" ht="72.75" customHeight="1">
      <c r="A32" s="149"/>
      <c r="B32" s="310" t="s">
        <v>810</v>
      </c>
      <c r="C32" s="204"/>
      <c r="D32" s="250"/>
      <c r="E32" s="215"/>
      <c r="F32" s="251"/>
      <c r="G32" s="311" t="s">
        <v>854</v>
      </c>
      <c r="H32" s="314" t="s">
        <v>650</v>
      </c>
      <c r="I32" s="317">
        <v>93</v>
      </c>
      <c r="J32" s="248"/>
      <c r="K32" s="252">
        <f t="shared" si="3"/>
        <v>0</v>
      </c>
      <c r="L32" s="209">
        <f t="shared" si="4"/>
        <v>0</v>
      </c>
      <c r="M32" s="210"/>
      <c r="N32" s="213"/>
      <c r="O32" s="213"/>
      <c r="P32" s="214"/>
    </row>
    <row r="33" spans="1:16" ht="77.25" customHeight="1">
      <c r="A33" s="149"/>
      <c r="B33" s="310" t="s">
        <v>811</v>
      </c>
      <c r="C33" s="204"/>
      <c r="D33" s="250"/>
      <c r="E33" s="215"/>
      <c r="F33" s="251"/>
      <c r="G33" s="311" t="s">
        <v>855</v>
      </c>
      <c r="H33" s="314" t="s">
        <v>650</v>
      </c>
      <c r="I33" s="317">
        <v>116</v>
      </c>
      <c r="J33" s="248"/>
      <c r="K33" s="252">
        <f t="shared" si="3"/>
        <v>0</v>
      </c>
      <c r="L33" s="209">
        <f t="shared" si="4"/>
        <v>0</v>
      </c>
      <c r="M33" s="210"/>
      <c r="N33" s="213"/>
      <c r="O33" s="213"/>
      <c r="P33" s="214"/>
    </row>
    <row r="34" spans="1:16" ht="46.5" customHeight="1">
      <c r="A34" s="149"/>
      <c r="B34" s="310" t="s">
        <v>812</v>
      </c>
      <c r="C34" s="204"/>
      <c r="D34" s="250"/>
      <c r="E34" s="215"/>
      <c r="F34" s="251"/>
      <c r="G34" s="311" t="s">
        <v>856</v>
      </c>
      <c r="H34" s="314" t="s">
        <v>650</v>
      </c>
      <c r="I34" s="317">
        <v>47</v>
      </c>
      <c r="J34" s="248"/>
      <c r="K34" s="252">
        <f t="shared" si="3"/>
        <v>0</v>
      </c>
      <c r="L34" s="209">
        <f t="shared" si="4"/>
        <v>0</v>
      </c>
      <c r="M34" s="210"/>
      <c r="N34" s="213"/>
      <c r="O34" s="213"/>
      <c r="P34" s="214"/>
    </row>
    <row r="35" spans="1:16" ht="42.75" customHeight="1">
      <c r="A35" s="149"/>
      <c r="B35" s="310" t="s">
        <v>813</v>
      </c>
      <c r="C35" s="204"/>
      <c r="D35" s="250"/>
      <c r="E35" s="215"/>
      <c r="F35" s="251"/>
      <c r="G35" s="311" t="s">
        <v>857</v>
      </c>
      <c r="H35" s="314" t="s">
        <v>650</v>
      </c>
      <c r="I35" s="317">
        <v>30</v>
      </c>
      <c r="J35" s="248"/>
      <c r="K35" s="252">
        <f t="shared" si="3"/>
        <v>0</v>
      </c>
      <c r="L35" s="209">
        <f t="shared" si="4"/>
        <v>0</v>
      </c>
      <c r="M35" s="210"/>
      <c r="N35" s="213"/>
      <c r="O35" s="213"/>
      <c r="P35" s="214"/>
    </row>
    <row r="36" spans="1:16" ht="37.5" customHeight="1">
      <c r="A36" s="149"/>
      <c r="B36" s="310" t="s">
        <v>814</v>
      </c>
      <c r="C36" s="204"/>
      <c r="D36" s="250"/>
      <c r="E36" s="215"/>
      <c r="F36" s="251"/>
      <c r="G36" s="311" t="s">
        <v>858</v>
      </c>
      <c r="H36" s="314" t="s">
        <v>650</v>
      </c>
      <c r="I36" s="317">
        <v>67</v>
      </c>
      <c r="J36" s="248"/>
      <c r="K36" s="252">
        <f t="shared" si="3"/>
        <v>0</v>
      </c>
      <c r="L36" s="209">
        <f t="shared" si="4"/>
        <v>0</v>
      </c>
      <c r="M36" s="210"/>
      <c r="N36" s="213"/>
      <c r="O36" s="213"/>
      <c r="P36" s="214"/>
    </row>
    <row r="37" spans="1:16" ht="57.75" customHeight="1">
      <c r="A37" s="149"/>
      <c r="B37" s="310" t="s">
        <v>815</v>
      </c>
      <c r="C37" s="204"/>
      <c r="D37" s="250"/>
      <c r="E37" s="215"/>
      <c r="F37" s="251"/>
      <c r="G37" s="311" t="s">
        <v>859</v>
      </c>
      <c r="H37" s="314" t="s">
        <v>646</v>
      </c>
      <c r="I37" s="317">
        <v>120</v>
      </c>
      <c r="J37" s="248"/>
      <c r="K37" s="252">
        <f t="shared" si="3"/>
        <v>0</v>
      </c>
      <c r="L37" s="209">
        <f t="shared" si="4"/>
        <v>0</v>
      </c>
      <c r="M37" s="210"/>
      <c r="N37" s="213"/>
      <c r="O37" s="213"/>
      <c r="P37" s="214"/>
    </row>
    <row r="38" spans="1:16" ht="62.25" customHeight="1">
      <c r="A38" s="149"/>
      <c r="B38" s="310" t="s">
        <v>816</v>
      </c>
      <c r="C38" s="204"/>
      <c r="D38" s="250"/>
      <c r="E38" s="215"/>
      <c r="F38" s="251"/>
      <c r="G38" s="311" t="s">
        <v>860</v>
      </c>
      <c r="H38" s="314" t="s">
        <v>646</v>
      </c>
      <c r="I38" s="317">
        <v>350</v>
      </c>
      <c r="J38" s="248"/>
      <c r="K38" s="252">
        <f t="shared" si="3"/>
        <v>0</v>
      </c>
      <c r="L38" s="209">
        <f t="shared" si="4"/>
        <v>0</v>
      </c>
      <c r="M38" s="210"/>
      <c r="N38" s="213"/>
      <c r="O38" s="213"/>
      <c r="P38" s="214"/>
    </row>
    <row r="39" spans="1:16" ht="285">
      <c r="A39" s="149"/>
      <c r="B39" s="310" t="s">
        <v>817</v>
      </c>
      <c r="C39" s="204"/>
      <c r="D39" s="250"/>
      <c r="E39" s="215"/>
      <c r="F39" s="251"/>
      <c r="G39" s="311" t="s">
        <v>861</v>
      </c>
      <c r="H39" s="314" t="s">
        <v>274</v>
      </c>
      <c r="I39" s="317">
        <v>304</v>
      </c>
      <c r="J39" s="248"/>
      <c r="K39" s="252">
        <f t="shared" si="3"/>
        <v>0</v>
      </c>
      <c r="L39" s="209">
        <f t="shared" si="4"/>
        <v>0</v>
      </c>
      <c r="M39" s="210"/>
      <c r="N39" s="213"/>
      <c r="O39" s="213"/>
      <c r="P39" s="214"/>
    </row>
    <row r="40" spans="1:16" ht="210">
      <c r="A40" s="149"/>
      <c r="B40" s="310" t="s">
        <v>818</v>
      </c>
      <c r="C40" s="204"/>
      <c r="D40" s="250"/>
      <c r="E40" s="215"/>
      <c r="F40" s="251"/>
      <c r="G40" s="311" t="s">
        <v>862</v>
      </c>
      <c r="H40" s="314" t="s">
        <v>274</v>
      </c>
      <c r="I40" s="317">
        <v>266</v>
      </c>
      <c r="J40" s="248"/>
      <c r="K40" s="252">
        <f t="shared" si="3"/>
        <v>0</v>
      </c>
      <c r="L40" s="209">
        <f t="shared" si="4"/>
        <v>0</v>
      </c>
      <c r="M40" s="210"/>
      <c r="N40" s="213"/>
      <c r="O40" s="213"/>
      <c r="P40" s="214"/>
    </row>
    <row r="41" spans="1:16" ht="300">
      <c r="A41" s="149"/>
      <c r="B41" s="310" t="s">
        <v>819</v>
      </c>
      <c r="C41" s="204"/>
      <c r="D41" s="250"/>
      <c r="E41" s="215"/>
      <c r="F41" s="251"/>
      <c r="G41" s="311" t="s">
        <v>863</v>
      </c>
      <c r="H41" s="314" t="s">
        <v>274</v>
      </c>
      <c r="I41" s="317">
        <v>80</v>
      </c>
      <c r="J41" s="248"/>
      <c r="K41" s="252">
        <f t="shared" si="3"/>
        <v>0</v>
      </c>
      <c r="L41" s="209">
        <f t="shared" si="4"/>
        <v>0</v>
      </c>
      <c r="M41" s="210"/>
      <c r="N41" s="213"/>
      <c r="O41" s="213"/>
      <c r="P41" s="214"/>
    </row>
    <row r="42" spans="1:16" ht="105">
      <c r="A42" s="149"/>
      <c r="B42" s="310" t="s">
        <v>820</v>
      </c>
      <c r="C42" s="204"/>
      <c r="D42" s="250"/>
      <c r="E42" s="215"/>
      <c r="F42" s="251"/>
      <c r="G42" s="311" t="s">
        <v>864</v>
      </c>
      <c r="H42" s="314" t="s">
        <v>879</v>
      </c>
      <c r="I42" s="317">
        <v>347</v>
      </c>
      <c r="J42" s="248"/>
      <c r="K42" s="252">
        <f t="shared" si="3"/>
        <v>0</v>
      </c>
      <c r="L42" s="209">
        <f t="shared" si="4"/>
        <v>0</v>
      </c>
      <c r="M42" s="210"/>
      <c r="N42" s="213"/>
      <c r="O42" s="213"/>
      <c r="P42" s="214"/>
    </row>
    <row r="43" spans="1:16" ht="111" customHeight="1">
      <c r="A43" s="149"/>
      <c r="B43" s="310" t="s">
        <v>821</v>
      </c>
      <c r="C43" s="204"/>
      <c r="D43" s="250"/>
      <c r="E43" s="215"/>
      <c r="F43" s="251"/>
      <c r="G43" s="311" t="s">
        <v>865</v>
      </c>
      <c r="H43" s="314" t="s">
        <v>650</v>
      </c>
      <c r="I43" s="317">
        <v>9</v>
      </c>
      <c r="J43" s="248"/>
      <c r="K43" s="252">
        <f t="shared" si="3"/>
        <v>0</v>
      </c>
      <c r="L43" s="209">
        <f t="shared" si="4"/>
        <v>0</v>
      </c>
      <c r="M43" s="210"/>
      <c r="N43" s="213"/>
      <c r="O43" s="213"/>
      <c r="P43" s="214"/>
    </row>
    <row r="44" spans="1:16" ht="135">
      <c r="A44" s="149"/>
      <c r="B44" s="310" t="s">
        <v>822</v>
      </c>
      <c r="C44" s="204"/>
      <c r="D44" s="250"/>
      <c r="E44" s="215"/>
      <c r="F44" s="251"/>
      <c r="G44" s="311" t="s">
        <v>866</v>
      </c>
      <c r="H44" s="314" t="s">
        <v>650</v>
      </c>
      <c r="I44" s="317">
        <v>9</v>
      </c>
      <c r="J44" s="248"/>
      <c r="K44" s="252">
        <f t="shared" si="3"/>
        <v>0</v>
      </c>
      <c r="L44" s="209">
        <f t="shared" si="4"/>
        <v>0</v>
      </c>
      <c r="M44" s="210"/>
      <c r="N44" s="213"/>
      <c r="O44" s="213"/>
      <c r="P44" s="214"/>
    </row>
    <row r="45" spans="1:16" ht="59.25" customHeight="1">
      <c r="A45" s="149"/>
      <c r="B45" s="310" t="s">
        <v>823</v>
      </c>
      <c r="C45" s="204"/>
      <c r="D45" s="250"/>
      <c r="E45" s="215"/>
      <c r="F45" s="251"/>
      <c r="G45" s="311" t="s">
        <v>867</v>
      </c>
      <c r="H45" s="314" t="s">
        <v>650</v>
      </c>
      <c r="I45" s="317">
        <v>37</v>
      </c>
      <c r="J45" s="248"/>
      <c r="K45" s="252">
        <f t="shared" si="3"/>
        <v>0</v>
      </c>
      <c r="L45" s="209">
        <f t="shared" si="4"/>
        <v>0</v>
      </c>
      <c r="M45" s="210"/>
      <c r="N45" s="213"/>
      <c r="O45" s="213"/>
      <c r="P45" s="214"/>
    </row>
    <row r="46" spans="1:16" ht="58.5" customHeight="1">
      <c r="A46" s="149"/>
      <c r="B46" s="310" t="s">
        <v>824</v>
      </c>
      <c r="C46" s="204"/>
      <c r="D46" s="250"/>
      <c r="E46" s="215"/>
      <c r="F46" s="251"/>
      <c r="G46" s="311" t="s">
        <v>868</v>
      </c>
      <c r="H46" s="314" t="s">
        <v>650</v>
      </c>
      <c r="I46" s="317">
        <v>37</v>
      </c>
      <c r="J46" s="248"/>
      <c r="K46" s="252">
        <f t="shared" si="3"/>
        <v>0</v>
      </c>
      <c r="L46" s="209">
        <f t="shared" si="4"/>
        <v>0</v>
      </c>
      <c r="M46" s="210"/>
      <c r="N46" s="213"/>
      <c r="O46" s="213"/>
      <c r="P46" s="214"/>
    </row>
    <row r="47" spans="1:16" ht="56.25" customHeight="1">
      <c r="A47" s="149"/>
      <c r="B47" s="310" t="s">
        <v>825</v>
      </c>
      <c r="C47" s="204"/>
      <c r="D47" s="250"/>
      <c r="E47" s="215"/>
      <c r="F47" s="251"/>
      <c r="G47" s="311" t="s">
        <v>869</v>
      </c>
      <c r="H47" s="314" t="s">
        <v>650</v>
      </c>
      <c r="I47" s="317">
        <v>37</v>
      </c>
      <c r="J47" s="248"/>
      <c r="K47" s="252">
        <f t="shared" si="3"/>
        <v>0</v>
      </c>
      <c r="L47" s="209">
        <f t="shared" si="4"/>
        <v>0</v>
      </c>
      <c r="M47" s="210"/>
      <c r="N47" s="213"/>
      <c r="O47" s="213"/>
      <c r="P47" s="214"/>
    </row>
    <row r="48" spans="1:16" ht="59.25" customHeight="1">
      <c r="A48" s="149"/>
      <c r="B48" s="310" t="s">
        <v>826</v>
      </c>
      <c r="C48" s="204"/>
      <c r="D48" s="250"/>
      <c r="E48" s="215"/>
      <c r="F48" s="251"/>
      <c r="G48" s="311" t="s">
        <v>870</v>
      </c>
      <c r="H48" s="314" t="s">
        <v>650</v>
      </c>
      <c r="I48" s="317">
        <v>102</v>
      </c>
      <c r="J48" s="248"/>
      <c r="K48" s="252">
        <f t="shared" si="3"/>
        <v>0</v>
      </c>
      <c r="L48" s="209">
        <f t="shared" si="4"/>
        <v>0</v>
      </c>
      <c r="M48" s="210"/>
      <c r="N48" s="213"/>
      <c r="O48" s="213"/>
      <c r="P48" s="214"/>
    </row>
    <row r="49" spans="1:16" ht="44.25" customHeight="1">
      <c r="A49" s="149"/>
      <c r="B49" s="310" t="s">
        <v>827</v>
      </c>
      <c r="C49" s="204"/>
      <c r="D49" s="250"/>
      <c r="E49" s="215"/>
      <c r="F49" s="251"/>
      <c r="G49" s="311" t="s">
        <v>871</v>
      </c>
      <c r="H49" s="314" t="s">
        <v>650</v>
      </c>
      <c r="I49" s="317">
        <v>41</v>
      </c>
      <c r="J49" s="248"/>
      <c r="K49" s="252">
        <f t="shared" si="3"/>
        <v>0</v>
      </c>
      <c r="L49" s="209">
        <f t="shared" si="4"/>
        <v>0</v>
      </c>
      <c r="M49" s="210"/>
      <c r="N49" s="213"/>
      <c r="O49" s="213"/>
      <c r="P49" s="214"/>
    </row>
    <row r="50" spans="1:16" ht="87.75" customHeight="1">
      <c r="A50" s="149"/>
      <c r="B50" s="310" t="s">
        <v>828</v>
      </c>
      <c r="C50" s="204"/>
      <c r="D50" s="250"/>
      <c r="E50" s="215"/>
      <c r="F50" s="251"/>
      <c r="G50" s="311" t="s">
        <v>872</v>
      </c>
      <c r="H50" s="314" t="s">
        <v>650</v>
      </c>
      <c r="I50" s="317">
        <v>19</v>
      </c>
      <c r="J50" s="248"/>
      <c r="K50" s="252">
        <f t="shared" si="3"/>
        <v>0</v>
      </c>
      <c r="L50" s="209">
        <f t="shared" si="4"/>
        <v>0</v>
      </c>
      <c r="M50" s="210"/>
      <c r="N50" s="213"/>
      <c r="O50" s="213"/>
      <c r="P50" s="214"/>
    </row>
    <row r="51" spans="1:16" ht="84.75" customHeight="1">
      <c r="A51" s="149"/>
      <c r="B51" s="310" t="s">
        <v>829</v>
      </c>
      <c r="C51" s="204"/>
      <c r="D51" s="250"/>
      <c r="E51" s="215"/>
      <c r="F51" s="251"/>
      <c r="G51" s="311" t="s">
        <v>873</v>
      </c>
      <c r="H51" s="314" t="s">
        <v>650</v>
      </c>
      <c r="I51" s="317">
        <v>42</v>
      </c>
      <c r="J51" s="248"/>
      <c r="K51" s="252">
        <f t="shared" si="3"/>
        <v>0</v>
      </c>
      <c r="L51" s="209">
        <f t="shared" si="4"/>
        <v>0</v>
      </c>
      <c r="M51" s="210"/>
      <c r="N51" s="213"/>
      <c r="O51" s="213"/>
      <c r="P51" s="214"/>
    </row>
    <row r="52" spans="1:16" ht="60" customHeight="1">
      <c r="A52" s="149"/>
      <c r="B52" s="310" t="s">
        <v>830</v>
      </c>
      <c r="C52" s="204"/>
      <c r="D52" s="250"/>
      <c r="E52" s="215"/>
      <c r="F52" s="251"/>
      <c r="G52" s="311" t="s">
        <v>874</v>
      </c>
      <c r="H52" s="314" t="s">
        <v>650</v>
      </c>
      <c r="I52" s="317">
        <v>42</v>
      </c>
      <c r="J52" s="248"/>
      <c r="K52" s="252">
        <f t="shared" si="3"/>
        <v>0</v>
      </c>
      <c r="L52" s="209">
        <f t="shared" si="4"/>
        <v>0</v>
      </c>
      <c r="M52" s="210"/>
      <c r="N52" s="213"/>
      <c r="O52" s="213"/>
      <c r="P52" s="214"/>
    </row>
    <row r="53" spans="1:16" ht="41.25" customHeight="1">
      <c r="A53" s="149"/>
      <c r="B53" s="310" t="s">
        <v>831</v>
      </c>
      <c r="C53" s="204"/>
      <c r="D53" s="250"/>
      <c r="E53" s="215"/>
      <c r="F53" s="251"/>
      <c r="G53" s="311" t="s">
        <v>875</v>
      </c>
      <c r="H53" s="314" t="s">
        <v>650</v>
      </c>
      <c r="I53" s="317">
        <v>20</v>
      </c>
      <c r="J53" s="248"/>
      <c r="K53" s="252">
        <f t="shared" si="3"/>
        <v>0</v>
      </c>
      <c r="L53" s="209">
        <f t="shared" si="4"/>
        <v>0</v>
      </c>
      <c r="M53" s="210"/>
      <c r="N53" s="213"/>
      <c r="O53" s="213"/>
      <c r="P53" s="214"/>
    </row>
    <row r="54" spans="1:16" ht="59.25" customHeight="1">
      <c r="A54" s="149"/>
      <c r="B54" s="310" t="s">
        <v>832</v>
      </c>
      <c r="C54" s="204"/>
      <c r="D54" s="250"/>
      <c r="E54" s="215"/>
      <c r="F54" s="251"/>
      <c r="G54" s="311" t="s">
        <v>876</v>
      </c>
      <c r="H54" s="314" t="s">
        <v>650</v>
      </c>
      <c r="I54" s="317">
        <v>41</v>
      </c>
      <c r="J54" s="248"/>
      <c r="K54" s="252">
        <f t="shared" si="3"/>
        <v>0</v>
      </c>
      <c r="L54" s="209">
        <f t="shared" si="4"/>
        <v>0</v>
      </c>
      <c r="M54" s="210"/>
      <c r="N54" s="213"/>
      <c r="O54" s="213"/>
      <c r="P54" s="214"/>
    </row>
    <row r="55" spans="1:16" ht="60">
      <c r="A55" s="149">
        <v>10</v>
      </c>
      <c r="B55" s="310" t="s">
        <v>833</v>
      </c>
      <c r="C55" s="204"/>
      <c r="D55" s="250"/>
      <c r="E55" s="215">
        <v>0.18</v>
      </c>
      <c r="F55" s="251"/>
      <c r="G55" s="311" t="s">
        <v>877</v>
      </c>
      <c r="H55" s="314" t="s">
        <v>879</v>
      </c>
      <c r="I55" s="317">
        <v>130</v>
      </c>
      <c r="J55" s="248"/>
      <c r="K55" s="252">
        <f t="shared" si="3"/>
        <v>0</v>
      </c>
      <c r="L55" s="209">
        <f t="shared" si="4"/>
        <v>0</v>
      </c>
      <c r="M55" s="210"/>
      <c r="N55" s="213"/>
      <c r="O55" s="213"/>
      <c r="P55" s="214"/>
    </row>
    <row r="56" spans="1:16" ht="16.5">
      <c r="A56" s="229"/>
      <c r="B56" s="230"/>
      <c r="C56" s="231"/>
      <c r="D56" s="231"/>
      <c r="E56" s="232"/>
      <c r="F56" s="233"/>
      <c r="G56" s="238" t="s">
        <v>335</v>
      </c>
      <c r="H56" s="238"/>
      <c r="I56" s="238"/>
      <c r="J56" s="236"/>
      <c r="K56" s="257">
        <f>SUM(K11:K55)</f>
        <v>0</v>
      </c>
      <c r="L56" s="255">
        <f>SUM(L11:L55)</f>
        <v>0</v>
      </c>
      <c r="M56" s="237"/>
      <c r="N56" s="213"/>
      <c r="O56" s="213"/>
      <c r="P56" s="214"/>
    </row>
    <row r="57" spans="1:16" ht="33" customHeight="1">
      <c r="A57" s="258" t="s">
        <v>336</v>
      </c>
      <c r="B57" s="259"/>
      <c r="C57" s="260"/>
      <c r="D57" s="260"/>
      <c r="E57" s="261"/>
      <c r="F57" s="262"/>
      <c r="G57" s="263" t="s">
        <v>337</v>
      </c>
      <c r="H57" s="264"/>
      <c r="I57" s="265"/>
      <c r="J57" s="266"/>
      <c r="K57" s="267"/>
      <c r="L57" s="268"/>
      <c r="M57" s="268"/>
      <c r="N57" s="213"/>
      <c r="O57" s="213"/>
      <c r="P57" s="214"/>
    </row>
    <row r="58" spans="1:16" ht="409.5">
      <c r="A58" s="149">
        <v>11</v>
      </c>
      <c r="B58" s="306" t="s">
        <v>327</v>
      </c>
      <c r="C58" s="204"/>
      <c r="D58" s="250"/>
      <c r="E58" s="215">
        <v>0.18</v>
      </c>
      <c r="F58" s="251"/>
      <c r="G58" s="311" t="s">
        <v>880</v>
      </c>
      <c r="H58" s="306" t="s">
        <v>308</v>
      </c>
      <c r="I58" s="286">
        <v>6</v>
      </c>
      <c r="J58" s="248"/>
      <c r="K58" s="256">
        <f t="shared" ref="K58:K64" si="5">ROUND(J58*I58,2)</f>
        <v>0</v>
      </c>
      <c r="L58" s="209">
        <f>ROUND(K58*E58,2)</f>
        <v>0</v>
      </c>
      <c r="M58" s="210"/>
      <c r="N58" s="213"/>
      <c r="O58" s="213"/>
      <c r="P58" s="214"/>
    </row>
    <row r="59" spans="1:16" ht="409.5">
      <c r="A59" s="149">
        <v>12</v>
      </c>
      <c r="B59" s="306" t="s">
        <v>328</v>
      </c>
      <c r="C59" s="204"/>
      <c r="D59" s="250"/>
      <c r="E59" s="215">
        <v>0.18</v>
      </c>
      <c r="F59" s="251"/>
      <c r="G59" s="311" t="s">
        <v>881</v>
      </c>
      <c r="H59" s="306" t="s">
        <v>308</v>
      </c>
      <c r="I59" s="286">
        <v>1</v>
      </c>
      <c r="J59" s="248"/>
      <c r="K59" s="256">
        <f t="shared" si="5"/>
        <v>0</v>
      </c>
      <c r="L59" s="209">
        <f>ROUND(K59*E59,2)</f>
        <v>0</v>
      </c>
      <c r="M59" s="210"/>
      <c r="N59" s="213"/>
      <c r="O59" s="213"/>
      <c r="P59" s="214"/>
    </row>
    <row r="60" spans="1:16" ht="165">
      <c r="A60" s="149">
        <v>13</v>
      </c>
      <c r="B60" s="306" t="s">
        <v>329</v>
      </c>
      <c r="C60" s="204"/>
      <c r="D60" s="250"/>
      <c r="E60" s="215">
        <v>0.18</v>
      </c>
      <c r="F60" s="251"/>
      <c r="G60" s="311" t="s">
        <v>882</v>
      </c>
      <c r="H60" s="316" t="s">
        <v>646</v>
      </c>
      <c r="I60" s="286">
        <v>1400</v>
      </c>
      <c r="J60" s="248"/>
      <c r="K60" s="256">
        <f t="shared" ref="K60" si="6">ROUND(J60*I60,2)</f>
        <v>0</v>
      </c>
      <c r="L60" s="209">
        <f>ROUND(K60*E60,2)</f>
        <v>0</v>
      </c>
      <c r="M60" s="210"/>
      <c r="N60" s="213"/>
      <c r="O60" s="213"/>
      <c r="P60" s="214"/>
    </row>
    <row r="61" spans="1:16" ht="30">
      <c r="A61" s="149">
        <v>14</v>
      </c>
      <c r="B61" s="306" t="s">
        <v>330</v>
      </c>
      <c r="C61" s="204"/>
      <c r="D61" s="250"/>
      <c r="E61" s="215">
        <v>0.18</v>
      </c>
      <c r="F61" s="251"/>
      <c r="G61" s="311" t="s">
        <v>883</v>
      </c>
      <c r="H61" s="314" t="s">
        <v>678</v>
      </c>
      <c r="I61" s="286" t="s">
        <v>678</v>
      </c>
      <c r="J61" s="248"/>
      <c r="K61" s="256"/>
      <c r="L61" s="209"/>
      <c r="M61" s="210"/>
      <c r="N61" s="213"/>
      <c r="O61" s="213"/>
      <c r="P61" s="214"/>
    </row>
    <row r="62" spans="1:16" ht="15.75">
      <c r="A62" s="149">
        <v>15</v>
      </c>
      <c r="B62" s="306" t="s">
        <v>331</v>
      </c>
      <c r="C62" s="204"/>
      <c r="D62" s="250"/>
      <c r="E62" s="215">
        <v>0.18</v>
      </c>
      <c r="F62" s="251"/>
      <c r="G62" s="311" t="s">
        <v>884</v>
      </c>
      <c r="H62" s="306" t="s">
        <v>650</v>
      </c>
      <c r="I62" s="286">
        <v>140</v>
      </c>
      <c r="J62" s="248"/>
      <c r="K62" s="256">
        <f t="shared" si="5"/>
        <v>0</v>
      </c>
      <c r="L62" s="209">
        <f t="shared" ref="L62:L69" si="7">ROUND(K62*E62,2)</f>
        <v>0</v>
      </c>
      <c r="M62" s="210"/>
      <c r="N62" s="213"/>
      <c r="O62" s="213"/>
      <c r="P62" s="214"/>
    </row>
    <row r="63" spans="1:16" ht="15.75">
      <c r="A63" s="149">
        <v>16</v>
      </c>
      <c r="B63" s="306" t="s">
        <v>332</v>
      </c>
      <c r="C63" s="204"/>
      <c r="D63" s="250"/>
      <c r="E63" s="215">
        <v>0.18</v>
      </c>
      <c r="F63" s="251"/>
      <c r="G63" s="311" t="s">
        <v>885</v>
      </c>
      <c r="H63" s="306" t="s">
        <v>650</v>
      </c>
      <c r="I63" s="286">
        <v>87</v>
      </c>
      <c r="J63" s="248"/>
      <c r="K63" s="256">
        <f t="shared" si="5"/>
        <v>0</v>
      </c>
      <c r="L63" s="209">
        <f t="shared" si="7"/>
        <v>0</v>
      </c>
      <c r="M63" s="210"/>
      <c r="N63" s="213"/>
      <c r="O63" s="213"/>
      <c r="P63" s="214"/>
    </row>
    <row r="64" spans="1:16" ht="30">
      <c r="A64" s="149">
        <v>17</v>
      </c>
      <c r="B64" s="306" t="s">
        <v>333</v>
      </c>
      <c r="C64" s="204"/>
      <c r="D64" s="250"/>
      <c r="E64" s="215">
        <v>0.18</v>
      </c>
      <c r="F64" s="251"/>
      <c r="G64" s="311" t="s">
        <v>886</v>
      </c>
      <c r="H64" s="306" t="s">
        <v>650</v>
      </c>
      <c r="I64" s="286">
        <v>100</v>
      </c>
      <c r="J64" s="248"/>
      <c r="K64" s="256">
        <f t="shared" si="5"/>
        <v>0</v>
      </c>
      <c r="L64" s="209">
        <f t="shared" si="7"/>
        <v>0</v>
      </c>
      <c r="M64" s="210"/>
      <c r="N64" s="213"/>
      <c r="O64" s="213"/>
      <c r="P64" s="214"/>
    </row>
    <row r="65" spans="1:16" ht="15.75">
      <c r="A65" s="149">
        <v>18</v>
      </c>
      <c r="B65" s="306" t="s">
        <v>334</v>
      </c>
      <c r="C65" s="204"/>
      <c r="D65" s="250"/>
      <c r="E65" s="215">
        <v>0.18</v>
      </c>
      <c r="F65" s="251"/>
      <c r="G65" s="311" t="s">
        <v>887</v>
      </c>
      <c r="H65" s="306" t="s">
        <v>650</v>
      </c>
      <c r="I65" s="286">
        <v>122</v>
      </c>
      <c r="J65" s="248"/>
      <c r="K65" s="256">
        <f t="shared" ref="K65" si="8">ROUND(J65*I65,2)</f>
        <v>0</v>
      </c>
      <c r="L65" s="209">
        <f t="shared" si="7"/>
        <v>0</v>
      </c>
      <c r="M65" s="210"/>
      <c r="N65" s="213"/>
      <c r="O65" s="213"/>
      <c r="P65" s="214"/>
    </row>
    <row r="66" spans="1:16" ht="15.75">
      <c r="A66" s="149">
        <v>19</v>
      </c>
      <c r="B66" s="306" t="s">
        <v>797</v>
      </c>
      <c r="C66" s="204"/>
      <c r="D66" s="250"/>
      <c r="E66" s="215">
        <v>0.18</v>
      </c>
      <c r="F66" s="251"/>
      <c r="G66" s="311" t="s">
        <v>888</v>
      </c>
      <c r="H66" s="306" t="s">
        <v>650</v>
      </c>
      <c r="I66" s="286">
        <v>212</v>
      </c>
      <c r="J66" s="248"/>
      <c r="K66" s="256">
        <f>ROUND(J66*I66,2)</f>
        <v>0</v>
      </c>
      <c r="L66" s="209">
        <f t="shared" si="7"/>
        <v>0</v>
      </c>
      <c r="M66" s="210"/>
      <c r="N66" s="213"/>
      <c r="O66" s="213"/>
      <c r="P66" s="214"/>
    </row>
    <row r="67" spans="1:16" ht="15.75">
      <c r="A67" s="149">
        <v>20</v>
      </c>
      <c r="B67" s="306" t="s">
        <v>798</v>
      </c>
      <c r="C67" s="204"/>
      <c r="D67" s="250"/>
      <c r="E67" s="215">
        <v>0.18</v>
      </c>
      <c r="F67" s="251"/>
      <c r="G67" s="311" t="s">
        <v>889</v>
      </c>
      <c r="H67" s="306" t="s">
        <v>650</v>
      </c>
      <c r="I67" s="286">
        <v>73</v>
      </c>
      <c r="J67" s="248"/>
      <c r="K67" s="256">
        <f>ROUND(J67*I67,2)</f>
        <v>0</v>
      </c>
      <c r="L67" s="209">
        <f t="shared" si="7"/>
        <v>0</v>
      </c>
      <c r="M67" s="210"/>
      <c r="N67" s="213"/>
      <c r="O67" s="213"/>
      <c r="P67" s="214"/>
    </row>
    <row r="68" spans="1:16" ht="15.75">
      <c r="A68" s="149"/>
      <c r="B68" s="306" t="s">
        <v>799</v>
      </c>
      <c r="C68" s="204"/>
      <c r="D68" s="250"/>
      <c r="E68" s="215">
        <v>0.18</v>
      </c>
      <c r="F68" s="251"/>
      <c r="G68" s="311" t="s">
        <v>890</v>
      </c>
      <c r="H68" s="306" t="s">
        <v>650</v>
      </c>
      <c r="I68" s="286">
        <v>108</v>
      </c>
      <c r="J68" s="248"/>
      <c r="K68" s="256">
        <f t="shared" ref="K68" si="9">ROUND(J68*I68,2)</f>
        <v>0</v>
      </c>
      <c r="L68" s="209">
        <f t="shared" si="7"/>
        <v>0</v>
      </c>
      <c r="M68" s="210"/>
      <c r="N68" s="213"/>
      <c r="O68" s="213"/>
      <c r="P68" s="214"/>
    </row>
    <row r="69" spans="1:16" ht="30">
      <c r="A69" s="149">
        <v>21</v>
      </c>
      <c r="B69" s="306" t="s">
        <v>800</v>
      </c>
      <c r="C69" s="204"/>
      <c r="D69" s="250"/>
      <c r="E69" s="215">
        <v>0.18</v>
      </c>
      <c r="F69" s="251"/>
      <c r="G69" s="311" t="s">
        <v>891</v>
      </c>
      <c r="H69" s="306" t="s">
        <v>650</v>
      </c>
      <c r="I69" s="286">
        <v>59</v>
      </c>
      <c r="J69" s="248"/>
      <c r="K69" s="256">
        <f>ROUND(J69*I69,2)</f>
        <v>0</v>
      </c>
      <c r="L69" s="209">
        <f t="shared" si="7"/>
        <v>0</v>
      </c>
      <c r="M69" s="210"/>
      <c r="N69" s="213"/>
      <c r="O69" s="213"/>
      <c r="P69" s="214"/>
    </row>
    <row r="70" spans="1:16" ht="31.5">
      <c r="A70" s="229"/>
      <c r="B70" s="230"/>
      <c r="C70" s="231"/>
      <c r="D70" s="231"/>
      <c r="E70" s="232"/>
      <c r="F70" s="233"/>
      <c r="G70" s="238" t="s">
        <v>338</v>
      </c>
      <c r="H70" s="234"/>
      <c r="I70" s="235"/>
      <c r="J70" s="236"/>
      <c r="K70" s="257">
        <f>SUM(K58:K69)</f>
        <v>0</v>
      </c>
      <c r="L70" s="257">
        <f>SUM(L58:L69)</f>
        <v>0</v>
      </c>
      <c r="M70" s="237"/>
      <c r="N70" s="213"/>
      <c r="O70" s="213"/>
      <c r="P70" s="214"/>
    </row>
    <row r="71" spans="1:16" ht="53.25" customHeight="1">
      <c r="A71" s="239"/>
      <c r="B71" s="239"/>
      <c r="C71" s="239"/>
      <c r="D71" s="239"/>
      <c r="E71" s="239"/>
      <c r="F71" s="239"/>
      <c r="G71" s="384" t="s">
        <v>339</v>
      </c>
      <c r="H71" s="384"/>
      <c r="I71" s="384"/>
      <c r="J71" s="384"/>
      <c r="K71" s="281">
        <f>+K70+K56</f>
        <v>0</v>
      </c>
      <c r="L71" s="281">
        <f>+L70+L56</f>
        <v>0</v>
      </c>
      <c r="M71" s="240"/>
      <c r="N71" s="154" t="str">
        <f>IF(COUNTIF(N6:N70,"TRUE"),"False","Sheet OK")</f>
        <v>False</v>
      </c>
      <c r="O71" s="213"/>
      <c r="P71" s="213"/>
    </row>
    <row r="72" spans="1:16" ht="39" customHeight="1">
      <c r="A72" s="383" t="str">
        <f>IF(K71="","As all the line items are Left Blank the bid is considered as Non-responsive","Sheet OK")</f>
        <v>Sheet OK</v>
      </c>
      <c r="B72" s="383"/>
      <c r="C72" s="383"/>
      <c r="D72" s="383"/>
      <c r="E72" s="383"/>
      <c r="F72" s="383"/>
      <c r="G72" s="383"/>
      <c r="H72" s="383"/>
      <c r="I72" s="383"/>
      <c r="J72" s="383"/>
      <c r="K72" s="383"/>
      <c r="L72" s="383"/>
      <c r="M72" s="383"/>
      <c r="N72" s="213"/>
      <c r="O72" s="213"/>
      <c r="P72" s="213"/>
    </row>
    <row r="74" spans="1:16">
      <c r="N74" s="160" t="str">
        <f>IF(COUNTIF(N71:N73,"TRUE"),"False","Sheet OK")</f>
        <v>Sheet OK</v>
      </c>
      <c r="O74" s="160"/>
    </row>
  </sheetData>
  <sheetProtection algorithmName="SHA-512" hashValue="x56v3V9TVdfyQMpf1sEjaCNRMxwc3yqjB4HVnEEw0et0LDeRVlA8pZmOF0vWEfDstGck0y51NNihgM0QJn1z9w==" saltValue="I3bnl08gsLjW49n6YRUkUA=="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72:M72"/>
    <mergeCell ref="A1:L1"/>
    <mergeCell ref="A4:C4"/>
    <mergeCell ref="D3:I3"/>
    <mergeCell ref="D5:I5"/>
    <mergeCell ref="E7:I7"/>
    <mergeCell ref="G71:J71"/>
    <mergeCell ref="J3:L3"/>
    <mergeCell ref="J4:L4"/>
    <mergeCell ref="D4:I4"/>
    <mergeCell ref="D6:I6"/>
    <mergeCell ref="J5:L5"/>
    <mergeCell ref="A2:L2"/>
  </mergeCells>
  <conditionalFormatting sqref="A72:M72">
    <cfRule type="containsText" dxfId="5" priority="11" stopIfTrue="1" operator="containsText" text="sheet">
      <formula>NOT(ISERROR(SEARCH("sheet",A72)))</formula>
    </cfRule>
    <cfRule type="containsText" dxfId="4" priority="12" stopIfTrue="1" operator="containsText" text="Non-responsive">
      <formula>NOT(ISERROR(SEARCH("Non-responsive",A72)))</formula>
    </cfRule>
  </conditionalFormatting>
  <conditionalFormatting sqref="M11:M55 M58:M69">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55 D58:D69"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55 J58:J69" xr:uid="{00000000-0002-0000-0500-000001000000}">
      <formula1>0</formula1>
    </dataValidation>
  </dataValidations>
  <pageMargins left="0.7" right="0.7" top="0.75" bottom="0.75" header="0.3" footer="0.3"/>
  <pageSetup paperSize="9" scale="1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19" sqref="D19"/>
    </sheetView>
  </sheetViews>
  <sheetFormatPr defaultRowHeight="13.5"/>
  <cols>
    <col min="1" max="1" width="10.140625" style="161" bestFit="1" customWidth="1"/>
    <col min="2" max="2" width="41.140625" style="161" customWidth="1"/>
    <col min="3" max="3" width="16.42578125" style="161" customWidth="1"/>
    <col min="4" max="4" width="24" style="167" customWidth="1"/>
    <col min="5" max="16384" width="9.140625" style="161"/>
  </cols>
  <sheetData>
    <row r="1" spans="1:4" ht="57.75" customHeight="1">
      <c r="A1" s="331" t="str">
        <f>'Name of Bidder'!A1</f>
        <v>Construction of Township (Residential Quarters) at Kurnool-III PS under Transmission System for evacuation of power from RE sources in Kurnool Wind Energy Zone (3000MW)/ Solar Energy Zone (1500MW) Part-A and Part-B.</v>
      </c>
      <c r="B1" s="331"/>
      <c r="C1" s="331"/>
      <c r="D1" s="331"/>
    </row>
    <row r="2" spans="1:4" ht="16.5">
      <c r="A2" s="331" t="s">
        <v>340</v>
      </c>
      <c r="B2" s="331"/>
      <c r="C2" s="331"/>
      <c r="D2" s="331"/>
    </row>
    <row r="3" spans="1:4">
      <c r="A3" s="385" t="s">
        <v>243</v>
      </c>
      <c r="B3" s="385"/>
      <c r="C3" s="385" t="s">
        <v>242</v>
      </c>
      <c r="D3" s="385"/>
    </row>
    <row r="4" spans="1:4">
      <c r="A4" s="287" t="s">
        <v>14</v>
      </c>
      <c r="B4" s="288">
        <f>'Name of Bidder'!C9</f>
        <v>0</v>
      </c>
      <c r="C4" s="287" t="s">
        <v>244</v>
      </c>
      <c r="D4" s="289"/>
    </row>
    <row r="5" spans="1:4" ht="16.5">
      <c r="A5" s="287" t="s">
        <v>15</v>
      </c>
      <c r="B5" s="288">
        <f>'Schedule-I'!C5</f>
        <v>0</v>
      </c>
      <c r="C5" s="387" t="s">
        <v>245</v>
      </c>
      <c r="D5" s="387"/>
    </row>
    <row r="6" spans="1:4" ht="16.5">
      <c r="A6" s="290"/>
      <c r="B6" s="288">
        <f>'Schedule-I'!C6</f>
        <v>0</v>
      </c>
      <c r="C6" s="62" t="s">
        <v>246</v>
      </c>
      <c r="D6" s="126"/>
    </row>
    <row r="7" spans="1:4" ht="16.5">
      <c r="A7" s="290"/>
      <c r="B7" s="288">
        <f>'Schedule-I'!C7</f>
        <v>0</v>
      </c>
      <c r="C7" s="62" t="s">
        <v>341</v>
      </c>
      <c r="D7" s="126"/>
    </row>
    <row r="8" spans="1:4" ht="16.5">
      <c r="A8" s="290"/>
      <c r="B8" s="288"/>
      <c r="C8" s="62" t="s">
        <v>342</v>
      </c>
      <c r="D8" s="126"/>
    </row>
    <row r="9" spans="1:4" ht="15">
      <c r="A9" s="162" t="s">
        <v>249</v>
      </c>
      <c r="B9" s="386" t="s">
        <v>343</v>
      </c>
      <c r="C9" s="386"/>
      <c r="D9" s="163" t="s">
        <v>344</v>
      </c>
    </row>
    <row r="10" spans="1:4" ht="15">
      <c r="A10" s="164">
        <v>1.1000000000000001</v>
      </c>
      <c r="B10" s="388" t="s">
        <v>345</v>
      </c>
      <c r="C10" s="388"/>
      <c r="D10" s="291"/>
    </row>
    <row r="11" spans="1:4" ht="48.75" customHeight="1">
      <c r="A11" s="164"/>
      <c r="B11" s="389" t="str">
        <f>"Supply &amp; Installation Charges- Schedule Civil Items for " &amp;A1</f>
        <v>Supply &amp; Installation Charges- Schedule Civil Items for Construction of Township (Residential Quarters) at Kurnool-III PS under Transmission System for evacuation of power from RE sources in Kurnool Wind Energy Zone (3000MW)/ Solar Energy Zone (1500MW) Part-A and Part-B.</v>
      </c>
      <c r="C11" s="389"/>
      <c r="D11" s="292" t="str">
        <f>'Schedule-I'!N268</f>
        <v/>
      </c>
    </row>
    <row r="12" spans="1:4" ht="15">
      <c r="A12" s="164">
        <v>1.2</v>
      </c>
      <c r="B12" s="388" t="s">
        <v>346</v>
      </c>
      <c r="C12" s="388"/>
      <c r="D12" s="292"/>
    </row>
    <row r="13" spans="1:4" ht="50.25" customHeight="1">
      <c r="A13" s="164"/>
      <c r="B13" s="389" t="str">
        <f>"Supply &amp; Installation Charges- Non-Schedule Civil Items for " &amp; A1</f>
        <v>Supply &amp; Installation Charges- Non-Schedule Civil Items for Construction of Township (Residential Quarters) at Kurnool-III PS under Transmission System for evacuation of power from RE sources in Kurnool Wind Energy Zone (3000MW)/ Solar Energy Zone (1500MW) Part-A and Part-B.</v>
      </c>
      <c r="C13" s="389"/>
      <c r="D13" s="293">
        <f>'Schedule-II'!K71</f>
        <v>0</v>
      </c>
    </row>
    <row r="14" spans="1:4" ht="15">
      <c r="A14" s="164"/>
      <c r="B14" s="395"/>
      <c r="C14" s="396"/>
      <c r="D14" s="293"/>
    </row>
    <row r="15" spans="1:4" ht="16.5">
      <c r="A15" s="164" t="s">
        <v>347</v>
      </c>
      <c r="B15" s="397" t="s">
        <v>348</v>
      </c>
      <c r="C15" s="398"/>
      <c r="D15" s="165" t="str">
        <f>IF(OR(D11="",D13=""),"Non-responsive Bid",D11+D13)</f>
        <v>Non-responsive Bid</v>
      </c>
    </row>
    <row r="16" spans="1:4" ht="15">
      <c r="A16" s="164"/>
      <c r="B16" s="390"/>
      <c r="C16" s="391"/>
      <c r="D16" s="165"/>
    </row>
    <row r="17" spans="1:4" ht="15">
      <c r="A17" s="164" t="s">
        <v>349</v>
      </c>
      <c r="B17" s="388" t="s">
        <v>350</v>
      </c>
      <c r="C17" s="388"/>
      <c r="D17" s="165"/>
    </row>
    <row r="18" spans="1:4" ht="15">
      <c r="A18" s="164"/>
      <c r="B18" s="389" t="s">
        <v>351</v>
      </c>
      <c r="C18" s="389"/>
      <c r="D18" s="165" t="str">
        <f>'Schedule-I'!O269</f>
        <v/>
      </c>
    </row>
    <row r="19" spans="1:4" ht="15">
      <c r="A19" s="164"/>
      <c r="B19" s="389" t="s">
        <v>352</v>
      </c>
      <c r="C19" s="389"/>
      <c r="D19" s="165">
        <f>'Schedule-II'!L71</f>
        <v>0</v>
      </c>
    </row>
    <row r="20" spans="1:4" ht="16.5">
      <c r="A20" s="164"/>
      <c r="B20" s="392" t="s">
        <v>353</v>
      </c>
      <c r="C20" s="392"/>
      <c r="D20" s="165" t="str">
        <f>IF(OR(D11="",D13=""),"Non-responsive Bid",D18+D19)</f>
        <v>Non-responsive Bid</v>
      </c>
    </row>
    <row r="21" spans="1:4" ht="15.75">
      <c r="A21" s="164"/>
      <c r="B21" s="393"/>
      <c r="C21" s="394"/>
      <c r="D21" s="166"/>
    </row>
    <row r="22" spans="1:4" ht="16.5">
      <c r="A22" s="164" t="s">
        <v>354</v>
      </c>
      <c r="B22" s="392" t="s">
        <v>355</v>
      </c>
      <c r="C22" s="392"/>
      <c r="D22" s="165" t="str">
        <f>IF(OR(D11="",D13=""),"Non-responsive Bid",D15+D20)</f>
        <v>Non-responsive Bid</v>
      </c>
    </row>
    <row r="23" spans="1:4">
      <c r="A23" s="294"/>
      <c r="B23" s="295"/>
      <c r="C23" s="295"/>
      <c r="D23" s="296"/>
    </row>
    <row r="24" spans="1:4">
      <c r="A24" s="297"/>
      <c r="B24" s="298"/>
      <c r="C24" s="298"/>
      <c r="D24" s="299"/>
    </row>
    <row r="25" spans="1:4">
      <c r="A25" s="300" t="s">
        <v>356</v>
      </c>
      <c r="B25" s="298">
        <f>'Name of Bidder'!C20</f>
        <v>0</v>
      </c>
      <c r="C25" s="287" t="s">
        <v>357</v>
      </c>
      <c r="D25" s="299">
        <f>'Name of Bidder'!C17</f>
        <v>0</v>
      </c>
    </row>
    <row r="26" spans="1:4">
      <c r="A26" s="301" t="s">
        <v>358</v>
      </c>
      <c r="B26" s="302">
        <f>'Name of Bidder'!C21</f>
        <v>0</v>
      </c>
      <c r="C26" s="303" t="s">
        <v>359</v>
      </c>
      <c r="D26" s="304">
        <f>'Name of Bidder'!C18</f>
        <v>0</v>
      </c>
    </row>
  </sheetData>
  <sheetProtection password="DD4C" sheet="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topLeftCell="C3" zoomScaleNormal="100" zoomScaleSheetLayoutView="100" workbookViewId="0">
      <selection activeCell="D43" sqref="D43:F43"/>
    </sheetView>
  </sheetViews>
  <sheetFormatPr defaultRowHeight="12.75"/>
  <cols>
    <col min="1" max="2" width="10.7109375" style="171" customWidth="1"/>
    <col min="3" max="3" width="14.7109375" style="171" customWidth="1"/>
    <col min="4" max="4" width="20.7109375" style="171" customWidth="1"/>
    <col min="5" max="5" width="12.7109375" style="171" customWidth="1"/>
    <col min="6" max="6" width="34.140625" style="171" customWidth="1"/>
    <col min="7" max="25" width="9.140625" style="171"/>
    <col min="26" max="26" width="12.5703125" style="171" customWidth="1"/>
    <col min="27" max="27" width="9.140625" style="171"/>
    <col min="28" max="28" width="16.140625" style="171" bestFit="1" customWidth="1"/>
    <col min="29" max="16384" width="9.140625" style="171"/>
  </cols>
  <sheetData>
    <row r="1" spans="1:6" ht="17.25">
      <c r="A1" s="168" t="str">
        <f>'Name of Bidder'!A2:C2</f>
        <v>Specification No: Ref: SR-I/C&amp;M/WC-3340/2023/ 5002003014 / (SR1/NT/W-CIVIL/DOM/B00/23/09694)</v>
      </c>
      <c r="B1" s="168"/>
      <c r="C1" s="169"/>
      <c r="D1" s="169"/>
      <c r="E1" s="169"/>
      <c r="F1" s="170" t="s">
        <v>360</v>
      </c>
    </row>
    <row r="2" spans="1:6" ht="16.5">
      <c r="A2" s="172"/>
      <c r="B2" s="172"/>
      <c r="C2" s="172"/>
      <c r="D2" s="172"/>
      <c r="E2" s="172"/>
      <c r="F2" s="172"/>
    </row>
    <row r="3" spans="1:6" ht="15">
      <c r="A3" s="400" t="s">
        <v>361</v>
      </c>
      <c r="B3" s="400"/>
      <c r="C3" s="400"/>
      <c r="D3" s="400"/>
      <c r="E3" s="400"/>
      <c r="F3" s="400"/>
    </row>
    <row r="4" spans="1:6" ht="15">
      <c r="A4" s="173"/>
      <c r="B4" s="173"/>
      <c r="C4" s="173"/>
      <c r="D4" s="173"/>
      <c r="E4" s="173"/>
      <c r="F4" s="173"/>
    </row>
    <row r="5" spans="1:6" ht="16.5">
      <c r="A5" s="174" t="s">
        <v>362</v>
      </c>
      <c r="B5" s="174"/>
      <c r="C5" s="401"/>
      <c r="D5" s="401"/>
      <c r="E5" s="401"/>
      <c r="F5" s="401"/>
    </row>
    <row r="6" spans="1:6" ht="16.5">
      <c r="A6" s="174" t="s">
        <v>18</v>
      </c>
      <c r="B6" s="402"/>
      <c r="C6" s="402"/>
      <c r="D6" s="172"/>
      <c r="E6" s="172"/>
      <c r="F6" s="172"/>
    </row>
    <row r="7" spans="1:6" ht="16.5">
      <c r="A7" s="174"/>
      <c r="B7" s="175"/>
      <c r="C7" s="175"/>
      <c r="D7" s="172"/>
      <c r="E7" s="172"/>
      <c r="F7" s="172"/>
    </row>
    <row r="8" spans="1:6" ht="16.5">
      <c r="A8" s="176" t="s">
        <v>242</v>
      </c>
      <c r="B8" s="177"/>
      <c r="C8" s="172"/>
      <c r="D8" s="172"/>
      <c r="E8" s="172"/>
      <c r="F8" s="178"/>
    </row>
    <row r="9" spans="1:6" ht="16.5">
      <c r="A9" s="179" t="s">
        <v>244</v>
      </c>
      <c r="B9" s="179"/>
      <c r="C9" s="172"/>
      <c r="D9" s="172"/>
      <c r="E9" s="172"/>
      <c r="F9" s="178"/>
    </row>
    <row r="10" spans="1:6" ht="16.5">
      <c r="A10" s="179" t="s">
        <v>245</v>
      </c>
      <c r="B10" s="179"/>
      <c r="C10" s="172"/>
      <c r="D10" s="172"/>
      <c r="E10" s="172"/>
      <c r="F10" s="178"/>
    </row>
    <row r="11" spans="1:6" ht="16.5">
      <c r="A11" s="179" t="s">
        <v>363</v>
      </c>
      <c r="B11" s="179"/>
      <c r="C11" s="172"/>
      <c r="D11" s="172"/>
      <c r="E11" s="172"/>
      <c r="F11" s="178"/>
    </row>
    <row r="12" spans="1:6" ht="16.5">
      <c r="A12" s="179"/>
      <c r="B12" s="179"/>
      <c r="C12" s="172"/>
      <c r="D12" s="172"/>
      <c r="E12" s="172"/>
      <c r="F12" s="178"/>
    </row>
    <row r="13" spans="1:6" ht="16.5">
      <c r="A13" s="179"/>
      <c r="B13" s="179"/>
      <c r="C13" s="172"/>
      <c r="D13" s="172"/>
      <c r="E13" s="172"/>
      <c r="F13" s="178"/>
    </row>
    <row r="14" spans="1:6" ht="16.5">
      <c r="A14" s="174"/>
      <c r="B14" s="174"/>
      <c r="C14" s="172"/>
      <c r="D14" s="172"/>
      <c r="E14" s="172"/>
      <c r="F14" s="178"/>
    </row>
    <row r="15" spans="1:6" ht="68.25" customHeight="1">
      <c r="A15" s="180" t="s">
        <v>364</v>
      </c>
      <c r="B15" s="181"/>
      <c r="C15" s="403" t="str">
        <f>'Name of Bidder'!A1</f>
        <v>Construction of Township (Residential Quarters) at Kurnool-III PS under Transmission System for evacuation of power from RE sources in Kurnool Wind Energy Zone (3000MW)/ Solar Energy Zone (1500MW) Part-A and Part-B.</v>
      </c>
      <c r="D15" s="403"/>
      <c r="E15" s="403"/>
      <c r="F15" s="403"/>
    </row>
    <row r="16" spans="1:6" ht="45.75" customHeight="1">
      <c r="A16" s="172" t="s">
        <v>365</v>
      </c>
      <c r="B16" s="172"/>
      <c r="C16" s="178"/>
      <c r="D16" s="178"/>
      <c r="E16" s="178"/>
      <c r="F16" s="178"/>
    </row>
    <row r="17" spans="1:28" ht="113.25" customHeight="1">
      <c r="A17" s="181">
        <v>1</v>
      </c>
      <c r="B17" s="404"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404"/>
      <c r="D17" s="404"/>
      <c r="E17" s="404"/>
      <c r="F17" s="404"/>
      <c r="Z17" s="183" t="s">
        <v>366</v>
      </c>
      <c r="AA17" s="184" t="s">
        <v>367</v>
      </c>
      <c r="AB17" s="185" t="str">
        <f>'Schedule-III-Summary'!D22</f>
        <v>Non-responsive Bid</v>
      </c>
    </row>
    <row r="18" spans="1:28" ht="42" customHeight="1">
      <c r="A18" s="172"/>
      <c r="B18" s="399" t="s">
        <v>368</v>
      </c>
      <c r="C18" s="399"/>
      <c r="D18" s="399"/>
      <c r="E18" s="399"/>
      <c r="F18" s="399"/>
    </row>
    <row r="19" spans="1:28" ht="16.5">
      <c r="A19" s="186">
        <v>2</v>
      </c>
      <c r="B19" s="406" t="s">
        <v>369</v>
      </c>
      <c r="C19" s="406"/>
      <c r="D19" s="406"/>
      <c r="E19" s="406"/>
      <c r="F19" s="406"/>
    </row>
    <row r="20" spans="1:28" ht="33.75" customHeight="1">
      <c r="A20" s="181">
        <v>2.1</v>
      </c>
      <c r="B20" s="404" t="s">
        <v>370</v>
      </c>
      <c r="C20" s="404"/>
      <c r="D20" s="404"/>
      <c r="E20" s="404"/>
      <c r="F20" s="404"/>
    </row>
    <row r="21" spans="1:28" ht="16.5">
      <c r="A21" s="181"/>
      <c r="B21" s="182" t="s">
        <v>371</v>
      </c>
      <c r="C21" s="407" t="s">
        <v>372</v>
      </c>
      <c r="D21" s="407"/>
      <c r="E21" s="407"/>
      <c r="F21" s="407"/>
    </row>
    <row r="22" spans="1:28" ht="16.5">
      <c r="A22" s="181"/>
      <c r="B22" s="182" t="s">
        <v>373</v>
      </c>
      <c r="C22" s="407" t="s">
        <v>374</v>
      </c>
      <c r="D22" s="407"/>
      <c r="E22" s="407"/>
      <c r="F22" s="407"/>
    </row>
    <row r="23" spans="1:28" ht="16.5" customHeight="1">
      <c r="A23" s="181"/>
      <c r="B23" s="182" t="s">
        <v>375</v>
      </c>
      <c r="C23" s="407" t="s">
        <v>376</v>
      </c>
      <c r="D23" s="407"/>
      <c r="E23" s="407"/>
      <c r="F23" s="407"/>
    </row>
    <row r="24" spans="1:28" ht="16.5">
      <c r="A24" s="172"/>
      <c r="B24" s="405"/>
      <c r="C24" s="405"/>
      <c r="D24" s="180"/>
      <c r="E24" s="180"/>
      <c r="F24" s="180"/>
    </row>
    <row r="25" spans="1:28" ht="87.75" customHeight="1">
      <c r="A25" s="187">
        <v>2.2000000000000002</v>
      </c>
      <c r="B25" s="404" t="s">
        <v>377</v>
      </c>
      <c r="C25" s="404"/>
      <c r="D25" s="404"/>
      <c r="E25" s="404"/>
      <c r="F25" s="404"/>
    </row>
    <row r="26" spans="1:28" ht="51" customHeight="1">
      <c r="A26" s="187">
        <v>2.2999999999999998</v>
      </c>
      <c r="B26" s="404" t="s">
        <v>378</v>
      </c>
      <c r="C26" s="404"/>
      <c r="D26" s="404"/>
      <c r="E26" s="404"/>
      <c r="F26" s="404"/>
    </row>
    <row r="27" spans="1:28" ht="120" customHeight="1">
      <c r="A27" s="187">
        <v>2.4</v>
      </c>
      <c r="B27" s="404" t="s">
        <v>379</v>
      </c>
      <c r="C27" s="404"/>
      <c r="D27" s="404"/>
      <c r="E27" s="404"/>
      <c r="F27" s="404"/>
    </row>
    <row r="28" spans="1:28" ht="97.5" customHeight="1">
      <c r="A28" s="181">
        <v>3</v>
      </c>
      <c r="B28" s="404" t="s">
        <v>380</v>
      </c>
      <c r="C28" s="404"/>
      <c r="D28" s="404"/>
      <c r="E28" s="404"/>
      <c r="F28" s="404"/>
    </row>
    <row r="29" spans="1:28" ht="62.25" customHeight="1">
      <c r="A29" s="187">
        <v>3.1</v>
      </c>
      <c r="B29" s="407" t="s">
        <v>381</v>
      </c>
      <c r="C29" s="407"/>
      <c r="D29" s="407"/>
      <c r="E29" s="407"/>
      <c r="F29" s="407"/>
    </row>
    <row r="30" spans="1:28" ht="57" customHeight="1">
      <c r="A30" s="187">
        <v>3.2</v>
      </c>
      <c r="B30" s="404" t="s">
        <v>382</v>
      </c>
      <c r="C30" s="404"/>
      <c r="D30" s="404"/>
      <c r="E30" s="404"/>
      <c r="F30" s="404"/>
    </row>
    <row r="31" spans="1:28" ht="62.25" customHeight="1">
      <c r="A31" s="187">
        <v>3.3</v>
      </c>
      <c r="B31" s="404" t="s">
        <v>383</v>
      </c>
      <c r="C31" s="404"/>
      <c r="D31" s="404"/>
      <c r="E31" s="404"/>
      <c r="F31" s="404"/>
    </row>
    <row r="32" spans="1:28" ht="79.5" customHeight="1">
      <c r="A32" s="181">
        <v>4</v>
      </c>
      <c r="B32" s="404" t="s">
        <v>384</v>
      </c>
      <c r="C32" s="404"/>
      <c r="D32" s="404"/>
      <c r="E32" s="404"/>
      <c r="F32" s="404"/>
    </row>
    <row r="33" spans="1:6" ht="89.25" customHeight="1">
      <c r="A33" s="181">
        <v>5</v>
      </c>
      <c r="B33" s="404" t="s">
        <v>385</v>
      </c>
      <c r="C33" s="404"/>
      <c r="D33" s="404"/>
      <c r="E33" s="404"/>
      <c r="F33" s="404"/>
    </row>
    <row r="34" spans="1:6" ht="16.5">
      <c r="A34" s="172"/>
      <c r="B34" s="188" t="str">
        <f>IF(ISERROR("Dated this " &amp; AG6 &amp; LOOKUP(AG6,AE1:AE27,AF1:AF27) &amp; " day of " &amp; AG8 &amp; " " &amp;AG9), "", "Dated this " &amp; AG6 &amp; LOOKUP(AG6,AE1:AE27,AF1:AF27) &amp; " day of " &amp; AG8 &amp; " " &amp;AG9)</f>
        <v/>
      </c>
      <c r="C34" s="188"/>
      <c r="D34" s="188"/>
      <c r="E34" s="189"/>
      <c r="F34" s="189"/>
    </row>
    <row r="35" spans="1:6" ht="16.5">
      <c r="A35" s="172"/>
      <c r="B35" s="188" t="s">
        <v>386</v>
      </c>
      <c r="C35" s="190"/>
      <c r="D35" s="191"/>
      <c r="E35" s="191"/>
      <c r="F35" s="191"/>
    </row>
    <row r="36" spans="1:6" ht="16.5">
      <c r="A36" s="172"/>
      <c r="B36" s="192"/>
      <c r="C36" s="191"/>
      <c r="D36" s="191"/>
      <c r="E36" s="188"/>
      <c r="F36" s="193" t="s">
        <v>387</v>
      </c>
    </row>
    <row r="37" spans="1:6" ht="16.5">
      <c r="A37" s="172"/>
      <c r="B37" s="192"/>
      <c r="C37" s="191"/>
      <c r="D37" s="188"/>
      <c r="E37" s="188"/>
      <c r="F37" s="193" t="str">
        <f>"For and on behalf of " &amp; 'Schedule-I'!C3</f>
        <v xml:space="preserve">For and on behalf of </v>
      </c>
    </row>
    <row r="38" spans="1:6" ht="16.5">
      <c r="A38" s="194"/>
      <c r="B38" s="194"/>
      <c r="C38" s="195"/>
      <c r="D38" s="194"/>
      <c r="E38" s="196"/>
      <c r="F38" s="174"/>
    </row>
    <row r="39" spans="1:6" ht="16.5">
      <c r="A39" s="197" t="s">
        <v>388</v>
      </c>
      <c r="B39" s="408">
        <f>'Name of Bidder'!C20</f>
        <v>0</v>
      </c>
      <c r="C39" s="408"/>
      <c r="D39" s="194"/>
      <c r="E39" s="196" t="s">
        <v>19</v>
      </c>
      <c r="F39" s="198">
        <f>'Name of Bidder'!C17</f>
        <v>0</v>
      </c>
    </row>
    <row r="40" spans="1:6" ht="16.5">
      <c r="A40" s="197" t="s">
        <v>358</v>
      </c>
      <c r="B40" s="198">
        <f>'Name of Bidder'!C21</f>
        <v>0</v>
      </c>
      <c r="C40" s="199"/>
      <c r="D40" s="194"/>
      <c r="E40" s="196" t="s">
        <v>21</v>
      </c>
      <c r="F40" s="198">
        <f>'Name of Bidder'!C18</f>
        <v>0</v>
      </c>
    </row>
    <row r="41" spans="1:6" ht="16.5">
      <c r="A41" s="172"/>
      <c r="B41" s="172"/>
      <c r="C41" s="172"/>
      <c r="D41" s="194"/>
      <c r="E41" s="196"/>
      <c r="F41" s="172"/>
    </row>
    <row r="42" spans="1:6" ht="16.5">
      <c r="A42" s="200" t="s">
        <v>389</v>
      </c>
      <c r="B42" s="201"/>
      <c r="C42" s="202"/>
      <c r="D42" s="188"/>
      <c r="E42" s="193"/>
      <c r="F42" s="188"/>
    </row>
    <row r="43" spans="1:6" ht="16.5">
      <c r="A43" s="409" t="s">
        <v>390</v>
      </c>
      <c r="B43" s="409"/>
      <c r="C43" s="409"/>
      <c r="D43" s="410"/>
      <c r="E43" s="410"/>
      <c r="F43" s="410"/>
    </row>
    <row r="44" spans="1:6" ht="16.5">
      <c r="A44" s="411"/>
      <c r="B44" s="411"/>
      <c r="C44" s="411"/>
      <c r="D44" s="125"/>
      <c r="E44" s="125"/>
      <c r="F44" s="125"/>
    </row>
    <row r="45" spans="1:6" ht="16.5">
      <c r="A45" s="413"/>
      <c r="B45" s="413"/>
      <c r="C45" s="413"/>
      <c r="D45" s="125"/>
      <c r="E45" s="125"/>
      <c r="F45" s="125"/>
    </row>
    <row r="46" spans="1:6" ht="16.5">
      <c r="A46" s="414" t="s">
        <v>391</v>
      </c>
      <c r="B46" s="414"/>
      <c r="C46" s="414"/>
      <c r="D46" s="410"/>
      <c r="E46" s="410"/>
      <c r="F46" s="410"/>
    </row>
    <row r="47" spans="1:6" ht="16.5">
      <c r="A47" s="414" t="s">
        <v>392</v>
      </c>
      <c r="B47" s="414"/>
      <c r="C47" s="414"/>
      <c r="D47" s="410"/>
      <c r="E47" s="410"/>
      <c r="F47" s="410"/>
    </row>
    <row r="48" spans="1:6" ht="16.5">
      <c r="A48" s="414" t="s">
        <v>393</v>
      </c>
      <c r="B48" s="414"/>
      <c r="C48" s="414"/>
      <c r="D48" s="410"/>
      <c r="E48" s="410"/>
      <c r="F48" s="410"/>
    </row>
    <row r="49" spans="1:6" ht="16.5">
      <c r="A49" s="409" t="s">
        <v>394</v>
      </c>
      <c r="B49" s="409"/>
      <c r="C49" s="409"/>
      <c r="D49" s="410"/>
      <c r="E49" s="410"/>
      <c r="F49" s="410"/>
    </row>
    <row r="50" spans="1:6" ht="16.5">
      <c r="A50" s="411"/>
      <c r="B50" s="411"/>
      <c r="C50" s="411"/>
      <c r="D50" s="125"/>
      <c r="E50" s="125"/>
      <c r="F50" s="125"/>
    </row>
    <row r="51" spans="1:6" ht="16.5">
      <c r="A51" s="413"/>
      <c r="B51" s="413"/>
      <c r="C51" s="413"/>
      <c r="D51" s="125"/>
      <c r="E51" s="125"/>
      <c r="F51" s="125"/>
    </row>
    <row r="52" spans="1:6" ht="37.5" customHeight="1">
      <c r="A52" s="41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415"/>
      <c r="C52" s="415"/>
      <c r="D52" s="415"/>
      <c r="E52" s="415"/>
      <c r="F52" s="415"/>
    </row>
    <row r="53" spans="1:6" ht="18.75">
      <c r="A53" s="412" t="s">
        <v>395</v>
      </c>
      <c r="B53" s="412"/>
      <c r="C53" s="412"/>
      <c r="D53" s="412"/>
      <c r="E53" s="412"/>
      <c r="F53" s="412"/>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T Suryaprakash {टी. सूर्यप्रकाश}</cp:lastModifiedBy>
  <cp:revision/>
  <dcterms:created xsi:type="dcterms:W3CDTF">2010-09-27T08:09:01Z</dcterms:created>
  <dcterms:modified xsi:type="dcterms:W3CDTF">2023-10-27T13:36:55Z</dcterms:modified>
  <cp:category/>
  <cp:contentStatus/>
</cp:coreProperties>
</file>